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GD\program\thegood_total\"/>
    </mc:Choice>
  </mc:AlternateContent>
  <xr:revisionPtr revIDLastSave="0" documentId="13_ncr:1_{6149A231-15C3-4A65-977D-34C51B7D85B9}" xr6:coauthVersionLast="46" xr6:coauthVersionMax="46" xr10:uidLastSave="{00000000-0000-0000-0000-000000000000}"/>
  <bookViews>
    <workbookView xWindow="28845" yWindow="-300" windowWidth="29040" windowHeight="15840" tabRatio="896" firstSheet="24" activeTab="30" xr2:uid="{00000000-000D-0000-FFFF-FFFF00000000}"/>
  </bookViews>
  <sheets>
    <sheet name="핑크재가노인돌보미센터" sheetId="43" r:id="rId1"/>
    <sheet name="한마음장기요양기관" sheetId="36" r:id="rId2"/>
    <sheet name="(A)비지팅엔젤스" sheetId="42" r:id="rId3"/>
    <sheet name="서래장기요양센터" sheetId="16" r:id="rId4"/>
    <sheet name="강사" sheetId="8" r:id="rId5"/>
    <sheet name="공문" sheetId="7" r:id="rId6"/>
    <sheet name="실시계획서(정해선)" sheetId="34" r:id="rId7"/>
    <sheet name="실시계획서(김주원)" sheetId="18" r:id="rId8"/>
    <sheet name="실시계획서(추기옥)" sheetId="70" r:id="rId9"/>
    <sheet name="실시계획서(박희상,박윤희)" sheetId="71" r:id="rId10"/>
    <sheet name="시간표" sheetId="27" r:id="rId11"/>
    <sheet name="출석부" sheetId="28" r:id="rId12"/>
    <sheet name="훈련일지" sheetId="30" r:id="rId13"/>
    <sheet name="시스템장애출결" sheetId="29" r:id="rId14"/>
    <sheet name="만족도조사" sheetId="31" r:id="rId15"/>
    <sheet name="개인정보동의서" sheetId="32" r:id="rId16"/>
    <sheet name="안내문자" sheetId="20" r:id="rId17"/>
    <sheet name="재수강사유서" sheetId="53" r:id="rId18"/>
    <sheet name="이수증(센터별)" sheetId="91" r:id="rId19"/>
    <sheet name="이수증" sheetId="19" r:id="rId20"/>
    <sheet name="관리대장명부" sheetId="80" r:id="rId21"/>
    <sheet name="이수증관리대장" sheetId="21" r:id="rId22"/>
    <sheet name="교재지급관리대장" sheetId="54" r:id="rId23"/>
    <sheet name="식대지급관리대장" sheetId="23" r:id="rId24"/>
    <sheet name="직무평가" sheetId="44" r:id="rId25"/>
    <sheet name="로뎀재가복지센터1" sheetId="14" r:id="rId26"/>
    <sheet name="이든케어복지센터2" sheetId="57" r:id="rId27"/>
    <sheet name="봉투표지" sheetId="81" r:id="rId28"/>
    <sheet name="수납확인서" sheetId="35" r:id="rId29"/>
    <sheet name="훈련생업로드" sheetId="65" r:id="rId30"/>
    <sheet name="관리대장" sheetId="25" r:id="rId31"/>
    <sheet name="예약" sheetId="5" r:id="rId32"/>
    <sheet name="Sheet1" sheetId="85" r:id="rId33"/>
    <sheet name="비용수급사업장" sheetId="64" r:id="rId34"/>
    <sheet name="계약서" sheetId="6" r:id="rId35"/>
    <sheet name="9988노인복지센터2" sheetId="79" r:id="rId36"/>
    <sheet name="가나안어르신방문요양센터" sheetId="89" r:id="rId37"/>
    <sheet name="그린실버복지센터" sheetId="84" r:id="rId38"/>
    <sheet name="금빛재가복지센터2" sheetId="67" r:id="rId39"/>
    <sheet name="명성재가복지센터2" sheetId="47" r:id="rId40"/>
    <sheet name="새봄노인복지센터3" sheetId="63" r:id="rId41"/>
    <sheet name="엘피스재가복지센터" sheetId="82" r:id="rId42"/>
    <sheet name="은정노인요양복지센터" sheetId="61" r:id="rId43"/>
    <sheet name="아리아케어방문요양성북정릉센터" sheetId="86" r:id="rId44"/>
    <sheet name="하예성재가복지센터" sheetId="10" r:id="rId45"/>
    <sheet name="개미방문요양센터" sheetId="9" r:id="rId46"/>
    <sheet name="예은재가노인복지센터" sheetId="13" r:id="rId47"/>
    <sheet name="한울방문요양센터" sheetId="11" r:id="rId48"/>
    <sheet name="도봉효사랑재가복지센터" sheetId="37" r:id="rId49"/>
    <sheet name="참빛재가복지센터" sheetId="38" r:id="rId50"/>
    <sheet name="보경노인복지센터" sheetId="39" r:id="rId51"/>
    <sheet name="개미방문요양센터1" sheetId="40" r:id="rId52"/>
    <sheet name="서울노인복지센터" sheetId="41" r:id="rId53"/>
    <sheet name="㈜편안한돌봄센터" sheetId="46" r:id="rId54"/>
    <sheet name="나눔과행복" sheetId="56" r:id="rId55"/>
    <sheet name="사랑채요양종합복지센터1" sheetId="50" r:id="rId56"/>
    <sheet name="새봄노인복지센터1" sheetId="58" r:id="rId57"/>
    <sheet name="열린방문센터" sheetId="12" r:id="rId58"/>
    <sheet name="사랑채요양종합복지센터2" sheetId="49" r:id="rId59"/>
    <sheet name="신창동노인복지센터" sheetId="48" r:id="rId60"/>
    <sheet name="스마일시니어참조은재가장기요양기관1" sheetId="17" r:id="rId61"/>
    <sheet name="한결재가돌봄센터" sheetId="45" r:id="rId62"/>
    <sheet name="금빛재가복지센터1" sheetId="66" r:id="rId63"/>
    <sheet name="경성실버복지센터" sheetId="74" r:id="rId64"/>
    <sheet name="명성재가복지센터1" sheetId="78" r:id="rId65"/>
    <sheet name="사랑채요양종합복지센터3" sheetId="73" r:id="rId66"/>
    <sheet name="새봄노인복지센터2" sheetId="59" r:id="rId67"/>
    <sheet name="현대방문요양센터" sheetId="52" r:id="rId68"/>
    <sheet name="9988노인복지센터" sheetId="33" r:id="rId69"/>
    <sheet name="이든케어복지센터1" sheetId="55" r:id="rId70"/>
    <sheet name="양지재가복지센터" sheetId="75" r:id="rId71"/>
    <sheet name="삼동재가방문요양센터" sheetId="62" r:id="rId72"/>
    <sheet name="삼동재가방문요양센터2" sheetId="69" r:id="rId73"/>
    <sheet name="희망재가장기요양기관2" sheetId="90" r:id="rId74"/>
    <sheet name="희망재가장기요양기관" sheetId="60" r:id="rId75"/>
    <sheet name="스마일시니어참조은재가장기요양기관2" sheetId="72" r:id="rId76"/>
    <sheet name="소나무노인방문요양센터" sheetId="87" r:id="rId77"/>
    <sheet name="소나무노인방문요양센터2" sheetId="88" r:id="rId78"/>
    <sheet name="가온재가복지센터" sheetId="77" r:id="rId79"/>
    <sheet name="시온실버케어" sheetId="76" r:id="rId80"/>
    <sheet name="요한어르신돌봄센터" sheetId="68" r:id="rId81"/>
    <sheet name="로뎀재가복지센터2" sheetId="15" r:id="rId82"/>
    <sheet name="로뎀재가복지센터3" sheetId="83" r:id="rId83"/>
  </sheets>
  <definedNames>
    <definedName name="_xlnm.Print_Area" localSheetId="15">개인정보동의서!$A$1:$H$31</definedName>
    <definedName name="_xlnm.Print_Area" localSheetId="34">계약서!$A$1:$G$48,계약서!$A$50:$G$99</definedName>
    <definedName name="_xlnm.Print_Area" localSheetId="30">관리대장!$A$1:$P$219</definedName>
    <definedName name="_xlnm.Print_Area" localSheetId="20">관리대장명부!$A$69:$U$101</definedName>
    <definedName name="_xlnm.Print_Area" localSheetId="22">교재지급관리대장!$A$1:$F$28</definedName>
    <definedName name="_xlnm.Print_Area" localSheetId="14">만족도조사!$A$148:$H$195</definedName>
    <definedName name="_xlnm.Print_Area" localSheetId="27">봉투표지!$A$92:$F$117</definedName>
    <definedName name="_xlnm.Print_Area" localSheetId="28">수납확인서!$A$181:$F$210</definedName>
    <definedName name="_xlnm.Print_Area" localSheetId="10">시간표!$A$61:$D$71</definedName>
    <definedName name="_xlnm.Print_Area" localSheetId="13">시스템장애출결!$A$136:$J$161</definedName>
    <definedName name="_xlnm.Print_Area" localSheetId="23">식대지급관리대장!$A$1:$F$28</definedName>
    <definedName name="_xlnm.Print_Area" localSheetId="16">안내문자!$D$1:$J$27</definedName>
    <definedName name="_xlnm.Print_Area" localSheetId="31">예약!$A$3:$R$6</definedName>
    <definedName name="_xlnm.Print_Area" localSheetId="19">이수증!$A$1:$G$600</definedName>
    <definedName name="_xlnm.Print_Area" localSheetId="18">'이수증(센터별)'!$A$1:$G$140</definedName>
    <definedName name="_xlnm.Print_Area" localSheetId="21">이수증관리대장!$A$1:$G$28</definedName>
    <definedName name="_xlnm.Print_Area" localSheetId="17">재수강사유서!$A$1:$F$27</definedName>
    <definedName name="_xlnm.Print_Area" localSheetId="11">출석부!$A$311:$S$340,출석부!$A$342:$S$371</definedName>
    <definedName name="_xlnm.Print_Area" localSheetId="12">훈련일지!$A$103:$M$135</definedName>
  </definedNames>
  <calcPr calcId="191029"/>
</workbook>
</file>

<file path=xl/calcChain.xml><?xml version="1.0" encoding="utf-8"?>
<calcChain xmlns="http://schemas.openxmlformats.org/spreadsheetml/2006/main">
  <c r="D589" i="91" l="1"/>
  <c r="A581" i="91"/>
  <c r="D569" i="91"/>
  <c r="A561" i="91"/>
  <c r="D549" i="91"/>
  <c r="A541" i="91"/>
  <c r="D529" i="91"/>
  <c r="A521" i="91"/>
  <c r="D509" i="91"/>
  <c r="A501" i="91"/>
  <c r="D489" i="91"/>
  <c r="A481" i="91"/>
  <c r="D469" i="91"/>
  <c r="A461" i="91"/>
  <c r="D449" i="91"/>
  <c r="A441" i="91"/>
  <c r="D429" i="91"/>
  <c r="A421" i="91"/>
  <c r="D409" i="91"/>
  <c r="A401" i="91"/>
  <c r="D389" i="91"/>
  <c r="A381" i="91"/>
  <c r="D369" i="91"/>
  <c r="A361" i="91"/>
  <c r="D349" i="91"/>
  <c r="A341" i="91"/>
  <c r="D329" i="91"/>
  <c r="A321" i="91"/>
  <c r="D309" i="91"/>
  <c r="A301" i="91"/>
  <c r="D289" i="91"/>
  <c r="A281" i="91"/>
  <c r="D269" i="91"/>
  <c r="A261" i="91"/>
  <c r="D249" i="91"/>
  <c r="A241" i="91"/>
  <c r="D229" i="91"/>
  <c r="A221" i="91"/>
  <c r="D209" i="91"/>
  <c r="A201" i="91"/>
  <c r="D189" i="91"/>
  <c r="A181" i="91"/>
  <c r="D169" i="91"/>
  <c r="A161" i="91"/>
  <c r="D149" i="91"/>
  <c r="A141" i="91"/>
  <c r="D129" i="91"/>
  <c r="A121" i="91"/>
  <c r="D109" i="91"/>
  <c r="A101" i="91"/>
  <c r="D89" i="91"/>
  <c r="A81" i="91"/>
  <c r="D69" i="91"/>
  <c r="A61" i="91"/>
  <c r="D49" i="91"/>
  <c r="A41" i="91"/>
  <c r="D29" i="91"/>
  <c r="A21" i="91"/>
  <c r="G59" i="5"/>
  <c r="E50" i="5"/>
  <c r="L51" i="5"/>
  <c r="J53" i="5"/>
  <c r="H55" i="5"/>
  <c r="F57" i="5"/>
  <c r="M58" i="5"/>
  <c r="F59" i="5"/>
  <c r="E53" i="5"/>
  <c r="J56" i="5"/>
  <c r="F50" i="5"/>
  <c r="M51" i="5"/>
  <c r="K53" i="5"/>
  <c r="I55" i="5"/>
  <c r="G57" i="5"/>
  <c r="E59" i="5"/>
  <c r="F51" i="5"/>
  <c r="M52" i="5"/>
  <c r="K54" i="5"/>
  <c r="I56" i="5"/>
  <c r="K58" i="5"/>
  <c r="J52" i="5"/>
  <c r="F56" i="5"/>
  <c r="K59" i="5"/>
  <c r="I87" i="25"/>
  <c r="F52" i="5"/>
  <c r="G53" i="5"/>
  <c r="J58" i="5"/>
  <c r="I52" i="5"/>
  <c r="E56" i="5"/>
  <c r="K51" i="5"/>
  <c r="L58" i="5"/>
  <c r="I50" i="5"/>
  <c r="G52" i="5"/>
  <c r="E54" i="5"/>
  <c r="L55" i="5"/>
  <c r="J57" i="5"/>
  <c r="H59" i="5"/>
  <c r="H50" i="5"/>
  <c r="M53" i="5"/>
  <c r="I57" i="5"/>
  <c r="J50" i="5"/>
  <c r="H52" i="5"/>
  <c r="F54" i="5"/>
  <c r="M55" i="5"/>
  <c r="K57" i="5"/>
  <c r="I59" i="5"/>
  <c r="J51" i="5"/>
  <c r="H53" i="5"/>
  <c r="F55" i="5"/>
  <c r="M56" i="5"/>
  <c r="J59" i="5"/>
  <c r="I53" i="5"/>
  <c r="E57" i="5"/>
  <c r="G50" i="5"/>
  <c r="I88" i="25"/>
  <c r="M50" i="5"/>
  <c r="K52" i="5"/>
  <c r="I54" i="5"/>
  <c r="G56" i="5"/>
  <c r="E58" i="5"/>
  <c r="L59" i="5"/>
  <c r="G51" i="5"/>
  <c r="L54" i="5"/>
  <c r="H58" i="5"/>
  <c r="E51" i="5"/>
  <c r="L52" i="5"/>
  <c r="J54" i="5"/>
  <c r="H56" i="5"/>
  <c r="F58" i="5"/>
  <c r="M59" i="5"/>
  <c r="E52" i="5"/>
  <c r="L53" i="5"/>
  <c r="J55" i="5"/>
  <c r="H57" i="5"/>
  <c r="L50" i="5"/>
  <c r="H54" i="5"/>
  <c r="M57" i="5"/>
  <c r="I89" i="25"/>
  <c r="I91" i="25"/>
  <c r="H51" i="5"/>
  <c r="F53" i="5"/>
  <c r="M54" i="5"/>
  <c r="K56" i="5"/>
  <c r="I58" i="5"/>
  <c r="G58" i="5"/>
  <c r="K55" i="5"/>
  <c r="I51" i="5"/>
  <c r="E55" i="5"/>
  <c r="L56" i="5"/>
  <c r="K50" i="5"/>
  <c r="G54" i="5"/>
  <c r="L57" i="5"/>
  <c r="G55" i="5"/>
  <c r="I90" i="25"/>
  <c r="H21" i="91" l="1"/>
  <c r="D9" i="91"/>
  <c r="A1" i="91"/>
  <c r="P212" i="25"/>
  <c r="P140" i="25"/>
  <c r="P173" i="25"/>
  <c r="P80" i="25"/>
  <c r="P184" i="25"/>
  <c r="P196" i="25"/>
  <c r="P163" i="25"/>
  <c r="P189" i="25"/>
  <c r="P150" i="25"/>
  <c r="P16" i="25"/>
  <c r="P45" i="25"/>
  <c r="P217" i="25"/>
  <c r="P119" i="25"/>
  <c r="P120" i="25"/>
  <c r="P55" i="25"/>
  <c r="P125" i="25"/>
  <c r="P99" i="25"/>
  <c r="P52" i="25"/>
  <c r="P19" i="25"/>
  <c r="P34" i="25"/>
  <c r="P2" i="25"/>
  <c r="P130" i="25"/>
  <c r="P105" i="25"/>
  <c r="P38" i="25"/>
  <c r="P66" i="25"/>
  <c r="P12" i="25"/>
  <c r="P144" i="25"/>
  <c r="P91" i="25"/>
  <c r="P113" i="25"/>
  <c r="P111" i="25"/>
  <c r="P128" i="25"/>
  <c r="P174" i="25"/>
  <c r="P67" i="25"/>
  <c r="P14" i="25"/>
  <c r="P171" i="25"/>
  <c r="P68" i="25"/>
  <c r="P170" i="25"/>
  <c r="P146" i="25"/>
  <c r="P158" i="25"/>
  <c r="P28" i="25"/>
  <c r="P107" i="25"/>
  <c r="P138" i="25"/>
  <c r="P194" i="25"/>
  <c r="P86" i="25"/>
  <c r="P114" i="25"/>
  <c r="P101" i="25"/>
  <c r="P147" i="25"/>
  <c r="P49" i="25"/>
  <c r="P155" i="25"/>
  <c r="P56" i="25"/>
  <c r="P11" i="25"/>
  <c r="P102" i="25"/>
  <c r="P92" i="25"/>
  <c r="P53" i="25"/>
  <c r="P145" i="25"/>
  <c r="P22" i="25"/>
  <c r="P216" i="25"/>
  <c r="P121" i="25"/>
  <c r="P141" i="25"/>
  <c r="P149" i="25"/>
  <c r="P36" i="25"/>
  <c r="P159" i="25"/>
  <c r="P40" i="25"/>
  <c r="P207" i="25"/>
  <c r="P83" i="25"/>
  <c r="I2" i="25"/>
  <c r="P93" i="25"/>
  <c r="P127" i="25"/>
  <c r="P177" i="25"/>
  <c r="P191" i="25"/>
  <c r="P41" i="25"/>
  <c r="P100" i="25"/>
  <c r="P109" i="25"/>
  <c r="P203" i="25"/>
  <c r="P182" i="25"/>
  <c r="P6" i="25"/>
  <c r="P181" i="25"/>
  <c r="P162" i="25"/>
  <c r="P110" i="25"/>
  <c r="P206" i="25"/>
  <c r="P117" i="25"/>
  <c r="P25" i="25"/>
  <c r="P133" i="25"/>
  <c r="P148" i="25"/>
  <c r="P129" i="25"/>
  <c r="P183" i="25"/>
  <c r="P72" i="25"/>
  <c r="P180" i="25"/>
  <c r="P202" i="25"/>
  <c r="P214" i="25"/>
  <c r="P97" i="25"/>
  <c r="P54" i="25"/>
  <c r="P37" i="25"/>
  <c r="P201" i="25"/>
  <c r="P185" i="25"/>
  <c r="P17" i="25"/>
  <c r="P70" i="25"/>
  <c r="P78" i="25"/>
  <c r="P193" i="25"/>
  <c r="P215" i="25"/>
  <c r="P190" i="25"/>
  <c r="P69" i="25"/>
  <c r="P137" i="25"/>
  <c r="P39" i="25"/>
  <c r="P9" i="25"/>
  <c r="P95" i="25"/>
  <c r="P195" i="25"/>
  <c r="P75" i="25"/>
  <c r="P73" i="25"/>
  <c r="P161" i="25"/>
  <c r="P27" i="25"/>
  <c r="P103" i="25"/>
  <c r="P64" i="25"/>
  <c r="P116" i="25"/>
  <c r="P60" i="25"/>
  <c r="P65" i="25"/>
  <c r="P192" i="25"/>
  <c r="P85" i="25"/>
  <c r="P208" i="25"/>
  <c r="P94" i="25"/>
  <c r="P178" i="25"/>
  <c r="P142" i="25"/>
  <c r="P151" i="25"/>
  <c r="P112" i="25"/>
  <c r="P81" i="25"/>
  <c r="P139" i="25"/>
  <c r="P220" i="25"/>
  <c r="P213" i="25"/>
  <c r="P57" i="25"/>
  <c r="P218" i="25"/>
  <c r="P90" i="25"/>
  <c r="P157" i="25"/>
  <c r="P179" i="25"/>
  <c r="P87" i="25"/>
  <c r="P156" i="25"/>
  <c r="P3" i="25"/>
  <c r="P13" i="25"/>
  <c r="P198" i="25"/>
  <c r="P51" i="25"/>
  <c r="P35" i="25"/>
  <c r="P204" i="25"/>
  <c r="P23" i="25"/>
  <c r="P154" i="25"/>
  <c r="P209" i="25"/>
  <c r="P47" i="25"/>
  <c r="P4" i="25"/>
  <c r="P46" i="25"/>
  <c r="P124" i="25"/>
  <c r="P31" i="25"/>
  <c r="P77" i="25"/>
  <c r="P134" i="25"/>
  <c r="P211" i="25"/>
  <c r="P175" i="25"/>
  <c r="P59" i="25"/>
  <c r="P33" i="25"/>
  <c r="P30" i="25"/>
  <c r="P18" i="25"/>
  <c r="P199" i="25"/>
  <c r="P132" i="25"/>
  <c r="P131" i="25"/>
  <c r="P7" i="25"/>
  <c r="P153" i="25"/>
  <c r="P210" i="25"/>
  <c r="P42" i="25"/>
  <c r="P122" i="25"/>
  <c r="P71" i="25"/>
  <c r="P135" i="25"/>
  <c r="P62" i="25"/>
  <c r="P15" i="25"/>
  <c r="P76" i="25"/>
  <c r="P84" i="25"/>
  <c r="P200" i="25"/>
  <c r="P167" i="25"/>
  <c r="P88" i="25"/>
  <c r="P74" i="25"/>
  <c r="P126" i="25"/>
  <c r="P21" i="25"/>
  <c r="P169" i="25"/>
  <c r="P219" i="25"/>
  <c r="P136" i="25"/>
  <c r="P48" i="25"/>
  <c r="P188" i="25"/>
  <c r="P32" i="25"/>
  <c r="P8" i="25"/>
  <c r="P10" i="25"/>
  <c r="P44" i="25"/>
  <c r="P186" i="25"/>
  <c r="P5" i="25"/>
  <c r="P176" i="25"/>
  <c r="P166" i="25"/>
  <c r="P118" i="25"/>
  <c r="P63" i="25"/>
  <c r="P58" i="25"/>
  <c r="P143" i="25"/>
  <c r="P104" i="25"/>
  <c r="P165" i="25"/>
  <c r="P29" i="25"/>
  <c r="P61" i="25"/>
  <c r="P96" i="25"/>
  <c r="P26" i="25"/>
  <c r="P20" i="25"/>
  <c r="P79" i="25"/>
  <c r="P43" i="25"/>
  <c r="P168" i="25"/>
  <c r="P197" i="25"/>
  <c r="P205" i="25"/>
  <c r="P152" i="25"/>
  <c r="P24" i="25"/>
  <c r="P187" i="25"/>
  <c r="P160" i="25"/>
  <c r="P82" i="25"/>
  <c r="P164" i="25"/>
  <c r="P172" i="25"/>
  <c r="P106" i="25"/>
  <c r="P115" i="25"/>
  <c r="P89" i="25"/>
  <c r="P123" i="25"/>
  <c r="P98" i="25"/>
  <c r="P50" i="25"/>
  <c r="P108" i="25"/>
  <c r="C467" i="91" l="1"/>
  <c r="A477" i="91" s="1"/>
  <c r="C307" i="91"/>
  <c r="A317" i="91" s="1"/>
  <c r="C227" i="91"/>
  <c r="A237" i="91" s="1"/>
  <c r="C67" i="91"/>
  <c r="A77" i="91" s="1"/>
  <c r="C527" i="91"/>
  <c r="A537" i="91" s="1"/>
  <c r="C447" i="91"/>
  <c r="A457" i="91" s="1"/>
  <c r="C367" i="91"/>
  <c r="A377" i="91" s="1"/>
  <c r="C287" i="91"/>
  <c r="A297" i="91" s="1"/>
  <c r="C207" i="91"/>
  <c r="A217" i="91" s="1"/>
  <c r="C127" i="91"/>
  <c r="A137" i="91" s="1"/>
  <c r="C47" i="91"/>
  <c r="A57" i="91" s="1"/>
  <c r="C547" i="91"/>
  <c r="A557" i="91" s="1"/>
  <c r="C387" i="91"/>
  <c r="A397" i="91" s="1"/>
  <c r="C147" i="91"/>
  <c r="A157" i="91" s="1"/>
  <c r="C587" i="91"/>
  <c r="A597" i="91" s="1"/>
  <c r="C507" i="91"/>
  <c r="A517" i="91" s="1"/>
  <c r="C427" i="91"/>
  <c r="A437" i="91" s="1"/>
  <c r="C347" i="91"/>
  <c r="A357" i="91" s="1"/>
  <c r="C267" i="91"/>
  <c r="A277" i="91" s="1"/>
  <c r="C187" i="91"/>
  <c r="A197" i="91" s="1"/>
  <c r="C107" i="91"/>
  <c r="A117" i="91" s="1"/>
  <c r="C27" i="91"/>
  <c r="A37" i="91" s="1"/>
  <c r="C567" i="91"/>
  <c r="A577" i="91" s="1"/>
  <c r="C487" i="91"/>
  <c r="A497" i="91" s="1"/>
  <c r="C407" i="91"/>
  <c r="A417" i="91" s="1"/>
  <c r="C327" i="91"/>
  <c r="A337" i="91" s="1"/>
  <c r="C247" i="91"/>
  <c r="A257" i="91" s="1"/>
  <c r="C167" i="91"/>
  <c r="A177" i="91" s="1"/>
  <c r="C87" i="91"/>
  <c r="A97" i="91" s="1"/>
  <c r="C7" i="91"/>
  <c r="A17" i="91" s="1"/>
  <c r="H41" i="91"/>
  <c r="B4" i="6"/>
  <c r="B91" i="6" s="1"/>
  <c r="I218" i="25"/>
  <c r="C218" i="25"/>
  <c r="D218" i="25"/>
  <c r="E215" i="25"/>
  <c r="F218" i="25"/>
  <c r="E218" i="25"/>
  <c r="H61" i="91" l="1"/>
  <c r="F138" i="29"/>
  <c r="F111" i="29"/>
  <c r="D140" i="29"/>
  <c r="H139" i="29"/>
  <c r="H81" i="91" l="1"/>
  <c r="A597" i="19"/>
  <c r="A577" i="19"/>
  <c r="A557" i="19"/>
  <c r="A537" i="19"/>
  <c r="A517" i="19"/>
  <c r="A497" i="19"/>
  <c r="A477" i="19"/>
  <c r="A457" i="19"/>
  <c r="A437" i="19"/>
  <c r="A417" i="19"/>
  <c r="A397" i="19"/>
  <c r="A377" i="19"/>
  <c r="A357" i="19"/>
  <c r="A337" i="19"/>
  <c r="A317" i="19"/>
  <c r="A297" i="19"/>
  <c r="A277" i="19"/>
  <c r="A257" i="19"/>
  <c r="A237" i="19"/>
  <c r="A217" i="19"/>
  <c r="A197" i="19"/>
  <c r="A177" i="19"/>
  <c r="A157" i="19"/>
  <c r="A137" i="19"/>
  <c r="A117" i="19"/>
  <c r="A97" i="19"/>
  <c r="A77" i="19"/>
  <c r="A57" i="19"/>
  <c r="D9" i="19"/>
  <c r="A37" i="19"/>
  <c r="H21" i="19"/>
  <c r="A21" i="19" s="1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55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24" i="28"/>
  <c r="F108" i="30"/>
  <c r="A194" i="31"/>
  <c r="A29" i="32"/>
  <c r="P73" i="80"/>
  <c r="P74" i="80"/>
  <c r="P75" i="80"/>
  <c r="P76" i="80"/>
  <c r="P77" i="80"/>
  <c r="P78" i="80"/>
  <c r="P79" i="80"/>
  <c r="P80" i="80"/>
  <c r="P81" i="80"/>
  <c r="P82" i="80"/>
  <c r="P83" i="80"/>
  <c r="P84" i="80"/>
  <c r="P85" i="80"/>
  <c r="P86" i="80"/>
  <c r="P87" i="80"/>
  <c r="P88" i="80"/>
  <c r="P89" i="80"/>
  <c r="P90" i="80"/>
  <c r="P91" i="80"/>
  <c r="P92" i="80"/>
  <c r="P93" i="80"/>
  <c r="P94" i="80"/>
  <c r="P95" i="80"/>
  <c r="P96" i="80"/>
  <c r="P97" i="80"/>
  <c r="P98" i="80"/>
  <c r="P99" i="80"/>
  <c r="P100" i="80"/>
  <c r="P101" i="80"/>
  <c r="P72" i="80"/>
  <c r="B73" i="80"/>
  <c r="B74" i="80"/>
  <c r="I74" i="80" s="1"/>
  <c r="Q74" i="80" s="1"/>
  <c r="B75" i="80"/>
  <c r="I75" i="80" s="1"/>
  <c r="Q75" i="80" s="1"/>
  <c r="B76" i="80"/>
  <c r="I76" i="80" s="1"/>
  <c r="Q76" i="80" s="1"/>
  <c r="B77" i="80"/>
  <c r="I77" i="80" s="1"/>
  <c r="Q77" i="80" s="1"/>
  <c r="B78" i="80"/>
  <c r="B79" i="80"/>
  <c r="I79" i="80" s="1"/>
  <c r="Q79" i="80" s="1"/>
  <c r="B80" i="80"/>
  <c r="B81" i="80"/>
  <c r="I81" i="80" s="1"/>
  <c r="Q81" i="80" s="1"/>
  <c r="B82" i="80"/>
  <c r="I82" i="80" s="1"/>
  <c r="Q82" i="80" s="1"/>
  <c r="B83" i="80"/>
  <c r="I83" i="80" s="1"/>
  <c r="Q83" i="80" s="1"/>
  <c r="B84" i="80"/>
  <c r="I84" i="80" s="1"/>
  <c r="Q84" i="80" s="1"/>
  <c r="B85" i="80"/>
  <c r="B86" i="80"/>
  <c r="I86" i="80" s="1"/>
  <c r="Q86" i="80" s="1"/>
  <c r="B87" i="80"/>
  <c r="I87" i="80" s="1"/>
  <c r="Q87" i="80" s="1"/>
  <c r="B88" i="80"/>
  <c r="I88" i="80" s="1"/>
  <c r="Q88" i="80" s="1"/>
  <c r="B89" i="80"/>
  <c r="B90" i="80"/>
  <c r="I90" i="80" s="1"/>
  <c r="Q90" i="80" s="1"/>
  <c r="B91" i="80"/>
  <c r="I91" i="80" s="1"/>
  <c r="Q91" i="80" s="1"/>
  <c r="B92" i="80"/>
  <c r="I92" i="80" s="1"/>
  <c r="Q92" i="80" s="1"/>
  <c r="B93" i="80"/>
  <c r="I93" i="80" s="1"/>
  <c r="Q93" i="80" s="1"/>
  <c r="B94" i="80"/>
  <c r="I94" i="80" s="1"/>
  <c r="Q94" i="80" s="1"/>
  <c r="B95" i="80"/>
  <c r="I95" i="80" s="1"/>
  <c r="Q95" i="80" s="1"/>
  <c r="B96" i="80"/>
  <c r="B97" i="80"/>
  <c r="I97" i="80" s="1"/>
  <c r="Q97" i="80" s="1"/>
  <c r="B98" i="80"/>
  <c r="I98" i="80" s="1"/>
  <c r="Q98" i="80" s="1"/>
  <c r="B99" i="80"/>
  <c r="I99" i="80" s="1"/>
  <c r="Q99" i="80" s="1"/>
  <c r="B100" i="80"/>
  <c r="I100" i="80" s="1"/>
  <c r="Q100" i="80" s="1"/>
  <c r="B101" i="80"/>
  <c r="I101" i="80" s="1"/>
  <c r="Q101" i="80" s="1"/>
  <c r="I78" i="80"/>
  <c r="Q78" i="80" s="1"/>
  <c r="B72" i="80"/>
  <c r="I72" i="80" s="1"/>
  <c r="Q72" i="80" s="1"/>
  <c r="I96" i="80"/>
  <c r="Q96" i="80" s="1"/>
  <c r="I89" i="80"/>
  <c r="Q89" i="80" s="1"/>
  <c r="I85" i="80"/>
  <c r="Q85" i="80" s="1"/>
  <c r="I80" i="80"/>
  <c r="Q80" i="80" s="1"/>
  <c r="I73" i="80"/>
  <c r="Q73" i="80" s="1"/>
  <c r="P69" i="80"/>
  <c r="O69" i="80"/>
  <c r="I69" i="80"/>
  <c r="H69" i="80"/>
  <c r="P38" i="80"/>
  <c r="P39" i="80"/>
  <c r="P40" i="80"/>
  <c r="P41" i="80"/>
  <c r="P42" i="80"/>
  <c r="P43" i="80"/>
  <c r="P44" i="80"/>
  <c r="P45" i="80"/>
  <c r="P46" i="80"/>
  <c r="P47" i="80"/>
  <c r="P48" i="80"/>
  <c r="P49" i="80"/>
  <c r="P50" i="80"/>
  <c r="P51" i="80"/>
  <c r="P52" i="80"/>
  <c r="P53" i="80"/>
  <c r="P54" i="80"/>
  <c r="P55" i="80"/>
  <c r="P56" i="80"/>
  <c r="P57" i="80"/>
  <c r="P58" i="80"/>
  <c r="P59" i="80"/>
  <c r="P60" i="80"/>
  <c r="P61" i="80"/>
  <c r="P62" i="80"/>
  <c r="P63" i="80"/>
  <c r="P64" i="80"/>
  <c r="P65" i="80"/>
  <c r="P66" i="80"/>
  <c r="B38" i="80"/>
  <c r="I38" i="80" s="1"/>
  <c r="Q38" i="80" s="1"/>
  <c r="B39" i="80"/>
  <c r="I39" i="80" s="1"/>
  <c r="Q39" i="80" s="1"/>
  <c r="B40" i="80"/>
  <c r="I40" i="80" s="1"/>
  <c r="Q40" i="80" s="1"/>
  <c r="B41" i="80"/>
  <c r="I41" i="80" s="1"/>
  <c r="Q41" i="80" s="1"/>
  <c r="B42" i="80"/>
  <c r="I42" i="80" s="1"/>
  <c r="Q42" i="80" s="1"/>
  <c r="B43" i="80"/>
  <c r="B44" i="80"/>
  <c r="B45" i="80"/>
  <c r="I45" i="80" s="1"/>
  <c r="Q45" i="80" s="1"/>
  <c r="B46" i="80"/>
  <c r="I46" i="80" s="1"/>
  <c r="Q46" i="80" s="1"/>
  <c r="B47" i="80"/>
  <c r="I47" i="80" s="1"/>
  <c r="Q47" i="80" s="1"/>
  <c r="B48" i="80"/>
  <c r="I48" i="80" s="1"/>
  <c r="Q48" i="80" s="1"/>
  <c r="B49" i="80"/>
  <c r="I49" i="80" s="1"/>
  <c r="Q49" i="80" s="1"/>
  <c r="B50" i="80"/>
  <c r="B51" i="80"/>
  <c r="I51" i="80" s="1"/>
  <c r="Q51" i="80" s="1"/>
  <c r="B52" i="80"/>
  <c r="I52" i="80" s="1"/>
  <c r="Q52" i="80" s="1"/>
  <c r="B53" i="80"/>
  <c r="B54" i="80"/>
  <c r="I54" i="80" s="1"/>
  <c r="Q54" i="80" s="1"/>
  <c r="B55" i="80"/>
  <c r="I55" i="80" s="1"/>
  <c r="Q55" i="80" s="1"/>
  <c r="B56" i="80"/>
  <c r="I56" i="80" s="1"/>
  <c r="Q56" i="80" s="1"/>
  <c r="B57" i="80"/>
  <c r="I57" i="80" s="1"/>
  <c r="Q57" i="80" s="1"/>
  <c r="B58" i="80"/>
  <c r="I58" i="80" s="1"/>
  <c r="Q58" i="80" s="1"/>
  <c r="B59" i="80"/>
  <c r="I59" i="80" s="1"/>
  <c r="Q59" i="80" s="1"/>
  <c r="B60" i="80"/>
  <c r="I60" i="80" s="1"/>
  <c r="Q60" i="80" s="1"/>
  <c r="B61" i="80"/>
  <c r="I61" i="80" s="1"/>
  <c r="Q61" i="80" s="1"/>
  <c r="B62" i="80"/>
  <c r="I62" i="80" s="1"/>
  <c r="Q62" i="80" s="1"/>
  <c r="B63" i="80"/>
  <c r="B64" i="80"/>
  <c r="I64" i="80" s="1"/>
  <c r="Q64" i="80" s="1"/>
  <c r="B65" i="80"/>
  <c r="I65" i="80" s="1"/>
  <c r="Q65" i="80" s="1"/>
  <c r="B66" i="80"/>
  <c r="I43" i="80"/>
  <c r="Q43" i="80" s="1"/>
  <c r="I44" i="80"/>
  <c r="Q44" i="80" s="1"/>
  <c r="I63" i="80"/>
  <c r="Q63" i="80" s="1"/>
  <c r="I53" i="80"/>
  <c r="Q53" i="80" s="1"/>
  <c r="I50" i="80"/>
  <c r="Q50" i="80" s="1"/>
  <c r="I66" i="80"/>
  <c r="Q66" i="80" s="1"/>
  <c r="B194" i="35"/>
  <c r="I184" i="35"/>
  <c r="B193" i="35"/>
  <c r="A184" i="35" s="1"/>
  <c r="F117" i="81"/>
  <c r="F104" i="81"/>
  <c r="H105" i="81"/>
  <c r="H92" i="81"/>
  <c r="H101" i="91" l="1"/>
  <c r="H41" i="19"/>
  <c r="D29" i="19"/>
  <c r="C112" i="30"/>
  <c r="N313" i="28"/>
  <c r="N282" i="28"/>
  <c r="J189" i="28"/>
  <c r="I209" i="25"/>
  <c r="F201" i="25"/>
  <c r="C192" i="25"/>
  <c r="I203" i="25"/>
  <c r="C202" i="25"/>
  <c r="H33" i="5"/>
  <c r="I190" i="25"/>
  <c r="I211" i="25"/>
  <c r="F209" i="25"/>
  <c r="E199" i="25"/>
  <c r="E216" i="25"/>
  <c r="E217" i="25"/>
  <c r="I216" i="25"/>
  <c r="E205" i="25"/>
  <c r="L33" i="5"/>
  <c r="F206" i="25"/>
  <c r="F216" i="25"/>
  <c r="F202" i="25"/>
  <c r="C211" i="25"/>
  <c r="E214" i="25"/>
  <c r="D190" i="25"/>
  <c r="F195" i="25"/>
  <c r="E203" i="25"/>
  <c r="I212" i="25"/>
  <c r="F207" i="25"/>
  <c r="I196" i="25"/>
  <c r="E212" i="25"/>
  <c r="I205" i="25"/>
  <c r="I191" i="25"/>
  <c r="C195" i="25"/>
  <c r="N52" i="5"/>
  <c r="D198" i="25"/>
  <c r="D202" i="25"/>
  <c r="I198" i="25"/>
  <c r="I33" i="5"/>
  <c r="F214" i="25"/>
  <c r="F215" i="25"/>
  <c r="C189" i="25"/>
  <c r="E204" i="25"/>
  <c r="F203" i="25"/>
  <c r="I193" i="25"/>
  <c r="E195" i="25"/>
  <c r="F192" i="25"/>
  <c r="D197" i="25"/>
  <c r="E202" i="25"/>
  <c r="N33" i="5"/>
  <c r="D211" i="25"/>
  <c r="F212" i="25"/>
  <c r="C201" i="25"/>
  <c r="F213" i="25"/>
  <c r="C200" i="25"/>
  <c r="I208" i="25"/>
  <c r="D203" i="25"/>
  <c r="I215" i="25"/>
  <c r="I213" i="25"/>
  <c r="D195" i="25"/>
  <c r="C197" i="25"/>
  <c r="C209" i="25"/>
  <c r="K33" i="5"/>
  <c r="C191" i="25"/>
  <c r="F205" i="25"/>
  <c r="D212" i="25"/>
  <c r="N51" i="5"/>
  <c r="F194" i="25"/>
  <c r="D193" i="25"/>
  <c r="C205" i="25"/>
  <c r="J33" i="5"/>
  <c r="D216" i="25"/>
  <c r="D204" i="25"/>
  <c r="I189" i="25"/>
  <c r="C216" i="25"/>
  <c r="E209" i="25"/>
  <c r="E208" i="25"/>
  <c r="I201" i="25"/>
  <c r="F200" i="25"/>
  <c r="D207" i="25"/>
  <c r="E193" i="25"/>
  <c r="E190" i="25"/>
  <c r="C193" i="25"/>
  <c r="C204" i="25"/>
  <c r="C206" i="25"/>
  <c r="E210" i="25"/>
  <c r="E206" i="25"/>
  <c r="E211" i="25"/>
  <c r="D191" i="25"/>
  <c r="I210" i="25"/>
  <c r="F204" i="25"/>
  <c r="D189" i="25"/>
  <c r="N54" i="5"/>
  <c r="D215" i="25"/>
  <c r="I206" i="25"/>
  <c r="D208" i="25"/>
  <c r="E192" i="25"/>
  <c r="C196" i="25"/>
  <c r="F199" i="25"/>
  <c r="C212" i="25"/>
  <c r="D196" i="25"/>
  <c r="C194" i="25"/>
  <c r="E207" i="25"/>
  <c r="E194" i="25"/>
  <c r="D213" i="25"/>
  <c r="F196" i="25"/>
  <c r="I217" i="25"/>
  <c r="D214" i="25"/>
  <c r="F210" i="25"/>
  <c r="G33" i="5"/>
  <c r="C199" i="25"/>
  <c r="E201" i="25"/>
  <c r="F208" i="25"/>
  <c r="C198" i="25"/>
  <c r="C190" i="25"/>
  <c r="I214" i="25"/>
  <c r="C203" i="25"/>
  <c r="D201" i="25"/>
  <c r="E213" i="25"/>
  <c r="F197" i="25"/>
  <c r="B52" i="5"/>
  <c r="D210" i="25"/>
  <c r="F211" i="25"/>
  <c r="C214" i="25"/>
  <c r="I195" i="25"/>
  <c r="D199" i="25"/>
  <c r="E191" i="25"/>
  <c r="D206" i="25"/>
  <c r="B36" i="5"/>
  <c r="E33" i="5"/>
  <c r="D194" i="25"/>
  <c r="M33" i="5"/>
  <c r="I197" i="25"/>
  <c r="F189" i="25"/>
  <c r="C210" i="25"/>
  <c r="E200" i="25"/>
  <c r="B51" i="5"/>
  <c r="I202" i="25"/>
  <c r="I194" i="25"/>
  <c r="D192" i="25"/>
  <c r="C215" i="25"/>
  <c r="I192" i="25"/>
  <c r="D209" i="25"/>
  <c r="D200" i="25"/>
  <c r="F217" i="25"/>
  <c r="D205" i="25"/>
  <c r="I200" i="25"/>
  <c r="F33" i="5"/>
  <c r="I204" i="25"/>
  <c r="F198" i="25"/>
  <c r="E197" i="25"/>
  <c r="C208" i="25"/>
  <c r="E198" i="25"/>
  <c r="I207" i="25"/>
  <c r="D217" i="25"/>
  <c r="E196" i="25"/>
  <c r="F193" i="25"/>
  <c r="C207" i="25"/>
  <c r="C213" i="25"/>
  <c r="I199" i="25"/>
  <c r="E189" i="25"/>
  <c r="F190" i="25"/>
  <c r="B54" i="5"/>
  <c r="C217" i="25"/>
  <c r="F191" i="25"/>
  <c r="H121" i="91" l="1"/>
  <c r="O52" i="5"/>
  <c r="O54" i="5"/>
  <c r="D49" i="19"/>
  <c r="H61" i="19"/>
  <c r="A41" i="19"/>
  <c r="O33" i="5"/>
  <c r="O51" i="5"/>
  <c r="L354" i="28"/>
  <c r="G354" i="28"/>
  <c r="J345" i="28"/>
  <c r="J344" i="28"/>
  <c r="A342" i="28"/>
  <c r="M323" i="28"/>
  <c r="M354" i="28" s="1"/>
  <c r="H323" i="28"/>
  <c r="I323" i="28" s="1"/>
  <c r="N344" i="28"/>
  <c r="U311" i="28"/>
  <c r="F73" i="27"/>
  <c r="C69" i="27"/>
  <c r="C70" i="27" s="1"/>
  <c r="C71" i="27" s="1"/>
  <c r="C64" i="27"/>
  <c r="C65" i="27" s="1"/>
  <c r="C66" i="27" s="1"/>
  <c r="A63" i="27"/>
  <c r="F61" i="27"/>
  <c r="H141" i="91" l="1"/>
  <c r="D69" i="19"/>
  <c r="H81" i="19"/>
  <c r="A61" i="19"/>
  <c r="J323" i="28"/>
  <c r="J354" i="28" s="1"/>
  <c r="I354" i="28"/>
  <c r="N323" i="28"/>
  <c r="H354" i="28"/>
  <c r="H161" i="91" l="1"/>
  <c r="D89" i="19"/>
  <c r="H101" i="19"/>
  <c r="A81" i="19"/>
  <c r="N354" i="28"/>
  <c r="O323" i="28"/>
  <c r="O354" i="28" s="1"/>
  <c r="H181" i="91" l="1"/>
  <c r="D109" i="19"/>
  <c r="H121" i="19"/>
  <c r="A101" i="19"/>
  <c r="D183" i="25"/>
  <c r="H201" i="91" l="1"/>
  <c r="H141" i="19"/>
  <c r="A121" i="19"/>
  <c r="D129" i="19"/>
  <c r="C96" i="80"/>
  <c r="J96" i="80" s="1"/>
  <c r="R96" i="80" s="1"/>
  <c r="D364" i="28"/>
  <c r="B164" i="35"/>
  <c r="B165" i="35"/>
  <c r="B163" i="35"/>
  <c r="A154" i="35" s="1"/>
  <c r="B135" i="35"/>
  <c r="B136" i="35"/>
  <c r="F78" i="81"/>
  <c r="H79" i="81"/>
  <c r="F91" i="81" s="1"/>
  <c r="H66" i="81"/>
  <c r="H221" i="91" l="1"/>
  <c r="H161" i="19"/>
  <c r="A141" i="19"/>
  <c r="D149" i="19"/>
  <c r="K135" i="25"/>
  <c r="I141" i="25"/>
  <c r="N130" i="25"/>
  <c r="E147" i="25"/>
  <c r="I153" i="25"/>
  <c r="K145" i="25"/>
  <c r="K134" i="25"/>
  <c r="M154" i="25"/>
  <c r="D133" i="25"/>
  <c r="D151" i="25"/>
  <c r="K140" i="25"/>
  <c r="I149" i="25"/>
  <c r="L149" i="25"/>
  <c r="L157" i="25"/>
  <c r="E132" i="25"/>
  <c r="E152" i="25"/>
  <c r="E148" i="25"/>
  <c r="L152" i="25"/>
  <c r="L147" i="25"/>
  <c r="F135" i="25"/>
  <c r="E138" i="25"/>
  <c r="D154" i="25"/>
  <c r="M153" i="25"/>
  <c r="N134" i="25"/>
  <c r="I140" i="25"/>
  <c r="E143" i="25"/>
  <c r="N152" i="25"/>
  <c r="N155" i="25"/>
  <c r="K154" i="25"/>
  <c r="F132" i="25"/>
  <c r="D137" i="25"/>
  <c r="K142" i="25"/>
  <c r="M142" i="25"/>
  <c r="I134" i="25"/>
  <c r="E154" i="25"/>
  <c r="L143" i="25"/>
  <c r="M146" i="25"/>
  <c r="D142" i="25"/>
  <c r="N147" i="25"/>
  <c r="M139" i="25"/>
  <c r="F144" i="25"/>
  <c r="F138" i="25"/>
  <c r="E153" i="25"/>
  <c r="N158" i="25"/>
  <c r="N148" i="25"/>
  <c r="I142" i="25"/>
  <c r="I135" i="25"/>
  <c r="I154" i="25"/>
  <c r="K151" i="25"/>
  <c r="M138" i="25"/>
  <c r="M37" i="5"/>
  <c r="E135" i="25"/>
  <c r="K153" i="25"/>
  <c r="L130" i="25"/>
  <c r="N136" i="25"/>
  <c r="L153" i="25"/>
  <c r="M132" i="25"/>
  <c r="N137" i="25"/>
  <c r="N53" i="5"/>
  <c r="K146" i="25"/>
  <c r="I133" i="25"/>
  <c r="F37" i="5"/>
  <c r="K131" i="25"/>
  <c r="K156" i="25"/>
  <c r="K141" i="25"/>
  <c r="L134" i="25"/>
  <c r="I147" i="25"/>
  <c r="N138" i="25"/>
  <c r="N145" i="25"/>
  <c r="I146" i="25"/>
  <c r="M137" i="25"/>
  <c r="D143" i="25"/>
  <c r="D153" i="25"/>
  <c r="N154" i="25"/>
  <c r="F134" i="25"/>
  <c r="L132" i="25"/>
  <c r="D144" i="25"/>
  <c r="I151" i="25"/>
  <c r="M134" i="25"/>
  <c r="M135" i="25"/>
  <c r="I37" i="5"/>
  <c r="F147" i="25"/>
  <c r="E140" i="25"/>
  <c r="F154" i="25"/>
  <c r="K136" i="25"/>
  <c r="I143" i="25"/>
  <c r="M141" i="25"/>
  <c r="K143" i="25"/>
  <c r="K155" i="25"/>
  <c r="F146" i="25"/>
  <c r="K148" i="25"/>
  <c r="M148" i="25"/>
  <c r="I132" i="25"/>
  <c r="N37" i="5"/>
  <c r="N135" i="25"/>
  <c r="F141" i="25"/>
  <c r="N157" i="25"/>
  <c r="K138" i="25"/>
  <c r="L136" i="25"/>
  <c r="N142" i="25"/>
  <c r="M150" i="25"/>
  <c r="N150" i="25"/>
  <c r="B53" i="5"/>
  <c r="M155" i="25"/>
  <c r="L146" i="25"/>
  <c r="I152" i="25"/>
  <c r="M157" i="25"/>
  <c r="D132" i="25"/>
  <c r="L144" i="25"/>
  <c r="E144" i="25"/>
  <c r="N143" i="25"/>
  <c r="G37" i="5"/>
  <c r="I138" i="25"/>
  <c r="K130" i="25"/>
  <c r="H37" i="5"/>
  <c r="M147" i="25"/>
  <c r="D145" i="25"/>
  <c r="L131" i="25"/>
  <c r="K149" i="25"/>
  <c r="D135" i="25"/>
  <c r="K152" i="25"/>
  <c r="M130" i="25"/>
  <c r="N153" i="25"/>
  <c r="L140" i="25"/>
  <c r="M136" i="25"/>
  <c r="E133" i="25"/>
  <c r="F136" i="25"/>
  <c r="N144" i="25"/>
  <c r="D138" i="25"/>
  <c r="D140" i="25"/>
  <c r="K157" i="25"/>
  <c r="K139" i="25"/>
  <c r="I145" i="25"/>
  <c r="F151" i="25"/>
  <c r="J37" i="5"/>
  <c r="K37" i="5"/>
  <c r="D134" i="25"/>
  <c r="E139" i="25"/>
  <c r="E142" i="25"/>
  <c r="N139" i="25"/>
  <c r="L155" i="25"/>
  <c r="F150" i="25"/>
  <c r="F137" i="25"/>
  <c r="F152" i="25"/>
  <c r="N141" i="25"/>
  <c r="L142" i="25"/>
  <c r="L151" i="25"/>
  <c r="K158" i="25"/>
  <c r="N146" i="25"/>
  <c r="M145" i="25"/>
  <c r="N132" i="25"/>
  <c r="L145" i="25"/>
  <c r="K147" i="25"/>
  <c r="I139" i="25"/>
  <c r="L154" i="25"/>
  <c r="E141" i="25"/>
  <c r="F149" i="25"/>
  <c r="D152" i="25"/>
  <c r="L137" i="25"/>
  <c r="D148" i="25"/>
  <c r="M151" i="25"/>
  <c r="K133" i="25"/>
  <c r="L141" i="25"/>
  <c r="L156" i="25"/>
  <c r="L148" i="25"/>
  <c r="E37" i="5"/>
  <c r="E145" i="25"/>
  <c r="M158" i="25"/>
  <c r="K137" i="25"/>
  <c r="F133" i="25"/>
  <c r="I136" i="25"/>
  <c r="M143" i="25"/>
  <c r="D150" i="25"/>
  <c r="N156" i="25"/>
  <c r="E136" i="25"/>
  <c r="F153" i="25"/>
  <c r="I137" i="25"/>
  <c r="E134" i="25"/>
  <c r="F143" i="25"/>
  <c r="L133" i="25"/>
  <c r="F142" i="25"/>
  <c r="L135" i="25"/>
  <c r="N140" i="25"/>
  <c r="M133" i="25"/>
  <c r="E149" i="25"/>
  <c r="F145" i="25"/>
  <c r="M140" i="25"/>
  <c r="N133" i="25"/>
  <c r="M131" i="25"/>
  <c r="D147" i="25"/>
  <c r="M152" i="25"/>
  <c r="L139" i="25"/>
  <c r="E137" i="25"/>
  <c r="D141" i="25"/>
  <c r="F139" i="25"/>
  <c r="E151" i="25"/>
  <c r="M156" i="25"/>
  <c r="K150" i="25"/>
  <c r="L138" i="25"/>
  <c r="N149" i="25"/>
  <c r="L37" i="5"/>
  <c r="L150" i="25"/>
  <c r="M149" i="25"/>
  <c r="I150" i="25"/>
  <c r="K132" i="25"/>
  <c r="N151" i="25"/>
  <c r="E146" i="25"/>
  <c r="F148" i="25"/>
  <c r="D149" i="25"/>
  <c r="D139" i="25"/>
  <c r="I148" i="25"/>
  <c r="M144" i="25"/>
  <c r="I144" i="25"/>
  <c r="D136" i="25"/>
  <c r="D146" i="25"/>
  <c r="N131" i="25"/>
  <c r="F140" i="25"/>
  <c r="K144" i="25"/>
  <c r="L158" i="25"/>
  <c r="E150" i="25"/>
  <c r="H241" i="91" l="1"/>
  <c r="H181" i="19"/>
  <c r="A161" i="19"/>
  <c r="D169" i="19"/>
  <c r="C45" i="80"/>
  <c r="D59" i="80"/>
  <c r="D61" i="80"/>
  <c r="D50" i="80"/>
  <c r="D52" i="80"/>
  <c r="D58" i="80"/>
  <c r="C58" i="80"/>
  <c r="D39" i="80"/>
  <c r="D49" i="80"/>
  <c r="D41" i="80"/>
  <c r="D43" i="80"/>
  <c r="C41" i="80"/>
  <c r="D48" i="80"/>
  <c r="C60" i="80"/>
  <c r="D56" i="80"/>
  <c r="C54" i="80"/>
  <c r="C39" i="80"/>
  <c r="C49" i="80"/>
  <c r="D53" i="80"/>
  <c r="C53" i="80"/>
  <c r="D46" i="80"/>
  <c r="C56" i="80"/>
  <c r="D45" i="80"/>
  <c r="C43" i="80"/>
  <c r="C55" i="80"/>
  <c r="C59" i="80"/>
  <c r="C52" i="80"/>
  <c r="C50" i="80"/>
  <c r="C47" i="80"/>
  <c r="D60" i="80"/>
  <c r="D51" i="80"/>
  <c r="D57" i="80"/>
  <c r="C40" i="80"/>
  <c r="C51" i="80"/>
  <c r="C48" i="80"/>
  <c r="D42" i="80"/>
  <c r="D44" i="80"/>
  <c r="D40" i="80"/>
  <c r="C61" i="80"/>
  <c r="C44" i="80"/>
  <c r="D55" i="80"/>
  <c r="D47" i="80"/>
  <c r="C46" i="80"/>
  <c r="C57" i="80"/>
  <c r="C42" i="80"/>
  <c r="D54" i="80"/>
  <c r="O53" i="5"/>
  <c r="O37" i="5"/>
  <c r="P37" i="80"/>
  <c r="B37" i="80"/>
  <c r="I37" i="80" s="1"/>
  <c r="Q37" i="80" s="1"/>
  <c r="P34" i="80"/>
  <c r="O34" i="80"/>
  <c r="I34" i="80"/>
  <c r="H34" i="80"/>
  <c r="A145" i="31"/>
  <c r="D113" i="29"/>
  <c r="H112" i="29"/>
  <c r="H261" i="91" l="1"/>
  <c r="H201" i="19"/>
  <c r="D189" i="19"/>
  <c r="A181" i="19"/>
  <c r="K55" i="80"/>
  <c r="S55" i="80" s="1"/>
  <c r="J40" i="80"/>
  <c r="R40" i="80" s="1"/>
  <c r="J57" i="80"/>
  <c r="R57" i="80" s="1"/>
  <c r="J44" i="80"/>
  <c r="R44" i="80" s="1"/>
  <c r="K42" i="80"/>
  <c r="S42" i="80" s="1"/>
  <c r="K57" i="80"/>
  <c r="S57" i="80" s="1"/>
  <c r="J50" i="80"/>
  <c r="R50" i="80" s="1"/>
  <c r="J43" i="80"/>
  <c r="R43" i="80" s="1"/>
  <c r="J53" i="80"/>
  <c r="R53" i="80" s="1"/>
  <c r="J54" i="80"/>
  <c r="R54" i="80" s="1"/>
  <c r="J41" i="80"/>
  <c r="R41" i="80" s="1"/>
  <c r="K39" i="80"/>
  <c r="S39" i="80" s="1"/>
  <c r="K50" i="80"/>
  <c r="S50" i="80" s="1"/>
  <c r="J46" i="80"/>
  <c r="R46" i="80" s="1"/>
  <c r="J61" i="80"/>
  <c r="R61" i="80" s="1"/>
  <c r="J48" i="80"/>
  <c r="R48" i="80" s="1"/>
  <c r="K51" i="80"/>
  <c r="S51" i="80" s="1"/>
  <c r="J52" i="80"/>
  <c r="R52" i="80" s="1"/>
  <c r="K45" i="80"/>
  <c r="S45" i="80" s="1"/>
  <c r="K53" i="80"/>
  <c r="S53" i="80" s="1"/>
  <c r="K56" i="80"/>
  <c r="S56" i="80" s="1"/>
  <c r="K43" i="80"/>
  <c r="S43" i="80" s="1"/>
  <c r="J58" i="80"/>
  <c r="R58" i="80" s="1"/>
  <c r="K61" i="80"/>
  <c r="S61" i="80" s="1"/>
  <c r="K54" i="80"/>
  <c r="S54" i="80" s="1"/>
  <c r="K47" i="80"/>
  <c r="S47" i="80" s="1"/>
  <c r="K40" i="80"/>
  <c r="S40" i="80" s="1"/>
  <c r="J51" i="80"/>
  <c r="R51" i="80" s="1"/>
  <c r="K60" i="80"/>
  <c r="S60" i="80" s="1"/>
  <c r="J59" i="80"/>
  <c r="R59" i="80" s="1"/>
  <c r="J56" i="80"/>
  <c r="R56" i="80" s="1"/>
  <c r="J49" i="80"/>
  <c r="R49" i="80" s="1"/>
  <c r="J60" i="80"/>
  <c r="R60" i="80" s="1"/>
  <c r="K41" i="80"/>
  <c r="S41" i="80" s="1"/>
  <c r="K58" i="80"/>
  <c r="S58" i="80" s="1"/>
  <c r="K59" i="80"/>
  <c r="S59" i="80" s="1"/>
  <c r="J42" i="80"/>
  <c r="R42" i="80" s="1"/>
  <c r="K44" i="80"/>
  <c r="S44" i="80" s="1"/>
  <c r="J47" i="80"/>
  <c r="R47" i="80" s="1"/>
  <c r="J55" i="80"/>
  <c r="R55" i="80" s="1"/>
  <c r="K46" i="80"/>
  <c r="S46" i="80" s="1"/>
  <c r="J39" i="80"/>
  <c r="R39" i="80" s="1"/>
  <c r="K48" i="80"/>
  <c r="S48" i="80" s="1"/>
  <c r="K49" i="80"/>
  <c r="S49" i="80" s="1"/>
  <c r="K52" i="80"/>
  <c r="S52" i="80" s="1"/>
  <c r="J45" i="80"/>
  <c r="R45" i="80" s="1"/>
  <c r="F110" i="30"/>
  <c r="C114" i="30"/>
  <c r="C110" i="30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293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62" i="28"/>
  <c r="N261" i="28"/>
  <c r="O261" i="28" s="1"/>
  <c r="O292" i="28" s="1"/>
  <c r="M261" i="28"/>
  <c r="M292" i="28" s="1"/>
  <c r="I261" i="28"/>
  <c r="J261" i="28" s="1"/>
  <c r="J292" i="28" s="1"/>
  <c r="H261" i="28"/>
  <c r="H292" i="28" s="1"/>
  <c r="N251" i="28"/>
  <c r="J282" i="28"/>
  <c r="L292" i="28"/>
  <c r="I292" i="28"/>
  <c r="G292" i="28"/>
  <c r="J283" i="28"/>
  <c r="A280" i="28"/>
  <c r="U249" i="28"/>
  <c r="U187" i="28"/>
  <c r="U125" i="28"/>
  <c r="U430" i="28"/>
  <c r="U492" i="28" s="1"/>
  <c r="U554" i="28" s="1"/>
  <c r="U616" i="28" s="1"/>
  <c r="U63" i="28"/>
  <c r="F85" i="27"/>
  <c r="F25" i="27"/>
  <c r="F37" i="27" s="1"/>
  <c r="F49" i="27" s="1"/>
  <c r="F13" i="27"/>
  <c r="C58" i="27"/>
  <c r="C59" i="27" s="1"/>
  <c r="C57" i="27"/>
  <c r="C53" i="27"/>
  <c r="C54" i="27" s="1"/>
  <c r="C52" i="27"/>
  <c r="A51" i="27"/>
  <c r="C169" i="25"/>
  <c r="E178" i="25"/>
  <c r="E167" i="25"/>
  <c r="I185" i="25"/>
  <c r="D166" i="25"/>
  <c r="D169" i="25"/>
  <c r="I161" i="25"/>
  <c r="E34" i="5"/>
  <c r="F161" i="25"/>
  <c r="D185" i="25"/>
  <c r="E161" i="25"/>
  <c r="C184" i="25"/>
  <c r="I184" i="25"/>
  <c r="F177" i="25"/>
  <c r="E163" i="25"/>
  <c r="C170" i="25"/>
  <c r="C179" i="25"/>
  <c r="C187" i="25"/>
  <c r="C173" i="25"/>
  <c r="I172" i="25"/>
  <c r="D163" i="25"/>
  <c r="I186" i="25"/>
  <c r="C162" i="25"/>
  <c r="E160" i="25"/>
  <c r="F179" i="25"/>
  <c r="I167" i="25"/>
  <c r="F159" i="25"/>
  <c r="I171" i="25"/>
  <c r="F182" i="25"/>
  <c r="I174" i="25"/>
  <c r="C180" i="25"/>
  <c r="D177" i="25"/>
  <c r="I164" i="25"/>
  <c r="D175" i="25"/>
  <c r="C166" i="25"/>
  <c r="C183" i="25"/>
  <c r="D170" i="25"/>
  <c r="E170" i="25"/>
  <c r="I188" i="25"/>
  <c r="D176" i="25"/>
  <c r="E175" i="25"/>
  <c r="J34" i="5"/>
  <c r="C159" i="25"/>
  <c r="F174" i="25"/>
  <c r="F180" i="25"/>
  <c r="E169" i="25"/>
  <c r="I187" i="25"/>
  <c r="I173" i="25"/>
  <c r="B59" i="5"/>
  <c r="D167" i="25"/>
  <c r="E182" i="25"/>
  <c r="D187" i="25"/>
  <c r="E179" i="25"/>
  <c r="D171" i="25"/>
  <c r="F172" i="25"/>
  <c r="F185" i="25"/>
  <c r="E168" i="25"/>
  <c r="C178" i="25"/>
  <c r="E176" i="25"/>
  <c r="E172" i="25"/>
  <c r="E171" i="25"/>
  <c r="F173" i="25"/>
  <c r="F186" i="25"/>
  <c r="C168" i="25"/>
  <c r="E162" i="25"/>
  <c r="I160" i="25"/>
  <c r="I179" i="25"/>
  <c r="F160" i="25"/>
  <c r="C163" i="25"/>
  <c r="F188" i="25"/>
  <c r="H34" i="5"/>
  <c r="D161" i="25"/>
  <c r="D173" i="25"/>
  <c r="F162" i="25"/>
  <c r="F175" i="25"/>
  <c r="E181" i="25"/>
  <c r="I163" i="25"/>
  <c r="E159" i="25"/>
  <c r="N34" i="5"/>
  <c r="I169" i="25"/>
  <c r="C172" i="25"/>
  <c r="C176" i="25"/>
  <c r="C186" i="25"/>
  <c r="F34" i="5"/>
  <c r="E186" i="25"/>
  <c r="E173" i="25"/>
  <c r="D168" i="25"/>
  <c r="C175" i="25"/>
  <c r="F165" i="25"/>
  <c r="E174" i="25"/>
  <c r="F181" i="25"/>
  <c r="I162" i="25"/>
  <c r="I176" i="25"/>
  <c r="D172" i="25"/>
  <c r="I166" i="25"/>
  <c r="K34" i="5"/>
  <c r="F183" i="25"/>
  <c r="F38" i="5"/>
  <c r="C167" i="25"/>
  <c r="C164" i="25"/>
  <c r="I177" i="25"/>
  <c r="D182" i="25"/>
  <c r="D181" i="25"/>
  <c r="F164" i="25"/>
  <c r="G38" i="5"/>
  <c r="C181" i="25"/>
  <c r="I178" i="25"/>
  <c r="F176" i="25"/>
  <c r="E177" i="25"/>
  <c r="C177" i="25"/>
  <c r="D159" i="25"/>
  <c r="C160" i="25"/>
  <c r="I183" i="25"/>
  <c r="E38" i="5"/>
  <c r="D178" i="25"/>
  <c r="E166" i="25"/>
  <c r="G34" i="5"/>
  <c r="I180" i="25"/>
  <c r="D186" i="25"/>
  <c r="I165" i="25"/>
  <c r="D180" i="25"/>
  <c r="C185" i="25"/>
  <c r="I168" i="25"/>
  <c r="E183" i="25"/>
  <c r="D165" i="25"/>
  <c r="C161" i="25"/>
  <c r="F168" i="25"/>
  <c r="M34" i="5"/>
  <c r="E187" i="25"/>
  <c r="F163" i="25"/>
  <c r="I170" i="25"/>
  <c r="D174" i="25"/>
  <c r="D160" i="25"/>
  <c r="F170" i="25"/>
  <c r="E165" i="25"/>
  <c r="F184" i="25"/>
  <c r="L34" i="5"/>
  <c r="I34" i="5"/>
  <c r="C174" i="25"/>
  <c r="D184" i="25"/>
  <c r="I182" i="25"/>
  <c r="I175" i="25"/>
  <c r="C188" i="25"/>
  <c r="D164" i="25"/>
  <c r="F169" i="25"/>
  <c r="E185" i="25"/>
  <c r="E180" i="25"/>
  <c r="F171" i="25"/>
  <c r="I181" i="25"/>
  <c r="D162" i="25"/>
  <c r="D179" i="25"/>
  <c r="D188" i="25"/>
  <c r="E164" i="25"/>
  <c r="F178" i="25"/>
  <c r="I159" i="25"/>
  <c r="F166" i="25"/>
  <c r="N26" i="5"/>
  <c r="C171" i="25"/>
  <c r="C182" i="25"/>
  <c r="E188" i="25"/>
  <c r="F167" i="25"/>
  <c r="E184" i="25"/>
  <c r="F187" i="25"/>
  <c r="C165" i="25"/>
  <c r="H281" i="91" l="1"/>
  <c r="H221" i="19"/>
  <c r="A201" i="19"/>
  <c r="D209" i="19"/>
  <c r="D230" i="19"/>
  <c r="C225" i="19"/>
  <c r="C226" i="19"/>
  <c r="D210" i="19"/>
  <c r="C205" i="19"/>
  <c r="C206" i="19"/>
  <c r="D190" i="19"/>
  <c r="C185" i="19"/>
  <c r="C186" i="19"/>
  <c r="D170" i="19"/>
  <c r="C165" i="19"/>
  <c r="C166" i="19"/>
  <c r="C146" i="19"/>
  <c r="D150" i="19"/>
  <c r="C145" i="19"/>
  <c r="C126" i="19"/>
  <c r="C125" i="19"/>
  <c r="D130" i="19"/>
  <c r="C106" i="19"/>
  <c r="D110" i="19"/>
  <c r="C105" i="19"/>
  <c r="C86" i="19"/>
  <c r="D90" i="19"/>
  <c r="C85" i="19"/>
  <c r="D70" i="19"/>
  <c r="C65" i="19"/>
  <c r="C66" i="19"/>
  <c r="C46" i="19"/>
  <c r="C45" i="19"/>
  <c r="D50" i="19"/>
  <c r="D30" i="19"/>
  <c r="C26" i="19"/>
  <c r="C25" i="19"/>
  <c r="D90" i="80"/>
  <c r="K90" i="80" s="1"/>
  <c r="S90" i="80" s="1"/>
  <c r="D89" i="80"/>
  <c r="K89" i="80" s="1"/>
  <c r="S89" i="80" s="1"/>
  <c r="C80" i="80"/>
  <c r="J80" i="80" s="1"/>
  <c r="R80" i="80" s="1"/>
  <c r="D74" i="80"/>
  <c r="K74" i="80" s="1"/>
  <c r="S74" i="80" s="1"/>
  <c r="C86" i="80"/>
  <c r="J86" i="80" s="1"/>
  <c r="R86" i="80" s="1"/>
  <c r="D77" i="80"/>
  <c r="K77" i="80" s="1"/>
  <c r="S77" i="80" s="1"/>
  <c r="C74" i="80"/>
  <c r="J74" i="80" s="1"/>
  <c r="R74" i="80" s="1"/>
  <c r="D101" i="80"/>
  <c r="K101" i="80" s="1"/>
  <c r="S101" i="80" s="1"/>
  <c r="D92" i="80"/>
  <c r="K92" i="80" s="1"/>
  <c r="S92" i="80" s="1"/>
  <c r="D80" i="80"/>
  <c r="K80" i="80" s="1"/>
  <c r="S80" i="80" s="1"/>
  <c r="D76" i="80"/>
  <c r="K76" i="80" s="1"/>
  <c r="S76" i="80" s="1"/>
  <c r="C100" i="80"/>
  <c r="J100" i="80" s="1"/>
  <c r="R100" i="80" s="1"/>
  <c r="C82" i="80"/>
  <c r="J82" i="80" s="1"/>
  <c r="R82" i="80" s="1"/>
  <c r="D78" i="80"/>
  <c r="K78" i="80" s="1"/>
  <c r="S78" i="80" s="1"/>
  <c r="D79" i="80"/>
  <c r="K79" i="80" s="1"/>
  <c r="S79" i="80" s="1"/>
  <c r="D97" i="80"/>
  <c r="K97" i="80" s="1"/>
  <c r="S97" i="80" s="1"/>
  <c r="C101" i="80"/>
  <c r="J101" i="80" s="1"/>
  <c r="R101" i="80" s="1"/>
  <c r="D91" i="80"/>
  <c r="K91" i="80" s="1"/>
  <c r="S91" i="80" s="1"/>
  <c r="D95" i="80"/>
  <c r="K95" i="80" s="1"/>
  <c r="S95" i="80" s="1"/>
  <c r="C97" i="80"/>
  <c r="J97" i="80" s="1"/>
  <c r="R97" i="80" s="1"/>
  <c r="C94" i="80"/>
  <c r="J94" i="80" s="1"/>
  <c r="R94" i="80" s="1"/>
  <c r="D88" i="80"/>
  <c r="K88" i="80" s="1"/>
  <c r="S88" i="80" s="1"/>
  <c r="C98" i="80"/>
  <c r="J98" i="80" s="1"/>
  <c r="R98" i="80" s="1"/>
  <c r="C93" i="80"/>
  <c r="J93" i="80" s="1"/>
  <c r="R93" i="80" s="1"/>
  <c r="C75" i="80"/>
  <c r="J75" i="80" s="1"/>
  <c r="R75" i="80" s="1"/>
  <c r="D94" i="80"/>
  <c r="K94" i="80" s="1"/>
  <c r="S94" i="80" s="1"/>
  <c r="D86" i="80"/>
  <c r="K86" i="80" s="1"/>
  <c r="S86" i="80" s="1"/>
  <c r="C85" i="80"/>
  <c r="J85" i="80" s="1"/>
  <c r="R85" i="80" s="1"/>
  <c r="C95" i="80"/>
  <c r="J95" i="80" s="1"/>
  <c r="R95" i="80" s="1"/>
  <c r="C99" i="80"/>
  <c r="J99" i="80" s="1"/>
  <c r="R99" i="80" s="1"/>
  <c r="D87" i="80"/>
  <c r="K87" i="80" s="1"/>
  <c r="S87" i="80" s="1"/>
  <c r="D98" i="80"/>
  <c r="K98" i="80" s="1"/>
  <c r="S98" i="80" s="1"/>
  <c r="C84" i="80"/>
  <c r="J84" i="80" s="1"/>
  <c r="R84" i="80" s="1"/>
  <c r="C89" i="80"/>
  <c r="J89" i="80" s="1"/>
  <c r="R89" i="80" s="1"/>
  <c r="C78" i="80"/>
  <c r="J78" i="80" s="1"/>
  <c r="R78" i="80" s="1"/>
  <c r="D73" i="80"/>
  <c r="K73" i="80" s="1"/>
  <c r="S73" i="80" s="1"/>
  <c r="C87" i="80"/>
  <c r="J87" i="80" s="1"/>
  <c r="R87" i="80" s="1"/>
  <c r="C81" i="80"/>
  <c r="J81" i="80" s="1"/>
  <c r="R81" i="80" s="1"/>
  <c r="C79" i="80"/>
  <c r="J79" i="80" s="1"/>
  <c r="R79" i="80" s="1"/>
  <c r="D100" i="80"/>
  <c r="K100" i="80" s="1"/>
  <c r="S100" i="80" s="1"/>
  <c r="D96" i="80"/>
  <c r="K96" i="80" s="1"/>
  <c r="S96" i="80" s="1"/>
  <c r="C77" i="80"/>
  <c r="J77" i="80" s="1"/>
  <c r="R77" i="80" s="1"/>
  <c r="C90" i="80"/>
  <c r="J90" i="80" s="1"/>
  <c r="R90" i="80" s="1"/>
  <c r="D84" i="80"/>
  <c r="K84" i="80" s="1"/>
  <c r="S84" i="80" s="1"/>
  <c r="D75" i="80"/>
  <c r="K75" i="80" s="1"/>
  <c r="S75" i="80" s="1"/>
  <c r="C92" i="80"/>
  <c r="J92" i="80" s="1"/>
  <c r="R92" i="80" s="1"/>
  <c r="C83" i="80"/>
  <c r="J83" i="80" s="1"/>
  <c r="R83" i="80" s="1"/>
  <c r="C73" i="80"/>
  <c r="J73" i="80" s="1"/>
  <c r="R73" i="80" s="1"/>
  <c r="D93" i="80"/>
  <c r="K93" i="80" s="1"/>
  <c r="S93" i="80" s="1"/>
  <c r="D81" i="80"/>
  <c r="K81" i="80" s="1"/>
  <c r="S81" i="80" s="1"/>
  <c r="D99" i="80"/>
  <c r="K99" i="80" s="1"/>
  <c r="S99" i="80" s="1"/>
  <c r="C76" i="80"/>
  <c r="J76" i="80" s="1"/>
  <c r="R76" i="80" s="1"/>
  <c r="D85" i="80"/>
  <c r="K85" i="80" s="1"/>
  <c r="S85" i="80" s="1"/>
  <c r="C88" i="80"/>
  <c r="J88" i="80" s="1"/>
  <c r="R88" i="80" s="1"/>
  <c r="C91" i="80"/>
  <c r="J91" i="80" s="1"/>
  <c r="R91" i="80" s="1"/>
  <c r="D83" i="80"/>
  <c r="K83" i="80" s="1"/>
  <c r="S83" i="80" s="1"/>
  <c r="D82" i="80"/>
  <c r="K82" i="80" s="1"/>
  <c r="S82" i="80" s="1"/>
  <c r="D72" i="80"/>
  <c r="K72" i="80" s="1"/>
  <c r="S72" i="80" s="1"/>
  <c r="C72" i="80"/>
  <c r="J72" i="80" s="1"/>
  <c r="R72" i="80" s="1"/>
  <c r="D66" i="80"/>
  <c r="C66" i="80"/>
  <c r="B361" i="28"/>
  <c r="D358" i="28"/>
  <c r="B368" i="28"/>
  <c r="B357" i="28"/>
  <c r="D369" i="28"/>
  <c r="D360" i="28"/>
  <c r="D357" i="28"/>
  <c r="B369" i="28"/>
  <c r="D365" i="28"/>
  <c r="B356" i="28"/>
  <c r="B363" i="28"/>
  <c r="D368" i="28"/>
  <c r="B358" i="28"/>
  <c r="D362" i="28"/>
  <c r="B366" i="28"/>
  <c r="D363" i="28"/>
  <c r="B365" i="28"/>
  <c r="B362" i="28"/>
  <c r="D356" i="28"/>
  <c r="B364" i="28"/>
  <c r="B360" i="28"/>
  <c r="D359" i="28"/>
  <c r="D367" i="28"/>
  <c r="B367" i="28"/>
  <c r="D366" i="28"/>
  <c r="B359" i="28"/>
  <c r="D361" i="28"/>
  <c r="D355" i="28"/>
  <c r="B355" i="28"/>
  <c r="D329" i="28"/>
  <c r="B328" i="28"/>
  <c r="B327" i="28"/>
  <c r="B329" i="28"/>
  <c r="D326" i="28"/>
  <c r="B326" i="28"/>
  <c r="B331" i="28"/>
  <c r="D327" i="28"/>
  <c r="D336" i="28"/>
  <c r="D330" i="28"/>
  <c r="B336" i="28"/>
  <c r="D335" i="28"/>
  <c r="D325" i="28"/>
  <c r="D333" i="28"/>
  <c r="B330" i="28"/>
  <c r="B333" i="28"/>
  <c r="B334" i="28"/>
  <c r="D331" i="28"/>
  <c r="B332" i="28"/>
  <c r="D328" i="28"/>
  <c r="D337" i="28"/>
  <c r="D332" i="28"/>
  <c r="D334" i="28"/>
  <c r="B325" i="28"/>
  <c r="B335" i="28"/>
  <c r="B337" i="28"/>
  <c r="D338" i="28"/>
  <c r="B338" i="28"/>
  <c r="D324" i="28"/>
  <c r="B324" i="28"/>
  <c r="O34" i="5"/>
  <c r="E163" i="35"/>
  <c r="N292" i="28"/>
  <c r="J38" i="5"/>
  <c r="D131" i="25"/>
  <c r="C133" i="25"/>
  <c r="I38" i="5"/>
  <c r="L38" i="5"/>
  <c r="C154" i="25"/>
  <c r="N38" i="5"/>
  <c r="B35" i="5"/>
  <c r="K38" i="5"/>
  <c r="M38" i="5"/>
  <c r="B37" i="5"/>
  <c r="H301" i="91" l="1"/>
  <c r="A221" i="19"/>
  <c r="H241" i="19"/>
  <c r="D229" i="19"/>
  <c r="C38" i="80"/>
  <c r="B303" i="28"/>
  <c r="D303" i="28"/>
  <c r="D264" i="28"/>
  <c r="D265" i="28"/>
  <c r="B266" i="28"/>
  <c r="D263" i="28"/>
  <c r="O38" i="5"/>
  <c r="B134" i="35"/>
  <c r="B133" i="35"/>
  <c r="A124" i="35" s="1"/>
  <c r="B73" i="35"/>
  <c r="L48" i="5"/>
  <c r="K48" i="5"/>
  <c r="N48" i="5"/>
  <c r="H38" i="5"/>
  <c r="M48" i="5"/>
  <c r="J48" i="5"/>
  <c r="H48" i="5"/>
  <c r="I48" i="5"/>
  <c r="F48" i="5"/>
  <c r="G48" i="5"/>
  <c r="E48" i="5"/>
  <c r="B48" i="5"/>
  <c r="H321" i="91" l="1"/>
  <c r="H261" i="19"/>
  <c r="A241" i="19"/>
  <c r="D249" i="19"/>
  <c r="C245" i="19"/>
  <c r="C246" i="19"/>
  <c r="D250" i="19"/>
  <c r="J38" i="80"/>
  <c r="R38" i="80" s="1"/>
  <c r="O48" i="5"/>
  <c r="F13" i="81"/>
  <c r="H14" i="81"/>
  <c r="F26" i="81" s="1"/>
  <c r="H341" i="91" l="1"/>
  <c r="A261" i="19"/>
  <c r="H281" i="19"/>
  <c r="D269" i="19"/>
  <c r="C265" i="19"/>
  <c r="C266" i="19"/>
  <c r="D270" i="19"/>
  <c r="H27" i="81"/>
  <c r="H85" i="29"/>
  <c r="F84" i="29"/>
  <c r="D86" i="29"/>
  <c r="F74" i="30"/>
  <c r="C78" i="30"/>
  <c r="C76" i="30" s="1"/>
  <c r="N189" i="28"/>
  <c r="N220" i="28" s="1"/>
  <c r="J220" i="28"/>
  <c r="A39" i="27"/>
  <c r="P1" i="80"/>
  <c r="I1" i="80"/>
  <c r="O1" i="80"/>
  <c r="H1" i="80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4" i="80"/>
  <c r="Q31" i="80"/>
  <c r="Q30" i="80"/>
  <c r="Q29" i="80"/>
  <c r="Q28" i="80"/>
  <c r="Q27" i="80"/>
  <c r="Q26" i="80"/>
  <c r="Q25" i="80"/>
  <c r="Q24" i="80"/>
  <c r="Q23" i="80"/>
  <c r="Q22" i="80"/>
  <c r="Q21" i="80"/>
  <c r="Q20" i="80"/>
  <c r="Q19" i="80"/>
  <c r="Q18" i="80"/>
  <c r="Q17" i="80"/>
  <c r="Q16" i="80"/>
  <c r="Q15" i="80"/>
  <c r="Q14" i="80"/>
  <c r="Q13" i="80"/>
  <c r="Q12" i="80"/>
  <c r="Q11" i="80"/>
  <c r="Q10" i="80"/>
  <c r="Q9" i="80"/>
  <c r="Q8" i="80"/>
  <c r="Q7" i="80"/>
  <c r="Q6" i="80"/>
  <c r="Q5" i="80"/>
  <c r="Q4" i="80"/>
  <c r="I31" i="80"/>
  <c r="I30" i="80"/>
  <c r="I29" i="80"/>
  <c r="I28" i="80"/>
  <c r="I27" i="80"/>
  <c r="I26" i="80"/>
  <c r="I25" i="80"/>
  <c r="I24" i="80"/>
  <c r="I23" i="80"/>
  <c r="I22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I8" i="80"/>
  <c r="I7" i="80"/>
  <c r="I6" i="80"/>
  <c r="I5" i="80"/>
  <c r="I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31" i="80"/>
  <c r="B4" i="80"/>
  <c r="C80" i="30"/>
  <c r="J221" i="28"/>
  <c r="O230" i="28"/>
  <c r="N230" i="28"/>
  <c r="M230" i="28"/>
  <c r="L230" i="28"/>
  <c r="J230" i="28"/>
  <c r="I230" i="28"/>
  <c r="H230" i="28"/>
  <c r="G230" i="28"/>
  <c r="A218" i="28"/>
  <c r="H361" i="91" l="1"/>
  <c r="H301" i="19"/>
  <c r="D289" i="19"/>
  <c r="A281" i="19"/>
  <c r="C286" i="19"/>
  <c r="C285" i="19"/>
  <c r="D290" i="19"/>
  <c r="F76" i="30"/>
  <c r="F39" i="81"/>
  <c r="H40" i="81"/>
  <c r="H163" i="28"/>
  <c r="I163" i="28"/>
  <c r="J163" i="28"/>
  <c r="K163" i="28"/>
  <c r="L163" i="28"/>
  <c r="M163" i="28"/>
  <c r="N163" i="28"/>
  <c r="O163" i="28"/>
  <c r="G163" i="28"/>
  <c r="L168" i="28"/>
  <c r="M168" i="28"/>
  <c r="N168" i="28"/>
  <c r="O168" i="28"/>
  <c r="C148" i="25"/>
  <c r="C136" i="25"/>
  <c r="C155" i="25"/>
  <c r="I32" i="5"/>
  <c r="C141" i="25"/>
  <c r="I131" i="25"/>
  <c r="H31" i="5"/>
  <c r="E31" i="5"/>
  <c r="C130" i="25"/>
  <c r="M32" i="5"/>
  <c r="F130" i="25"/>
  <c r="C151" i="25"/>
  <c r="C140" i="25"/>
  <c r="C158" i="25"/>
  <c r="F31" i="5"/>
  <c r="E157" i="25"/>
  <c r="F157" i="25"/>
  <c r="C150" i="25"/>
  <c r="C144" i="25"/>
  <c r="I155" i="25"/>
  <c r="I157" i="25"/>
  <c r="D157" i="25"/>
  <c r="E155" i="25"/>
  <c r="F155" i="25"/>
  <c r="C137" i="25"/>
  <c r="E130" i="25"/>
  <c r="D156" i="25"/>
  <c r="M28" i="5"/>
  <c r="E32" i="5"/>
  <c r="C143" i="25"/>
  <c r="B28" i="5"/>
  <c r="D158" i="25"/>
  <c r="B57" i="5"/>
  <c r="F28" i="5"/>
  <c r="F158" i="25"/>
  <c r="C157" i="25"/>
  <c r="F32" i="5"/>
  <c r="C156" i="25"/>
  <c r="J31" i="5"/>
  <c r="C142" i="25"/>
  <c r="B58" i="5"/>
  <c r="N32" i="5"/>
  <c r="H32" i="5"/>
  <c r="C153" i="25"/>
  <c r="L28" i="5"/>
  <c r="I156" i="25"/>
  <c r="F131" i="25"/>
  <c r="J28" i="5"/>
  <c r="C129" i="25"/>
  <c r="N31" i="5"/>
  <c r="C145" i="25"/>
  <c r="N56" i="5"/>
  <c r="C134" i="25"/>
  <c r="H28" i="5"/>
  <c r="L32" i="5"/>
  <c r="I158" i="25"/>
  <c r="I31" i="5"/>
  <c r="M31" i="5"/>
  <c r="D102" i="25"/>
  <c r="D130" i="25"/>
  <c r="K31" i="5"/>
  <c r="E121" i="25"/>
  <c r="K32" i="5"/>
  <c r="E156" i="25"/>
  <c r="D103" i="25"/>
  <c r="I28" i="5"/>
  <c r="E158" i="25"/>
  <c r="K28" i="5"/>
  <c r="G32" i="5"/>
  <c r="C146" i="25"/>
  <c r="B32" i="5"/>
  <c r="E131" i="25"/>
  <c r="C135" i="25"/>
  <c r="J32" i="5"/>
  <c r="D155" i="25"/>
  <c r="G31" i="5"/>
  <c r="E28" i="5"/>
  <c r="C139" i="25"/>
  <c r="C132" i="25"/>
  <c r="C147" i="25"/>
  <c r="F156" i="25"/>
  <c r="C152" i="25"/>
  <c r="C149" i="25"/>
  <c r="C138" i="25"/>
  <c r="G28" i="5"/>
  <c r="I130" i="25"/>
  <c r="C131" i="25"/>
  <c r="N28" i="5"/>
  <c r="L31" i="5"/>
  <c r="C205" i="91" l="1"/>
  <c r="C225" i="91"/>
  <c r="C586" i="91"/>
  <c r="H381" i="91"/>
  <c r="H321" i="19"/>
  <c r="D309" i="19"/>
  <c r="A301" i="19"/>
  <c r="C305" i="19"/>
  <c r="C306" i="19"/>
  <c r="D310" i="19"/>
  <c r="D65" i="80"/>
  <c r="D64" i="80"/>
  <c r="C64" i="80"/>
  <c r="D38" i="80"/>
  <c r="D62" i="80"/>
  <c r="C65" i="80"/>
  <c r="C63" i="80"/>
  <c r="C62" i="80"/>
  <c r="D63" i="80"/>
  <c r="J66" i="80"/>
  <c r="R66" i="80" s="1"/>
  <c r="K66" i="80"/>
  <c r="S66" i="80" s="1"/>
  <c r="E165" i="35"/>
  <c r="D37" i="80"/>
  <c r="K37" i="80" s="1"/>
  <c r="S37" i="80" s="1"/>
  <c r="C37" i="80"/>
  <c r="J37" i="80" s="1"/>
  <c r="R37" i="80" s="1"/>
  <c r="D302" i="28"/>
  <c r="D305" i="28"/>
  <c r="B300" i="28"/>
  <c r="B305" i="28"/>
  <c r="D300" i="28"/>
  <c r="B299" i="28"/>
  <c r="D294" i="28"/>
  <c r="B301" i="28"/>
  <c r="D299" i="28"/>
  <c r="D295" i="28"/>
  <c r="B295" i="28"/>
  <c r="B294" i="28"/>
  <c r="D304" i="28"/>
  <c r="B302" i="28"/>
  <c r="B297" i="28"/>
  <c r="D298" i="28"/>
  <c r="B296" i="28"/>
  <c r="D296" i="28"/>
  <c r="B307" i="28"/>
  <c r="D297" i="28"/>
  <c r="D306" i="28"/>
  <c r="D307" i="28"/>
  <c r="D301" i="28"/>
  <c r="B304" i="28"/>
  <c r="B298" i="28"/>
  <c r="B306" i="28"/>
  <c r="D293" i="28"/>
  <c r="B293" i="28"/>
  <c r="D271" i="28"/>
  <c r="B263" i="28"/>
  <c r="B271" i="28"/>
  <c r="B275" i="28"/>
  <c r="D266" i="28"/>
  <c r="B264" i="28"/>
  <c r="D269" i="28"/>
  <c r="B267" i="28"/>
  <c r="B274" i="28"/>
  <c r="B269" i="28"/>
  <c r="B272" i="28"/>
  <c r="D267" i="28"/>
  <c r="D275" i="28"/>
  <c r="B265" i="28"/>
  <c r="D270" i="28"/>
  <c r="D273" i="28"/>
  <c r="D268" i="28"/>
  <c r="B268" i="28"/>
  <c r="B270" i="28"/>
  <c r="D276" i="28"/>
  <c r="D274" i="28"/>
  <c r="D272" i="28"/>
  <c r="B273" i="28"/>
  <c r="B276" i="28"/>
  <c r="D262" i="28"/>
  <c r="B262" i="28"/>
  <c r="F52" i="81"/>
  <c r="H53" i="81"/>
  <c r="F65" i="81" s="1"/>
  <c r="S23" i="80"/>
  <c r="R4" i="80"/>
  <c r="R5" i="80"/>
  <c r="K23" i="80"/>
  <c r="J4" i="80"/>
  <c r="J5" i="80"/>
  <c r="D23" i="80"/>
  <c r="C5" i="80"/>
  <c r="C4" i="80"/>
  <c r="D201" i="28"/>
  <c r="D200" i="28"/>
  <c r="O31" i="5"/>
  <c r="O32" i="5"/>
  <c r="O56" i="5"/>
  <c r="O28" i="5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A168" i="20"/>
  <c r="B168" i="20"/>
  <c r="A169" i="20"/>
  <c r="B169" i="20"/>
  <c r="A170" i="20"/>
  <c r="B170" i="20"/>
  <c r="A171" i="20"/>
  <c r="B171" i="20"/>
  <c r="A172" i="20"/>
  <c r="B172" i="20"/>
  <c r="A173" i="20"/>
  <c r="B173" i="20"/>
  <c r="A174" i="20"/>
  <c r="B174" i="20"/>
  <c r="A175" i="20"/>
  <c r="B175" i="20"/>
  <c r="A176" i="20"/>
  <c r="B176" i="20"/>
  <c r="A177" i="20"/>
  <c r="B177" i="20"/>
  <c r="A178" i="20"/>
  <c r="B178" i="20"/>
  <c r="A179" i="20"/>
  <c r="B179" i="20"/>
  <c r="A180" i="20"/>
  <c r="B180" i="20"/>
  <c r="A181" i="20"/>
  <c r="B181" i="20"/>
  <c r="A182" i="20"/>
  <c r="B182" i="20"/>
  <c r="A183" i="20"/>
  <c r="B183" i="20"/>
  <c r="A184" i="20"/>
  <c r="B184" i="20"/>
  <c r="A185" i="20"/>
  <c r="B185" i="20"/>
  <c r="A186" i="20"/>
  <c r="B186" i="20"/>
  <c r="A187" i="20"/>
  <c r="B187" i="20"/>
  <c r="A188" i="20"/>
  <c r="B188" i="20"/>
  <c r="A189" i="20"/>
  <c r="B189" i="20"/>
  <c r="A190" i="20"/>
  <c r="B190" i="20"/>
  <c r="A191" i="20"/>
  <c r="B191" i="20"/>
  <c r="A192" i="20"/>
  <c r="B192" i="20"/>
  <c r="A193" i="20"/>
  <c r="B193" i="20"/>
  <c r="A194" i="20"/>
  <c r="B194" i="20"/>
  <c r="A195" i="20"/>
  <c r="B195" i="20"/>
  <c r="A196" i="20"/>
  <c r="B196" i="20"/>
  <c r="A197" i="20"/>
  <c r="B197" i="20"/>
  <c r="A198" i="20"/>
  <c r="B198" i="20"/>
  <c r="A199" i="20"/>
  <c r="B199" i="20"/>
  <c r="A200" i="20"/>
  <c r="B200" i="20"/>
  <c r="A201" i="20"/>
  <c r="B201" i="20"/>
  <c r="A202" i="20"/>
  <c r="B202" i="20"/>
  <c r="A203" i="20"/>
  <c r="B203" i="20"/>
  <c r="A204" i="20"/>
  <c r="B204" i="20"/>
  <c r="A205" i="20"/>
  <c r="B205" i="20"/>
  <c r="A206" i="20"/>
  <c r="B206" i="20"/>
  <c r="A207" i="20"/>
  <c r="B207" i="20"/>
  <c r="A208" i="20"/>
  <c r="B208" i="20"/>
  <c r="A209" i="20"/>
  <c r="B209" i="20"/>
  <c r="A210" i="20"/>
  <c r="B210" i="20"/>
  <c r="A211" i="20"/>
  <c r="B211" i="20"/>
  <c r="A212" i="20"/>
  <c r="B212" i="20"/>
  <c r="A213" i="20"/>
  <c r="B213" i="20"/>
  <c r="A214" i="20"/>
  <c r="B214" i="20"/>
  <c r="A215" i="20"/>
  <c r="B215" i="20"/>
  <c r="A216" i="20"/>
  <c r="B216" i="20"/>
  <c r="A217" i="20"/>
  <c r="B217" i="20"/>
  <c r="A218" i="20"/>
  <c r="B218" i="20"/>
  <c r="A219" i="20"/>
  <c r="B219" i="20"/>
  <c r="A220" i="20"/>
  <c r="B220" i="20"/>
  <c r="A221" i="20"/>
  <c r="B221" i="20"/>
  <c r="A222" i="20"/>
  <c r="B222" i="20"/>
  <c r="A223" i="20"/>
  <c r="B223" i="20"/>
  <c r="A224" i="20"/>
  <c r="B224" i="20"/>
  <c r="A225" i="20"/>
  <c r="B225" i="20"/>
  <c r="A226" i="20"/>
  <c r="B226" i="20"/>
  <c r="A227" i="20"/>
  <c r="B227" i="20"/>
  <c r="A228" i="20"/>
  <c r="B228" i="20"/>
  <c r="H401" i="91" l="1"/>
  <c r="A321" i="19"/>
  <c r="H341" i="19"/>
  <c r="D329" i="19"/>
  <c r="C325" i="19"/>
  <c r="D330" i="19"/>
  <c r="C326" i="19"/>
  <c r="J62" i="80"/>
  <c r="R62" i="80" s="1"/>
  <c r="K38" i="80"/>
  <c r="S38" i="80" s="1"/>
  <c r="J63" i="80"/>
  <c r="R63" i="80" s="1"/>
  <c r="J64" i="80"/>
  <c r="R64" i="80" s="1"/>
  <c r="J65" i="80"/>
  <c r="R65" i="80" s="1"/>
  <c r="K64" i="80"/>
  <c r="S64" i="80" s="1"/>
  <c r="K63" i="80"/>
  <c r="S63" i="80" s="1"/>
  <c r="K62" i="80"/>
  <c r="S62" i="80" s="1"/>
  <c r="K65" i="80"/>
  <c r="S65" i="80" s="1"/>
  <c r="B243" i="28"/>
  <c r="B126" i="20"/>
  <c r="B125" i="20"/>
  <c r="C109" i="25"/>
  <c r="I114" i="25"/>
  <c r="E128" i="25"/>
  <c r="F119" i="25"/>
  <c r="D126" i="25"/>
  <c r="I128" i="25"/>
  <c r="D117" i="25"/>
  <c r="F103" i="25"/>
  <c r="D111" i="25"/>
  <c r="E129" i="25"/>
  <c r="D104" i="25"/>
  <c r="I115" i="25"/>
  <c r="I112" i="25"/>
  <c r="C125" i="25"/>
  <c r="F110" i="25"/>
  <c r="F129" i="25"/>
  <c r="F116" i="25"/>
  <c r="C107" i="25"/>
  <c r="I116" i="25"/>
  <c r="F126" i="25"/>
  <c r="D114" i="25"/>
  <c r="F120" i="25"/>
  <c r="D110" i="25"/>
  <c r="C124" i="25"/>
  <c r="I122" i="25"/>
  <c r="I103" i="25"/>
  <c r="I124" i="25"/>
  <c r="I102" i="25"/>
  <c r="F114" i="25"/>
  <c r="E106" i="25"/>
  <c r="E108" i="25"/>
  <c r="E124" i="25"/>
  <c r="E120" i="25"/>
  <c r="F128" i="25"/>
  <c r="D128" i="25"/>
  <c r="C106" i="25"/>
  <c r="I121" i="25"/>
  <c r="D109" i="25"/>
  <c r="C128" i="25"/>
  <c r="F106" i="25"/>
  <c r="C123" i="25"/>
  <c r="F121" i="25"/>
  <c r="I107" i="25"/>
  <c r="F122" i="25"/>
  <c r="D120" i="25"/>
  <c r="F113" i="25"/>
  <c r="I126" i="25"/>
  <c r="C117" i="25"/>
  <c r="C105" i="25"/>
  <c r="D119" i="25"/>
  <c r="F112" i="25"/>
  <c r="F118" i="25"/>
  <c r="D121" i="25"/>
  <c r="F124" i="25"/>
  <c r="F105" i="25"/>
  <c r="F115" i="25"/>
  <c r="I127" i="25"/>
  <c r="E112" i="25"/>
  <c r="F117" i="25"/>
  <c r="C126" i="25"/>
  <c r="D112" i="25"/>
  <c r="C116" i="25"/>
  <c r="E102" i="25"/>
  <c r="E116" i="25"/>
  <c r="I111" i="25"/>
  <c r="E114" i="25"/>
  <c r="C114" i="25"/>
  <c r="E115" i="25"/>
  <c r="F127" i="25"/>
  <c r="C108" i="25"/>
  <c r="F109" i="25"/>
  <c r="D122" i="25"/>
  <c r="F104" i="25"/>
  <c r="D127" i="25"/>
  <c r="C122" i="25"/>
  <c r="I113" i="25"/>
  <c r="C110" i="25"/>
  <c r="I118" i="25"/>
  <c r="I119" i="25"/>
  <c r="E111" i="25"/>
  <c r="C104" i="25"/>
  <c r="C118" i="25"/>
  <c r="E105" i="25"/>
  <c r="I117" i="25"/>
  <c r="F125" i="25"/>
  <c r="E113" i="25"/>
  <c r="F111" i="25"/>
  <c r="I110" i="25"/>
  <c r="D125" i="25"/>
  <c r="E119" i="25"/>
  <c r="D116" i="25"/>
  <c r="F102" i="25"/>
  <c r="C112" i="25"/>
  <c r="E126" i="25"/>
  <c r="C119" i="25"/>
  <c r="E125" i="25"/>
  <c r="I108" i="25"/>
  <c r="C102" i="25"/>
  <c r="E122" i="25"/>
  <c r="D108" i="25"/>
  <c r="C121" i="25"/>
  <c r="E123" i="25"/>
  <c r="E118" i="25"/>
  <c r="E110" i="25"/>
  <c r="D106" i="25"/>
  <c r="C103" i="25"/>
  <c r="C127" i="25"/>
  <c r="C115" i="25"/>
  <c r="C111" i="25"/>
  <c r="I129" i="25"/>
  <c r="E107" i="25"/>
  <c r="I104" i="25"/>
  <c r="D124" i="25"/>
  <c r="F123" i="25"/>
  <c r="I125" i="25"/>
  <c r="I120" i="25"/>
  <c r="E104" i="25"/>
  <c r="D107" i="25"/>
  <c r="F108" i="25"/>
  <c r="I105" i="25"/>
  <c r="I123" i="25"/>
  <c r="C120" i="25"/>
  <c r="D115" i="25"/>
  <c r="D118" i="25"/>
  <c r="E103" i="25"/>
  <c r="E109" i="25"/>
  <c r="D105" i="25"/>
  <c r="E127" i="25"/>
  <c r="C113" i="25"/>
  <c r="D129" i="25"/>
  <c r="I109" i="25"/>
  <c r="F107" i="25"/>
  <c r="D123" i="25"/>
  <c r="E117" i="25"/>
  <c r="D113" i="25"/>
  <c r="I106" i="25"/>
  <c r="D590" i="91" l="1"/>
  <c r="C226" i="91"/>
  <c r="C326" i="91"/>
  <c r="C486" i="91"/>
  <c r="D510" i="91"/>
  <c r="D370" i="91"/>
  <c r="C325" i="91"/>
  <c r="D390" i="91"/>
  <c r="C365" i="91"/>
  <c r="C525" i="91"/>
  <c r="C286" i="91"/>
  <c r="C245" i="91"/>
  <c r="C445" i="91"/>
  <c r="C206" i="91"/>
  <c r="D310" i="91"/>
  <c r="C465" i="91"/>
  <c r="D430" i="91"/>
  <c r="D550" i="91"/>
  <c r="D490" i="91"/>
  <c r="C366" i="91"/>
  <c r="C385" i="91"/>
  <c r="C265" i="91"/>
  <c r="C566" i="91"/>
  <c r="C506" i="91"/>
  <c r="C505" i="91"/>
  <c r="C266" i="91"/>
  <c r="D570" i="91"/>
  <c r="C546" i="91"/>
  <c r="D210" i="91"/>
  <c r="C306" i="91"/>
  <c r="C446" i="91"/>
  <c r="C585" i="91"/>
  <c r="D250" i="91"/>
  <c r="C485" i="91"/>
  <c r="D450" i="91"/>
  <c r="C406" i="91"/>
  <c r="C425" i="91"/>
  <c r="D470" i="91"/>
  <c r="C405" i="91"/>
  <c r="D330" i="91"/>
  <c r="D530" i="91"/>
  <c r="C285" i="91"/>
  <c r="C426" i="91"/>
  <c r="C305" i="91"/>
  <c r="C565" i="91"/>
  <c r="D290" i="91"/>
  <c r="D270" i="91"/>
  <c r="C466" i="91"/>
  <c r="D350" i="91"/>
  <c r="C526" i="91"/>
  <c r="C246" i="91"/>
  <c r="D410" i="91"/>
  <c r="C386" i="91"/>
  <c r="C545" i="91"/>
  <c r="C345" i="91"/>
  <c r="C346" i="91"/>
  <c r="D230" i="91"/>
  <c r="H421" i="91"/>
  <c r="S9" i="80"/>
  <c r="K9" i="80"/>
  <c r="D9" i="80"/>
  <c r="B122" i="20"/>
  <c r="B236" i="28"/>
  <c r="B124" i="20"/>
  <c r="B204" i="28"/>
  <c r="R30" i="80"/>
  <c r="D242" i="28"/>
  <c r="J30" i="80"/>
  <c r="C30" i="80"/>
  <c r="R17" i="80"/>
  <c r="J17" i="80"/>
  <c r="D213" i="28"/>
  <c r="C17" i="80"/>
  <c r="S16" i="80"/>
  <c r="K16" i="80"/>
  <c r="D16" i="80"/>
  <c r="B129" i="20"/>
  <c r="R29" i="80"/>
  <c r="J29" i="80"/>
  <c r="C29" i="80"/>
  <c r="D241" i="28"/>
  <c r="B211" i="28"/>
  <c r="B114" i="20"/>
  <c r="B203" i="28"/>
  <c r="B235" i="28"/>
  <c r="B233" i="28"/>
  <c r="R23" i="80"/>
  <c r="J23" i="80"/>
  <c r="D235" i="28"/>
  <c r="C23" i="80"/>
  <c r="S17" i="80"/>
  <c r="K17" i="80"/>
  <c r="D17" i="80"/>
  <c r="S5" i="80"/>
  <c r="K5" i="80"/>
  <c r="D5" i="80"/>
  <c r="B202" i="28"/>
  <c r="B119" i="20"/>
  <c r="B242" i="28"/>
  <c r="J27" i="80"/>
  <c r="C27" i="80"/>
  <c r="D239" i="28"/>
  <c r="R27" i="80"/>
  <c r="B214" i="28"/>
  <c r="R18" i="80"/>
  <c r="J18" i="80"/>
  <c r="D214" i="28"/>
  <c r="C18" i="80"/>
  <c r="S31" i="80"/>
  <c r="K31" i="80"/>
  <c r="D31" i="80"/>
  <c r="J31" i="80"/>
  <c r="C31" i="80"/>
  <c r="R31" i="80"/>
  <c r="D243" i="28"/>
  <c r="B212" i="28"/>
  <c r="B110" i="20"/>
  <c r="B237" i="28"/>
  <c r="B102" i="20"/>
  <c r="K14" i="80"/>
  <c r="D14" i="80"/>
  <c r="S14" i="80"/>
  <c r="B120" i="20"/>
  <c r="B113" i="20"/>
  <c r="S26" i="80"/>
  <c r="K26" i="80"/>
  <c r="D26" i="80"/>
  <c r="K10" i="80"/>
  <c r="D10" i="80"/>
  <c r="S10" i="80"/>
  <c r="K12" i="80"/>
  <c r="D12" i="80"/>
  <c r="S12" i="80"/>
  <c r="D18" i="80"/>
  <c r="S18" i="80"/>
  <c r="K18" i="80"/>
  <c r="B118" i="20"/>
  <c r="B207" i="28"/>
  <c r="B231" i="28"/>
  <c r="J15" i="80"/>
  <c r="D211" i="28"/>
  <c r="C15" i="80"/>
  <c r="R15" i="80"/>
  <c r="B208" i="28"/>
  <c r="D209" i="28"/>
  <c r="R13" i="80"/>
  <c r="J13" i="80"/>
  <c r="C13" i="80"/>
  <c r="B213" i="28"/>
  <c r="S20" i="80"/>
  <c r="K20" i="80"/>
  <c r="D20" i="80"/>
  <c r="R10" i="80"/>
  <c r="D206" i="28"/>
  <c r="J10" i="80"/>
  <c r="C10" i="80"/>
  <c r="C7" i="80"/>
  <c r="R7" i="80"/>
  <c r="D203" i="28"/>
  <c r="J7" i="80"/>
  <c r="B240" i="28"/>
  <c r="B209" i="28"/>
  <c r="S24" i="80"/>
  <c r="K24" i="80"/>
  <c r="D24" i="80"/>
  <c r="B115" i="20"/>
  <c r="S6" i="80"/>
  <c r="K6" i="80"/>
  <c r="D6" i="80"/>
  <c r="R12" i="80"/>
  <c r="J12" i="80"/>
  <c r="D208" i="28"/>
  <c r="C12" i="80"/>
  <c r="D22" i="80"/>
  <c r="S22" i="80"/>
  <c r="K22" i="80"/>
  <c r="R14" i="80"/>
  <c r="J14" i="80"/>
  <c r="C14" i="80"/>
  <c r="D210" i="28"/>
  <c r="B210" i="28"/>
  <c r="R20" i="80"/>
  <c r="D232" i="28"/>
  <c r="J20" i="80"/>
  <c r="C20" i="80"/>
  <c r="C26" i="80"/>
  <c r="R26" i="80"/>
  <c r="D238" i="28"/>
  <c r="J26" i="80"/>
  <c r="B116" i="20"/>
  <c r="S13" i="80"/>
  <c r="K13" i="80"/>
  <c r="D13" i="80"/>
  <c r="S8" i="80"/>
  <c r="K8" i="80"/>
  <c r="D8" i="80"/>
  <c r="K19" i="80"/>
  <c r="D19" i="80"/>
  <c r="S19" i="80"/>
  <c r="B128" i="20"/>
  <c r="B103" i="20"/>
  <c r="R6" i="80"/>
  <c r="J6" i="80"/>
  <c r="D202" i="28"/>
  <c r="C6" i="80"/>
  <c r="R25" i="80"/>
  <c r="D237" i="28"/>
  <c r="J25" i="80"/>
  <c r="C25" i="80"/>
  <c r="B239" i="28"/>
  <c r="C21" i="80"/>
  <c r="D233" i="28"/>
  <c r="R21" i="80"/>
  <c r="J21" i="80"/>
  <c r="B131" i="20"/>
  <c r="C28" i="80"/>
  <c r="R28" i="80"/>
  <c r="D240" i="28"/>
  <c r="J28" i="80"/>
  <c r="B206" i="28"/>
  <c r="S28" i="80"/>
  <c r="K28" i="80"/>
  <c r="D28" i="80"/>
  <c r="B232" i="28"/>
  <c r="B106" i="20"/>
  <c r="C19" i="80"/>
  <c r="R19" i="80"/>
  <c r="D231" i="28"/>
  <c r="J19" i="80"/>
  <c r="B111" i="20"/>
  <c r="B109" i="20"/>
  <c r="B241" i="28"/>
  <c r="R24" i="80"/>
  <c r="D236" i="28"/>
  <c r="J24" i="80"/>
  <c r="C24" i="80"/>
  <c r="R8" i="80"/>
  <c r="J8" i="80"/>
  <c r="C8" i="80"/>
  <c r="D204" i="28"/>
  <c r="J11" i="80"/>
  <c r="C11" i="80"/>
  <c r="D207" i="28"/>
  <c r="R11" i="80"/>
  <c r="B105" i="20"/>
  <c r="D7" i="80"/>
  <c r="S7" i="80"/>
  <c r="K7" i="80"/>
  <c r="K11" i="80"/>
  <c r="D11" i="80"/>
  <c r="S11" i="80"/>
  <c r="B107" i="20"/>
  <c r="B112" i="20"/>
  <c r="K15" i="80"/>
  <c r="D15" i="80"/>
  <c r="S15" i="80"/>
  <c r="K30" i="80"/>
  <c r="D30" i="80"/>
  <c r="S30" i="80"/>
  <c r="K25" i="80"/>
  <c r="D25" i="80"/>
  <c r="S25" i="80"/>
  <c r="B234" i="28"/>
  <c r="B104" i="20"/>
  <c r="B201" i="28"/>
  <c r="J16" i="80"/>
  <c r="D212" i="28"/>
  <c r="C16" i="80"/>
  <c r="R16" i="80"/>
  <c r="S21" i="80"/>
  <c r="K21" i="80"/>
  <c r="D21" i="80"/>
  <c r="C9" i="80"/>
  <c r="D205" i="28"/>
  <c r="R9" i="80"/>
  <c r="J9" i="80"/>
  <c r="B238" i="28"/>
  <c r="S4" i="80"/>
  <c r="D4" i="80"/>
  <c r="K4" i="80"/>
  <c r="B123" i="20"/>
  <c r="B108" i="20"/>
  <c r="B117" i="20"/>
  <c r="K27" i="80"/>
  <c r="D27" i="80"/>
  <c r="S27" i="80"/>
  <c r="B130" i="20"/>
  <c r="C22" i="80"/>
  <c r="R22" i="80"/>
  <c r="D234" i="28"/>
  <c r="J22" i="80"/>
  <c r="B121" i="20"/>
  <c r="B205" i="28"/>
  <c r="D29" i="80"/>
  <c r="S29" i="80"/>
  <c r="K29" i="80"/>
  <c r="B127" i="20"/>
  <c r="B200" i="28"/>
  <c r="A341" i="19"/>
  <c r="H361" i="19"/>
  <c r="D349" i="19"/>
  <c r="D350" i="19"/>
  <c r="C345" i="19"/>
  <c r="C346" i="19"/>
  <c r="A94" i="35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3" i="23"/>
  <c r="B4" i="54"/>
  <c r="B5" i="54"/>
  <c r="B6" i="54"/>
  <c r="B7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3" i="54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3" i="21"/>
  <c r="A156" i="28"/>
  <c r="H441" i="91" l="1"/>
  <c r="A361" i="19"/>
  <c r="H381" i="19"/>
  <c r="D369" i="19"/>
  <c r="C366" i="19"/>
  <c r="D370" i="19"/>
  <c r="C365" i="19"/>
  <c r="D107" i="65"/>
  <c r="D108" i="65"/>
  <c r="D109" i="65"/>
  <c r="D110" i="65"/>
  <c r="D111" i="65"/>
  <c r="D112" i="65"/>
  <c r="D113" i="65"/>
  <c r="D114" i="65"/>
  <c r="D115" i="65"/>
  <c r="D116" i="65"/>
  <c r="D117" i="65"/>
  <c r="D118" i="65"/>
  <c r="D119" i="65"/>
  <c r="D120" i="65"/>
  <c r="D121" i="65"/>
  <c r="D122" i="65"/>
  <c r="D123" i="65"/>
  <c r="D124" i="65"/>
  <c r="D125" i="65"/>
  <c r="D126" i="65"/>
  <c r="D127" i="65"/>
  <c r="D128" i="65"/>
  <c r="D129" i="65"/>
  <c r="D130" i="65"/>
  <c r="D131" i="65"/>
  <c r="D132" i="65"/>
  <c r="D133" i="65"/>
  <c r="D134" i="65"/>
  <c r="D135" i="65"/>
  <c r="D136" i="65"/>
  <c r="D137" i="65"/>
  <c r="D138" i="65"/>
  <c r="D139" i="65"/>
  <c r="D140" i="65"/>
  <c r="D141" i="65"/>
  <c r="D142" i="65"/>
  <c r="D143" i="65"/>
  <c r="D144" i="65"/>
  <c r="D145" i="65"/>
  <c r="D146" i="65"/>
  <c r="D147" i="65"/>
  <c r="D148" i="65"/>
  <c r="D149" i="65"/>
  <c r="D150" i="65"/>
  <c r="D151" i="65"/>
  <c r="D152" i="65"/>
  <c r="D153" i="65"/>
  <c r="D154" i="65"/>
  <c r="D155" i="65"/>
  <c r="D156" i="65"/>
  <c r="D157" i="65"/>
  <c r="D158" i="65"/>
  <c r="D159" i="65"/>
  <c r="D160" i="65"/>
  <c r="D161" i="65"/>
  <c r="D162" i="65"/>
  <c r="D163" i="65"/>
  <c r="D164" i="65"/>
  <c r="D165" i="65"/>
  <c r="D166" i="65"/>
  <c r="D167" i="65"/>
  <c r="D168" i="65"/>
  <c r="D169" i="65"/>
  <c r="D170" i="65"/>
  <c r="D171" i="65"/>
  <c r="D172" i="65"/>
  <c r="D173" i="65"/>
  <c r="D174" i="65"/>
  <c r="D175" i="65"/>
  <c r="D176" i="65"/>
  <c r="D177" i="65"/>
  <c r="D178" i="65"/>
  <c r="D179" i="65"/>
  <c r="D180" i="65"/>
  <c r="D181" i="65"/>
  <c r="D182" i="65"/>
  <c r="D183" i="65"/>
  <c r="D184" i="65"/>
  <c r="D185" i="65"/>
  <c r="D186" i="65"/>
  <c r="D187" i="65"/>
  <c r="D188" i="65"/>
  <c r="D189" i="65"/>
  <c r="D190" i="65"/>
  <c r="D191" i="65"/>
  <c r="D192" i="65"/>
  <c r="D193" i="65"/>
  <c r="D194" i="65"/>
  <c r="D195" i="65"/>
  <c r="D196" i="65"/>
  <c r="D197" i="65"/>
  <c r="D198" i="65"/>
  <c r="D199" i="65"/>
  <c r="D200" i="65"/>
  <c r="D201" i="65"/>
  <c r="D202" i="65"/>
  <c r="D203" i="65"/>
  <c r="D204" i="65"/>
  <c r="D205" i="65"/>
  <c r="D206" i="65"/>
  <c r="D207" i="65"/>
  <c r="D208" i="65"/>
  <c r="D209" i="65"/>
  <c r="D210" i="65"/>
  <c r="D211" i="65"/>
  <c r="D212" i="65"/>
  <c r="D213" i="65"/>
  <c r="D214" i="65"/>
  <c r="D215" i="65"/>
  <c r="D216" i="65"/>
  <c r="D217" i="65"/>
  <c r="D218" i="65"/>
  <c r="D219" i="65"/>
  <c r="D220" i="65"/>
  <c r="D221" i="65"/>
  <c r="D222" i="65"/>
  <c r="D223" i="65"/>
  <c r="D224" i="65"/>
  <c r="D225" i="65"/>
  <c r="D226" i="65"/>
  <c r="D227" i="65"/>
  <c r="D228" i="65"/>
  <c r="D229" i="65"/>
  <c r="D230" i="65"/>
  <c r="D231" i="65"/>
  <c r="D232" i="65"/>
  <c r="D233" i="65"/>
  <c r="D234" i="65"/>
  <c r="D235" i="65"/>
  <c r="D236" i="65"/>
  <c r="D237" i="65"/>
  <c r="D238" i="65"/>
  <c r="D239" i="65"/>
  <c r="D240" i="65"/>
  <c r="D241" i="65"/>
  <c r="D242" i="65"/>
  <c r="D243" i="65"/>
  <c r="D244" i="65"/>
  <c r="D245" i="65"/>
  <c r="D246" i="65"/>
  <c r="D247" i="65"/>
  <c r="D248" i="65"/>
  <c r="D249" i="65"/>
  <c r="D250" i="65"/>
  <c r="D251" i="65"/>
  <c r="D252" i="65"/>
  <c r="D253" i="65"/>
  <c r="D254" i="65"/>
  <c r="D255" i="65"/>
  <c r="D256" i="65"/>
  <c r="D257" i="65"/>
  <c r="D258" i="65"/>
  <c r="D259" i="65"/>
  <c r="D260" i="65"/>
  <c r="D261" i="65"/>
  <c r="D262" i="65"/>
  <c r="D263" i="65"/>
  <c r="D264" i="65"/>
  <c r="D265" i="65"/>
  <c r="D266" i="65"/>
  <c r="D267" i="65"/>
  <c r="D268" i="65"/>
  <c r="D269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  <c r="A72" i="65"/>
  <c r="A73" i="65"/>
  <c r="A74" i="65"/>
  <c r="A75" i="65"/>
  <c r="A107" i="65"/>
  <c r="A108" i="65"/>
  <c r="A109" i="65"/>
  <c r="A110" i="65"/>
  <c r="A111" i="65"/>
  <c r="A112" i="65"/>
  <c r="A113" i="65"/>
  <c r="A114" i="65"/>
  <c r="A115" i="65"/>
  <c r="A116" i="65"/>
  <c r="A117" i="65"/>
  <c r="A118" i="65"/>
  <c r="A119" i="65"/>
  <c r="A120" i="65"/>
  <c r="A121" i="65"/>
  <c r="A122" i="65"/>
  <c r="A123" i="65"/>
  <c r="A124" i="65"/>
  <c r="A125" i="65"/>
  <c r="A126" i="65"/>
  <c r="A127" i="65"/>
  <c r="A128" i="65"/>
  <c r="A129" i="65"/>
  <c r="A130" i="65"/>
  <c r="A131" i="65"/>
  <c r="A132" i="65"/>
  <c r="A133" i="65"/>
  <c r="A134" i="65"/>
  <c r="A135" i="65"/>
  <c r="A136" i="65"/>
  <c r="A137" i="65"/>
  <c r="A138" i="65"/>
  <c r="A139" i="65"/>
  <c r="A140" i="65"/>
  <c r="A141" i="65"/>
  <c r="A142" i="65"/>
  <c r="A143" i="65"/>
  <c r="A144" i="65"/>
  <c r="A145" i="65"/>
  <c r="A146" i="65"/>
  <c r="A147" i="65"/>
  <c r="A148" i="65"/>
  <c r="A149" i="65"/>
  <c r="A150" i="65"/>
  <c r="A151" i="65"/>
  <c r="A152" i="65"/>
  <c r="A153" i="65"/>
  <c r="A154" i="65"/>
  <c r="A155" i="65"/>
  <c r="A156" i="65"/>
  <c r="A157" i="65"/>
  <c r="A158" i="65"/>
  <c r="A159" i="65"/>
  <c r="A160" i="65"/>
  <c r="A161" i="65"/>
  <c r="A162" i="65"/>
  <c r="A163" i="65"/>
  <c r="A164" i="65"/>
  <c r="A165" i="65"/>
  <c r="A166" i="65"/>
  <c r="A167" i="65"/>
  <c r="A168" i="65"/>
  <c r="A169" i="65"/>
  <c r="A170" i="65"/>
  <c r="A171" i="65"/>
  <c r="A172" i="65"/>
  <c r="A173" i="65"/>
  <c r="A174" i="65"/>
  <c r="A175" i="65"/>
  <c r="A176" i="65"/>
  <c r="A177" i="65"/>
  <c r="A178" i="65"/>
  <c r="A179" i="65"/>
  <c r="A180" i="65"/>
  <c r="A181" i="65"/>
  <c r="A182" i="65"/>
  <c r="A183" i="65"/>
  <c r="A184" i="65"/>
  <c r="A185" i="65"/>
  <c r="A186" i="65"/>
  <c r="A187" i="65"/>
  <c r="A188" i="65"/>
  <c r="A189" i="65"/>
  <c r="A190" i="65"/>
  <c r="A191" i="65"/>
  <c r="A192" i="65"/>
  <c r="A193" i="65"/>
  <c r="A194" i="65"/>
  <c r="A195" i="65"/>
  <c r="A196" i="65"/>
  <c r="A197" i="65"/>
  <c r="A198" i="65"/>
  <c r="A199" i="65"/>
  <c r="A200" i="65"/>
  <c r="A201" i="65"/>
  <c r="A202" i="65"/>
  <c r="A203" i="65"/>
  <c r="A204" i="65"/>
  <c r="A205" i="65"/>
  <c r="A206" i="65"/>
  <c r="A207" i="65"/>
  <c r="A208" i="65"/>
  <c r="A209" i="65"/>
  <c r="A210" i="65"/>
  <c r="A211" i="65"/>
  <c r="A212" i="65"/>
  <c r="A213" i="65"/>
  <c r="A214" i="65"/>
  <c r="A215" i="65"/>
  <c r="A216" i="65"/>
  <c r="A217" i="65"/>
  <c r="A218" i="65"/>
  <c r="A219" i="65"/>
  <c r="A220" i="65"/>
  <c r="A221" i="65"/>
  <c r="A222" i="65"/>
  <c r="A223" i="65"/>
  <c r="A224" i="65"/>
  <c r="A225" i="65"/>
  <c r="A226" i="65"/>
  <c r="A227" i="65"/>
  <c r="A228" i="65"/>
  <c r="A229" i="65"/>
  <c r="A230" i="65"/>
  <c r="A231" i="65"/>
  <c r="A232" i="65"/>
  <c r="A233" i="65"/>
  <c r="A234" i="65"/>
  <c r="A235" i="65"/>
  <c r="A236" i="65"/>
  <c r="A237" i="65"/>
  <c r="A238" i="65"/>
  <c r="A239" i="65"/>
  <c r="A240" i="65"/>
  <c r="A241" i="65"/>
  <c r="A242" i="65"/>
  <c r="A243" i="65"/>
  <c r="A244" i="65"/>
  <c r="A245" i="65"/>
  <c r="A246" i="65"/>
  <c r="A247" i="65"/>
  <c r="A248" i="65"/>
  <c r="A249" i="65"/>
  <c r="A250" i="65"/>
  <c r="A251" i="65"/>
  <c r="A252" i="65"/>
  <c r="A253" i="65"/>
  <c r="A254" i="65"/>
  <c r="A255" i="65"/>
  <c r="A256" i="65"/>
  <c r="A257" i="65"/>
  <c r="A258" i="65"/>
  <c r="A259" i="65"/>
  <c r="A260" i="65"/>
  <c r="A261" i="65"/>
  <c r="A262" i="65"/>
  <c r="A263" i="65"/>
  <c r="A264" i="65"/>
  <c r="A265" i="65"/>
  <c r="A266" i="65"/>
  <c r="A267" i="65"/>
  <c r="A268" i="65"/>
  <c r="A269" i="65"/>
  <c r="L107" i="65"/>
  <c r="L108" i="65"/>
  <c r="L109" i="65"/>
  <c r="L110" i="65"/>
  <c r="L111" i="65"/>
  <c r="L112" i="65"/>
  <c r="L113" i="65"/>
  <c r="L114" i="65"/>
  <c r="L115" i="65"/>
  <c r="L116" i="65"/>
  <c r="L117" i="65"/>
  <c r="L118" i="65"/>
  <c r="L119" i="65"/>
  <c r="L120" i="65"/>
  <c r="L121" i="65"/>
  <c r="L122" i="65"/>
  <c r="L123" i="65"/>
  <c r="L124" i="65"/>
  <c r="L125" i="65"/>
  <c r="L126" i="65"/>
  <c r="L127" i="65"/>
  <c r="L128" i="65"/>
  <c r="L129" i="65"/>
  <c r="L130" i="65"/>
  <c r="L131" i="65"/>
  <c r="L132" i="65"/>
  <c r="L133" i="65"/>
  <c r="L134" i="65"/>
  <c r="L135" i="65"/>
  <c r="L136" i="65"/>
  <c r="L137" i="65"/>
  <c r="L138" i="65"/>
  <c r="L139" i="65"/>
  <c r="L140" i="65"/>
  <c r="L141" i="65"/>
  <c r="L142" i="65"/>
  <c r="L143" i="65"/>
  <c r="L144" i="65"/>
  <c r="L145" i="65"/>
  <c r="L146" i="65"/>
  <c r="L147" i="65"/>
  <c r="L148" i="65"/>
  <c r="L149" i="65"/>
  <c r="L150" i="65"/>
  <c r="L151" i="65"/>
  <c r="L152" i="65"/>
  <c r="L153" i="65"/>
  <c r="L154" i="65"/>
  <c r="L155" i="65"/>
  <c r="L156" i="65"/>
  <c r="L157" i="65"/>
  <c r="L158" i="65"/>
  <c r="L159" i="65"/>
  <c r="L160" i="65"/>
  <c r="L161" i="65"/>
  <c r="L162" i="65"/>
  <c r="L163" i="65"/>
  <c r="L164" i="65"/>
  <c r="L165" i="65"/>
  <c r="L166" i="65"/>
  <c r="L167" i="65"/>
  <c r="L168" i="65"/>
  <c r="L169" i="65"/>
  <c r="L170" i="65"/>
  <c r="L171" i="65"/>
  <c r="L172" i="65"/>
  <c r="C173" i="65"/>
  <c r="L173" i="65"/>
  <c r="C174" i="65"/>
  <c r="L174" i="65"/>
  <c r="C175" i="65"/>
  <c r="L175" i="65"/>
  <c r="C176" i="65"/>
  <c r="L176" i="65"/>
  <c r="C177" i="65"/>
  <c r="L177" i="65"/>
  <c r="C178" i="65"/>
  <c r="L178" i="65"/>
  <c r="C179" i="65"/>
  <c r="L179" i="65"/>
  <c r="C180" i="65"/>
  <c r="L180" i="65"/>
  <c r="C181" i="65"/>
  <c r="L181" i="65"/>
  <c r="C182" i="65"/>
  <c r="L182" i="65"/>
  <c r="C183" i="65"/>
  <c r="L183" i="65"/>
  <c r="C184" i="65"/>
  <c r="L184" i="65"/>
  <c r="C185" i="65"/>
  <c r="L185" i="65"/>
  <c r="C186" i="65"/>
  <c r="L186" i="65"/>
  <c r="C187" i="65"/>
  <c r="L187" i="65"/>
  <c r="C188" i="65"/>
  <c r="L188" i="65"/>
  <c r="C189" i="65"/>
  <c r="L189" i="65"/>
  <c r="C190" i="65"/>
  <c r="L190" i="65"/>
  <c r="C191" i="65"/>
  <c r="L191" i="65"/>
  <c r="C192" i="65"/>
  <c r="L192" i="65"/>
  <c r="C193" i="65"/>
  <c r="L193" i="65"/>
  <c r="C194" i="65"/>
  <c r="L194" i="65"/>
  <c r="C195" i="65"/>
  <c r="L195" i="65"/>
  <c r="C196" i="65"/>
  <c r="L196" i="65"/>
  <c r="C197" i="65"/>
  <c r="L197" i="65"/>
  <c r="C198" i="65"/>
  <c r="L198" i="65"/>
  <c r="C199" i="65"/>
  <c r="L199" i="65"/>
  <c r="C200" i="65"/>
  <c r="L200" i="65"/>
  <c r="C201" i="65"/>
  <c r="L201" i="65"/>
  <c r="C202" i="65"/>
  <c r="L202" i="65"/>
  <c r="C203" i="65"/>
  <c r="L203" i="65"/>
  <c r="C204" i="65"/>
  <c r="L204" i="65"/>
  <c r="C205" i="65"/>
  <c r="L205" i="65"/>
  <c r="C206" i="65"/>
  <c r="L206" i="65"/>
  <c r="C207" i="65"/>
  <c r="L207" i="65"/>
  <c r="C208" i="65"/>
  <c r="L208" i="65"/>
  <c r="C209" i="65"/>
  <c r="L209" i="65"/>
  <c r="C210" i="65"/>
  <c r="L210" i="65"/>
  <c r="C211" i="65"/>
  <c r="L211" i="65"/>
  <c r="C212" i="65"/>
  <c r="L212" i="65"/>
  <c r="C213" i="65"/>
  <c r="L213" i="65"/>
  <c r="C214" i="65"/>
  <c r="L214" i="65"/>
  <c r="C215" i="65"/>
  <c r="L215" i="65"/>
  <c r="C216" i="65"/>
  <c r="L216" i="65"/>
  <c r="C217" i="65"/>
  <c r="L217" i="65"/>
  <c r="C218" i="65"/>
  <c r="L218" i="65"/>
  <c r="C219" i="65"/>
  <c r="L219" i="65"/>
  <c r="C220" i="65"/>
  <c r="L220" i="65"/>
  <c r="C221" i="65"/>
  <c r="L221" i="65"/>
  <c r="C222" i="65"/>
  <c r="L222" i="65"/>
  <c r="C223" i="65"/>
  <c r="L223" i="65"/>
  <c r="C224" i="65"/>
  <c r="L224" i="65"/>
  <c r="C225" i="65"/>
  <c r="L225" i="65"/>
  <c r="C226" i="65"/>
  <c r="L226" i="65"/>
  <c r="C227" i="65"/>
  <c r="L227" i="65"/>
  <c r="C228" i="65"/>
  <c r="L228" i="65"/>
  <c r="C229" i="65"/>
  <c r="L229" i="65"/>
  <c r="C230" i="65"/>
  <c r="L230" i="65"/>
  <c r="C231" i="65"/>
  <c r="L231" i="65"/>
  <c r="C232" i="65"/>
  <c r="L232" i="65"/>
  <c r="C233" i="65"/>
  <c r="L233" i="65"/>
  <c r="C234" i="65"/>
  <c r="L234" i="65"/>
  <c r="C235" i="65"/>
  <c r="L235" i="65"/>
  <c r="C236" i="65"/>
  <c r="L236" i="65"/>
  <c r="C237" i="65"/>
  <c r="L237" i="65"/>
  <c r="C238" i="65"/>
  <c r="L238" i="65"/>
  <c r="C239" i="65"/>
  <c r="L239" i="65"/>
  <c r="C240" i="65"/>
  <c r="L240" i="65"/>
  <c r="C241" i="65"/>
  <c r="L241" i="65"/>
  <c r="C242" i="65"/>
  <c r="L242" i="65"/>
  <c r="C243" i="65"/>
  <c r="L243" i="65"/>
  <c r="C244" i="65"/>
  <c r="L244" i="65"/>
  <c r="C245" i="65"/>
  <c r="L245" i="65"/>
  <c r="C246" i="65"/>
  <c r="L246" i="65"/>
  <c r="C247" i="65"/>
  <c r="L247" i="65"/>
  <c r="C248" i="65"/>
  <c r="L248" i="65"/>
  <c r="C249" i="65"/>
  <c r="L249" i="65"/>
  <c r="C250" i="65"/>
  <c r="L250" i="65"/>
  <c r="C251" i="65"/>
  <c r="L251" i="65"/>
  <c r="C252" i="65"/>
  <c r="L252" i="65"/>
  <c r="C253" i="65"/>
  <c r="L253" i="65"/>
  <c r="C254" i="65"/>
  <c r="L254" i="65"/>
  <c r="C255" i="65"/>
  <c r="L255" i="65"/>
  <c r="C256" i="65"/>
  <c r="L256" i="65"/>
  <c r="C257" i="65"/>
  <c r="L257" i="65"/>
  <c r="C258" i="65"/>
  <c r="L258" i="65"/>
  <c r="C259" i="65"/>
  <c r="L259" i="65"/>
  <c r="C260" i="65"/>
  <c r="L260" i="65"/>
  <c r="C261" i="65"/>
  <c r="L261" i="65"/>
  <c r="C262" i="65"/>
  <c r="L262" i="65"/>
  <c r="C263" i="65"/>
  <c r="L263" i="65"/>
  <c r="C264" i="65"/>
  <c r="L264" i="65"/>
  <c r="C265" i="65"/>
  <c r="L265" i="65"/>
  <c r="C266" i="65"/>
  <c r="L266" i="65"/>
  <c r="C267" i="65"/>
  <c r="L267" i="65"/>
  <c r="C268" i="65"/>
  <c r="L268" i="65"/>
  <c r="C269" i="65"/>
  <c r="L269" i="65"/>
  <c r="B21" i="5"/>
  <c r="H22" i="5"/>
  <c r="I21" i="5"/>
  <c r="F46" i="25"/>
  <c r="E101" i="25"/>
  <c r="B22" i="5"/>
  <c r="M21" i="5"/>
  <c r="E21" i="5"/>
  <c r="E83" i="25"/>
  <c r="K21" i="5"/>
  <c r="G22" i="5"/>
  <c r="I101" i="25"/>
  <c r="D101" i="25"/>
  <c r="I22" i="5"/>
  <c r="L22" i="5"/>
  <c r="L21" i="5"/>
  <c r="H21" i="5"/>
  <c r="K22" i="5"/>
  <c r="C87" i="25"/>
  <c r="E87" i="25"/>
  <c r="C101" i="25"/>
  <c r="M22" i="5"/>
  <c r="J21" i="5"/>
  <c r="F101" i="25"/>
  <c r="N21" i="5"/>
  <c r="C88" i="25"/>
  <c r="D46" i="25"/>
  <c r="J22" i="5"/>
  <c r="F87" i="25"/>
  <c r="D87" i="25"/>
  <c r="N55" i="5"/>
  <c r="N22" i="5"/>
  <c r="F22" i="5"/>
  <c r="E22" i="5"/>
  <c r="F21" i="5"/>
  <c r="B55" i="5"/>
  <c r="G21" i="5"/>
  <c r="C185" i="91" l="1"/>
  <c r="D190" i="91"/>
  <c r="C186" i="91"/>
  <c r="H461" i="91"/>
  <c r="H401" i="19"/>
  <c r="D389" i="19"/>
  <c r="A381" i="19"/>
  <c r="D390" i="19"/>
  <c r="C386" i="19"/>
  <c r="C385" i="19"/>
  <c r="E133" i="35"/>
  <c r="B101" i="20"/>
  <c r="A101" i="20"/>
  <c r="B87" i="20"/>
  <c r="A87" i="20"/>
  <c r="A46" i="20"/>
  <c r="B46" i="20"/>
  <c r="E108" i="35"/>
  <c r="F108" i="35" s="1"/>
  <c r="C14" i="54"/>
  <c r="C28" i="54"/>
  <c r="D28" i="54"/>
  <c r="D10" i="54"/>
  <c r="D14" i="54"/>
  <c r="D14" i="21"/>
  <c r="D28" i="21"/>
  <c r="E28" i="21"/>
  <c r="E10" i="21"/>
  <c r="E14" i="21"/>
  <c r="D179" i="28"/>
  <c r="B179" i="28"/>
  <c r="D149" i="28"/>
  <c r="B150" i="28"/>
  <c r="B149" i="28"/>
  <c r="D106" i="65"/>
  <c r="D105" i="65"/>
  <c r="O21" i="5"/>
  <c r="A105" i="65"/>
  <c r="L105" i="65"/>
  <c r="A106" i="65"/>
  <c r="L106" i="65"/>
  <c r="O22" i="5"/>
  <c r="O55" i="5"/>
  <c r="A64" i="35"/>
  <c r="H481" i="91" l="1"/>
  <c r="H421" i="19"/>
  <c r="C405" i="19"/>
  <c r="C406" i="19"/>
  <c r="D410" i="19"/>
  <c r="D409" i="19"/>
  <c r="A401" i="19"/>
  <c r="F163" i="35"/>
  <c r="D14" i="23"/>
  <c r="C14" i="23"/>
  <c r="D10" i="23"/>
  <c r="D28" i="23"/>
  <c r="C28" i="23"/>
  <c r="A84" i="65"/>
  <c r="L94" i="65"/>
  <c r="L46" i="65"/>
  <c r="A82" i="65"/>
  <c r="C82" i="65"/>
  <c r="A95" i="65"/>
  <c r="C94" i="65"/>
  <c r="C88" i="65"/>
  <c r="A93" i="65"/>
  <c r="D95" i="65"/>
  <c r="L88" i="65"/>
  <c r="L93" i="65"/>
  <c r="C95" i="65"/>
  <c r="D93" i="65"/>
  <c r="L82" i="65"/>
  <c r="L95" i="65"/>
  <c r="D82" i="65"/>
  <c r="A88" i="65"/>
  <c r="A94" i="65"/>
  <c r="C93" i="65"/>
  <c r="D94" i="65"/>
  <c r="I3" i="54"/>
  <c r="K3" i="54"/>
  <c r="I4" i="54"/>
  <c r="K4" i="54"/>
  <c r="I5" i="54"/>
  <c r="K5" i="54"/>
  <c r="I6" i="54"/>
  <c r="K6" i="54"/>
  <c r="I7" i="54"/>
  <c r="K7" i="54"/>
  <c r="I8" i="54"/>
  <c r="K8" i="54"/>
  <c r="I9" i="54"/>
  <c r="K9" i="54"/>
  <c r="I10" i="54"/>
  <c r="K10" i="54"/>
  <c r="I11" i="54"/>
  <c r="K11" i="54"/>
  <c r="I12" i="54"/>
  <c r="K12" i="54"/>
  <c r="I13" i="54"/>
  <c r="K13" i="54"/>
  <c r="I14" i="54"/>
  <c r="K14" i="54"/>
  <c r="I15" i="54"/>
  <c r="K15" i="54"/>
  <c r="I16" i="54"/>
  <c r="K16" i="54"/>
  <c r="I17" i="54"/>
  <c r="K17" i="54"/>
  <c r="I18" i="54"/>
  <c r="K18" i="54"/>
  <c r="I19" i="54"/>
  <c r="K19" i="54"/>
  <c r="I20" i="54"/>
  <c r="K20" i="54"/>
  <c r="I21" i="54"/>
  <c r="K21" i="54"/>
  <c r="I22" i="54"/>
  <c r="K22" i="54"/>
  <c r="I23" i="54"/>
  <c r="K23" i="54"/>
  <c r="I24" i="54"/>
  <c r="K24" i="54"/>
  <c r="I25" i="54"/>
  <c r="K25" i="54"/>
  <c r="I26" i="54"/>
  <c r="K26" i="54"/>
  <c r="I27" i="54"/>
  <c r="K27" i="54"/>
  <c r="I28" i="54"/>
  <c r="K28" i="54"/>
  <c r="I29" i="54"/>
  <c r="K29" i="54"/>
  <c r="I30" i="54"/>
  <c r="K30" i="54"/>
  <c r="I31" i="54"/>
  <c r="K31" i="54"/>
  <c r="I32" i="54"/>
  <c r="K32" i="54"/>
  <c r="J4" i="21"/>
  <c r="K4" i="21"/>
  <c r="M4" i="21"/>
  <c r="J5" i="21"/>
  <c r="K5" i="21"/>
  <c r="M5" i="21"/>
  <c r="J6" i="21"/>
  <c r="K6" i="21"/>
  <c r="M6" i="21"/>
  <c r="J7" i="21"/>
  <c r="K7" i="21"/>
  <c r="M7" i="21"/>
  <c r="J8" i="21"/>
  <c r="K8" i="21"/>
  <c r="M8" i="21"/>
  <c r="J9" i="21"/>
  <c r="K9" i="21"/>
  <c r="M9" i="21"/>
  <c r="J10" i="21"/>
  <c r="K10" i="21"/>
  <c r="M10" i="21"/>
  <c r="J11" i="21"/>
  <c r="K11" i="21"/>
  <c r="M11" i="21"/>
  <c r="J12" i="21"/>
  <c r="K12" i="21"/>
  <c r="M12" i="21"/>
  <c r="J13" i="21"/>
  <c r="K13" i="21"/>
  <c r="M13" i="21"/>
  <c r="J14" i="21"/>
  <c r="K14" i="21"/>
  <c r="M14" i="21"/>
  <c r="J15" i="21"/>
  <c r="K15" i="21"/>
  <c r="M15" i="21"/>
  <c r="J16" i="21"/>
  <c r="K16" i="21"/>
  <c r="M16" i="21"/>
  <c r="J17" i="21"/>
  <c r="K17" i="21"/>
  <c r="M17" i="21"/>
  <c r="J18" i="21"/>
  <c r="K18" i="21"/>
  <c r="M18" i="21"/>
  <c r="J19" i="21"/>
  <c r="K19" i="21"/>
  <c r="M19" i="21"/>
  <c r="J20" i="21"/>
  <c r="K20" i="21"/>
  <c r="M20" i="21"/>
  <c r="J21" i="21"/>
  <c r="K21" i="21"/>
  <c r="M21" i="21"/>
  <c r="J22" i="21"/>
  <c r="K22" i="21"/>
  <c r="M22" i="21"/>
  <c r="J23" i="21"/>
  <c r="K23" i="21"/>
  <c r="M23" i="21"/>
  <c r="J24" i="21"/>
  <c r="K24" i="21"/>
  <c r="M24" i="21"/>
  <c r="J25" i="21"/>
  <c r="K25" i="21"/>
  <c r="M25" i="21"/>
  <c r="J26" i="21"/>
  <c r="K26" i="21"/>
  <c r="M26" i="21"/>
  <c r="J27" i="21"/>
  <c r="K27" i="21"/>
  <c r="M27" i="21"/>
  <c r="J28" i="21"/>
  <c r="K28" i="21"/>
  <c r="M28" i="21"/>
  <c r="J29" i="21"/>
  <c r="K29" i="21"/>
  <c r="M29" i="21"/>
  <c r="J30" i="21"/>
  <c r="K30" i="21"/>
  <c r="M30" i="21"/>
  <c r="J31" i="21"/>
  <c r="K31" i="21"/>
  <c r="M31" i="21"/>
  <c r="J32" i="21"/>
  <c r="K32" i="21"/>
  <c r="M32" i="21"/>
  <c r="M3" i="21"/>
  <c r="K3" i="21"/>
  <c r="J3" i="21"/>
  <c r="I4" i="23"/>
  <c r="K4" i="23"/>
  <c r="I5" i="23"/>
  <c r="K5" i="23"/>
  <c r="I6" i="23"/>
  <c r="K6" i="23"/>
  <c r="I7" i="23"/>
  <c r="K7" i="23"/>
  <c r="I8" i="23"/>
  <c r="K8" i="23"/>
  <c r="I9" i="23"/>
  <c r="K9" i="23"/>
  <c r="I10" i="23"/>
  <c r="K10" i="23"/>
  <c r="I11" i="23"/>
  <c r="K11" i="23"/>
  <c r="I12" i="23"/>
  <c r="K12" i="23"/>
  <c r="I13" i="23"/>
  <c r="K13" i="23"/>
  <c r="I14" i="23"/>
  <c r="K14" i="23"/>
  <c r="I15" i="23"/>
  <c r="K15" i="23"/>
  <c r="I16" i="23"/>
  <c r="K16" i="23"/>
  <c r="I17" i="23"/>
  <c r="K17" i="23"/>
  <c r="I18" i="23"/>
  <c r="K18" i="23"/>
  <c r="I19" i="23"/>
  <c r="K19" i="23"/>
  <c r="I20" i="23"/>
  <c r="K20" i="23"/>
  <c r="I21" i="23"/>
  <c r="K21" i="23"/>
  <c r="I22" i="23"/>
  <c r="K22" i="23"/>
  <c r="I23" i="23"/>
  <c r="K23" i="23"/>
  <c r="I24" i="23"/>
  <c r="K24" i="23"/>
  <c r="I25" i="23"/>
  <c r="K25" i="23"/>
  <c r="I26" i="23"/>
  <c r="K26" i="23"/>
  <c r="I27" i="23"/>
  <c r="K27" i="23"/>
  <c r="I28" i="23"/>
  <c r="K28" i="23"/>
  <c r="I29" i="23"/>
  <c r="K29" i="23"/>
  <c r="I30" i="23"/>
  <c r="K30" i="23"/>
  <c r="I31" i="23"/>
  <c r="K31" i="23"/>
  <c r="I32" i="23"/>
  <c r="K32" i="23"/>
  <c r="K3" i="23"/>
  <c r="I3" i="23"/>
  <c r="U26" i="21"/>
  <c r="S26" i="21"/>
  <c r="R26" i="21"/>
  <c r="U25" i="21"/>
  <c r="S25" i="21"/>
  <c r="R25" i="21"/>
  <c r="U24" i="21"/>
  <c r="S24" i="21"/>
  <c r="R24" i="21"/>
  <c r="U23" i="21"/>
  <c r="S23" i="21"/>
  <c r="R23" i="21"/>
  <c r="U22" i="21"/>
  <c r="S22" i="21"/>
  <c r="R22" i="21"/>
  <c r="U21" i="21"/>
  <c r="S21" i="21"/>
  <c r="R21" i="21"/>
  <c r="U20" i="21"/>
  <c r="S20" i="21"/>
  <c r="R20" i="21"/>
  <c r="U19" i="21"/>
  <c r="S19" i="21"/>
  <c r="R19" i="21"/>
  <c r="U18" i="21"/>
  <c r="S18" i="21"/>
  <c r="R18" i="21"/>
  <c r="U17" i="21"/>
  <c r="S17" i="21"/>
  <c r="R17" i="21"/>
  <c r="U16" i="21"/>
  <c r="S16" i="21"/>
  <c r="R16" i="21"/>
  <c r="U15" i="21"/>
  <c r="S15" i="21"/>
  <c r="R15" i="21"/>
  <c r="U14" i="21"/>
  <c r="S14" i="21"/>
  <c r="R14" i="21"/>
  <c r="U13" i="21"/>
  <c r="S13" i="21"/>
  <c r="R13" i="21"/>
  <c r="U12" i="21"/>
  <c r="S12" i="21"/>
  <c r="R12" i="21"/>
  <c r="U11" i="21"/>
  <c r="S11" i="21"/>
  <c r="R11" i="21"/>
  <c r="U10" i="21"/>
  <c r="S10" i="21"/>
  <c r="R10" i="21"/>
  <c r="U9" i="21"/>
  <c r="S9" i="21"/>
  <c r="R9" i="21"/>
  <c r="U8" i="21"/>
  <c r="S8" i="21"/>
  <c r="R8" i="21"/>
  <c r="U7" i="21"/>
  <c r="S7" i="21"/>
  <c r="R7" i="21"/>
  <c r="U6" i="21"/>
  <c r="S6" i="21"/>
  <c r="R6" i="21"/>
  <c r="U5" i="21"/>
  <c r="S5" i="21"/>
  <c r="R5" i="21"/>
  <c r="U4" i="21"/>
  <c r="S4" i="21"/>
  <c r="R4" i="21"/>
  <c r="U3" i="21"/>
  <c r="S3" i="21"/>
  <c r="R3" i="21"/>
  <c r="Q1" i="21"/>
  <c r="C46" i="30"/>
  <c r="H159" i="28"/>
  <c r="A159" i="28"/>
  <c r="H158" i="28"/>
  <c r="A158" i="28"/>
  <c r="C108" i="28"/>
  <c r="C107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76" i="28"/>
  <c r="H501" i="91" l="1"/>
  <c r="H441" i="19"/>
  <c r="A421" i="19"/>
  <c r="D429" i="19"/>
  <c r="C425" i="19"/>
  <c r="D430" i="19"/>
  <c r="C426" i="19"/>
  <c r="H97" i="28"/>
  <c r="A97" i="28"/>
  <c r="H96" i="28"/>
  <c r="A96" i="28"/>
  <c r="A94" i="28"/>
  <c r="H521" i="91" l="1"/>
  <c r="D449" i="19"/>
  <c r="A441" i="19"/>
  <c r="H461" i="19"/>
  <c r="C446" i="19"/>
  <c r="C445" i="19"/>
  <c r="D450" i="19"/>
  <c r="H541" i="91" l="1"/>
  <c r="A461" i="19"/>
  <c r="H481" i="19"/>
  <c r="D469" i="19"/>
  <c r="D470" i="19"/>
  <c r="C466" i="19"/>
  <c r="C465" i="19"/>
  <c r="P4" i="54"/>
  <c r="P5" i="54"/>
  <c r="P6" i="54"/>
  <c r="P7" i="54"/>
  <c r="P8" i="54"/>
  <c r="P9" i="54"/>
  <c r="P10" i="54"/>
  <c r="P11" i="54"/>
  <c r="P12" i="54"/>
  <c r="P13" i="54"/>
  <c r="P14" i="54"/>
  <c r="P15" i="54"/>
  <c r="P16" i="54"/>
  <c r="P17" i="54"/>
  <c r="P18" i="54"/>
  <c r="P19" i="54"/>
  <c r="P20" i="54"/>
  <c r="P21" i="54"/>
  <c r="P22" i="54"/>
  <c r="P3" i="54"/>
  <c r="H561" i="91" l="1"/>
  <c r="A481" i="19"/>
  <c r="H501" i="19"/>
  <c r="D489" i="19"/>
  <c r="C485" i="19"/>
  <c r="C486" i="19"/>
  <c r="D490" i="19"/>
  <c r="B14" i="35"/>
  <c r="B15" i="35"/>
  <c r="B16" i="35"/>
  <c r="B13" i="35"/>
  <c r="A4" i="35" s="1"/>
  <c r="H581" i="91" l="1"/>
  <c r="D2" i="65"/>
  <c r="A501" i="19"/>
  <c r="H521" i="19"/>
  <c r="D509" i="19"/>
  <c r="C505" i="19"/>
  <c r="D510" i="19"/>
  <c r="C506" i="19"/>
  <c r="Z4" i="21"/>
  <c r="AA4" i="21"/>
  <c r="Z5" i="21"/>
  <c r="AA5" i="21"/>
  <c r="Z6" i="21"/>
  <c r="AA6" i="21"/>
  <c r="Z7" i="21"/>
  <c r="AA7" i="21"/>
  <c r="Z8" i="21"/>
  <c r="AA8" i="21"/>
  <c r="Z9" i="21"/>
  <c r="AA9" i="21"/>
  <c r="Z10" i="21"/>
  <c r="AA10" i="21"/>
  <c r="Z11" i="21"/>
  <c r="AA11" i="21"/>
  <c r="Z12" i="21"/>
  <c r="AA12" i="21"/>
  <c r="Z13" i="21"/>
  <c r="AA13" i="21"/>
  <c r="Z14" i="21"/>
  <c r="AA14" i="21"/>
  <c r="Z15" i="21"/>
  <c r="AA15" i="21"/>
  <c r="Z16" i="21"/>
  <c r="AA16" i="21"/>
  <c r="Z17" i="21"/>
  <c r="AA17" i="21"/>
  <c r="Z18" i="21"/>
  <c r="AA18" i="21"/>
  <c r="Z19" i="21"/>
  <c r="AA19" i="21"/>
  <c r="Z20" i="21"/>
  <c r="AA20" i="21"/>
  <c r="Z21" i="21"/>
  <c r="AA21" i="21"/>
  <c r="Z22" i="21"/>
  <c r="AA22" i="21"/>
  <c r="Z23" i="21"/>
  <c r="AA23" i="21"/>
  <c r="Z24" i="21"/>
  <c r="AA24" i="21"/>
  <c r="Z25" i="21"/>
  <c r="AA25" i="21"/>
  <c r="Z26" i="21"/>
  <c r="AA26" i="21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A32" i="28"/>
  <c r="A35" i="28"/>
  <c r="H35" i="28"/>
  <c r="H34" i="28"/>
  <c r="A34" i="28"/>
  <c r="C46" i="28"/>
  <c r="C47" i="28"/>
  <c r="C48" i="28"/>
  <c r="C49" i="28"/>
  <c r="C50" i="28"/>
  <c r="C51" i="28"/>
  <c r="C52" i="28"/>
  <c r="C53" i="28"/>
  <c r="C45" i="28"/>
  <c r="C22" i="28"/>
  <c r="C23" i="28"/>
  <c r="C24" i="28"/>
  <c r="C25" i="28"/>
  <c r="C26" i="28"/>
  <c r="C27" i="28"/>
  <c r="C28" i="28"/>
  <c r="O1" i="23"/>
  <c r="P3" i="23"/>
  <c r="B44" i="35"/>
  <c r="B45" i="35"/>
  <c r="B46" i="35"/>
  <c r="B47" i="35"/>
  <c r="B48" i="35"/>
  <c r="B43" i="35"/>
  <c r="A34" i="35" s="1"/>
  <c r="AA3" i="21"/>
  <c r="Z3" i="21"/>
  <c r="A1" i="19"/>
  <c r="C16" i="28"/>
  <c r="C17" i="28"/>
  <c r="C18" i="28"/>
  <c r="C19" i="28"/>
  <c r="C20" i="28"/>
  <c r="C21" i="28"/>
  <c r="C15" i="28"/>
  <c r="C14" i="28"/>
  <c r="A521" i="19" l="1"/>
  <c r="D529" i="19"/>
  <c r="H541" i="19"/>
  <c r="C525" i="19"/>
  <c r="C526" i="19"/>
  <c r="D530" i="19"/>
  <c r="F71" i="25"/>
  <c r="D99" i="25"/>
  <c r="F39" i="25"/>
  <c r="I66" i="25"/>
  <c r="F7" i="25"/>
  <c r="E82" i="25"/>
  <c r="F94" i="25"/>
  <c r="I48" i="25"/>
  <c r="F66" i="25"/>
  <c r="C84" i="25"/>
  <c r="I98" i="25"/>
  <c r="E41" i="25"/>
  <c r="E45" i="25"/>
  <c r="F2" i="25"/>
  <c r="I12" i="25"/>
  <c r="B20" i="5"/>
  <c r="I68" i="25"/>
  <c r="D78" i="25"/>
  <c r="E25" i="25"/>
  <c r="I99" i="25"/>
  <c r="E42" i="25"/>
  <c r="E34" i="25"/>
  <c r="I49" i="5"/>
  <c r="F20" i="25"/>
  <c r="I81" i="25"/>
  <c r="G20" i="5"/>
  <c r="F73" i="25"/>
  <c r="C85" i="25"/>
  <c r="D92" i="25"/>
  <c r="I55" i="25"/>
  <c r="I65" i="25"/>
  <c r="E35" i="25"/>
  <c r="C83" i="25"/>
  <c r="I73" i="25"/>
  <c r="J20" i="5"/>
  <c r="E10" i="25"/>
  <c r="F92" i="25"/>
  <c r="E39" i="25"/>
  <c r="I13" i="25"/>
  <c r="N35" i="5"/>
  <c r="E97" i="25"/>
  <c r="I9" i="25"/>
  <c r="I64" i="25"/>
  <c r="E26" i="25"/>
  <c r="F29" i="25"/>
  <c r="F17" i="25"/>
  <c r="C92" i="25"/>
  <c r="D90" i="25"/>
  <c r="F45" i="25"/>
  <c r="F89" i="25"/>
  <c r="E96" i="25"/>
  <c r="I31" i="25"/>
  <c r="I85" i="25"/>
  <c r="E3" i="25"/>
  <c r="F18" i="25"/>
  <c r="E5" i="25"/>
  <c r="F52" i="25"/>
  <c r="E14" i="25"/>
  <c r="F56" i="25"/>
  <c r="E100" i="25"/>
  <c r="I71" i="25"/>
  <c r="C79" i="25"/>
  <c r="F97" i="25"/>
  <c r="D95" i="25"/>
  <c r="E81" i="25"/>
  <c r="E89" i="25"/>
  <c r="F20" i="5"/>
  <c r="E19" i="25"/>
  <c r="E77" i="25"/>
  <c r="F74" i="25"/>
  <c r="D83" i="25"/>
  <c r="I84" i="25"/>
  <c r="F80" i="25"/>
  <c r="D76" i="25"/>
  <c r="E29" i="25"/>
  <c r="E18" i="25"/>
  <c r="E92" i="25"/>
  <c r="I20" i="5"/>
  <c r="F54" i="25"/>
  <c r="F40" i="25"/>
  <c r="I43" i="25"/>
  <c r="E15" i="25"/>
  <c r="I15" i="25"/>
  <c r="I76" i="25"/>
  <c r="F15" i="25"/>
  <c r="E8" i="25"/>
  <c r="I69" i="25"/>
  <c r="I39" i="25"/>
  <c r="F30" i="25"/>
  <c r="F49" i="5"/>
  <c r="F75" i="25"/>
  <c r="D2" i="25"/>
  <c r="E95" i="25"/>
  <c r="C99" i="25"/>
  <c r="E23" i="25"/>
  <c r="E78" i="25"/>
  <c r="F48" i="25"/>
  <c r="F49" i="25"/>
  <c r="I40" i="25"/>
  <c r="I56" i="25"/>
  <c r="D77" i="25"/>
  <c r="D89" i="25"/>
  <c r="I21" i="25"/>
  <c r="I38" i="25"/>
  <c r="D82" i="25"/>
  <c r="I75" i="25"/>
  <c r="C81" i="25"/>
  <c r="I32" i="25"/>
  <c r="F10" i="25"/>
  <c r="E17" i="25"/>
  <c r="I3" i="25"/>
  <c r="E6" i="25"/>
  <c r="M20" i="5"/>
  <c r="F53" i="25"/>
  <c r="F6" i="25"/>
  <c r="I35" i="25"/>
  <c r="E16" i="25"/>
  <c r="C89" i="25"/>
  <c r="F27" i="25"/>
  <c r="F37" i="25"/>
  <c r="I49" i="25"/>
  <c r="I24" i="25"/>
  <c r="I47" i="25"/>
  <c r="I59" i="25"/>
  <c r="F96" i="25"/>
  <c r="I17" i="25"/>
  <c r="F35" i="25"/>
  <c r="B31" i="5"/>
  <c r="E22" i="25"/>
  <c r="F98" i="25"/>
  <c r="F85" i="25"/>
  <c r="I14" i="25"/>
  <c r="I19" i="25"/>
  <c r="F16" i="25"/>
  <c r="F47" i="25"/>
  <c r="K49" i="5"/>
  <c r="F72" i="25"/>
  <c r="F100" i="25"/>
  <c r="E84" i="25"/>
  <c r="I45" i="25"/>
  <c r="E98" i="25"/>
  <c r="I83" i="25"/>
  <c r="F63" i="25"/>
  <c r="I42" i="25"/>
  <c r="F51" i="25"/>
  <c r="H35" i="5"/>
  <c r="I7" i="25"/>
  <c r="I51" i="25"/>
  <c r="E4" i="25"/>
  <c r="C90" i="25"/>
  <c r="E13" i="25"/>
  <c r="C91" i="25"/>
  <c r="F9" i="25"/>
  <c r="F67" i="25"/>
  <c r="I52" i="25"/>
  <c r="F61" i="25"/>
  <c r="D85" i="25"/>
  <c r="E30" i="25"/>
  <c r="F81" i="25"/>
  <c r="F3" i="25"/>
  <c r="F42" i="25"/>
  <c r="E21" i="25"/>
  <c r="E76" i="25"/>
  <c r="F25" i="25"/>
  <c r="F93" i="25"/>
  <c r="F22" i="25"/>
  <c r="D93" i="25"/>
  <c r="I67" i="25"/>
  <c r="C86" i="25"/>
  <c r="L20" i="5"/>
  <c r="I22" i="25"/>
  <c r="I11" i="25"/>
  <c r="C78" i="25"/>
  <c r="I82" i="25"/>
  <c r="E86" i="25"/>
  <c r="E80" i="25"/>
  <c r="F33" i="25"/>
  <c r="C94" i="25"/>
  <c r="K20" i="5"/>
  <c r="I36" i="25"/>
  <c r="E49" i="5"/>
  <c r="B34" i="5"/>
  <c r="C80" i="25"/>
  <c r="I79" i="25"/>
  <c r="D97" i="25"/>
  <c r="G49" i="5"/>
  <c r="B49" i="5"/>
  <c r="I92" i="25"/>
  <c r="F43" i="25"/>
  <c r="I95" i="25"/>
  <c r="F95" i="25"/>
  <c r="E38" i="25"/>
  <c r="F78" i="25"/>
  <c r="N49" i="5"/>
  <c r="I80" i="25"/>
  <c r="I93" i="25"/>
  <c r="C82" i="25"/>
  <c r="F21" i="25"/>
  <c r="I6" i="25"/>
  <c r="D81" i="25"/>
  <c r="I86" i="25"/>
  <c r="F32" i="25"/>
  <c r="I4" i="25"/>
  <c r="I58" i="25"/>
  <c r="I94" i="25"/>
  <c r="F28" i="25"/>
  <c r="F59" i="25"/>
  <c r="J49" i="5"/>
  <c r="F5" i="25"/>
  <c r="E28" i="25"/>
  <c r="E40" i="25"/>
  <c r="D96" i="25"/>
  <c r="F62" i="25"/>
  <c r="I10" i="25"/>
  <c r="F8" i="25"/>
  <c r="F86" i="25"/>
  <c r="F68" i="25"/>
  <c r="F13" i="25"/>
  <c r="E79" i="25"/>
  <c r="I23" i="25"/>
  <c r="I77" i="25"/>
  <c r="E91" i="25"/>
  <c r="E9" i="25"/>
  <c r="D84" i="25"/>
  <c r="K35" i="5"/>
  <c r="E27" i="25"/>
  <c r="F35" i="5"/>
  <c r="I72" i="25"/>
  <c r="F26" i="25"/>
  <c r="I97" i="25"/>
  <c r="F91" i="25"/>
  <c r="F70" i="25"/>
  <c r="E93" i="25"/>
  <c r="I16" i="25"/>
  <c r="F11" i="25"/>
  <c r="I96" i="25"/>
  <c r="H20" i="5"/>
  <c r="E24" i="25"/>
  <c r="C96" i="25"/>
  <c r="D48" i="25"/>
  <c r="E33" i="25"/>
  <c r="I5" i="25"/>
  <c r="E43" i="25"/>
  <c r="I37" i="25"/>
  <c r="J35" i="5"/>
  <c r="I50" i="25"/>
  <c r="F55" i="25"/>
  <c r="D86" i="25"/>
  <c r="F76" i="25"/>
  <c r="C77" i="25"/>
  <c r="E35" i="5"/>
  <c r="E11" i="25"/>
  <c r="I20" i="25"/>
  <c r="F65" i="25"/>
  <c r="I35" i="5"/>
  <c r="M49" i="5"/>
  <c r="E31" i="25"/>
  <c r="C93" i="25"/>
  <c r="D80" i="25"/>
  <c r="F64" i="25"/>
  <c r="E88" i="25"/>
  <c r="C97" i="25"/>
  <c r="F12" i="25"/>
  <c r="F19" i="25"/>
  <c r="F77" i="25"/>
  <c r="N58" i="5"/>
  <c r="I44" i="25"/>
  <c r="B56" i="5"/>
  <c r="N20" i="5"/>
  <c r="C95" i="25"/>
  <c r="D91" i="25"/>
  <c r="F38" i="25"/>
  <c r="I29" i="25"/>
  <c r="F31" i="25"/>
  <c r="E32" i="25"/>
  <c r="F82" i="25"/>
  <c r="F58" i="25"/>
  <c r="H49" i="5"/>
  <c r="F41" i="25"/>
  <c r="I28" i="25"/>
  <c r="L35" i="5"/>
  <c r="I30" i="25"/>
  <c r="I61" i="25"/>
  <c r="F57" i="25"/>
  <c r="F34" i="25"/>
  <c r="M35" i="5"/>
  <c r="E2" i="25"/>
  <c r="C100" i="25"/>
  <c r="E36" i="25"/>
  <c r="L49" i="5"/>
  <c r="I33" i="25"/>
  <c r="E37" i="25"/>
  <c r="F84" i="25"/>
  <c r="I34" i="25"/>
  <c r="I74" i="25"/>
  <c r="F44" i="25"/>
  <c r="G35" i="5"/>
  <c r="I100" i="25"/>
  <c r="I41" i="25"/>
  <c r="I8" i="25"/>
  <c r="F14" i="25"/>
  <c r="C76" i="25"/>
  <c r="F24" i="25"/>
  <c r="I53" i="25"/>
  <c r="E12" i="25"/>
  <c r="N57" i="5"/>
  <c r="E99" i="25"/>
  <c r="I60" i="25"/>
  <c r="F90" i="25"/>
  <c r="F50" i="25"/>
  <c r="D79" i="25"/>
  <c r="F4" i="25"/>
  <c r="D98" i="25"/>
  <c r="I18" i="25"/>
  <c r="F79" i="25"/>
  <c r="E20" i="25"/>
  <c r="E7" i="25"/>
  <c r="I70" i="25"/>
  <c r="D88" i="25"/>
  <c r="I54" i="25"/>
  <c r="I62" i="25"/>
  <c r="D100" i="25"/>
  <c r="F60" i="25"/>
  <c r="E94" i="25"/>
  <c r="F99" i="25"/>
  <c r="E90" i="25"/>
  <c r="I46" i="25"/>
  <c r="I57" i="25"/>
  <c r="F69" i="25"/>
  <c r="I63" i="25"/>
  <c r="I25" i="25"/>
  <c r="F36" i="25"/>
  <c r="E85" i="25"/>
  <c r="F83" i="25"/>
  <c r="I26" i="25"/>
  <c r="C98" i="25"/>
  <c r="I78" i="25"/>
  <c r="E20" i="5"/>
  <c r="E44" i="25"/>
  <c r="I27" i="25"/>
  <c r="F88" i="25"/>
  <c r="D94" i="25"/>
  <c r="F23" i="25"/>
  <c r="A31" i="65" l="1"/>
  <c r="E107" i="35"/>
  <c r="F107" i="35" s="1"/>
  <c r="O20" i="5"/>
  <c r="L17" i="65"/>
  <c r="R16" i="54"/>
  <c r="A15" i="65"/>
  <c r="A78" i="65"/>
  <c r="D5" i="54"/>
  <c r="E5" i="21"/>
  <c r="D5" i="23" s="1"/>
  <c r="D58" i="65"/>
  <c r="D49" i="65"/>
  <c r="L12" i="65"/>
  <c r="D51" i="65"/>
  <c r="B142" i="28"/>
  <c r="A24" i="65"/>
  <c r="R5" i="23"/>
  <c r="AC5" i="21"/>
  <c r="D97" i="65"/>
  <c r="A42" i="65"/>
  <c r="L11" i="65"/>
  <c r="A8" i="65"/>
  <c r="R9" i="54"/>
  <c r="D19" i="54"/>
  <c r="C6" i="91"/>
  <c r="A96" i="65"/>
  <c r="E19" i="21"/>
  <c r="D19" i="23" s="1"/>
  <c r="L84" i="65"/>
  <c r="B83" i="20"/>
  <c r="E4" i="21"/>
  <c r="D4" i="23" s="1"/>
  <c r="A77" i="65"/>
  <c r="D4" i="54"/>
  <c r="D11" i="65"/>
  <c r="L41" i="65"/>
  <c r="B41" i="20"/>
  <c r="D146" i="28"/>
  <c r="C85" i="65"/>
  <c r="D11" i="21"/>
  <c r="C11" i="23" s="1"/>
  <c r="A84" i="20"/>
  <c r="C11" i="54"/>
  <c r="B172" i="28"/>
  <c r="D50" i="91"/>
  <c r="L89" i="65"/>
  <c r="B88" i="20"/>
  <c r="B29" i="20"/>
  <c r="L29" i="65"/>
  <c r="D7" i="65"/>
  <c r="D25" i="65"/>
  <c r="A36" i="65"/>
  <c r="L55" i="65"/>
  <c r="B55" i="20"/>
  <c r="D103" i="65"/>
  <c r="D78" i="65"/>
  <c r="A5" i="65"/>
  <c r="R6" i="54"/>
  <c r="D17" i="65"/>
  <c r="D70" i="65"/>
  <c r="D80" i="65"/>
  <c r="L10" i="65"/>
  <c r="A79" i="20"/>
  <c r="D141" i="28"/>
  <c r="C6" i="54"/>
  <c r="D6" i="21"/>
  <c r="C6" i="23" s="1"/>
  <c r="C79" i="65"/>
  <c r="A23" i="65"/>
  <c r="R4" i="23"/>
  <c r="AC4" i="21"/>
  <c r="A100" i="65"/>
  <c r="C86" i="91"/>
  <c r="D23" i="54"/>
  <c r="E23" i="21"/>
  <c r="D23" i="23" s="1"/>
  <c r="R20" i="54"/>
  <c r="A19" i="65"/>
  <c r="D22" i="65"/>
  <c r="C102" i="65"/>
  <c r="D176" i="28"/>
  <c r="A98" i="20"/>
  <c r="C25" i="54"/>
  <c r="D25" i="21"/>
  <c r="C25" i="23" s="1"/>
  <c r="C125" i="91"/>
  <c r="D4" i="65"/>
  <c r="D46" i="65"/>
  <c r="A25" i="65"/>
  <c r="R6" i="23"/>
  <c r="AC6" i="21"/>
  <c r="A26" i="65"/>
  <c r="AC7" i="21"/>
  <c r="R7" i="23"/>
  <c r="B82" i="20"/>
  <c r="L83" i="65"/>
  <c r="L24" i="65"/>
  <c r="B24" i="20"/>
  <c r="D74" i="65"/>
  <c r="L37" i="65"/>
  <c r="B37" i="20"/>
  <c r="A98" i="65"/>
  <c r="D21" i="54"/>
  <c r="C46" i="91"/>
  <c r="E21" i="21"/>
  <c r="D21" i="23" s="1"/>
  <c r="B177" i="28"/>
  <c r="D150" i="91"/>
  <c r="R19" i="54"/>
  <c r="A18" i="65"/>
  <c r="O49" i="5"/>
  <c r="D16" i="65"/>
  <c r="L51" i="65"/>
  <c r="B51" i="20"/>
  <c r="D174" i="28"/>
  <c r="C23" i="54"/>
  <c r="A96" i="20"/>
  <c r="C85" i="91"/>
  <c r="C100" i="65"/>
  <c r="D23" i="21"/>
  <c r="C23" i="23" s="1"/>
  <c r="D57" i="65"/>
  <c r="D140" i="28"/>
  <c r="D5" i="21"/>
  <c r="C5" i="23" s="1"/>
  <c r="C5" i="54"/>
  <c r="C78" i="65"/>
  <c r="A78" i="20"/>
  <c r="J5" i="23"/>
  <c r="C48" i="65"/>
  <c r="A48" i="20"/>
  <c r="D78" i="28"/>
  <c r="J5" i="54"/>
  <c r="L5" i="21"/>
  <c r="R7" i="54"/>
  <c r="A6" i="65"/>
  <c r="A103" i="65"/>
  <c r="C146" i="91"/>
  <c r="E26" i="21"/>
  <c r="D26" i="23" s="1"/>
  <c r="D26" i="54"/>
  <c r="D64" i="65"/>
  <c r="D43" i="65"/>
  <c r="A9" i="65"/>
  <c r="R10" i="54"/>
  <c r="B76" i="20"/>
  <c r="L76" i="65"/>
  <c r="D50" i="65"/>
  <c r="L14" i="65"/>
  <c r="D42" i="65"/>
  <c r="L38" i="65"/>
  <c r="B38" i="20"/>
  <c r="L33" i="65"/>
  <c r="B33" i="20"/>
  <c r="B78" i="20"/>
  <c r="L78" i="65"/>
  <c r="D68" i="65"/>
  <c r="D32" i="65"/>
  <c r="L15" i="65"/>
  <c r="L5" i="65"/>
  <c r="D30" i="65"/>
  <c r="D16" i="54"/>
  <c r="E16" i="21"/>
  <c r="D16" i="23" s="1"/>
  <c r="A90" i="65"/>
  <c r="B148" i="28"/>
  <c r="E18" i="21"/>
  <c r="D18" i="23" s="1"/>
  <c r="A92" i="65"/>
  <c r="D18" i="54"/>
  <c r="B32" i="20"/>
  <c r="L32" i="65"/>
  <c r="D9" i="65"/>
  <c r="B63" i="20"/>
  <c r="L63" i="65"/>
  <c r="C45" i="91"/>
  <c r="A94" i="20"/>
  <c r="D172" i="28"/>
  <c r="C98" i="65"/>
  <c r="C21" i="54"/>
  <c r="D21" i="21"/>
  <c r="C21" i="23" s="1"/>
  <c r="L90" i="65"/>
  <c r="B89" i="20"/>
  <c r="B27" i="20"/>
  <c r="L27" i="65"/>
  <c r="D110" i="91"/>
  <c r="B175" i="28"/>
  <c r="L31" i="65"/>
  <c r="B31" i="20"/>
  <c r="A29" i="65"/>
  <c r="R10" i="23"/>
  <c r="AC10" i="21"/>
  <c r="A7" i="65"/>
  <c r="R8" i="54"/>
  <c r="A38" i="65"/>
  <c r="B143" i="28"/>
  <c r="L18" i="65"/>
  <c r="C66" i="91"/>
  <c r="D22" i="54"/>
  <c r="E22" i="21"/>
  <c r="D22" i="23" s="1"/>
  <c r="A99" i="65"/>
  <c r="L19" i="65"/>
  <c r="E8" i="21"/>
  <c r="D8" i="23" s="1"/>
  <c r="D8" i="54"/>
  <c r="A81" i="65"/>
  <c r="D67" i="65"/>
  <c r="D84" i="65"/>
  <c r="D53" i="65"/>
  <c r="L91" i="65"/>
  <c r="B90" i="20"/>
  <c r="D27" i="65"/>
  <c r="D12" i="65"/>
  <c r="D24" i="54"/>
  <c r="E24" i="21"/>
  <c r="D24" i="23" s="1"/>
  <c r="C106" i="91"/>
  <c r="A101" i="65"/>
  <c r="B23" i="20"/>
  <c r="L23" i="65"/>
  <c r="D34" i="65"/>
  <c r="D130" i="91"/>
  <c r="B176" i="28"/>
  <c r="B59" i="20"/>
  <c r="L59" i="65"/>
  <c r="D77" i="65"/>
  <c r="B96" i="20"/>
  <c r="L100" i="65"/>
  <c r="B95" i="20"/>
  <c r="L99" i="65"/>
  <c r="D75" i="65"/>
  <c r="D25" i="54"/>
  <c r="E25" i="21"/>
  <c r="D25" i="23" s="1"/>
  <c r="A102" i="65"/>
  <c r="C126" i="91"/>
  <c r="L53" i="65"/>
  <c r="B53" i="20"/>
  <c r="D87" i="65"/>
  <c r="D173" i="28"/>
  <c r="A95" i="20"/>
  <c r="C99" i="65"/>
  <c r="D22" i="21"/>
  <c r="C22" i="23" s="1"/>
  <c r="C22" i="54"/>
  <c r="C65" i="91"/>
  <c r="D20" i="21"/>
  <c r="C20" i="23" s="1"/>
  <c r="C25" i="91"/>
  <c r="D171" i="28"/>
  <c r="C20" i="54"/>
  <c r="A93" i="20"/>
  <c r="C97" i="65"/>
  <c r="A40" i="65"/>
  <c r="A80" i="65"/>
  <c r="E7" i="21"/>
  <c r="D7" i="23" s="1"/>
  <c r="D7" i="54"/>
  <c r="L58" i="65"/>
  <c r="B58" i="20"/>
  <c r="O35" i="5"/>
  <c r="B40" i="20"/>
  <c r="L40" i="65"/>
  <c r="D23" i="65"/>
  <c r="A76" i="20"/>
  <c r="D138" i="28"/>
  <c r="D3" i="21"/>
  <c r="C3" i="23" s="1"/>
  <c r="C3" i="54"/>
  <c r="C76" i="65"/>
  <c r="B151" i="28"/>
  <c r="L60" i="65"/>
  <c r="B60" i="20"/>
  <c r="D45" i="65"/>
  <c r="D76" i="65"/>
  <c r="D70" i="91"/>
  <c r="B173" i="28"/>
  <c r="D99" i="65"/>
  <c r="A45" i="65"/>
  <c r="A97" i="65"/>
  <c r="C26" i="91"/>
  <c r="E20" i="21"/>
  <c r="D20" i="23" s="1"/>
  <c r="D20" i="54"/>
  <c r="D91" i="65"/>
  <c r="B69" i="20"/>
  <c r="L69" i="65"/>
  <c r="D59" i="65"/>
  <c r="D12" i="54"/>
  <c r="A86" i="65"/>
  <c r="E12" i="21"/>
  <c r="D12" i="23" s="1"/>
  <c r="B97" i="20"/>
  <c r="L101" i="65"/>
  <c r="B22" i="20"/>
  <c r="L22" i="65"/>
  <c r="D63" i="65"/>
  <c r="L45" i="65"/>
  <c r="B45" i="20"/>
  <c r="O57" i="5"/>
  <c r="D13" i="65"/>
  <c r="A85" i="65"/>
  <c r="D11" i="54"/>
  <c r="E11" i="21"/>
  <c r="D11" i="23" s="1"/>
  <c r="C81" i="65"/>
  <c r="A81" i="20"/>
  <c r="D8" i="21"/>
  <c r="C8" i="23" s="1"/>
  <c r="C8" i="54"/>
  <c r="D143" i="28"/>
  <c r="D37" i="65"/>
  <c r="A41" i="65"/>
  <c r="D8" i="65"/>
  <c r="A20" i="65"/>
  <c r="R21" i="54"/>
  <c r="L43" i="65"/>
  <c r="B43" i="20"/>
  <c r="C83" i="65"/>
  <c r="D144" i="28"/>
  <c r="C9" i="54"/>
  <c r="D9" i="21"/>
  <c r="C9" i="23" s="1"/>
  <c r="A82" i="20"/>
  <c r="A3" i="65"/>
  <c r="R4" i="54"/>
  <c r="D6" i="54"/>
  <c r="A79" i="65"/>
  <c r="E6" i="21"/>
  <c r="D6" i="23" s="1"/>
  <c r="D3" i="65"/>
  <c r="B141" i="28"/>
  <c r="B93" i="20"/>
  <c r="L97" i="65"/>
  <c r="L104" i="65"/>
  <c r="B100" i="20"/>
  <c r="L4" i="65"/>
  <c r="B80" i="20"/>
  <c r="L80" i="65"/>
  <c r="A35" i="65"/>
  <c r="D102" i="65"/>
  <c r="D44" i="65"/>
  <c r="A39" i="65"/>
  <c r="D62" i="65"/>
  <c r="B84" i="20"/>
  <c r="L85" i="65"/>
  <c r="L77" i="65"/>
  <c r="B77" i="20"/>
  <c r="D170" i="91"/>
  <c r="B178" i="28"/>
  <c r="D88" i="65"/>
  <c r="B26" i="20"/>
  <c r="L26" i="65"/>
  <c r="B75" i="20"/>
  <c r="L75" i="65"/>
  <c r="D89" i="65"/>
  <c r="A43" i="65"/>
  <c r="D15" i="54"/>
  <c r="A89" i="65"/>
  <c r="E15" i="21"/>
  <c r="D15" i="23" s="1"/>
  <c r="D16" i="21"/>
  <c r="C16" i="23" s="1"/>
  <c r="C16" i="54"/>
  <c r="D151" i="28"/>
  <c r="C90" i="65"/>
  <c r="A89" i="20"/>
  <c r="L72" i="65"/>
  <c r="B72" i="20"/>
  <c r="L28" i="65"/>
  <c r="B28" i="20"/>
  <c r="D47" i="65"/>
  <c r="A30" i="65"/>
  <c r="B146" i="28"/>
  <c r="D96" i="65"/>
  <c r="L70" i="65"/>
  <c r="B70" i="20"/>
  <c r="D65" i="65"/>
  <c r="B65" i="20"/>
  <c r="L65" i="65"/>
  <c r="AC9" i="21"/>
  <c r="A28" i="65"/>
  <c r="R9" i="23"/>
  <c r="A87" i="65"/>
  <c r="D13" i="54"/>
  <c r="E13" i="21"/>
  <c r="D13" i="23" s="1"/>
  <c r="D104" i="65"/>
  <c r="L13" i="65"/>
  <c r="D71" i="65"/>
  <c r="B25" i="20"/>
  <c r="L25" i="65"/>
  <c r="C77" i="65"/>
  <c r="C4" i="54"/>
  <c r="D4" i="21"/>
  <c r="C4" i="23" s="1"/>
  <c r="D139" i="28"/>
  <c r="A77" i="20"/>
  <c r="B174" i="28"/>
  <c r="D90" i="91"/>
  <c r="D6" i="65"/>
  <c r="A85" i="20"/>
  <c r="D147" i="28"/>
  <c r="D12" i="21"/>
  <c r="C12" i="23" s="1"/>
  <c r="C12" i="54"/>
  <c r="C86" i="65"/>
  <c r="L66" i="65"/>
  <c r="B66" i="20"/>
  <c r="A2" i="65"/>
  <c r="R3" i="54"/>
  <c r="L96" i="65"/>
  <c r="B92" i="20"/>
  <c r="D55" i="65"/>
  <c r="D36" i="65"/>
  <c r="D85" i="65"/>
  <c r="D142" i="28"/>
  <c r="D7" i="21"/>
  <c r="C7" i="23" s="1"/>
  <c r="C80" i="65"/>
  <c r="C7" i="54"/>
  <c r="A80" i="20"/>
  <c r="A16" i="65"/>
  <c r="R17" i="54"/>
  <c r="L34" i="65"/>
  <c r="B34" i="20"/>
  <c r="D72" i="65"/>
  <c r="B47" i="20"/>
  <c r="L47" i="65"/>
  <c r="D15" i="65"/>
  <c r="C91" i="65"/>
  <c r="D17" i="21"/>
  <c r="C17" i="23" s="1"/>
  <c r="C17" i="54"/>
  <c r="A90" i="20"/>
  <c r="D152" i="28"/>
  <c r="B61" i="20"/>
  <c r="L61" i="65"/>
  <c r="D48" i="65"/>
  <c r="D38" i="65"/>
  <c r="C19" i="54"/>
  <c r="D19" i="21"/>
  <c r="C19" i="23" s="1"/>
  <c r="C5" i="91"/>
  <c r="C96" i="65"/>
  <c r="D170" i="28"/>
  <c r="A92" i="20"/>
  <c r="L79" i="65"/>
  <c r="B79" i="20"/>
  <c r="L54" i="65"/>
  <c r="B54" i="20"/>
  <c r="B81" i="20"/>
  <c r="L81" i="65"/>
  <c r="B68" i="20"/>
  <c r="L68" i="65"/>
  <c r="D92" i="65"/>
  <c r="D27" i="54"/>
  <c r="A104" i="65"/>
  <c r="C166" i="91"/>
  <c r="E27" i="21"/>
  <c r="D27" i="23" s="1"/>
  <c r="E3" i="21"/>
  <c r="D3" i="23" s="1"/>
  <c r="D3" i="54"/>
  <c r="A76" i="65"/>
  <c r="L57" i="65"/>
  <c r="B57" i="20"/>
  <c r="L16" i="65"/>
  <c r="D86" i="65"/>
  <c r="D90" i="65"/>
  <c r="A32" i="65"/>
  <c r="D56" i="65"/>
  <c r="B94" i="20"/>
  <c r="L98" i="65"/>
  <c r="A91" i="65"/>
  <c r="D17" i="54"/>
  <c r="E17" i="21"/>
  <c r="D17" i="23" s="1"/>
  <c r="A10" i="65"/>
  <c r="R11" i="54"/>
  <c r="D52" i="65"/>
  <c r="A37" i="65"/>
  <c r="L50" i="65"/>
  <c r="B50" i="20"/>
  <c r="D100" i="65"/>
  <c r="B147" i="28"/>
  <c r="L30" i="65"/>
  <c r="B30" i="20"/>
  <c r="D5" i="65"/>
  <c r="C104" i="65"/>
  <c r="A100" i="20"/>
  <c r="C165" i="91"/>
  <c r="D178" i="28"/>
  <c r="D27" i="21"/>
  <c r="C27" i="23" s="1"/>
  <c r="C27" i="54"/>
  <c r="D54" i="65"/>
  <c r="D19" i="65"/>
  <c r="C13" i="54"/>
  <c r="D13" i="21"/>
  <c r="C13" i="23" s="1"/>
  <c r="A86" i="20"/>
  <c r="C87" i="65"/>
  <c r="D148" i="28"/>
  <c r="D40" i="65"/>
  <c r="A83" i="65"/>
  <c r="D9" i="54"/>
  <c r="E9" i="21"/>
  <c r="D9" i="23" s="1"/>
  <c r="D21" i="65"/>
  <c r="B67" i="20"/>
  <c r="L67" i="65"/>
  <c r="D20" i="65"/>
  <c r="D29" i="65"/>
  <c r="D83" i="65"/>
  <c r="L73" i="65"/>
  <c r="B73" i="20"/>
  <c r="D39" i="65"/>
  <c r="L56" i="65"/>
  <c r="B56" i="20"/>
  <c r="R22" i="54"/>
  <c r="A21" i="65"/>
  <c r="D14" i="65"/>
  <c r="B35" i="20"/>
  <c r="L35" i="65"/>
  <c r="D10" i="91"/>
  <c r="B170" i="28"/>
  <c r="L7" i="65"/>
  <c r="R13" i="54"/>
  <c r="A12" i="65"/>
  <c r="L9" i="65"/>
  <c r="B36" i="20"/>
  <c r="L36" i="65"/>
  <c r="L21" i="65"/>
  <c r="L87" i="65"/>
  <c r="B86" i="20"/>
  <c r="D35" i="65"/>
  <c r="D41" i="65"/>
  <c r="D30" i="91"/>
  <c r="B171" i="28"/>
  <c r="L86" i="65"/>
  <c r="B85" i="20"/>
  <c r="D98" i="65"/>
  <c r="B138" i="28"/>
  <c r="L49" i="65"/>
  <c r="B49" i="20"/>
  <c r="D66" i="65"/>
  <c r="C105" i="91"/>
  <c r="D24" i="21"/>
  <c r="C24" i="23" s="1"/>
  <c r="C24" i="54"/>
  <c r="A97" i="20"/>
  <c r="D175" i="28"/>
  <c r="C101" i="65"/>
  <c r="L92" i="65"/>
  <c r="B91" i="20"/>
  <c r="B169" i="28"/>
  <c r="D18" i="65"/>
  <c r="D145" i="28"/>
  <c r="C10" i="54"/>
  <c r="C84" i="65"/>
  <c r="D10" i="21"/>
  <c r="C10" i="23" s="1"/>
  <c r="A83" i="20"/>
  <c r="D81" i="65"/>
  <c r="L8" i="65"/>
  <c r="A14" i="65"/>
  <c r="R15" i="54"/>
  <c r="L42" i="65"/>
  <c r="B42" i="20"/>
  <c r="D61" i="65"/>
  <c r="L102" i="65"/>
  <c r="B98" i="20"/>
  <c r="A17" i="65"/>
  <c r="R18" i="54"/>
  <c r="R8" i="23"/>
  <c r="A27" i="65"/>
  <c r="AC8" i="21"/>
  <c r="B39" i="20"/>
  <c r="L39" i="65"/>
  <c r="O58" i="5"/>
  <c r="D73" i="65"/>
  <c r="A13" i="65"/>
  <c r="R14" i="54"/>
  <c r="D33" i="65"/>
  <c r="D31" i="65"/>
  <c r="D60" i="65"/>
  <c r="L20" i="65"/>
  <c r="D10" i="65"/>
  <c r="A33" i="65"/>
  <c r="L64" i="65"/>
  <c r="B64" i="20"/>
  <c r="D15" i="21"/>
  <c r="C15" i="23" s="1"/>
  <c r="A88" i="20"/>
  <c r="C15" i="54"/>
  <c r="D150" i="28"/>
  <c r="C89" i="65"/>
  <c r="A22" i="65"/>
  <c r="D24" i="65"/>
  <c r="B48" i="20"/>
  <c r="L48" i="65"/>
  <c r="D26" i="21"/>
  <c r="C26" i="23" s="1"/>
  <c r="D177" i="28"/>
  <c r="C145" i="91"/>
  <c r="A99" i="20"/>
  <c r="C103" i="65"/>
  <c r="C26" i="54"/>
  <c r="D79" i="65"/>
  <c r="D101" i="65"/>
  <c r="B152" i="28"/>
  <c r="A11" i="65"/>
  <c r="R12" i="54"/>
  <c r="C18" i="54"/>
  <c r="C92" i="65"/>
  <c r="D169" i="28"/>
  <c r="A91" i="20"/>
  <c r="D18" i="21"/>
  <c r="C18" i="23" s="1"/>
  <c r="B144" i="28"/>
  <c r="L62" i="65"/>
  <c r="B62" i="20"/>
  <c r="L52" i="65"/>
  <c r="B52" i="20"/>
  <c r="L3" i="65"/>
  <c r="L44" i="65"/>
  <c r="B44" i="20"/>
  <c r="L103" i="65"/>
  <c r="B99" i="20"/>
  <c r="L74" i="65"/>
  <c r="B74" i="20"/>
  <c r="B71" i="20"/>
  <c r="L71" i="65"/>
  <c r="A44" i="65"/>
  <c r="B145" i="28"/>
  <c r="R5" i="54"/>
  <c r="A4" i="65"/>
  <c r="D28" i="65"/>
  <c r="B139" i="28"/>
  <c r="B140" i="28"/>
  <c r="A34" i="65"/>
  <c r="D69" i="65"/>
  <c r="L6" i="65"/>
  <c r="D26" i="65"/>
  <c r="D549" i="19"/>
  <c r="A541" i="19"/>
  <c r="H561" i="19"/>
  <c r="D550" i="19"/>
  <c r="C546" i="19"/>
  <c r="C545" i="19"/>
  <c r="Q3" i="54"/>
  <c r="C2" i="65"/>
  <c r="L2" i="65"/>
  <c r="D569" i="19" l="1"/>
  <c r="A561" i="19"/>
  <c r="H581" i="19"/>
  <c r="C565" i="19"/>
  <c r="C566" i="19"/>
  <c r="D570" i="19"/>
  <c r="D76" i="28"/>
  <c r="L3" i="21"/>
  <c r="J3" i="54"/>
  <c r="C46" i="65"/>
  <c r="J3" i="23"/>
  <c r="A581" i="19" l="1"/>
  <c r="D589" i="19"/>
  <c r="C586" i="19"/>
  <c r="C585" i="19"/>
  <c r="D590" i="19"/>
  <c r="R14" i="23"/>
  <c r="AC14" i="21"/>
  <c r="AC11" i="21"/>
  <c r="R11" i="23"/>
  <c r="AC13" i="21"/>
  <c r="R13" i="23"/>
  <c r="AC12" i="21"/>
  <c r="R12" i="23"/>
  <c r="C6" i="19"/>
  <c r="R3" i="23" l="1"/>
  <c r="AC3" i="21"/>
  <c r="C105" i="65" l="1"/>
  <c r="C106" i="65"/>
  <c r="AC15" i="21"/>
  <c r="R15" i="23"/>
  <c r="AC17" i="21"/>
  <c r="R17" i="23"/>
  <c r="AC21" i="21"/>
  <c r="R21" i="23"/>
  <c r="AC19" i="21"/>
  <c r="R19" i="23"/>
  <c r="R24" i="23"/>
  <c r="AC24" i="21"/>
  <c r="R16" i="23"/>
  <c r="AC16" i="21"/>
  <c r="R26" i="23"/>
  <c r="AC26" i="21"/>
  <c r="R22" i="23"/>
  <c r="AC22" i="21"/>
  <c r="R18" i="23"/>
  <c r="AC18" i="21"/>
  <c r="AC23" i="21"/>
  <c r="R23" i="23"/>
  <c r="R20" i="23"/>
  <c r="AC20" i="21"/>
  <c r="AC25" i="21"/>
  <c r="R25" i="23"/>
  <c r="C117" i="65" l="1"/>
  <c r="A112" i="20"/>
  <c r="C136" i="65"/>
  <c r="A131" i="20"/>
  <c r="C119" i="65"/>
  <c r="A114" i="20"/>
  <c r="A105" i="20"/>
  <c r="C110" i="65"/>
  <c r="A124" i="20"/>
  <c r="C129" i="65"/>
  <c r="A102" i="20"/>
  <c r="C107" i="65"/>
  <c r="A113" i="20"/>
  <c r="C118" i="65"/>
  <c r="A111" i="20"/>
  <c r="C116" i="65"/>
  <c r="A108" i="20"/>
  <c r="C113" i="65"/>
  <c r="C126" i="65"/>
  <c r="A121" i="20"/>
  <c r="A127" i="20"/>
  <c r="C132" i="65"/>
  <c r="A104" i="20"/>
  <c r="C109" i="65"/>
  <c r="A120" i="20"/>
  <c r="C125" i="65"/>
  <c r="A118" i="20"/>
  <c r="C123" i="65"/>
  <c r="A115" i="20"/>
  <c r="C120" i="65"/>
  <c r="A126" i="20"/>
  <c r="C131" i="65"/>
  <c r="C128" i="65"/>
  <c r="A123" i="20"/>
  <c r="A129" i="20"/>
  <c r="C134" i="65"/>
  <c r="A110" i="20"/>
  <c r="C115" i="65"/>
  <c r="A107" i="20"/>
  <c r="C112" i="65"/>
  <c r="A128" i="20"/>
  <c r="C133" i="65"/>
  <c r="A116" i="20"/>
  <c r="C121" i="65"/>
  <c r="A119" i="20"/>
  <c r="C124" i="65"/>
  <c r="A130" i="20"/>
  <c r="C135" i="65"/>
  <c r="C127" i="65"/>
  <c r="A122" i="20"/>
  <c r="C130" i="65"/>
  <c r="A125" i="20"/>
  <c r="C108" i="65"/>
  <c r="A103" i="20"/>
  <c r="C114" i="65"/>
  <c r="A109" i="20"/>
  <c r="A106" i="20"/>
  <c r="C111" i="65"/>
  <c r="A117" i="20"/>
  <c r="C122" i="65"/>
  <c r="A160" i="20" l="1"/>
  <c r="C165" i="65"/>
  <c r="A149" i="20"/>
  <c r="C154" i="65"/>
  <c r="C159" i="65"/>
  <c r="A154" i="20"/>
  <c r="A146" i="20"/>
  <c r="C151" i="65"/>
  <c r="C152" i="65"/>
  <c r="A147" i="20"/>
  <c r="C158" i="65"/>
  <c r="A153" i="20"/>
  <c r="A150" i="20"/>
  <c r="C155" i="65"/>
  <c r="C164" i="65"/>
  <c r="A159" i="20"/>
  <c r="C145" i="65"/>
  <c r="A140" i="20"/>
  <c r="C141" i="65"/>
  <c r="A136" i="20"/>
  <c r="C148" i="65"/>
  <c r="A143" i="20"/>
  <c r="C153" i="65"/>
  <c r="A148" i="20"/>
  <c r="A161" i="20"/>
  <c r="C166" i="65"/>
  <c r="A151" i="20"/>
  <c r="C156" i="65"/>
  <c r="A155" i="20"/>
  <c r="C160" i="65"/>
  <c r="C139" i="65"/>
  <c r="A134" i="20"/>
  <c r="C142" i="65"/>
  <c r="A137" i="20"/>
  <c r="A138" i="20"/>
  <c r="C143" i="65"/>
  <c r="A144" i="20"/>
  <c r="C149" i="65"/>
  <c r="A156" i="20"/>
  <c r="C161" i="65"/>
  <c r="A139" i="20"/>
  <c r="C144" i="65"/>
  <c r="A152" i="20"/>
  <c r="C157" i="65"/>
  <c r="C162" i="65"/>
  <c r="A157" i="20"/>
  <c r="C137" i="65"/>
  <c r="A132" i="20"/>
  <c r="C150" i="65"/>
  <c r="A145" i="20"/>
  <c r="C147" i="65"/>
  <c r="A142" i="20"/>
  <c r="C163" i="65"/>
  <c r="A158" i="20"/>
  <c r="C138" i="65"/>
  <c r="A133" i="20"/>
  <c r="A141" i="20"/>
  <c r="C146" i="65"/>
  <c r="A135" i="20"/>
  <c r="C140" i="65"/>
  <c r="A17" i="19"/>
  <c r="Y1" i="21" l="1"/>
  <c r="B2" i="20" l="1"/>
  <c r="B3" i="20"/>
  <c r="B4" i="20"/>
  <c r="B5" i="20"/>
  <c r="B6" i="20"/>
  <c r="B7" i="20"/>
  <c r="B8" i="20"/>
  <c r="B9" i="20"/>
  <c r="B10" i="20"/>
  <c r="B11" i="20"/>
  <c r="B12" i="20"/>
  <c r="B13" i="20"/>
  <c r="A2" i="20"/>
  <c r="C12" i="30"/>
  <c r="F133" i="35" l="1"/>
  <c r="O26" i="5" l="1"/>
  <c r="Q45" i="5" l="1"/>
  <c r="B14" i="20"/>
  <c r="B15" i="20"/>
  <c r="B16" i="20"/>
  <c r="B17" i="20"/>
  <c r="B18" i="20"/>
  <c r="B19" i="20"/>
  <c r="B20" i="20"/>
  <c r="B21" i="20"/>
  <c r="E28" i="6" l="1"/>
  <c r="D28" i="6"/>
  <c r="F165" i="35" l="1"/>
  <c r="A166" i="20"/>
  <c r="C171" i="65"/>
  <c r="A164" i="20"/>
  <c r="C169" i="65"/>
  <c r="C170" i="65"/>
  <c r="A165" i="20"/>
  <c r="C168" i="65"/>
  <c r="A163" i="20"/>
  <c r="C172" i="65"/>
  <c r="A167" i="20"/>
  <c r="C167" i="65"/>
  <c r="A162" i="20"/>
  <c r="C5" i="19" l="1"/>
  <c r="D10" i="19"/>
  <c r="D14" i="6" l="1"/>
  <c r="B93" i="6"/>
  <c r="B92" i="6"/>
  <c r="E14" i="6"/>
  <c r="B28" i="6" l="1"/>
  <c r="C35" i="6"/>
  <c r="A86" i="6"/>
  <c r="E35" i="6"/>
  <c r="F28" i="6"/>
  <c r="E37" i="6"/>
  <c r="F37" i="6"/>
  <c r="C36" i="6" s="1"/>
  <c r="H36" i="18" l="1"/>
  <c r="H36" i="34"/>
  <c r="H36" i="71"/>
  <c r="H36" i="70"/>
  <c r="C15" i="25"/>
  <c r="M46" i="5"/>
  <c r="F30" i="5"/>
  <c r="I24" i="5"/>
  <c r="K30" i="5"/>
  <c r="C42" i="25"/>
  <c r="J27" i="5"/>
  <c r="N25" i="5"/>
  <c r="G11" i="5"/>
  <c r="C49" i="25"/>
  <c r="M11" i="5"/>
  <c r="G46" i="5"/>
  <c r="J14" i="5"/>
  <c r="C67" i="25"/>
  <c r="D59" i="25"/>
  <c r="D43" i="25"/>
  <c r="D30" i="25"/>
  <c r="C31" i="25"/>
  <c r="J30" i="5"/>
  <c r="G47" i="5"/>
  <c r="L8" i="5"/>
  <c r="D73" i="25"/>
  <c r="D20" i="25"/>
  <c r="D58" i="25"/>
  <c r="I9" i="5"/>
  <c r="D35" i="25"/>
  <c r="D34" i="25"/>
  <c r="D16" i="25"/>
  <c r="L18" i="5"/>
  <c r="B12" i="5"/>
  <c r="N5" i="5"/>
  <c r="C16" i="25"/>
  <c r="J7" i="5"/>
  <c r="I14" i="5"/>
  <c r="B8" i="5"/>
  <c r="F12" i="5"/>
  <c r="F46" i="5"/>
  <c r="N39" i="5"/>
  <c r="H27" i="5"/>
  <c r="G24" i="5"/>
  <c r="E8" i="5"/>
  <c r="C51" i="25"/>
  <c r="D50" i="25"/>
  <c r="N50" i="5"/>
  <c r="L29" i="5"/>
  <c r="E4" i="5"/>
  <c r="B18" i="5"/>
  <c r="C70" i="25"/>
  <c r="G5" i="5"/>
  <c r="H12" i="5"/>
  <c r="H19" i="5"/>
  <c r="B26" i="5"/>
  <c r="K16" i="5"/>
  <c r="N30" i="5"/>
  <c r="M6" i="5"/>
  <c r="C37" i="25"/>
  <c r="J5" i="5"/>
  <c r="D72" i="25"/>
  <c r="C73" i="25"/>
  <c r="F3" i="5"/>
  <c r="H24" i="5"/>
  <c r="C5" i="25"/>
  <c r="H8" i="5"/>
  <c r="F24" i="5"/>
  <c r="K11" i="5"/>
  <c r="J15" i="5"/>
  <c r="F25" i="5"/>
  <c r="M30" i="5"/>
  <c r="E29" i="5"/>
  <c r="D32" i="25"/>
  <c r="I25" i="5"/>
  <c r="H11" i="5"/>
  <c r="J13" i="5"/>
  <c r="C75" i="25"/>
  <c r="D57" i="25"/>
  <c r="G45" i="5"/>
  <c r="D41" i="25"/>
  <c r="N17" i="5"/>
  <c r="E16" i="5"/>
  <c r="H26" i="5"/>
  <c r="D7" i="25"/>
  <c r="C40" i="25"/>
  <c r="I39" i="5"/>
  <c r="D25" i="25"/>
  <c r="E45" i="5"/>
  <c r="L36" i="5"/>
  <c r="F36" i="5"/>
  <c r="B11" i="5"/>
  <c r="D10" i="25"/>
  <c r="D53" i="25"/>
  <c r="N46" i="5"/>
  <c r="H13" i="5"/>
  <c r="I12" i="5"/>
  <c r="C26" i="25"/>
  <c r="D63" i="25"/>
  <c r="C3" i="25"/>
  <c r="I36" i="5"/>
  <c r="C43" i="25"/>
  <c r="H3" i="5"/>
  <c r="G19" i="5"/>
  <c r="E23" i="5"/>
  <c r="L4" i="5"/>
  <c r="C28" i="25"/>
  <c r="C22" i="25"/>
  <c r="M25" i="5"/>
  <c r="C44" i="25"/>
  <c r="K46" i="5"/>
  <c r="M14" i="5"/>
  <c r="J39" i="5"/>
  <c r="F45" i="5"/>
  <c r="B24" i="5"/>
  <c r="F23" i="5"/>
  <c r="K36" i="5"/>
  <c r="C27" i="25"/>
  <c r="D44" i="25"/>
  <c r="M13" i="5"/>
  <c r="D18" i="25"/>
  <c r="L11" i="5"/>
  <c r="F29" i="5"/>
  <c r="H23" i="5"/>
  <c r="F15" i="5"/>
  <c r="G17" i="5"/>
  <c r="M16" i="5"/>
  <c r="C41" i="25"/>
  <c r="H18" i="5"/>
  <c r="L6" i="5"/>
  <c r="I8" i="5"/>
  <c r="M39" i="5"/>
  <c r="F7" i="5"/>
  <c r="C13" i="25"/>
  <c r="C61" i="25"/>
  <c r="F9" i="5"/>
  <c r="M47" i="5"/>
  <c r="D21" i="25"/>
  <c r="J16" i="5"/>
  <c r="C11" i="25"/>
  <c r="F11" i="5"/>
  <c r="G10" i="5"/>
  <c r="C47" i="25"/>
  <c r="M29" i="5"/>
  <c r="D64" i="25"/>
  <c r="D3" i="25"/>
  <c r="G12" i="5"/>
  <c r="G29" i="5"/>
  <c r="B45" i="5"/>
  <c r="N36" i="5"/>
  <c r="L15" i="5"/>
  <c r="G4" i="5"/>
  <c r="M8" i="5"/>
  <c r="K17" i="5"/>
  <c r="G27" i="5"/>
  <c r="C33" i="25"/>
  <c r="D36" i="25"/>
  <c r="D68" i="25"/>
  <c r="C20" i="25"/>
  <c r="H9" i="5"/>
  <c r="J24" i="5"/>
  <c r="L10" i="5"/>
  <c r="M18" i="5"/>
  <c r="N7" i="5"/>
  <c r="D55" i="25"/>
  <c r="G15" i="5"/>
  <c r="D56" i="25"/>
  <c r="L30" i="5"/>
  <c r="K13" i="5"/>
  <c r="M7" i="5"/>
  <c r="K4" i="5"/>
  <c r="D39" i="25"/>
  <c r="C45" i="25"/>
  <c r="C2" i="25"/>
  <c r="J46" i="5"/>
  <c r="G8" i="5"/>
  <c r="E26" i="5"/>
  <c r="F19" i="5"/>
  <c r="N24" i="5"/>
  <c r="N27" i="5"/>
  <c r="K6" i="5"/>
  <c r="D42" i="25"/>
  <c r="I26" i="5"/>
  <c r="B38" i="5"/>
  <c r="M9" i="5"/>
  <c r="B15" i="5"/>
  <c r="D8" i="25"/>
  <c r="J3" i="5"/>
  <c r="C23" i="25"/>
  <c r="C6" i="25"/>
  <c r="B14" i="5"/>
  <c r="M12" i="5"/>
  <c r="H7" i="5"/>
  <c r="D38" i="25"/>
  <c r="E46" i="5"/>
  <c r="K19" i="5"/>
  <c r="N23" i="5"/>
  <c r="K23" i="5"/>
  <c r="C10" i="25"/>
  <c r="G6" i="5"/>
  <c r="E13" i="5"/>
  <c r="D19" i="25"/>
  <c r="J47" i="5"/>
  <c r="F4" i="5"/>
  <c r="N6" i="5"/>
  <c r="L24" i="5"/>
  <c r="H17" i="5"/>
  <c r="D17" i="25"/>
  <c r="M17" i="5"/>
  <c r="E24" i="5"/>
  <c r="I3" i="5"/>
  <c r="B4" i="5"/>
  <c r="E6" i="5"/>
  <c r="N16" i="5"/>
  <c r="L27" i="5"/>
  <c r="G25" i="5"/>
  <c r="C18" i="25"/>
  <c r="G16" i="5"/>
  <c r="D22" i="25"/>
  <c r="D52" i="25"/>
  <c r="F6" i="5"/>
  <c r="B19" i="5"/>
  <c r="H25" i="5"/>
  <c r="N18" i="5"/>
  <c r="B7" i="5"/>
  <c r="K47" i="5"/>
  <c r="J10" i="5"/>
  <c r="L17" i="5"/>
  <c r="C38" i="25"/>
  <c r="J11" i="5"/>
  <c r="E36" i="5"/>
  <c r="N10" i="5"/>
  <c r="H6" i="5"/>
  <c r="K25" i="5"/>
  <c r="L9" i="5"/>
  <c r="I46" i="5"/>
  <c r="K29" i="5"/>
  <c r="C34" i="25"/>
  <c r="C29" i="25"/>
  <c r="J19" i="5"/>
  <c r="E17" i="5"/>
  <c r="I29" i="5"/>
  <c r="M27" i="5"/>
  <c r="B50" i="5"/>
  <c r="E19" i="5"/>
  <c r="N59" i="5"/>
  <c r="C66" i="25"/>
  <c r="M19" i="5"/>
  <c r="H15" i="5"/>
  <c r="L14" i="5"/>
  <c r="G3" i="5"/>
  <c r="F18" i="5"/>
  <c r="J6" i="5"/>
  <c r="C56" i="25"/>
  <c r="L26" i="5"/>
  <c r="I45" i="5"/>
  <c r="C12" i="25"/>
  <c r="M24" i="5"/>
  <c r="M36" i="5"/>
  <c r="M45" i="5"/>
  <c r="M10" i="5"/>
  <c r="I47" i="5"/>
  <c r="C17" i="25"/>
  <c r="M4" i="5"/>
  <c r="I5" i="5"/>
  <c r="L19" i="5"/>
  <c r="E30" i="5"/>
  <c r="B33" i="5"/>
  <c r="B16" i="5"/>
  <c r="L47" i="5"/>
  <c r="E27" i="5"/>
  <c r="D69" i="25"/>
  <c r="D15" i="25"/>
  <c r="L45" i="5"/>
  <c r="C64" i="25"/>
  <c r="E3" i="5"/>
  <c r="C62" i="25"/>
  <c r="N11" i="5"/>
  <c r="I4" i="5"/>
  <c r="N19" i="5"/>
  <c r="D27" i="25"/>
  <c r="F26" i="5"/>
  <c r="F16" i="5"/>
  <c r="H47" i="5"/>
  <c r="N14" i="5"/>
  <c r="K14" i="5"/>
  <c r="D60" i="25"/>
  <c r="C63" i="25"/>
  <c r="C25" i="25"/>
  <c r="D54" i="25"/>
  <c r="H45" i="5"/>
  <c r="D47" i="25"/>
  <c r="D65" i="25"/>
  <c r="H4" i="5"/>
  <c r="F27" i="5"/>
  <c r="J25" i="5"/>
  <c r="B47" i="5"/>
  <c r="N29" i="5"/>
  <c r="E9" i="5"/>
  <c r="C52" i="25"/>
  <c r="H36" i="5"/>
  <c r="L25" i="5"/>
  <c r="H5" i="5"/>
  <c r="C54" i="25"/>
  <c r="E25" i="5"/>
  <c r="E39" i="5"/>
  <c r="C50" i="25"/>
  <c r="B9" i="5"/>
  <c r="H29" i="5"/>
  <c r="D28" i="25"/>
  <c r="H16" i="5"/>
  <c r="L46" i="5"/>
  <c r="D5" i="25"/>
  <c r="C57" i="25"/>
  <c r="D62" i="25"/>
  <c r="J17" i="5"/>
  <c r="D11" i="25"/>
  <c r="M23" i="5"/>
  <c r="H39" i="5"/>
  <c r="N9" i="5"/>
  <c r="E10" i="5"/>
  <c r="C8" i="25"/>
  <c r="C72" i="25"/>
  <c r="E7" i="5"/>
  <c r="D71" i="25"/>
  <c r="L13" i="5"/>
  <c r="C14" i="25"/>
  <c r="N3" i="5"/>
  <c r="B10" i="5"/>
  <c r="H46" i="5"/>
  <c r="M3" i="5"/>
  <c r="B3" i="5"/>
  <c r="D29" i="25"/>
  <c r="D67" i="25"/>
  <c r="C59" i="25"/>
  <c r="L12" i="5"/>
  <c r="K3" i="5"/>
  <c r="K26" i="5"/>
  <c r="E18" i="5"/>
  <c r="B6" i="5"/>
  <c r="F47" i="5"/>
  <c r="K45" i="5"/>
  <c r="L16" i="5"/>
  <c r="M26" i="5"/>
  <c r="J12" i="5"/>
  <c r="I13" i="5"/>
  <c r="K12" i="5"/>
  <c r="F13" i="5"/>
  <c r="D45" i="25"/>
  <c r="E12" i="5"/>
  <c r="C68" i="25"/>
  <c r="D75" i="25"/>
  <c r="E5" i="5"/>
  <c r="J8" i="5"/>
  <c r="I30" i="5"/>
  <c r="L23" i="5"/>
  <c r="J26" i="5"/>
  <c r="D74" i="25"/>
  <c r="E14" i="5"/>
  <c r="C19" i="25"/>
  <c r="J18" i="5"/>
  <c r="I10" i="5"/>
  <c r="I7" i="5"/>
  <c r="C30" i="25"/>
  <c r="C46" i="25"/>
  <c r="G7" i="5"/>
  <c r="H30" i="5"/>
  <c r="F14" i="5"/>
  <c r="D14" i="25"/>
  <c r="I17" i="5"/>
  <c r="C21" i="25"/>
  <c r="K7" i="5"/>
  <c r="J23" i="5"/>
  <c r="C69" i="25"/>
  <c r="K27" i="5"/>
  <c r="C55" i="25"/>
  <c r="F10" i="5"/>
  <c r="C35" i="25"/>
  <c r="C39" i="25"/>
  <c r="B23" i="5"/>
  <c r="G18" i="5"/>
  <c r="L5" i="5"/>
  <c r="B17" i="5"/>
  <c r="I6" i="5"/>
  <c r="K24" i="5"/>
  <c r="D51" i="25"/>
  <c r="D24" i="25"/>
  <c r="G23" i="5"/>
  <c r="N8" i="5"/>
  <c r="L39" i="5"/>
  <c r="J9" i="5"/>
  <c r="C24" i="25"/>
  <c r="C4" i="25"/>
  <c r="H14" i="5"/>
  <c r="L7" i="5"/>
  <c r="I18" i="5"/>
  <c r="I27" i="5"/>
  <c r="B30" i="5"/>
  <c r="D31" i="25"/>
  <c r="G9" i="5"/>
  <c r="J29" i="5"/>
  <c r="B29" i="5"/>
  <c r="B5" i="5"/>
  <c r="N13" i="5"/>
  <c r="I23" i="5"/>
  <c r="C71" i="25"/>
  <c r="D13" i="25"/>
  <c r="E15" i="5"/>
  <c r="K8" i="5"/>
  <c r="I11" i="5"/>
  <c r="C53" i="25"/>
  <c r="K39" i="5"/>
  <c r="M5" i="5"/>
  <c r="I19" i="5"/>
  <c r="D23" i="25"/>
  <c r="K10" i="5"/>
  <c r="D4" i="25"/>
  <c r="I15" i="5"/>
  <c r="C58" i="25"/>
  <c r="C32" i="25"/>
  <c r="D33" i="25"/>
  <c r="G26" i="5"/>
  <c r="F8" i="5"/>
  <c r="D6" i="25"/>
  <c r="E11" i="5"/>
  <c r="N47" i="5"/>
  <c r="D61" i="25"/>
  <c r="K15" i="5"/>
  <c r="N15" i="5"/>
  <c r="H10" i="5"/>
  <c r="C74" i="25"/>
  <c r="M15" i="5"/>
  <c r="K9" i="5"/>
  <c r="G14" i="5"/>
  <c r="D70" i="25"/>
  <c r="C7" i="25"/>
  <c r="L3" i="5"/>
  <c r="D37" i="25"/>
  <c r="N12" i="5"/>
  <c r="B13" i="5"/>
  <c r="G39" i="5"/>
  <c r="D26" i="25"/>
  <c r="B46" i="5"/>
  <c r="F5" i="5"/>
  <c r="C60" i="25"/>
  <c r="C36" i="25"/>
  <c r="B25" i="5"/>
  <c r="C65" i="25"/>
  <c r="B39" i="5"/>
  <c r="K5" i="5"/>
  <c r="J45" i="5"/>
  <c r="G36" i="5"/>
  <c r="J36" i="5"/>
  <c r="F17" i="5"/>
  <c r="N4" i="5"/>
  <c r="D12" i="25"/>
  <c r="D66" i="25"/>
  <c r="I16" i="5"/>
  <c r="K18" i="5"/>
  <c r="E47" i="5"/>
  <c r="D40" i="25"/>
  <c r="G13" i="5"/>
  <c r="D49" i="25"/>
  <c r="D9" i="25"/>
  <c r="N45" i="5"/>
  <c r="G30" i="5"/>
  <c r="C48" i="25"/>
  <c r="F39" i="5"/>
  <c r="C9" i="25"/>
  <c r="J4" i="5"/>
  <c r="B27" i="5"/>
  <c r="B21" i="28" l="1"/>
  <c r="B26" i="28"/>
  <c r="Q19" i="54"/>
  <c r="A18" i="20"/>
  <c r="C18" i="65"/>
  <c r="D26" i="29"/>
  <c r="C44" i="65"/>
  <c r="Q25" i="23"/>
  <c r="A44" i="20"/>
  <c r="D52" i="28"/>
  <c r="AB25" i="21"/>
  <c r="B19" i="28"/>
  <c r="B78" i="28"/>
  <c r="D121" i="28"/>
  <c r="A75" i="20"/>
  <c r="J32" i="23"/>
  <c r="L32" i="21"/>
  <c r="C75" i="65"/>
  <c r="J32" i="54"/>
  <c r="B114" i="28"/>
  <c r="O45" i="5"/>
  <c r="A9" i="20"/>
  <c r="Q10" i="54"/>
  <c r="C9" i="65"/>
  <c r="Q26" i="23"/>
  <c r="AB26" i="21"/>
  <c r="C45" i="65"/>
  <c r="A45" i="20"/>
  <c r="D53" i="28"/>
  <c r="D79" i="28"/>
  <c r="T3" i="21"/>
  <c r="C49" i="65"/>
  <c r="L6" i="21"/>
  <c r="J6" i="23"/>
  <c r="J6" i="54"/>
  <c r="A49" i="20"/>
  <c r="O10" i="5"/>
  <c r="E46" i="35"/>
  <c r="F46" i="35" s="1"/>
  <c r="D48" i="28"/>
  <c r="AB21" i="21"/>
  <c r="A40" i="20"/>
  <c r="C40" i="65"/>
  <c r="Q21" i="23"/>
  <c r="B46" i="28"/>
  <c r="B52" i="28"/>
  <c r="B14" i="28"/>
  <c r="C66" i="65"/>
  <c r="J23" i="54"/>
  <c r="J23" i="23"/>
  <c r="D112" i="28"/>
  <c r="A66" i="20"/>
  <c r="L23" i="21"/>
  <c r="T20" i="21"/>
  <c r="B20" i="28"/>
  <c r="Q13" i="54"/>
  <c r="A12" i="20"/>
  <c r="C12" i="65"/>
  <c r="E14" i="35"/>
  <c r="F14" i="35" s="1"/>
  <c r="O4" i="5"/>
  <c r="O18" i="5"/>
  <c r="E105" i="35"/>
  <c r="F105" i="35" s="1"/>
  <c r="B51" i="28"/>
  <c r="A52" i="20"/>
  <c r="J9" i="23"/>
  <c r="C52" i="65"/>
  <c r="D82" i="28"/>
  <c r="T6" i="21"/>
  <c r="J9" i="54"/>
  <c r="L9" i="21"/>
  <c r="B89" i="28"/>
  <c r="AB3" i="21"/>
  <c r="D10" i="29"/>
  <c r="Q3" i="23"/>
  <c r="D14" i="28"/>
  <c r="A22" i="20"/>
  <c r="C22" i="65"/>
  <c r="L24" i="21"/>
  <c r="D113" i="28"/>
  <c r="C67" i="65"/>
  <c r="A67" i="20"/>
  <c r="J24" i="54"/>
  <c r="T21" i="21"/>
  <c r="J24" i="23"/>
  <c r="L20" i="21"/>
  <c r="J20" i="54"/>
  <c r="C63" i="65"/>
  <c r="T17" i="21"/>
  <c r="A63" i="20"/>
  <c r="J20" i="23"/>
  <c r="D109" i="28"/>
  <c r="B111" i="28"/>
  <c r="Q10" i="23"/>
  <c r="AB10" i="21"/>
  <c r="D21" i="28"/>
  <c r="C29" i="65"/>
  <c r="A29" i="20"/>
  <c r="D16" i="29"/>
  <c r="B18" i="28"/>
  <c r="B28" i="28"/>
  <c r="A2" i="64"/>
  <c r="B90" i="28"/>
  <c r="E103" i="35"/>
  <c r="F103" i="35" s="1"/>
  <c r="O16" i="5"/>
  <c r="P16" i="5"/>
  <c r="Q16" i="5" s="1"/>
  <c r="O46" i="5"/>
  <c r="T7" i="21"/>
  <c r="A53" i="20"/>
  <c r="D83" i="28"/>
  <c r="L10" i="21"/>
  <c r="J10" i="23"/>
  <c r="J10" i="54"/>
  <c r="C53" i="65"/>
  <c r="O3" i="5"/>
  <c r="E13" i="35"/>
  <c r="F13" i="35" s="1"/>
  <c r="P3" i="5"/>
  <c r="Q3" i="5" s="1"/>
  <c r="A10" i="20"/>
  <c r="C10" i="65"/>
  <c r="Q11" i="54"/>
  <c r="D18" i="28"/>
  <c r="Q7" i="23"/>
  <c r="C26" i="65"/>
  <c r="AB7" i="21"/>
  <c r="A26" i="20"/>
  <c r="J28" i="54"/>
  <c r="L28" i="21"/>
  <c r="C71" i="65"/>
  <c r="T25" i="21"/>
  <c r="A71" i="20"/>
  <c r="D117" i="28"/>
  <c r="J28" i="23"/>
  <c r="E48" i="35"/>
  <c r="F48" i="35" s="1"/>
  <c r="O12" i="5"/>
  <c r="C17" i="65"/>
  <c r="A17" i="20"/>
  <c r="Q18" i="54"/>
  <c r="Q18" i="23"/>
  <c r="C37" i="65"/>
  <c r="AB18" i="21"/>
  <c r="D45" i="28"/>
  <c r="A37" i="20"/>
  <c r="D23" i="29"/>
  <c r="B118" i="28"/>
  <c r="D17" i="28"/>
  <c r="Q6" i="23"/>
  <c r="A25" i="20"/>
  <c r="D13" i="29"/>
  <c r="AB6" i="21"/>
  <c r="C25" i="65"/>
  <c r="O6" i="5"/>
  <c r="E16" i="35"/>
  <c r="F16" i="35" s="1"/>
  <c r="B48" i="28"/>
  <c r="T24" i="21"/>
  <c r="L27" i="21"/>
  <c r="A70" i="20"/>
  <c r="C70" i="65"/>
  <c r="J27" i="23"/>
  <c r="D116" i="28"/>
  <c r="J27" i="54"/>
  <c r="O9" i="5"/>
  <c r="E45" i="35"/>
  <c r="F45" i="35" s="1"/>
  <c r="C7" i="65"/>
  <c r="A7" i="20"/>
  <c r="Q8" i="54"/>
  <c r="Q20" i="54"/>
  <c r="C19" i="65"/>
  <c r="A19" i="20"/>
  <c r="A11" i="20"/>
  <c r="Q12" i="54"/>
  <c r="C11" i="65"/>
  <c r="E104" i="35"/>
  <c r="F104" i="35" s="1"/>
  <c r="O17" i="5"/>
  <c r="B120" i="28"/>
  <c r="D49" i="28"/>
  <c r="A41" i="20"/>
  <c r="AB22" i="21"/>
  <c r="Q22" i="23"/>
  <c r="C41" i="65"/>
  <c r="T16" i="21"/>
  <c r="D108" i="28"/>
  <c r="L19" i="21"/>
  <c r="A62" i="20"/>
  <c r="J19" i="54"/>
  <c r="J19" i="23"/>
  <c r="C62" i="65"/>
  <c r="O15" i="5"/>
  <c r="E75" i="35"/>
  <c r="F75" i="35" s="1"/>
  <c r="B87" i="28"/>
  <c r="C57" i="65"/>
  <c r="A57" i="20"/>
  <c r="T11" i="21"/>
  <c r="D87" i="28"/>
  <c r="J14" i="54"/>
  <c r="J14" i="23"/>
  <c r="L14" i="21"/>
  <c r="C5" i="65"/>
  <c r="Q6" i="54"/>
  <c r="A5" i="20"/>
  <c r="P22" i="5"/>
  <c r="Q22" i="5" s="1"/>
  <c r="O23" i="5"/>
  <c r="E134" i="35"/>
  <c r="F134" i="35" s="1"/>
  <c r="B121" i="28"/>
  <c r="J18" i="54"/>
  <c r="J18" i="23"/>
  <c r="L18" i="21"/>
  <c r="T15" i="21"/>
  <c r="D107" i="28"/>
  <c r="C61" i="65"/>
  <c r="A61" i="20"/>
  <c r="P47" i="5"/>
  <c r="O47" i="5"/>
  <c r="D15" i="29"/>
  <c r="AB9" i="21"/>
  <c r="A28" i="20"/>
  <c r="Q9" i="23"/>
  <c r="D20" i="28"/>
  <c r="C28" i="65"/>
  <c r="Q19" i="23"/>
  <c r="C38" i="65"/>
  <c r="D24" i="29"/>
  <c r="AB19" i="21"/>
  <c r="A38" i="20"/>
  <c r="D46" i="28"/>
  <c r="C6" i="65"/>
  <c r="Q7" i="54"/>
  <c r="A6" i="20"/>
  <c r="D19" i="29"/>
  <c r="C32" i="65"/>
  <c r="Q13" i="23"/>
  <c r="D24" i="28"/>
  <c r="A32" i="20"/>
  <c r="AB13" i="21"/>
  <c r="B80" i="28"/>
  <c r="D20" i="29"/>
  <c r="D25" i="28"/>
  <c r="Q14" i="23"/>
  <c r="C33" i="65"/>
  <c r="AB14" i="21"/>
  <c r="A33" i="20"/>
  <c r="B24" i="28"/>
  <c r="B15" i="28"/>
  <c r="B88" i="28"/>
  <c r="B84" i="28"/>
  <c r="A8" i="20"/>
  <c r="Q9" i="54"/>
  <c r="C8" i="65"/>
  <c r="C4" i="65"/>
  <c r="A4" i="20"/>
  <c r="Q5" i="54"/>
  <c r="A23" i="20"/>
  <c r="D15" i="28"/>
  <c r="D11" i="29"/>
  <c r="AB4" i="21"/>
  <c r="Q4" i="23"/>
  <c r="C23" i="65"/>
  <c r="B82" i="28"/>
  <c r="P29" i="5"/>
  <c r="Q29" i="5" s="1"/>
  <c r="O29" i="5"/>
  <c r="E193" i="35"/>
  <c r="Q23" i="23"/>
  <c r="A42" i="20"/>
  <c r="C42" i="65"/>
  <c r="D50" i="28"/>
  <c r="AB23" i="21"/>
  <c r="B119" i="28"/>
  <c r="D118" i="28"/>
  <c r="A72" i="20"/>
  <c r="J29" i="54"/>
  <c r="J29" i="23"/>
  <c r="C72" i="65"/>
  <c r="T26" i="21"/>
  <c r="L29" i="21"/>
  <c r="B83" i="28"/>
  <c r="O27" i="5"/>
  <c r="P26" i="5"/>
  <c r="Q26" i="5" s="1"/>
  <c r="E164" i="35"/>
  <c r="F164" i="35" s="1"/>
  <c r="F169" i="35" s="1"/>
  <c r="E135" i="35"/>
  <c r="F135" i="35" s="1"/>
  <c r="O24" i="5"/>
  <c r="B45" i="28"/>
  <c r="L22" i="21"/>
  <c r="T19" i="21"/>
  <c r="D111" i="28"/>
  <c r="J22" i="54"/>
  <c r="C65" i="65"/>
  <c r="J22" i="23"/>
  <c r="A65" i="20"/>
  <c r="E194" i="35"/>
  <c r="F194" i="35" s="1"/>
  <c r="O30" i="5"/>
  <c r="A13" i="20"/>
  <c r="Q14" i="54"/>
  <c r="C13" i="65"/>
  <c r="A47" i="20"/>
  <c r="C47" i="65"/>
  <c r="J4" i="54"/>
  <c r="L4" i="21"/>
  <c r="J4" i="23"/>
  <c r="D77" i="28"/>
  <c r="B117" i="28"/>
  <c r="L11" i="21"/>
  <c r="A54" i="20"/>
  <c r="J11" i="23"/>
  <c r="D84" i="28"/>
  <c r="J11" i="54"/>
  <c r="C54" i="65"/>
  <c r="T8" i="21"/>
  <c r="P13" i="5"/>
  <c r="Q13" i="5" s="1"/>
  <c r="O13" i="5"/>
  <c r="E73" i="35"/>
  <c r="F73" i="35" s="1"/>
  <c r="B17" i="28"/>
  <c r="B53" i="28"/>
  <c r="B109" i="28"/>
  <c r="D25" i="29"/>
  <c r="D47" i="28"/>
  <c r="AB20" i="21"/>
  <c r="A39" i="20"/>
  <c r="Q20" i="23"/>
  <c r="C39" i="65"/>
  <c r="D90" i="28"/>
  <c r="T14" i="21"/>
  <c r="A60" i="20"/>
  <c r="C60" i="65"/>
  <c r="L17" i="21"/>
  <c r="J17" i="54"/>
  <c r="J17" i="23"/>
  <c r="B116" i="28"/>
  <c r="E74" i="35"/>
  <c r="F74" i="35" s="1"/>
  <c r="O14" i="5"/>
  <c r="D18" i="29"/>
  <c r="C31" i="65"/>
  <c r="A31" i="20"/>
  <c r="AB12" i="21"/>
  <c r="Q12" i="23"/>
  <c r="D23" i="28"/>
  <c r="D86" i="28"/>
  <c r="A56" i="20"/>
  <c r="J13" i="54"/>
  <c r="J13" i="23"/>
  <c r="C56" i="65"/>
  <c r="L13" i="21"/>
  <c r="T10" i="21"/>
  <c r="O50" i="5"/>
  <c r="L7" i="21"/>
  <c r="A50" i="20"/>
  <c r="T4" i="21"/>
  <c r="J7" i="54"/>
  <c r="J7" i="23"/>
  <c r="C50" i="65"/>
  <c r="D80" i="28"/>
  <c r="D19" i="28"/>
  <c r="AB8" i="21"/>
  <c r="Q8" i="23"/>
  <c r="D14" i="29"/>
  <c r="C27" i="65"/>
  <c r="A27" i="20"/>
  <c r="C55" i="65"/>
  <c r="L12" i="21"/>
  <c r="T9" i="21"/>
  <c r="J12" i="23"/>
  <c r="A55" i="20"/>
  <c r="D85" i="28"/>
  <c r="J12" i="54"/>
  <c r="B81" i="28"/>
  <c r="O19" i="5"/>
  <c r="E106" i="35"/>
  <c r="F106" i="35" s="1"/>
  <c r="F109" i="35" s="1"/>
  <c r="O7" i="5"/>
  <c r="P7" i="5"/>
  <c r="Q7" i="5" s="1"/>
  <c r="E43" i="35"/>
  <c r="F43" i="35" s="1"/>
  <c r="A3" i="64"/>
  <c r="E47" i="35"/>
  <c r="F47" i="35" s="1"/>
  <c r="O11" i="5"/>
  <c r="B16" i="28"/>
  <c r="B108" i="28"/>
  <c r="O39" i="5"/>
  <c r="B110" i="28"/>
  <c r="O8" i="5"/>
  <c r="E44" i="35"/>
  <c r="F44" i="35" s="1"/>
  <c r="C68" i="65"/>
  <c r="L25" i="21"/>
  <c r="J25" i="23"/>
  <c r="J25" i="54"/>
  <c r="T22" i="21"/>
  <c r="A68" i="20"/>
  <c r="D114" i="28"/>
  <c r="Q16" i="54"/>
  <c r="A15" i="20"/>
  <c r="C15" i="65"/>
  <c r="AB17" i="21"/>
  <c r="D28" i="28"/>
  <c r="D22" i="29"/>
  <c r="A36" i="20"/>
  <c r="Q17" i="23"/>
  <c r="C36" i="65"/>
  <c r="D16" i="28"/>
  <c r="D12" i="29"/>
  <c r="Q5" i="23"/>
  <c r="A24" i="20"/>
  <c r="C24" i="65"/>
  <c r="AB5" i="21"/>
  <c r="D115" i="28"/>
  <c r="J26" i="23"/>
  <c r="A69" i="20"/>
  <c r="T23" i="21"/>
  <c r="L26" i="21"/>
  <c r="J26" i="54"/>
  <c r="C69" i="65"/>
  <c r="B25" i="28"/>
  <c r="T5" i="21"/>
  <c r="A51" i="20"/>
  <c r="C51" i="65"/>
  <c r="J8" i="54"/>
  <c r="D81" i="28"/>
  <c r="L8" i="21"/>
  <c r="J8" i="23"/>
  <c r="O5" i="5"/>
  <c r="E15" i="35"/>
  <c r="F15" i="35" s="1"/>
  <c r="C16" i="65"/>
  <c r="A16" i="20"/>
  <c r="Q17" i="54"/>
  <c r="P31" i="5"/>
  <c r="Q31" i="5" s="1"/>
  <c r="O36" i="5"/>
  <c r="D21" i="29"/>
  <c r="Q15" i="23"/>
  <c r="A34" i="20"/>
  <c r="C34" i="65"/>
  <c r="AB15" i="21"/>
  <c r="D26" i="28"/>
  <c r="C35" i="65"/>
  <c r="AB16" i="21"/>
  <c r="D27" i="28"/>
  <c r="Q16" i="23"/>
  <c r="A35" i="20"/>
  <c r="B47" i="28"/>
  <c r="B27" i="28"/>
  <c r="T12" i="21"/>
  <c r="C58" i="65"/>
  <c r="D88" i="28"/>
  <c r="A58" i="20"/>
  <c r="J15" i="54"/>
  <c r="L15" i="21"/>
  <c r="J15" i="23"/>
  <c r="Q4" i="54"/>
  <c r="A3" i="20"/>
  <c r="C3" i="65"/>
  <c r="C20" i="65"/>
  <c r="Q21" i="54"/>
  <c r="A20" i="20"/>
  <c r="B85" i="28"/>
  <c r="J21" i="54"/>
  <c r="A64" i="20"/>
  <c r="D110" i="28"/>
  <c r="C64" i="65"/>
  <c r="T18" i="21"/>
  <c r="J21" i="23"/>
  <c r="L21" i="21"/>
  <c r="L30" i="21"/>
  <c r="D119" i="28"/>
  <c r="J30" i="54"/>
  <c r="J30" i="23"/>
  <c r="C73" i="65"/>
  <c r="A73" i="20"/>
  <c r="B115" i="28"/>
  <c r="B77" i="28"/>
  <c r="B23" i="28"/>
  <c r="D17" i="29"/>
  <c r="Q11" i="23"/>
  <c r="A30" i="20"/>
  <c r="AB11" i="21"/>
  <c r="D22" i="28"/>
  <c r="C30" i="65"/>
  <c r="A43" i="20"/>
  <c r="C43" i="65"/>
  <c r="Q24" i="23"/>
  <c r="AB24" i="21"/>
  <c r="D51" i="28"/>
  <c r="Q15" i="54"/>
  <c r="A14" i="20"/>
  <c r="C14" i="65"/>
  <c r="B86" i="28"/>
  <c r="Q22" i="54"/>
  <c r="C21" i="65"/>
  <c r="A21" i="20"/>
  <c r="C59" i="65"/>
  <c r="D89" i="28"/>
  <c r="T13" i="21"/>
  <c r="J16" i="54"/>
  <c r="A59" i="20"/>
  <c r="J16" i="23"/>
  <c r="L16" i="21"/>
  <c r="B113" i="28"/>
  <c r="B107" i="28"/>
  <c r="B76" i="28"/>
  <c r="B22" i="28"/>
  <c r="A4" i="64"/>
  <c r="B79" i="28"/>
  <c r="B112" i="28"/>
  <c r="E136" i="35"/>
  <c r="F136" i="35" s="1"/>
  <c r="O25" i="5"/>
  <c r="O59" i="5"/>
  <c r="B50" i="28"/>
  <c r="B49" i="28"/>
  <c r="J31" i="54"/>
  <c r="L31" i="21"/>
  <c r="A74" i="20"/>
  <c r="C74" i="65"/>
  <c r="D120" i="28"/>
  <c r="J31" i="23"/>
  <c r="F19" i="35"/>
  <c r="E19" i="35"/>
  <c r="F193" i="35"/>
  <c r="F199" i="35" s="1"/>
  <c r="E169" i="35"/>
  <c r="A155" i="35" s="1"/>
  <c r="E199" i="35" l="1"/>
  <c r="A185" i="35" s="1"/>
  <c r="F79" i="35"/>
  <c r="E109" i="35"/>
  <c r="A95" i="35" s="1"/>
  <c r="E79" i="35"/>
  <c r="A65" i="35" s="1"/>
  <c r="F49" i="35"/>
  <c r="E139" i="35"/>
  <c r="A125" i="35" s="1"/>
  <c r="F139" i="35"/>
  <c r="E49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B5E76BBB-9484-4822-A27B-6D6CED34243F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6FE0B06E-E8B4-4BAC-ADC4-0F4DAA6D34A9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8C73EA5-BA1F-4D55-A860-CFBB0125CB56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24EA9030-8B04-4CA9-9B8A-3675BA9A21F8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17ACB19-288D-4677-8E0F-920846CB26A3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CBC0B8D-905D-40B2-BB23-B634F4CC618B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EDC0E1A6-71CD-46A0-8FFB-02371906EDBA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D4713B5E-F8C2-488F-BE31-26F103BA4901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7FD49D98-D2AA-4386-9DEE-9904478B7B76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32476575-9CE4-4606-92C1-0D02E1E08BFA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754F2238-6276-4756-ACC4-68F6BD9F46EB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F0CBADB-AEAD-468A-B28D-C51F032A445F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41B87843-6AF7-4AE5-851C-EB0B00FDED24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2CFCF73F-B6B9-48D2-81D9-AA8705165DCD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D28C11F-A655-49CD-9908-1F3B9FBDF556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BB7FE954-3125-456E-8944-B61CE55BA152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EFDF4F52-6D68-43C3-B6D2-397D29397AA7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45650720-3475-4293-92CE-CDC1FE15F607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33CADF1-2841-48FA-ABA4-10FC051EC79E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0D678E47-5643-498A-9AA9-F05CCEF617AD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21568D7E-1AF9-4A3B-8A18-A2D8E1515809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24F68B28-0B70-47DC-A47F-7637CAE8A404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1DD51F78-1894-408A-AFA8-2BC50F6B3F40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68B5524F-65BD-4B0C-99DD-2CD7D75E4D70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5F0BC68-AE95-40D9-8660-82B0AE204AC9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A0C42D63-110C-4709-9B94-5B8B109FF60D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1C1CA17B-245D-4633-85C5-EA7ECFA2BFD6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5215601B-1C51-430A-896C-C95D31665897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1FB425E3-872F-465E-A0CC-729D286A7616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86F4D6C0-0303-40D1-B366-9442F9A67921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37E5619C-D326-4455-BAC3-27435621BFC0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615CA3E-5829-4D50-8D48-91B431EA7EE0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2A177FE-D533-4E07-9CEC-C744DC2595CD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4" authorId="0" shapeId="0" xr:uid="{2D9CF550-8E46-4897-AE34-C27D51428C5D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F2DE7F8D-D00A-475A-9841-C4423668E389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4" authorId="0" shapeId="0" xr:uid="{F6C67704-9044-4B7A-8159-EAD8FAD02FFD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18262071-E8A6-479C-8BD0-F1F836D54D50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5A62EB7B-9C14-4EF3-BEBD-CB1DCEAA2987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C8C8686C-D76D-459D-A6D5-24A75AA4F25A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7968BC0A-9A38-4736-A544-2DC969F67873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1337D27E-8078-403E-AF16-DC49929B3AC5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026EE6EA-89C3-4260-9F75-D0C76297E21A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552A2ED2-7283-4F91-A207-13F60EF12BB7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F18CE1E9-C79E-4071-9DE1-47E66F598142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7B39E29D-E766-4F5F-B44E-6893327FC5EC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4DA5EF78-7F2F-4909-9387-E2123CE8A5BA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FE36F5EB-188C-42A7-9621-280DE625C1A9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C57FEF95-E872-4D67-B294-70E900AC05AB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C6E59A24-05A5-4508-AC7F-CF7ADF252E72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B0FC328E-4D46-4764-80EB-253B037F44AB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52522139-8361-4C91-9891-E1D158D383DB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7DC0090-8D92-40D8-AB54-64B7A9CEA514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755BDFB0-7F75-432B-B10E-73D2C93C9F38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078B791F-E6F8-42A2-BCBD-A51090C576D5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>:ex)00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A51DCB5-1FA0-4F2E-ABEA-BA2232B55DAF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DD939754-B687-4947-8FBC-FA0DCA0A56D5}">
      <text>
        <r>
          <rPr>
            <b/>
            <sz val="9"/>
            <color indexed="81"/>
            <rFont val="돋움"/>
            <family val="3"/>
            <charset val="129"/>
          </rPr>
          <t>햇빛교육원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평가보고시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필요하오니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주셔요</t>
        </r>
        <r>
          <rPr>
            <b/>
            <sz val="9"/>
            <color indexed="81"/>
            <rFont val="Tahoma"/>
            <family val="2"/>
          </rPr>
          <t>^^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<sst xmlns="http://schemas.openxmlformats.org/spreadsheetml/2006/main" count="9153" uniqueCount="2706">
  <si>
    <t>더조은2020년 직무교육</t>
    <phoneticPr fontId="20" type="noConversion"/>
  </si>
  <si>
    <t>날짜</t>
    <phoneticPr fontId="20" type="noConversion"/>
  </si>
  <si>
    <t>강의실</t>
    <phoneticPr fontId="20" type="noConversion"/>
  </si>
  <si>
    <t>센터명</t>
    <phoneticPr fontId="20" type="noConversion"/>
  </si>
  <si>
    <t>이메일</t>
    <phoneticPr fontId="20" type="noConversion"/>
  </si>
  <si>
    <t>전화번호</t>
    <phoneticPr fontId="20" type="noConversion"/>
  </si>
  <si>
    <t>인원</t>
    <phoneticPr fontId="20" type="noConversion"/>
  </si>
  <si>
    <t>총명</t>
    <phoneticPr fontId="20" type="noConversion"/>
  </si>
  <si>
    <t>훈련위탁 및 취업협력 계약서</t>
  </si>
  <si>
    <t>가. 훈련과정은 다음(또는 별첨)과 같다.</t>
  </si>
  <si>
    <t>훈련과정명</t>
  </si>
  <si>
    <t>훈련기간</t>
  </si>
  <si>
    <t>훈련정원</t>
  </si>
  <si>
    <t>훈련일정</t>
  </si>
  <si>
    <t>훈련교재</t>
  </si>
  <si>
    <t>09:00~18:00</t>
  </si>
  <si>
    <t>나. “갑”의 훈련 신청에 따른 훈련과정에 대한 협조</t>
  </si>
  <si>
    <t>라. “갑”과 “을”은 구인 구직 인력에 대한 취업 정보 협력을 해야 한다.</t>
  </si>
  <si>
    <t xml:space="preserve">제2조(계약기간 및 인원) </t>
  </si>
  <si>
    <t>나. 훈련기간 및 훈련인원</t>
  </si>
  <si>
    <t>제3조(계약금액 및 지급)</t>
  </si>
  <si>
    <t>제4조(훈련진행에 관한 사항)</t>
  </si>
  <si>
    <t>가. “을”은 훈련생이 훈련시간 동안 정확한 출석체크와 훈련내용을 이수 받을 수 있도록 지도한다.</t>
  </si>
  <si>
    <t>나.“을”은 훈련과정 중 훈련생 학습평가를 실시하고 그 결과를 “갑”에게 통보한다.</t>
  </si>
  <si>
    <t xml:space="preserve">제6조(훈련결과 평가서 제출) </t>
  </si>
  <si>
    <t>가. “을”은 훈련 종료 시 훈련 결과 평가서를 작성하여 “갑”에게 제출하여 향후 “갑”의 훈련 진행에 도움 이 될 수 있도록 한다.</t>
  </si>
  <si>
    <t>나. “갑”은 훈련 평가에서 점수가 미달하여 재교육이 필요 한 훈련생의 경우 재교육과 재평가 실시 절차에 협력해야 한다.</t>
  </si>
  <si>
    <t xml:space="preserve">제7조(성실의무) </t>
  </si>
  <si>
    <t>나. “을”은 훈련을 실시함에 있어 노동부장관으로부터 인정받은 내용과 인정 신청시 관할 지방노동관서의 장에게 제출한 훈련실시계획서(별첨)에 따라 훈련을 성실히 실시해야 한다.</t>
  </si>
  <si>
    <t>제8조(비밀유지)</t>
  </si>
  <si>
    <t>가. “갑”과 “을”은 본 계약의 이행 과정에서 직접 또는 간접적으로 취득한 일체의 정보가 본 계약의 목적 이외의 용도에 이용 할 수 없다.</t>
  </si>
  <si>
    <t>나. 상기 비밀유지의무는 그 정보가 공지의 사실이 되었을 때 소멸되며, 이외의 경우에는 계약 종료 또는 해지 이후에도 계속하여 존속한다.</t>
  </si>
  <si>
    <t>제9조(해지)</t>
  </si>
  <si>
    <t>나. 계약이 중도 해지된 경우 훈련대금은 훈련생 인원수 및 훈련 진행 정도에 따라 정산하기로 한다.</t>
  </si>
  <si>
    <t>제10조(해석 및 합의)</t>
  </si>
  <si>
    <t>다 음</t>
    <phoneticPr fontId="20" type="noConversion"/>
  </si>
  <si>
    <t>1일
(8시간)</t>
    <phoneticPr fontId="20" type="noConversion"/>
  </si>
  <si>
    <t>“을”은 훈련수료 기준을 취득한 훈련생에 대해서는 수료 처리하고 수료증을 발급한다.</t>
    <phoneticPr fontId="20" type="noConversion"/>
  </si>
  <si>
    <t>별첨 : 1. 훈련실시계획서</t>
    <phoneticPr fontId="20" type="noConversion"/>
  </si>
  <si>
    <t>가. “갑”과 “을”은 본 계약서에 의거 훈련의 효율적인 진행과 훈련목표가 이루어 질 수 있도록 상호 협력하여 제반 사항을 성실히 이행하여야 한다.</t>
    <phoneticPr fontId="20" type="noConversion"/>
  </si>
  <si>
    <t>가. “갑” 또는 “을”이 본 계약상의 의무를 이행하지 않을 경우에는 불이행 당사자에게 계약상의 의무 이행을 통보하며 계약은 자동 해지 된다.</t>
    <phoneticPr fontId="20" type="noConversion"/>
  </si>
  <si>
    <t>본 계약서상의 조문 해석과 관련하여 쌍방 간에 이견이 있을 경우에는 상호 협의하여 결정 하며, 본 계약서상에 명시되지 아니한 사항은 쌍방이 협의한 바에 따른다.</t>
    <phoneticPr fontId="20" type="noConversion"/>
  </si>
  <si>
    <t>이 계약을 증명하기 위하여 계약서를 2부 작성하고, 기명날인 후 “갑”과 “을”이 각각 1부 씩 보관한다.</t>
    <phoneticPr fontId="20" type="noConversion"/>
  </si>
  <si>
    <t>“갑”이 위탁한 요양보호사직무교육훈련과정 및 수행을 위한 다음 사항을 계약의 범위로 한다.</t>
    <phoneticPr fontId="20" type="noConversion"/>
  </si>
  <si>
    <t xml:space="preserve">제1조(계약의 범위) </t>
    <phoneticPr fontId="20" type="noConversion"/>
  </si>
  <si>
    <t xml:space="preserve">본 계약의 </t>
    <phoneticPr fontId="20" type="noConversion"/>
  </si>
  <si>
    <t>제5조(수료)</t>
    <phoneticPr fontId="20" type="noConversion"/>
  </si>
  <si>
    <t>요양보호사
직무교육</t>
    <phoneticPr fontId="20" type="noConversion"/>
  </si>
  <si>
    <t xml:space="preserve">갑 </t>
    <phoneticPr fontId="20" type="noConversion"/>
  </si>
  <si>
    <t>을</t>
    <phoneticPr fontId="20" type="noConversion"/>
  </si>
  <si>
    <t>전화번호 :</t>
    <phoneticPr fontId="20" type="noConversion"/>
  </si>
  <si>
    <t>대 표 자  :</t>
    <phoneticPr fontId="20" type="noConversion"/>
  </si>
  <si>
    <t xml:space="preserve">회 사 명  : </t>
    <phoneticPr fontId="20" type="noConversion"/>
  </si>
  <si>
    <t>더조은요양보호사교육원</t>
    <phoneticPr fontId="20" type="noConversion"/>
  </si>
  <si>
    <t xml:space="preserve">010-9212-7447 </t>
    <phoneticPr fontId="20" type="noConversion"/>
  </si>
  <si>
    <t>전 화 번 호 :</t>
    <phoneticPr fontId="20" type="noConversion"/>
  </si>
  <si>
    <t xml:space="preserve">대   표   자 : </t>
    <phoneticPr fontId="20" type="noConversion"/>
  </si>
  <si>
    <t>훈련기관명  :</t>
    <phoneticPr fontId="20" type="noConversion"/>
  </si>
  <si>
    <t>계좌번호 : 국민 354601-04-155325 (더조은요양보호사교육원 / 손대화 )</t>
    <phoneticPr fontId="20" type="noConversion"/>
  </si>
  <si>
    <t xml:space="preserve">나. 귀 기관의 </t>
    <phoneticPr fontId="20" type="noConversion"/>
  </si>
  <si>
    <t xml:space="preserve">에 대한 훈련 계약금액은 </t>
    <phoneticPr fontId="20" type="noConversion"/>
  </si>
  <si>
    <r>
      <rPr>
        <b/>
        <sz val="12"/>
        <color rgb="FFFF0000"/>
        <rFont val="맑은 고딕"/>
        <family val="3"/>
        <charset val="129"/>
        <scheme val="minor"/>
      </rPr>
      <t>7일 전</t>
    </r>
    <r>
      <rPr>
        <sz val="12"/>
        <color rgb="FF000000"/>
        <rFont val="맑은 고딕"/>
        <family val="3"/>
        <charset val="129"/>
        <scheme val="minor"/>
      </rPr>
      <t>에 “을”에게 입금하고 통지해야 한다.</t>
    </r>
    <phoneticPr fontId="20" type="noConversion"/>
  </si>
  <si>
    <t>가. 계약기간은 요양보호사직무교육훈련을 수행하는 훈련기간과 훈련완료 보고를 하는 기
    간 까지를 의미한다.</t>
    <phoneticPr fontId="20" type="noConversion"/>
  </si>
  <si>
    <t>직인</t>
    <phoneticPr fontId="20" type="noConversion"/>
  </si>
  <si>
    <t xml:space="preserve"> 2. 훈련생 명단(계약체결일 현재 훈련생명단이 확정되지 않은 경우 훈련개시일 현재 확정된 </t>
    <phoneticPr fontId="20" type="noConversion"/>
  </si>
  <si>
    <t xml:space="preserve">￦ 18.056원 </t>
    <phoneticPr fontId="20" type="noConversion"/>
  </si>
  <si>
    <t xml:space="preserve">1인당 훈련비 </t>
    <phoneticPr fontId="20" type="noConversion"/>
  </si>
  <si>
    <t>이라 한다)는  “갑”의 요양보호사직무교육훈련에 대한 위탁 및 취업협력을 다음과 같이 체결한다.</t>
    <phoneticPr fontId="20" type="noConversion"/>
  </si>
  <si>
    <t>(이하 “갑”이라 한다)  “더조은요양보호사교육원” (이하 “을”</t>
    <phoneticPr fontId="20" type="noConversion"/>
  </si>
  <si>
    <t>하예성재가복지센터</t>
    <phoneticPr fontId="20" type="noConversion"/>
  </si>
  <si>
    <t xml:space="preserve">총 </t>
    <phoneticPr fontId="20" type="noConversion"/>
  </si>
  <si>
    <t>대표</t>
    <phoneticPr fontId="20" type="noConversion"/>
  </si>
  <si>
    <t>주소</t>
    <phoneticPr fontId="20" type="noConversion"/>
  </si>
  <si>
    <t>더조은요양보호사교육원</t>
  </si>
  <si>
    <t>수 신 : 장기요양기관대표</t>
  </si>
  <si>
    <t xml:space="preserve">제 목 : 2020년도 직무교육 안내 </t>
  </si>
  <si>
    <t>thegood-god@kakao.com / 더조은직무교육담당 신상훈실장 010-8794-3342</t>
    <phoneticPr fontId="20" type="noConversion"/>
  </si>
  <si>
    <t>[아 래]</t>
    <phoneticPr fontId="20" type="noConversion"/>
  </si>
  <si>
    <t>1. 교육시설</t>
    <phoneticPr fontId="20" type="noConversion"/>
  </si>
  <si>
    <t xml:space="preserve">찾아오시는 길: 미아역 8번 출구에서 수유리 방면으로 걸어서 2분 거리입니다. </t>
    <phoneticPr fontId="20" type="noConversion"/>
  </si>
  <si>
    <t>2. 직무교육관련근거</t>
    <phoneticPr fontId="20" type="noConversion"/>
  </si>
  <si>
    <t>3. 직무교육 훈련기간</t>
    <phoneticPr fontId="20" type="noConversion"/>
  </si>
  <si>
    <t>4. 직무교육 위탁 센터의 혜택</t>
    <phoneticPr fontId="20" type="noConversion"/>
  </si>
  <si>
    <t>5. 직무교육 진행 절차</t>
    <phoneticPr fontId="20" type="noConversion"/>
  </si>
  <si>
    <t>4) 교육대상자 : 신분증 지참.</t>
    <phoneticPr fontId="20" type="noConversion"/>
  </si>
  <si>
    <t>6. 교육평가 보고서</t>
    <phoneticPr fontId="20" type="noConversion"/>
  </si>
  <si>
    <t>7. 업무의 진행</t>
    <phoneticPr fontId="20" type="noConversion"/>
  </si>
  <si>
    <t xml:space="preserve">모든 업무의 진행은 담당자의 이메일을 통하여 자료 발송과 계약체결, 명단 접수 등을 진행 합니다. 
보내주실 명단 양식 폼 : 이메일에 엑셀양식으로 별첨합니다. </t>
    <phoneticPr fontId="20" type="noConversion"/>
  </si>
  <si>
    <t xml:space="preserve">8. 교육일정: </t>
    <phoneticPr fontId="20" type="noConversion"/>
  </si>
  <si>
    <t>더조은요양보호사교육원은 8월 01일부터 11월 28일 까지 토요일 가능합니다.</t>
    <phoneticPr fontId="20" type="noConversion"/>
  </si>
  <si>
    <t>더 조 은 요 양 보 호 사 교 육 원 장 원장  손대화</t>
    <phoneticPr fontId="20" type="noConversion"/>
  </si>
  <si>
    <t>전공</t>
    <phoneticPr fontId="20" type="noConversion"/>
  </si>
  <si>
    <t>과목</t>
    <phoneticPr fontId="20" type="noConversion"/>
  </si>
  <si>
    <t>이름</t>
    <phoneticPr fontId="20" type="noConversion"/>
  </si>
  <si>
    <t>점수</t>
    <phoneticPr fontId="20" type="noConversion"/>
  </si>
  <si>
    <t>사회복지사</t>
    <phoneticPr fontId="20" type="noConversion"/>
  </si>
  <si>
    <t>신상훈</t>
    <phoneticPr fontId="20" type="noConversion"/>
  </si>
  <si>
    <t>010-8794-3342</t>
    <phoneticPr fontId="20" type="noConversion"/>
  </si>
  <si>
    <t>서울시 도봉구 도당로 13바길 하연빌라 302호</t>
    <phoneticPr fontId="20" type="noConversion"/>
  </si>
  <si>
    <t>간호사</t>
    <phoneticPr fontId="20" type="noConversion"/>
  </si>
  <si>
    <t>최옥숙</t>
    <phoneticPr fontId="20" type="noConversion"/>
  </si>
  <si>
    <t>물리치료사</t>
    <phoneticPr fontId="20" type="noConversion"/>
  </si>
  <si>
    <t>김경희</t>
    <phoneticPr fontId="20" type="noConversion"/>
  </si>
  <si>
    <t>사업장정보</t>
  </si>
  <si>
    <t>교육대상자명단</t>
  </si>
  <si>
    <t>상호명</t>
    <phoneticPr fontId="37" type="noConversion"/>
  </si>
  <si>
    <t>개미방문요양센터</t>
    <phoneticPr fontId="20" type="noConversion"/>
  </si>
  <si>
    <t>개미방문요양센터</t>
    <phoneticPr fontId="37" type="noConversion"/>
  </si>
  <si>
    <t>연번</t>
    <phoneticPr fontId="37" type="noConversion"/>
  </si>
  <si>
    <t>교육일자</t>
    <phoneticPr fontId="37" type="noConversion"/>
  </si>
  <si>
    <t>성명</t>
    <phoneticPr fontId="37" type="noConversion"/>
  </si>
  <si>
    <t>주민번호</t>
  </si>
  <si>
    <t>연락처(H.P)</t>
    <phoneticPr fontId="37" type="noConversion"/>
  </si>
  <si>
    <t>비고</t>
  </si>
  <si>
    <t>대표자(센터장) 성명</t>
    <phoneticPr fontId="37" type="noConversion"/>
  </si>
  <si>
    <t>김주원</t>
    <phoneticPr fontId="37" type="noConversion"/>
  </si>
  <si>
    <t>김순남</t>
    <phoneticPr fontId="37" type="noConversion"/>
  </si>
  <si>
    <t>580309-2815115</t>
    <phoneticPr fontId="37" type="noConversion"/>
  </si>
  <si>
    <t>010-5831-5851</t>
    <phoneticPr fontId="37" type="noConversion"/>
  </si>
  <si>
    <t>ex. 000 - 0000 - 0000</t>
    <phoneticPr fontId="37" type="noConversion"/>
  </si>
  <si>
    <t>노인장기요양기관번호</t>
  </si>
  <si>
    <t>3-11350-00340</t>
    <phoneticPr fontId="37" type="noConversion"/>
  </si>
  <si>
    <t>민향식</t>
    <phoneticPr fontId="37" type="noConversion"/>
  </si>
  <si>
    <t>561002-2029311</t>
    <phoneticPr fontId="37" type="noConversion"/>
  </si>
  <si>
    <t>010-2472-3247</t>
    <phoneticPr fontId="37" type="noConversion"/>
  </si>
  <si>
    <t>사업장 주소</t>
    <phoneticPr fontId="37" type="noConversion"/>
  </si>
  <si>
    <t>박정옥</t>
    <phoneticPr fontId="37" type="noConversion"/>
  </si>
  <si>
    <t>560704-2478011</t>
    <phoneticPr fontId="37" type="noConversion"/>
  </si>
  <si>
    <t>010-6430-6947</t>
    <phoneticPr fontId="37" type="noConversion"/>
  </si>
  <si>
    <t>사업자등록번호</t>
    <phoneticPr fontId="20" type="noConversion"/>
  </si>
  <si>
    <t>사업자등록번호</t>
    <phoneticPr fontId="37" type="noConversion"/>
  </si>
  <si>
    <t>320-80-00094</t>
    <phoneticPr fontId="37" type="noConversion"/>
  </si>
  <si>
    <t>배민옥</t>
    <phoneticPr fontId="37" type="noConversion"/>
  </si>
  <si>
    <t>570425-2454811</t>
    <phoneticPr fontId="37" type="noConversion"/>
  </si>
  <si>
    <t>010-3238-4730</t>
    <phoneticPr fontId="37" type="noConversion"/>
  </si>
  <si>
    <t>사업장 전화번호</t>
    <phoneticPr fontId="37" type="noConversion"/>
  </si>
  <si>
    <t>02-939-2675</t>
    <phoneticPr fontId="37" type="noConversion"/>
  </si>
  <si>
    <t>백복순</t>
    <phoneticPr fontId="37" type="noConversion"/>
  </si>
  <si>
    <t>591016-2025312</t>
    <phoneticPr fontId="37" type="noConversion"/>
  </si>
  <si>
    <t>010-7476-4903</t>
    <phoneticPr fontId="37" type="noConversion"/>
  </si>
  <si>
    <t>사업장 펙스번호</t>
    <phoneticPr fontId="37" type="noConversion"/>
  </si>
  <si>
    <t>0505-309-0039</t>
    <phoneticPr fontId="37" type="noConversion"/>
  </si>
  <si>
    <t>신동숙</t>
    <phoneticPr fontId="37" type="noConversion"/>
  </si>
  <si>
    <t>630115-2224618</t>
    <phoneticPr fontId="37" type="noConversion"/>
  </si>
  <si>
    <t>010-9586-3317</t>
    <phoneticPr fontId="37" type="noConversion"/>
  </si>
  <si>
    <t>gaemicare@naver.com</t>
    <phoneticPr fontId="37" type="noConversion"/>
  </si>
  <si>
    <t>오매자</t>
    <phoneticPr fontId="37" type="noConversion"/>
  </si>
  <si>
    <t>440516-2221222</t>
    <phoneticPr fontId="37" type="noConversion"/>
  </si>
  <si>
    <t>010-3854-2647</t>
    <phoneticPr fontId="37" type="noConversion"/>
  </si>
  <si>
    <t>담당자 성명</t>
    <phoneticPr fontId="37" type="noConversion"/>
  </si>
  <si>
    <t>이순임</t>
    <phoneticPr fontId="37" type="noConversion"/>
  </si>
  <si>
    <t>591114-2025828</t>
    <phoneticPr fontId="37" type="noConversion"/>
  </si>
  <si>
    <t>010-6362-3254</t>
    <phoneticPr fontId="37" type="noConversion"/>
  </si>
  <si>
    <t>담당자 핸드폰번호</t>
    <phoneticPr fontId="37" type="noConversion"/>
  </si>
  <si>
    <t>010-9376-7695</t>
    <phoneticPr fontId="37" type="noConversion"/>
  </si>
  <si>
    <t>이종선</t>
    <phoneticPr fontId="37" type="noConversion"/>
  </si>
  <si>
    <t>600921-2927817</t>
    <phoneticPr fontId="37" type="noConversion"/>
  </si>
  <si>
    <t>010-8200-2637</t>
    <phoneticPr fontId="37" type="noConversion"/>
  </si>
  <si>
    <t>정정애</t>
    <phoneticPr fontId="37" type="noConversion"/>
  </si>
  <si>
    <t>520402-2024438</t>
    <phoneticPr fontId="37" type="noConversion"/>
  </si>
  <si>
    <t>010-3167-8294</t>
    <phoneticPr fontId="37" type="noConversion"/>
  </si>
  <si>
    <t>정차복</t>
    <phoneticPr fontId="37" type="noConversion"/>
  </si>
  <si>
    <t>600320-2023730</t>
    <phoneticPr fontId="37" type="noConversion"/>
  </si>
  <si>
    <t>010-5506-0345</t>
    <phoneticPr fontId="37" type="noConversion"/>
  </si>
  <si>
    <t>최정숙</t>
    <phoneticPr fontId="37" type="noConversion"/>
  </si>
  <si>
    <t>570723-2025410</t>
    <phoneticPr fontId="37" type="noConversion"/>
  </si>
  <si>
    <t>010-2510-9584</t>
    <phoneticPr fontId="37" type="noConversion"/>
  </si>
  <si>
    <t>기관번호</t>
    <phoneticPr fontId="20" type="noConversion"/>
  </si>
  <si>
    <t>사업장주소</t>
    <phoneticPr fontId="20" type="noConversion"/>
  </si>
  <si>
    <t>사업장전화</t>
    <phoneticPr fontId="20" type="noConversion"/>
  </si>
  <si>
    <t>사업장팩스</t>
    <phoneticPr fontId="20" type="noConversion"/>
  </si>
  <si>
    <t xml:space="preserve"> </t>
    <phoneticPr fontId="20" type="noConversion"/>
  </si>
  <si>
    <t>총 인원수</t>
    <phoneticPr fontId="20" type="noConversion"/>
  </si>
  <si>
    <t>훈련실시계획서</t>
  </si>
  <si>
    <t>명 칭</t>
  </si>
  <si>
    <t xml:space="preserve">더조은요양보호사교육원 </t>
  </si>
  <si>
    <t>훈련기관코드</t>
  </si>
  <si>
    <t>대표자</t>
  </si>
  <si>
    <t>손대화</t>
  </si>
  <si>
    <t>소재지</t>
  </si>
  <si>
    <t>전화번호</t>
  </si>
  <si>
    <t>02-988-3342</t>
  </si>
  <si>
    <t>형 태</t>
  </si>
  <si>
    <t>관 리 자</t>
  </si>
  <si>
    <t>전 화</t>
  </si>
  <si>
    <t>010-9212-7447</t>
  </si>
  <si>
    <t>훈련방법</t>
  </si>
  <si>
    <t>훈련주체</t>
  </si>
  <si>
    <t>□ 자체</t>
  </si>
  <si>
    <t>○채용예정자</t>
  </si>
  <si>
    <t>집체</t>
  </si>
  <si>
    <t>□ 예</t>
  </si>
  <si>
    <t>☑ 아니오</t>
  </si>
  <si>
    <t>현장</t>
  </si>
  <si>
    <t>우편</t>
  </si>
  <si>
    <t>인터넷</t>
  </si>
  <si>
    <t>훈 련 목 적</t>
  </si>
  <si>
    <t>주요 훈련내용</t>
  </si>
  <si>
    <t>없음</t>
  </si>
  <si>
    <t>강의실 및 실습실 장소</t>
  </si>
  <si>
    <t>훈련일시</t>
  </si>
  <si>
    <t>시설 및 장비명</t>
  </si>
  <si>
    <t>보유수량</t>
  </si>
  <si>
    <t>단위</t>
  </si>
  <si>
    <t>해당과목 명</t>
  </si>
  <si>
    <t>투척용소화기</t>
  </si>
  <si>
    <t>개</t>
  </si>
  <si>
    <t>안전및감염관리</t>
  </si>
  <si>
    <t>휠체어</t>
  </si>
  <si>
    <t>대</t>
  </si>
  <si>
    <t>제세동기</t>
  </si>
  <si>
    <t>기본소생술및골절처치</t>
  </si>
  <si>
    <t>욕창방지매트리스</t>
  </si>
  <si>
    <t>노인성질환 및 욕창관리</t>
  </si>
  <si>
    <t>욕창예방방석</t>
  </si>
  <si>
    <t>자세변환도구</t>
  </si>
  <si>
    <t>이동식전신욕조</t>
  </si>
  <si>
    <t>식사보조도구</t>
  </si>
  <si>
    <t>세트</t>
  </si>
  <si>
    <t>인체모형</t>
  </si>
  <si>
    <t>리더기</t>
  </si>
  <si>
    <t>미끄럼방지매트</t>
  </si>
  <si>
    <t>스크린</t>
  </si>
  <si>
    <t>비위관</t>
  </si>
  <si>
    <t>석션기</t>
  </si>
  <si>
    <t>피딩백</t>
  </si>
  <si>
    <t>폴리세트</t>
  </si>
  <si>
    <t>소화기</t>
  </si>
  <si>
    <t>태그</t>
  </si>
  <si>
    <t>젠더</t>
  </si>
  <si>
    <t>성명</t>
  </si>
  <si>
    <t>생년월일</t>
  </si>
  <si>
    <t>담당과목</t>
  </si>
  <si>
    <t>학력</t>
  </si>
  <si>
    <t>전공</t>
  </si>
  <si>
    <t>근무형태</t>
  </si>
  <si>
    <t>사회복지사</t>
  </si>
  <si>
    <t>외부강사</t>
  </si>
  <si>
    <t>1955.09.17</t>
  </si>
  <si>
    <t>간호학</t>
  </si>
  <si>
    <t>간호사</t>
  </si>
  <si>
    <t>전임교수</t>
  </si>
  <si>
    <t>과정코드</t>
  </si>
  <si>
    <t>과정등급</t>
  </si>
  <si>
    <t>과정명</t>
  </si>
  <si>
    <t>훈련대상</t>
  </si>
  <si>
    <t>교재정보</t>
  </si>
  <si>
    <t>승인일자</t>
  </si>
  <si>
    <t>교재명</t>
  </si>
  <si>
    <t>가격</t>
  </si>
  <si>
    <t>승인받은 기관</t>
  </si>
  <si>
    <t>차시</t>
  </si>
  <si>
    <t>주요 진행 내용</t>
  </si>
  <si>
    <t>항목</t>
  </si>
  <si>
    <t>진도율</t>
  </si>
  <si>
    <t>시험</t>
  </si>
  <si>
    <t>과제</t>
  </si>
  <si>
    <t>기타</t>
  </si>
  <si>
    <t>수료기준</t>
  </si>
  <si>
    <t>평가방법</t>
  </si>
  <si>
    <t>평가일정</t>
  </si>
  <si>
    <t>평가내용</t>
  </si>
  <si>
    <t>채점기준</t>
  </si>
  <si>
    <t>사업장관리번호</t>
  </si>
  <si>
    <t>사업장명</t>
  </si>
  <si>
    <t>훈련위탁 요청일</t>
  </si>
  <si>
    <t>1. 직업능력개발훈련 실시기관 현황</t>
  </si>
  <si>
    <t>서울시 강북구 도봉로 229 2층</t>
  </si>
  <si>
    <t>□ 직업능력개발훈련시설 □ 고등교육법에 의한 학교 □ 평생교육시설 ☑ 학원
□ 사업주ㆍ사업주단체등의 시설 □ 기타</t>
    <phoneticPr fontId="20" type="noConversion"/>
  </si>
  <si>
    <t>2. 훈련과정 인정 신청내용</t>
  </si>
  <si>
    <t xml:space="preserve">가. 훈련개요 </t>
  </si>
  <si>
    <t>2020년 요양보호사직무교육</t>
  </si>
  <si>
    <t xml:space="preserve">○기업맞춤형 </t>
  </si>
  <si>
    <t>□ 자체+위탁</t>
  </si>
  <si>
    <t>나. 훈련내용</t>
  </si>
  <si>
    <t>※ 첨부1. 시간표 참고</t>
  </si>
  <si>
    <t>다. 훈련실시장소(집체ㆍ현장ㆍ혼합훈련만 기재, 원격훈련은 제외)</t>
  </si>
  <si>
    <t>강의실 면적(㎡)</t>
  </si>
  <si>
    <t>제1강의실(실습실겸용)</t>
  </si>
  <si>
    <t>※ 강의실 및 실습실 장소 : 호실 기재(동일건물 내에서 강의실 자율변경은 별도 신고 없이 가능)</t>
  </si>
  <si>
    <t>훈련
직종코드</t>
    <phoneticPr fontId="20" type="noConversion"/>
  </si>
  <si>
    <t>한국고용
직업분류</t>
    <phoneticPr fontId="20" type="noConversion"/>
  </si>
  <si>
    <t>KECO
(0682)</t>
    <phoneticPr fontId="20" type="noConversion"/>
  </si>
  <si>
    <t>ncs코드
(06010108)</t>
    <phoneticPr fontId="20" type="noConversion"/>
  </si>
  <si>
    <t>훈련일수
(시간)</t>
    <phoneticPr fontId="20" type="noConversion"/>
  </si>
  <si>
    <t>학급정원
(학급수)</t>
    <phoneticPr fontId="20" type="noConversion"/>
  </si>
  <si>
    <t>☑ 집체     □ 현장</t>
    <phoneticPr fontId="20" type="noConversion"/>
  </si>
  <si>
    <t>□ 혼합</t>
    <phoneticPr fontId="20" type="noConversion"/>
  </si>
  <si>
    <t xml:space="preserve">○집체+현장 </t>
    <phoneticPr fontId="20" type="noConversion"/>
  </si>
  <si>
    <t>○현장+인터넷 ○현장+우편</t>
    <phoneticPr fontId="20" type="noConversion"/>
  </si>
  <si>
    <t>○집체+우편 ○집체+인터넷</t>
    <phoneticPr fontId="20" type="noConversion"/>
  </si>
  <si>
    <t>○집체+현장+인터넷</t>
    <phoneticPr fontId="20" type="noConversion"/>
  </si>
  <si>
    <t>○집체+현장+우편</t>
    <phoneticPr fontId="20" type="noConversion"/>
  </si>
  <si>
    <t>국가기간전략
산업직종여부</t>
    <phoneticPr fontId="20" type="noConversion"/>
  </si>
  <si>
    <t xml:space="preserve">QR코드 인식방법
또는 직권입력 </t>
    <phoneticPr fontId="20" type="noConversion"/>
  </si>
  <si>
    <t>훈 련 대 상 요건
(훈련생선발요건)</t>
    <phoneticPr fontId="20" type="noConversion"/>
  </si>
  <si>
    <t>관련 
자격증</t>
    <phoneticPr fontId="20" type="noConversion"/>
  </si>
  <si>
    <t>훈련생 
출결관리 방법</t>
    <phoneticPr fontId="20" type="noConversion"/>
  </si>
  <si>
    <t>훈련정원
30명</t>
    <phoneticPr fontId="20" type="noConversion"/>
  </si>
  <si>
    <t>서울 도봉구 
도봉로229, 2층</t>
    <phoneticPr fontId="20" type="noConversion"/>
  </si>
  <si>
    <t>※ 현재 요양보호사로 
근무 중인 재직자</t>
    <phoneticPr fontId="20" type="noConversion"/>
  </si>
  <si>
    <t>☑ 위탁</t>
    <phoneticPr fontId="20" type="noConversion"/>
  </si>
  <si>
    <t xml:space="preserve">☑기타 </t>
    <phoneticPr fontId="20" type="noConversion"/>
  </si>
  <si>
    <t>라. 훈련시설·장비·소프트웨어 등(해당 훈련과정에 해당하는 것 중 주요 시설ㆍ장비만 기재)</t>
  </si>
  <si>
    <t>이동식침대(이불,베개)</t>
  </si>
  <si>
    <t>스트레칭,근골격계질환예방</t>
  </si>
  <si>
    <t>마. 훈련교사</t>
  </si>
  <si>
    <t>자격요건 
해당항목</t>
    <phoneticPr fontId="20" type="noConversion"/>
  </si>
  <si>
    <t>장귀남
(1강의실)</t>
    <phoneticPr fontId="20" type="noConversion"/>
  </si>
  <si>
    <t>※ 근무형태는 채용(정규직/시간제), 위촉으로 구분 
※ 자격요건 해당여부는 집체훈련은「근로자직업능력 개발법 시행령」제27조, 원격훈련은 [별표 1]의 
    해당 항목을 기재</t>
    <phoneticPr fontId="20" type="noConversion"/>
  </si>
  <si>
    <t>가. 심사 승인받은 우편훈련과정 및 인터넷훈련과정 요약정보</t>
  </si>
  <si>
    <t>1) 우편</t>
  </si>
  <si>
    <t>2) 인터넷</t>
  </si>
  <si>
    <t>나. 훈련과정 상세 일정</t>
  </si>
  <si>
    <t>다. 진도관리 방법(우편훈련)</t>
  </si>
  <si>
    <t>라. 훈련수료기준</t>
  </si>
  <si>
    <t>마. 평가내용 및 채점기준</t>
  </si>
  <si>
    <t>바. 위탁 사업장(기업맞춤형에 한함) ※ 위탁사업장은 모두 기재</t>
  </si>
  <si>
    <t>훈련분량
(개월)</t>
    <phoneticPr fontId="20" type="noConversion"/>
  </si>
  <si>
    <t>훈련대상</t>
    <phoneticPr fontId="20" type="noConversion"/>
  </si>
  <si>
    <t>자체/구입</t>
    <phoneticPr fontId="20" type="noConversion"/>
  </si>
  <si>
    <t>발행년도</t>
    <phoneticPr fontId="20" type="noConversion"/>
  </si>
  <si>
    <t xml:space="preserve">□ 우편      □ 인터넷 </t>
    <phoneticPr fontId="20" type="noConversion"/>
  </si>
  <si>
    <t>노인학대예방과요양보호사의
직업윤리및제도이해</t>
    <phoneticPr fontId="20" type="noConversion"/>
  </si>
  <si>
    <t>교ㆍ강사
요건</t>
    <phoneticPr fontId="20" type="noConversion"/>
  </si>
  <si>
    <t>훈련
분량
(시간)</t>
    <phoneticPr fontId="20" type="noConversion"/>
  </si>
  <si>
    <t>학습방법
(혼합훈련만 집체/원격 구분 기재)</t>
    <phoneticPr fontId="20" type="noConversion"/>
  </si>
  <si>
    <t>훈련장소
(혼합훈련만 기재)</t>
    <phoneticPr fontId="20" type="noConversion"/>
  </si>
  <si>
    <t>요양보호사직무교육을 
통한 요양보호사 업무의 질 향상</t>
    <phoneticPr fontId="20" type="noConversion"/>
  </si>
  <si>
    <r>
      <t>3. 원격훈련과정 주요 내용</t>
    </r>
    <r>
      <rPr>
        <sz val="16"/>
        <color rgb="FF000000"/>
        <rFont val="맑은 고딕"/>
        <family val="3"/>
        <charset val="129"/>
        <scheme val="minor"/>
      </rPr>
      <t>(원격훈련 및 원격훈련을 포함한 혼합훈련만 기재)</t>
    </r>
  </si>
  <si>
    <t>전화번호</t>
    <phoneticPr fontId="37" type="noConversion"/>
  </si>
  <si>
    <t>이름</t>
    <phoneticPr fontId="37" type="noConversion"/>
  </si>
  <si>
    <t>소속</t>
    <phoneticPr fontId="37" type="noConversion"/>
  </si>
  <si>
    <t>생년월일</t>
    <phoneticPr fontId="37" type="noConversion"/>
  </si>
  <si>
    <t>서명</t>
    <phoneticPr fontId="37" type="noConversion"/>
  </si>
  <si>
    <t>비고</t>
    <phoneticPr fontId="37" type="noConversion"/>
  </si>
  <si>
    <t xml:space="preserve">        이    수    증</t>
    <phoneticPr fontId="37" type="noConversion"/>
  </si>
  <si>
    <t>성    명 :</t>
    <phoneticPr fontId="37" type="noConversion"/>
  </si>
  <si>
    <t>생년월일 :</t>
    <phoneticPr fontId="37" type="noConversion"/>
  </si>
  <si>
    <t xml:space="preserve">이수일자 :  </t>
    <phoneticPr fontId="37" type="noConversion"/>
  </si>
  <si>
    <t>이수시간 :</t>
    <phoneticPr fontId="37" type="noConversion"/>
  </si>
  <si>
    <t>장기요양기관명 :</t>
    <phoneticPr fontId="37" type="noConversion"/>
  </si>
  <si>
    <t>장기요양기관번호:</t>
    <phoneticPr fontId="37" type="noConversion"/>
  </si>
  <si>
    <t>더조은요양보호사교육원장</t>
    <phoneticPr fontId="37" type="noConversion"/>
  </si>
  <si>
    <t>이수번호</t>
    <phoneticPr fontId="37" type="noConversion"/>
  </si>
  <si>
    <t>기관기호</t>
    <phoneticPr fontId="37" type="noConversion"/>
  </si>
  <si>
    <t>기관명</t>
    <phoneticPr fontId="37" type="noConversion"/>
  </si>
  <si>
    <t>주민번호</t>
    <phoneticPr fontId="37" type="noConversion"/>
  </si>
  <si>
    <t>강의실</t>
    <phoneticPr fontId="37" type="noConversion"/>
  </si>
  <si>
    <t>순번</t>
    <phoneticPr fontId="37" type="noConversion"/>
  </si>
  <si>
    <t>1강의실</t>
  </si>
  <si>
    <t>8 시간</t>
    <phoneticPr fontId="20" type="noConversion"/>
  </si>
  <si>
    <t>예은재가노인복지센터</t>
    <phoneticPr fontId="20" type="noConversion"/>
  </si>
  <si>
    <t>예은재가노인복지센터</t>
    <phoneticPr fontId="37" type="noConversion"/>
  </si>
  <si>
    <t>540426-2025519</t>
    <phoneticPr fontId="37" type="noConversion"/>
  </si>
  <si>
    <t>010-8999-0541</t>
    <phoneticPr fontId="37" type="noConversion"/>
  </si>
  <si>
    <t>570319-2155518</t>
    <phoneticPr fontId="37" type="noConversion"/>
  </si>
  <si>
    <t>010-9249-7224</t>
    <phoneticPr fontId="37" type="noConversion"/>
  </si>
  <si>
    <t>253-80-00149</t>
    <phoneticPr fontId="37" type="noConversion"/>
  </si>
  <si>
    <t>02-908-2569</t>
    <phoneticPr fontId="37" type="noConversion"/>
  </si>
  <si>
    <t>02-981-2569</t>
    <phoneticPr fontId="37" type="noConversion"/>
  </si>
  <si>
    <t>ksd0691@hanmail.net</t>
    <phoneticPr fontId="37" type="noConversion"/>
  </si>
  <si>
    <t>010-8380-2569</t>
    <phoneticPr fontId="37" type="noConversion"/>
  </si>
  <si>
    <t>한울방문요양센터</t>
    <phoneticPr fontId="20" type="noConversion"/>
  </si>
  <si>
    <t>한울방문요양센터</t>
    <phoneticPr fontId="37" type="noConversion"/>
  </si>
  <si>
    <t>임유덕</t>
    <phoneticPr fontId="37" type="noConversion"/>
  </si>
  <si>
    <t>500702-2029811</t>
    <phoneticPr fontId="37" type="noConversion"/>
  </si>
  <si>
    <t>010-2881-1073</t>
    <phoneticPr fontId="37" type="noConversion"/>
  </si>
  <si>
    <t>3-11305-00337</t>
    <phoneticPr fontId="37" type="noConversion"/>
  </si>
  <si>
    <t>엄정원</t>
    <phoneticPr fontId="37" type="noConversion"/>
  </si>
  <si>
    <t>570128-2079714</t>
    <phoneticPr fontId="37" type="noConversion"/>
  </si>
  <si>
    <t>010-9915-5263</t>
    <phoneticPr fontId="37" type="noConversion"/>
  </si>
  <si>
    <t>최영해</t>
    <phoneticPr fontId="37" type="noConversion"/>
  </si>
  <si>
    <t>630320-2392311</t>
    <phoneticPr fontId="37" type="noConversion"/>
  </si>
  <si>
    <t>010-9467-1203</t>
    <phoneticPr fontId="37" type="noConversion"/>
  </si>
  <si>
    <t>793-80-01608</t>
    <phoneticPr fontId="37" type="noConversion"/>
  </si>
  <si>
    <t>yhb410@hanmail.net</t>
    <phoneticPr fontId="37" type="noConversion"/>
  </si>
  <si>
    <t>서래장기요양센터</t>
    <phoneticPr fontId="37" type="noConversion"/>
  </si>
  <si>
    <t>윤숙형</t>
    <phoneticPr fontId="37" type="noConversion"/>
  </si>
  <si>
    <t>210-17-78762</t>
    <phoneticPr fontId="37" type="noConversion"/>
  </si>
  <si>
    <t>02-939-0079</t>
    <phoneticPr fontId="37" type="noConversion"/>
  </si>
  <si>
    <t>02-931-8592</t>
    <phoneticPr fontId="37" type="noConversion"/>
  </si>
  <si>
    <t>seoreh12@naver.com</t>
    <phoneticPr fontId="37" type="noConversion"/>
  </si>
  <si>
    <t>최도선</t>
    <phoneticPr fontId="37" type="noConversion"/>
  </si>
  <si>
    <t>010-4500-1101</t>
    <phoneticPr fontId="37" type="noConversion"/>
  </si>
  <si>
    <t>김나연</t>
  </si>
  <si>
    <t>581213-2473618</t>
  </si>
  <si>
    <t>010-3460-6222</t>
  </si>
  <si>
    <t>김명화</t>
  </si>
  <si>
    <t>520502-2030037</t>
  </si>
  <si>
    <t>010-2855-9246</t>
  </si>
  <si>
    <t>김성화</t>
  </si>
  <si>
    <t>620918-2520312</t>
  </si>
  <si>
    <t>010- 4510-9923</t>
  </si>
  <si>
    <t>김옥주</t>
  </si>
  <si>
    <t>400318-2037917</t>
  </si>
  <si>
    <t>010-9650-2677</t>
  </si>
  <si>
    <t>김혜숙</t>
  </si>
  <si>
    <t>620302-2462121</t>
  </si>
  <si>
    <t>010-3405-5919</t>
  </si>
  <si>
    <t>김화순</t>
  </si>
  <si>
    <t>550904-2655416</t>
  </si>
  <si>
    <t>010-8654-5091</t>
  </si>
  <si>
    <t>노양희</t>
  </si>
  <si>
    <t>650428-2543624</t>
  </si>
  <si>
    <t>010-9280-2546</t>
  </si>
  <si>
    <t>박순덕</t>
  </si>
  <si>
    <t>570815-2113919</t>
  </si>
  <si>
    <t>010-9646-2748</t>
  </si>
  <si>
    <t>박장옥</t>
  </si>
  <si>
    <t>591028-2454811</t>
  </si>
  <si>
    <t>010-2748-8994</t>
  </si>
  <si>
    <t>박철순</t>
  </si>
  <si>
    <t>560625-2030213</t>
  </si>
  <si>
    <t>010-8894-5606</t>
  </si>
  <si>
    <t>박춘우</t>
  </si>
  <si>
    <t>591109-2222615</t>
  </si>
  <si>
    <t>010-5548-7405</t>
  </si>
  <si>
    <t>박향덕</t>
  </si>
  <si>
    <t>610907-2655619</t>
  </si>
  <si>
    <t>010-7474-0969</t>
  </si>
  <si>
    <t>송재옥</t>
  </si>
  <si>
    <t>620805-2241011</t>
  </si>
  <si>
    <t>010-2590-6496</t>
  </si>
  <si>
    <t>송주현</t>
  </si>
  <si>
    <t>651127-2650517</t>
  </si>
  <si>
    <t>010-7484-1130</t>
  </si>
  <si>
    <t>신연화</t>
  </si>
  <si>
    <t>630202-2637823</t>
  </si>
  <si>
    <t>010-7686-4365</t>
  </si>
  <si>
    <t>심재숙</t>
  </si>
  <si>
    <t>610812-2041110</t>
  </si>
  <si>
    <t>010-6284-3975</t>
  </si>
  <si>
    <t>우영숙</t>
  </si>
  <si>
    <t>551220-2394911</t>
  </si>
  <si>
    <t>010-8880-9062</t>
  </si>
  <si>
    <t>유인재</t>
  </si>
  <si>
    <t>450930-2331416</t>
  </si>
  <si>
    <t>010-8636-5297</t>
  </si>
  <si>
    <t>이미숙</t>
  </si>
  <si>
    <t>581128-2794112</t>
  </si>
  <si>
    <t>010-2815-5510</t>
  </si>
  <si>
    <t>이애정</t>
  </si>
  <si>
    <t>640712-2539019</t>
  </si>
  <si>
    <t>010-6456-7140</t>
  </si>
  <si>
    <t>이점윤</t>
  </si>
  <si>
    <t>601214-2520514</t>
  </si>
  <si>
    <t>010-2034-0492</t>
  </si>
  <si>
    <t>이혜숙</t>
  </si>
  <si>
    <t>620409-2780712</t>
  </si>
  <si>
    <t>010-7660-9761</t>
  </si>
  <si>
    <t>전명자</t>
  </si>
  <si>
    <t>570915-2055647</t>
  </si>
  <si>
    <t>010-9927-4774</t>
  </si>
  <si>
    <t>정인순</t>
  </si>
  <si>
    <t>560911-2094518</t>
  </si>
  <si>
    <t>010-8411-0917</t>
  </si>
  <si>
    <t>조종산</t>
  </si>
  <si>
    <t>600515-2464913</t>
  </si>
  <si>
    <t>010-4133-1628</t>
  </si>
  <si>
    <t>채복순</t>
  </si>
  <si>
    <t>570515-2024831</t>
  </si>
  <si>
    <t>010-2350-8027</t>
  </si>
  <si>
    <t>최미자</t>
  </si>
  <si>
    <t>580119-2009831</t>
  </si>
  <si>
    <t>010-3147-0305</t>
  </si>
  <si>
    <t>최승순</t>
  </si>
  <si>
    <t>670608-2621712</t>
  </si>
  <si>
    <t>010-9557-8833</t>
  </si>
  <si>
    <t>최영희</t>
  </si>
  <si>
    <t>570411-2526215</t>
  </si>
  <si>
    <t>010-9088-3504</t>
  </si>
  <si>
    <t>최정애</t>
  </si>
  <si>
    <t>580629-2845810</t>
  </si>
  <si>
    <t>010-3353-3229</t>
  </si>
  <si>
    <t>520-80-00883</t>
    <phoneticPr fontId="37" type="noConversion"/>
  </si>
  <si>
    <t>김선미</t>
    <phoneticPr fontId="37" type="noConversion"/>
  </si>
  <si>
    <t>02-992-7538</t>
    <phoneticPr fontId="37" type="noConversion"/>
  </si>
  <si>
    <t>02-990-7538</t>
    <phoneticPr fontId="37" type="noConversion"/>
  </si>
  <si>
    <t>rodem7538-@naver.com</t>
    <phoneticPr fontId="37" type="noConversion"/>
  </si>
  <si>
    <t>010-7445-4405</t>
    <phoneticPr fontId="37" type="noConversion"/>
  </si>
  <si>
    <t>대표자(센터장)성명</t>
  </si>
  <si>
    <t>유양순</t>
  </si>
  <si>
    <t>유영순</t>
  </si>
  <si>
    <t>이현순</t>
  </si>
  <si>
    <t>사업장주소</t>
  </si>
  <si>
    <t>사업장전화번호</t>
  </si>
  <si>
    <t>사업장펙스번호</t>
  </si>
  <si>
    <t>사업장e-mail주소</t>
  </si>
  <si>
    <t>담당자성명</t>
  </si>
  <si>
    <t>담당자핸드폰번호</t>
  </si>
  <si>
    <t>김영중</t>
  </si>
  <si>
    <t>ex.000-0000-0000</t>
  </si>
  <si>
    <t>서울시도봉구삼양로144길173층</t>
  </si>
  <si>
    <t>최인숙</t>
  </si>
  <si>
    <t>총인원수</t>
  </si>
  <si>
    <t>이희숙</t>
  </si>
  <si>
    <t>총인원</t>
    <phoneticPr fontId="20" type="noConversion"/>
  </si>
  <si>
    <t>김미숙</t>
  </si>
  <si>
    <t>630413-2636511</t>
  </si>
  <si>
    <t>박옥순</t>
  </si>
  <si>
    <t>580216-2340112</t>
  </si>
  <si>
    <t>윤여도</t>
  </si>
  <si>
    <t>521120-2030520</t>
  </si>
  <si>
    <t>010-6788-8421</t>
  </si>
  <si>
    <t>010-5584-3686</t>
  </si>
  <si>
    <t>010-6420-0542</t>
  </si>
  <si>
    <t>상호명</t>
  </si>
  <si>
    <t>대표자(센터장) 성명</t>
  </si>
  <si>
    <t>신혜진</t>
  </si>
  <si>
    <t>사업장 주소</t>
  </si>
  <si>
    <t>사업자등록번호</t>
  </si>
  <si>
    <t>753-94-00189</t>
  </si>
  <si>
    <t>사업장 전화번호</t>
  </si>
  <si>
    <t>02-956-2822</t>
  </si>
  <si>
    <t>사업장 펙스번호</t>
  </si>
  <si>
    <t>02-955-2822</t>
  </si>
  <si>
    <t>ksbae0310@naver.com</t>
  </si>
  <si>
    <t>담당자 성명</t>
  </si>
  <si>
    <t>배권식</t>
  </si>
  <si>
    <t>담당자 핸드폰번호</t>
  </si>
  <si>
    <t>010-4449-2822</t>
  </si>
  <si>
    <t>3-11320-00347</t>
    <phoneticPr fontId="20" type="noConversion"/>
  </si>
  <si>
    <t>3-11305-00235</t>
    <phoneticPr fontId="37" type="noConversion"/>
  </si>
  <si>
    <t>3-11320-00213</t>
    <phoneticPr fontId="20" type="noConversion"/>
  </si>
  <si>
    <t>3-11305-00082</t>
    <phoneticPr fontId="20" type="noConversion"/>
  </si>
  <si>
    <t xml:space="preserve">  훈련생을 계약상의 훈련생으로 본다)</t>
    <phoneticPr fontId="20" type="noConversion"/>
  </si>
  <si>
    <r>
      <rPr>
        <b/>
        <u/>
        <sz val="12"/>
        <color rgb="FFFF0000"/>
        <rFont val="맑은 고딕"/>
        <family val="3"/>
        <charset val="129"/>
        <scheme val="minor"/>
      </rPr>
      <t>원</t>
    </r>
    <r>
      <rPr>
        <sz val="12"/>
        <color rgb="FF000000"/>
        <rFont val="맑은 고딕"/>
        <family val="3"/>
        <charset val="129"/>
        <scheme val="minor"/>
      </rPr>
      <t xml:space="preserve">  으로 한다. </t>
    </r>
    <phoneticPr fontId="20" type="noConversion"/>
  </si>
  <si>
    <r>
      <t xml:space="preserve">가. “갑”이 선납하는 </t>
    </r>
    <r>
      <rPr>
        <b/>
        <sz val="12"/>
        <color rgb="FF000000"/>
        <rFont val="맑은 고딕"/>
        <family val="3"/>
        <charset val="129"/>
        <scheme val="minor"/>
      </rPr>
      <t>1인당 훈련비</t>
    </r>
    <r>
      <rPr>
        <sz val="12"/>
        <color rgb="FF000000"/>
        <rFont val="맑은 고딕"/>
        <family val="3"/>
        <charset val="129"/>
        <scheme val="minor"/>
      </rPr>
      <t xml:space="preserve">는 일금 </t>
    </r>
    <r>
      <rPr>
        <b/>
        <u/>
        <sz val="12"/>
        <color rgb="FF0070C0"/>
        <rFont val="맑은 고딕"/>
        <family val="3"/>
        <charset val="129"/>
        <scheme val="minor"/>
      </rPr>
      <t>일만팔천오십육원</t>
    </r>
    <r>
      <rPr>
        <b/>
        <sz val="12"/>
        <color rgb="FF0070C0"/>
        <rFont val="맑은 고딕"/>
        <family val="3"/>
        <charset val="129"/>
        <scheme val="minor"/>
      </rPr>
      <t xml:space="preserve"> (￦ 18.056원)</t>
    </r>
    <r>
      <rPr>
        <sz val="12"/>
        <color rgb="FF000000"/>
        <rFont val="맑은 고딕"/>
        <family val="3"/>
        <charset val="129"/>
        <scheme val="minor"/>
      </rPr>
      <t xml:space="preserve">이며 훈련 시작 </t>
    </r>
    <phoneticPr fontId="20" type="noConversion"/>
  </si>
  <si>
    <t>1.노인학대예방과 요양보호사의
직업윤리 및 제도이해 
2.안전 및 감염관리</t>
    <phoneticPr fontId="20" type="noConversion"/>
  </si>
  <si>
    <t>1.기본소생술(일반인용)및
골절처치.파킨슨병 욕창관리
2.스트레칭,근골격계질환예방</t>
    <phoneticPr fontId="20" type="noConversion"/>
  </si>
  <si>
    <t>※ 혼합훈련은 해당 훈련 종류에 각각 기재</t>
    <phoneticPr fontId="20" type="noConversion"/>
  </si>
  <si>
    <t>김주원
(1강의실)</t>
    <phoneticPr fontId="20" type="noConversion"/>
  </si>
  <si>
    <t>사회복지1급</t>
    <phoneticPr fontId="20" type="noConversion"/>
  </si>
  <si>
    <t>1962.08.06</t>
    <phoneticPr fontId="20" type="noConversion"/>
  </si>
  <si>
    <t>4년제대학
졸업</t>
    <phoneticPr fontId="20" type="noConversion"/>
  </si>
  <si>
    <t>훈련과정명</t>
    <phoneticPr fontId="20" type="noConversion"/>
  </si>
  <si>
    <t>(09:00~17:40)</t>
    <phoneticPr fontId="20" type="noConversion"/>
  </si>
  <si>
    <t>급정원
30명
(1개 학급)</t>
    <phoneticPr fontId="20" type="noConversion"/>
  </si>
  <si>
    <t>09:00~09:50</t>
    <phoneticPr fontId="37" type="noConversion"/>
  </si>
  <si>
    <t>노인장기요양보험제도의 이해</t>
    <phoneticPr fontId="37" type="noConversion"/>
  </si>
  <si>
    <t>10:00~10:50</t>
    <phoneticPr fontId="37" type="noConversion"/>
  </si>
  <si>
    <t>김주원</t>
  </si>
  <si>
    <t>요양보호사의직업윤리와 업무(이)</t>
    <phoneticPr fontId="37" type="noConversion"/>
  </si>
  <si>
    <t>11:00~11:50</t>
    <phoneticPr fontId="37" type="noConversion"/>
  </si>
  <si>
    <t>요양보호사의직업윤리와 업무(실)</t>
    <phoneticPr fontId="37" type="noConversion"/>
  </si>
  <si>
    <t>12:00~12:50</t>
    <phoneticPr fontId="37" type="noConversion"/>
  </si>
  <si>
    <t>급여제공기술(이)</t>
    <phoneticPr fontId="37" type="noConversion"/>
  </si>
  <si>
    <t>13:40~14:30</t>
    <phoneticPr fontId="37" type="noConversion"/>
  </si>
  <si>
    <t>장귀남</t>
    <phoneticPr fontId="37" type="noConversion"/>
  </si>
  <si>
    <t>급여제공기술(실)</t>
    <phoneticPr fontId="37" type="noConversion"/>
  </si>
  <si>
    <t>14:40~15:30</t>
    <phoneticPr fontId="37" type="noConversion"/>
  </si>
  <si>
    <t>15:40~16:30</t>
    <phoneticPr fontId="37" type="noConversion"/>
  </si>
  <si>
    <t>16:40~17:30</t>
  </si>
  <si>
    <t>치매관리</t>
    <phoneticPr fontId="37" type="noConversion"/>
  </si>
  <si>
    <t>점심시간</t>
    <phoneticPr fontId="20" type="noConversion"/>
  </si>
  <si>
    <t>13:00~13:40</t>
    <phoneticPr fontId="20" type="noConversion"/>
  </si>
  <si>
    <t>출 석 확 인</t>
  </si>
  <si>
    <t>요양보호사 직무교육 과목명</t>
  </si>
  <si>
    <t>치매관리</t>
  </si>
  <si>
    <t>게시
분기</t>
    <phoneticPr fontId="20" type="noConversion"/>
  </si>
  <si>
    <t>장기요양
기관명</t>
    <phoneticPr fontId="20" type="noConversion"/>
  </si>
  <si>
    <t>장기요양
기관기호</t>
    <phoneticPr fontId="20" type="noConversion"/>
  </si>
  <si>
    <t>기관
확인</t>
    <phoneticPr fontId="20" type="noConversion"/>
  </si>
  <si>
    <t>이수
여부</t>
    <phoneticPr fontId="20" type="noConversion"/>
  </si>
  <si>
    <t>총
교육
시간
(분)</t>
    <phoneticPr fontId="20" type="noConversion"/>
  </si>
  <si>
    <t>종료
(서명)</t>
    <phoneticPr fontId="20" type="noConversion"/>
  </si>
  <si>
    <t>노인장기
요양보호
제도의이해</t>
    <phoneticPr fontId="20" type="noConversion"/>
  </si>
  <si>
    <t>점심
시간</t>
    <phoneticPr fontId="20" type="noConversion"/>
  </si>
  <si>
    <t>시작
(서명)</t>
    <phoneticPr fontId="20" type="noConversion"/>
  </si>
  <si>
    <t>09:00
~09:50</t>
    <phoneticPr fontId="20" type="noConversion"/>
  </si>
  <si>
    <t>김주원</t>
    <phoneticPr fontId="20" type="noConversion"/>
  </si>
  <si>
    <t>요양보호사의직업윤리
와 업무</t>
    <phoneticPr fontId="20" type="noConversion"/>
  </si>
  <si>
    <t>장귀남</t>
    <phoneticPr fontId="20" type="noConversion"/>
  </si>
  <si>
    <t>요양보호사 직무교육 출석부 (제1강의실)</t>
  </si>
  <si>
    <t>○ 교육기관명 : 더조은요양보호사교육원</t>
    <phoneticPr fontId="20" type="noConversion"/>
  </si>
  <si>
    <t>○ 교육기관 지정번호 : 2-01280-83913</t>
    <phoneticPr fontId="20" type="noConversion"/>
  </si>
  <si>
    <t>개미방문요양센터</t>
  </si>
  <si>
    <t>하예성재가복지센터</t>
    <phoneticPr fontId="54" type="noConversion"/>
  </si>
  <si>
    <t>예은재가노인복지센터</t>
  </si>
  <si>
    <t>한울방문요양센터</t>
  </si>
  <si>
    <t xml:space="preserve">손대화 </t>
    <phoneticPr fontId="20" type="noConversion"/>
  </si>
  <si>
    <t>요양보호사직무교육</t>
  </si>
  <si>
    <t>⑤연번</t>
  </si>
  <si>
    <t>⑥발생일</t>
  </si>
  <si>
    <t>⑦입력일</t>
  </si>
  <si>
    <t>⑧훈련생</t>
  </si>
  <si>
    <t>성 명</t>
  </si>
  <si>
    <t>⑨사 유</t>
  </si>
  <si>
    <t>⑩입실시간</t>
  </si>
  <si>
    <t>⑪퇴실시간</t>
  </si>
  <si>
    <t>⑫훈련생</t>
  </si>
  <si>
    <t>서 명</t>
  </si>
  <si>
    <t>⑬관리자</t>
  </si>
  <si>
    <t>③ 훈련시간</t>
    <phoneticPr fontId="20" type="noConversion"/>
  </si>
  <si>
    <t>① 훈련과정명</t>
    <phoneticPr fontId="20" type="noConversion"/>
  </si>
  <si>
    <t>④ 대장관리자</t>
    <phoneticPr fontId="20" type="noConversion"/>
  </si>
  <si>
    <t>지문인식시스템 장애에 따른 출결관리대장</t>
    <phoneticPr fontId="20" type="noConversion"/>
  </si>
  <si>
    <t>(외출시간)</t>
  </si>
  <si>
    <t>(귀원시간)</t>
  </si>
  <si>
    <t>② 훈련기간</t>
    <phoneticPr fontId="20" type="noConversion"/>
  </si>
  <si>
    <t>훈 련 일 지</t>
  </si>
  <si>
    <t>작성</t>
  </si>
  <si>
    <t>검토</t>
  </si>
  <si>
    <t>결재</t>
  </si>
  <si>
    <t>재적</t>
  </si>
  <si>
    <t>명</t>
  </si>
  <si>
    <t>출석</t>
  </si>
  <si>
    <t>결석</t>
  </si>
  <si>
    <t>지각</t>
  </si>
  <si>
    <t>조퇴</t>
  </si>
  <si>
    <t>훈 련 사 항</t>
  </si>
  <si>
    <t>교시</t>
  </si>
  <si>
    <t>비 고</t>
  </si>
  <si>
    <t>일계</t>
  </si>
  <si>
    <t>교양</t>
  </si>
  <si>
    <t>실습</t>
  </si>
  <si>
    <t>계</t>
  </si>
  <si>
    <t>누계</t>
  </si>
  <si>
    <t>지시사항</t>
  </si>
  <si>
    <t>결석자</t>
  </si>
  <si>
    <t>지각자</t>
  </si>
  <si>
    <t>조퇴자</t>
  </si>
  <si>
    <t>외출자</t>
  </si>
  <si>
    <t>※기타사항</t>
  </si>
  <si>
    <t>(불참자 등)</t>
  </si>
  <si>
    <t>결재</t>
    <phoneticPr fontId="20" type="noConversion"/>
  </si>
  <si>
    <t>훈련과정명 :  요양보호사직무교육(8시간,1강의실)</t>
    <phoneticPr fontId="20" type="noConversion"/>
  </si>
  <si>
    <t>외출</t>
    <phoneticPr fontId="20" type="noConversion"/>
  </si>
  <si>
    <t>훈련과목</t>
    <phoneticPr fontId="20" type="noConversion"/>
  </si>
  <si>
    <t>담당
교사</t>
    <phoneticPr fontId="20" type="noConversion"/>
  </si>
  <si>
    <t>훈련내용</t>
    <phoneticPr fontId="20" type="noConversion"/>
  </si>
  <si>
    <t>특기 사항
(단, 결석자명단
기재 포함)</t>
    <phoneticPr fontId="20" type="noConversion"/>
  </si>
  <si>
    <t>훈련기관명 :  더조은요양보호사교육원</t>
    <phoneticPr fontId="20" type="noConversion"/>
  </si>
  <si>
    <t>훈련   직종 :  요양보호사</t>
    <phoneticPr fontId="20" type="noConversion"/>
  </si>
  <si>
    <t>수료과정명</t>
  </si>
  <si>
    <t>성별</t>
  </si>
  <si>
    <t>개인정보의 수집ㆍ이용에 관한 동의서</t>
  </si>
  <si>
    <t xml:space="preserve">1. 고용노동부에서는 실업자등 직업능력개발훈련 운영에 있어 개인을 고유하게 구별하기 위해 부여된 식별정보(주민등록번호 등)를 포함한 개인정보를 다음과 같이 직업능력개발정보망(HRD-Net)에 수집ㆍ관리하고 있습니다. </t>
    <phoneticPr fontId="20" type="noConversion"/>
  </si>
  <si>
    <t>○ 개인정보의 수집ㆍ이용 목적: 훈련비용 지원, 개인별 훈련이력 관리, 정부의 직업능력개발훈련제도 실적ㆍ성과 평가 등에 활용</t>
  </si>
  <si>
    <t>2. 실업자등 직업능력개발훈련 운영을 위해서는 개인을 고유하게 구별하기 위해 부여된 식별정보(주민등록번호 등)를 포함한 개인정보가 필요하며, 고용노동부는 「개인정보 보호법」에 따라 훈련생으로부터 제공받는 개인정보를 보호하여야 합니다.</t>
  </si>
  <si>
    <t xml:space="preserve">3. 고용노동부는 개인정보를 처리 목적에 필요한 범위에서 적합하게 처리하고 그 목적 외의 용도로 사용하지 않으며 개인정보를 제공한 훈련생은 언제나 자신이 입력한 개인정보의 열람ㆍ수정을 신청할 수 있습니다. </t>
  </si>
  <si>
    <t>4. 본인은 위 1~3의 내용에 따른 실업자등 직업능력개발훈련 운영을 위해 개인식별정보(주민등록번호 등)를 제공할 것을 동의합니다.</t>
  </si>
  <si>
    <t>사업명 : 실업자등 직업능력개발훈련</t>
  </si>
  <si>
    <r>
      <t xml:space="preserve">○ 수집하는 개인정보 항목: </t>
    </r>
    <r>
      <rPr>
        <u/>
        <sz val="11"/>
        <color rgb="FF000000"/>
        <rFont val="맑은 고딕"/>
        <family val="3"/>
        <charset val="129"/>
        <scheme val="minor"/>
      </rPr>
      <t>성명, 주민등록번호(필수)/지문(선택)</t>
    </r>
  </si>
  <si>
    <r>
      <t xml:space="preserve">○ 개인정보의 보유 및 이용기간: </t>
    </r>
    <r>
      <rPr>
        <u/>
        <sz val="11"/>
        <color rgb="FF000000"/>
        <rFont val="맑은 고딕"/>
        <family val="3"/>
        <charset val="129"/>
        <scheme val="minor"/>
      </rPr>
      <t>직업능력개발정보망(HRD-Net)에서 수집. 계속 관리</t>
    </r>
  </si>
  <si>
    <r>
      <t xml:space="preserve">○ </t>
    </r>
    <r>
      <rPr>
        <u/>
        <sz val="11"/>
        <color rgb="FF000000"/>
        <rFont val="맑은 고딕"/>
        <family val="3"/>
        <charset val="129"/>
        <scheme val="minor"/>
      </rPr>
      <t>CCTV 촬영</t>
    </r>
    <r>
      <rPr>
        <sz val="11"/>
        <color rgb="FF000000"/>
        <rFont val="맑은 고딕"/>
        <family val="3"/>
        <charset val="129"/>
        <scheme val="minor"/>
      </rPr>
      <t>을 통한 출결상황 관리</t>
    </r>
  </si>
  <si>
    <t>■ 실업자등 직업능력개발훈련 실시규정[별지 제2호서식]</t>
    <phoneticPr fontId="20" type="noConversion"/>
  </si>
  <si>
    <r>
      <t xml:space="preserve">신청인                             </t>
    </r>
    <r>
      <rPr>
        <sz val="10"/>
        <color theme="0" tint="-0.14999847407452621"/>
        <rFont val="맑은 고딕"/>
        <family val="3"/>
        <charset val="129"/>
        <scheme val="minor"/>
      </rPr>
      <t xml:space="preserve"> </t>
    </r>
    <r>
      <rPr>
        <sz val="10"/>
        <color theme="0" tint="-0.34998626667073579"/>
        <rFont val="맑은 고딕"/>
        <family val="3"/>
        <charset val="129"/>
        <scheme val="minor"/>
      </rPr>
      <t xml:space="preserve"> (서명 또는 인)</t>
    </r>
    <phoneticPr fontId="20" type="noConversion"/>
  </si>
  <si>
    <t>햇빛&amp;더조은요양보호사교육원</t>
    <phoneticPr fontId="20" type="noConversion"/>
  </si>
  <si>
    <t>9988노인복지센터</t>
    <phoneticPr fontId="20" type="noConversion"/>
  </si>
  <si>
    <t>9988노인복지센터</t>
    <phoneticPr fontId="37" type="noConversion"/>
  </si>
  <si>
    <t>010-6267-6015</t>
    <phoneticPr fontId="37" type="noConversion"/>
  </si>
  <si>
    <t>02-981-7005</t>
    <phoneticPr fontId="20" type="noConversion"/>
  </si>
  <si>
    <t>02-981-7006</t>
    <phoneticPr fontId="20" type="noConversion"/>
  </si>
  <si>
    <t>2-01280-83913</t>
    <phoneticPr fontId="20" type="noConversion"/>
  </si>
  <si>
    <t>210-80-16950</t>
    <phoneticPr fontId="37" type="noConversion"/>
  </si>
  <si>
    <t>02-846-9988</t>
    <phoneticPr fontId="37" type="noConversion"/>
  </si>
  <si>
    <t>02-846-9987</t>
    <phoneticPr fontId="37" type="noConversion"/>
  </si>
  <si>
    <t>wbhjhs@hanmail.net</t>
    <phoneticPr fontId="37" type="noConversion"/>
  </si>
  <si>
    <t>010-7769-5568</t>
    <phoneticPr fontId="37" type="noConversion"/>
  </si>
  <si>
    <t>총</t>
    <phoneticPr fontId="20" type="noConversion"/>
  </si>
  <si>
    <t>정해선</t>
  </si>
  <si>
    <t>우성심</t>
  </si>
  <si>
    <t>3-11320-00158</t>
    <phoneticPr fontId="20" type="noConversion"/>
  </si>
  <si>
    <t>1958.09.15</t>
    <phoneticPr fontId="20" type="noConversion"/>
  </si>
  <si>
    <t>석사</t>
    <phoneticPr fontId="20" type="noConversion"/>
  </si>
  <si>
    <t>정해선
(1강의실)</t>
    <phoneticPr fontId="20" type="noConversion"/>
  </si>
  <si>
    <t>열린방문센터</t>
  </si>
  <si>
    <t>열린방문센터</t>
    <phoneticPr fontId="37" type="noConversion"/>
  </si>
  <si>
    <t>김인해</t>
    <phoneticPr fontId="37" type="noConversion"/>
  </si>
  <si>
    <t>김선순</t>
    <phoneticPr fontId="37" type="noConversion"/>
  </si>
  <si>
    <t>640324-2460711</t>
    <phoneticPr fontId="37" type="noConversion"/>
  </si>
  <si>
    <t>580-80-01718</t>
    <phoneticPr fontId="37" type="noConversion"/>
  </si>
  <si>
    <t>031-826-5622</t>
    <phoneticPr fontId="37" type="noConversion"/>
  </si>
  <si>
    <t>031-826-5623</t>
    <phoneticPr fontId="37" type="noConversion"/>
  </si>
  <si>
    <t>love-welfare@naver.com</t>
    <phoneticPr fontId="37" type="noConversion"/>
  </si>
  <si>
    <t>010-2822-7809</t>
    <phoneticPr fontId="37" type="noConversion"/>
  </si>
  <si>
    <t>사업장 팩스번호</t>
    <phoneticPr fontId="37" type="noConversion"/>
  </si>
  <si>
    <t>총 인원</t>
    <phoneticPr fontId="20" type="noConversion"/>
  </si>
  <si>
    <t>10:00
~10:50</t>
    <phoneticPr fontId="20" type="noConversion"/>
  </si>
  <si>
    <t>11:00
~11:50</t>
    <phoneticPr fontId="20" type="noConversion"/>
  </si>
  <si>
    <t>12:00
~12:50</t>
    <phoneticPr fontId="20" type="noConversion"/>
  </si>
  <si>
    <t>13:00
~13:30</t>
    <phoneticPr fontId="20" type="noConversion"/>
  </si>
  <si>
    <t>13:40
~14:30</t>
    <phoneticPr fontId="20" type="noConversion"/>
  </si>
  <si>
    <t>14:40
~15:30</t>
    <phoneticPr fontId="20" type="noConversion"/>
  </si>
  <si>
    <t>15:40
~16:30</t>
    <phoneticPr fontId="20" type="noConversion"/>
  </si>
  <si>
    <t>16:40
~17:30</t>
    <phoneticPr fontId="20" type="noConversion"/>
  </si>
  <si>
    <t>급여제공
기술(이)</t>
  </si>
  <si>
    <t>급여제공
기술(이)</t>
    <phoneticPr fontId="20" type="noConversion"/>
  </si>
  <si>
    <t>급여제공
기술(실)</t>
  </si>
  <si>
    <t>급여제공
기술(실)</t>
    <phoneticPr fontId="20" type="noConversion"/>
  </si>
  <si>
    <t>노인장기
요양보호
제도의이해</t>
  </si>
  <si>
    <t>요양보호사의직업윤리
와 업무</t>
  </si>
  <si>
    <t>점심
시간</t>
  </si>
  <si>
    <t>연
번</t>
    <phoneticPr fontId="20" type="noConversion"/>
  </si>
  <si>
    <t>손대화</t>
    <phoneticPr fontId="20" type="noConversion"/>
  </si>
  <si>
    <t>09:00~17:30(8시간)</t>
    <phoneticPr fontId="20" type="noConversion"/>
  </si>
  <si>
    <t>시스템장애</t>
    <phoneticPr fontId="20" type="noConversion"/>
  </si>
  <si>
    <t>제2020-0808-1호</t>
    <phoneticPr fontId="37" type="noConversion"/>
  </si>
  <si>
    <t>제2020-0808-2호</t>
  </si>
  <si>
    <t>제2020-0808-3호</t>
  </si>
  <si>
    <t>제2020-0808-4호</t>
  </si>
  <si>
    <t>제2020-0808-5호</t>
  </si>
  <si>
    <t>제2020-0808-6호</t>
  </si>
  <si>
    <t>제2020-0808-7호</t>
  </si>
  <si>
    <t>제2020-0808-8호</t>
  </si>
  <si>
    <t>제2020-0808-9호</t>
  </si>
  <si>
    <t>제2020-0808-10호</t>
  </si>
  <si>
    <t>제2020-0808-11호</t>
  </si>
  <si>
    <t>제2020-0808-12호</t>
  </si>
  <si>
    <t>제2020-0808-13호</t>
  </si>
  <si>
    <t>제2020-0808-14호</t>
  </si>
  <si>
    <t>제2020-0808-15호</t>
  </si>
  <si>
    <t>제2020-0808-16호</t>
  </si>
  <si>
    <t>제2020-0808-17호</t>
  </si>
  <si>
    <t>제2020-0808-18호</t>
  </si>
  <si>
    <t>제2020-0808-19호</t>
  </si>
  <si>
    <t>제2020-0808-20호</t>
  </si>
  <si>
    <t>안전및자기관리</t>
    <phoneticPr fontId="37" type="noConversion"/>
  </si>
  <si>
    <t>안전및
자기관리</t>
    <phoneticPr fontId="20" type="noConversion"/>
  </si>
  <si>
    <t>훈련교강사 서명</t>
    <phoneticPr fontId="20" type="noConversion"/>
  </si>
  <si>
    <t>한마음장기요양기관</t>
    <phoneticPr fontId="20" type="noConversion"/>
  </si>
  <si>
    <t>subk53@hanmail.nat</t>
    <phoneticPr fontId="20" type="noConversion"/>
  </si>
  <si>
    <t>한마음장기요양기관</t>
  </si>
  <si>
    <t>3-41630-00342</t>
    <phoneticPr fontId="20" type="noConversion"/>
  </si>
  <si>
    <t>02-401-1772</t>
    <phoneticPr fontId="20" type="noConversion"/>
  </si>
  <si>
    <t>하반기</t>
    <phoneticPr fontId="20" type="noConversion"/>
  </si>
  <si>
    <t>도봉효사랑재가복지센터</t>
    <phoneticPr fontId="37" type="noConversion"/>
  </si>
  <si>
    <t>도봉효사랑재가복지센터</t>
    <phoneticPr fontId="20" type="noConversion"/>
  </si>
  <si>
    <t>김희수</t>
    <phoneticPr fontId="37" type="noConversion"/>
  </si>
  <si>
    <t>김영희</t>
    <phoneticPr fontId="37" type="noConversion"/>
  </si>
  <si>
    <t>650315-2117935</t>
  </si>
  <si>
    <t>010-8379-6895</t>
  </si>
  <si>
    <t>김옥순</t>
    <phoneticPr fontId="37" type="noConversion"/>
  </si>
  <si>
    <t>600709-2659318</t>
  </si>
  <si>
    <t>010-3561-3628</t>
  </si>
  <si>
    <t>640-80-00697</t>
    <phoneticPr fontId="37" type="noConversion"/>
  </si>
  <si>
    <t>김후남</t>
    <phoneticPr fontId="37" type="noConversion"/>
  </si>
  <si>
    <t>590610-2559918</t>
  </si>
  <si>
    <t>010-6541-4662</t>
  </si>
  <si>
    <t>02-906-7142</t>
    <phoneticPr fontId="37" type="noConversion"/>
  </si>
  <si>
    <t>문순옥</t>
    <phoneticPr fontId="37" type="noConversion"/>
  </si>
  <si>
    <t>631115-2519831</t>
  </si>
  <si>
    <t>010-3293-6909</t>
  </si>
  <si>
    <t>02-906-7143</t>
    <phoneticPr fontId="37" type="noConversion"/>
  </si>
  <si>
    <t>어금용</t>
    <phoneticPr fontId="37" type="noConversion"/>
  </si>
  <si>
    <t>390226-2036610</t>
  </si>
  <si>
    <t>010-3732-3389</t>
  </si>
  <si>
    <t>eeoo2959@hanmail.net</t>
    <phoneticPr fontId="37" type="noConversion"/>
  </si>
  <si>
    <t>장연옥</t>
    <phoneticPr fontId="37" type="noConversion"/>
  </si>
  <si>
    <t>580302-2011618</t>
  </si>
  <si>
    <t>010-4324-2621</t>
  </si>
  <si>
    <t>010-2616-7142</t>
    <phoneticPr fontId="37" type="noConversion"/>
  </si>
  <si>
    <t>장행순</t>
    <phoneticPr fontId="37" type="noConversion"/>
  </si>
  <si>
    <t>620404-2530816</t>
  </si>
  <si>
    <t>010-2610-3740</t>
  </si>
  <si>
    <t>차영숙</t>
    <phoneticPr fontId="37" type="noConversion"/>
  </si>
  <si>
    <t>560827-2023215</t>
  </si>
  <si>
    <t>010-4568-9675</t>
  </si>
  <si>
    <t>&lt;사업장정보는 필수 사항 자료입니다. 전체작성 부탁드립니다.&gt;</t>
    <phoneticPr fontId="37" type="noConversion"/>
  </si>
  <si>
    <r>
      <t>* 파일명은 "</t>
    </r>
    <r>
      <rPr>
        <b/>
        <sz val="14"/>
        <color rgb="FFFF0000"/>
        <rFont val="맑은 고딕"/>
        <family val="3"/>
        <charset val="129"/>
        <scheme val="minor"/>
      </rPr>
      <t>상호명 + 직무교육신청명단</t>
    </r>
    <r>
      <rPr>
        <b/>
        <sz val="14"/>
        <color theme="1"/>
        <rFont val="맑은 고딕"/>
        <family val="3"/>
        <charset val="129"/>
        <scheme val="minor"/>
      </rPr>
      <t>"으로 저장 부탁합니다.</t>
    </r>
    <phoneticPr fontId="37" type="noConversion"/>
  </si>
  <si>
    <r>
      <t xml:space="preserve">* </t>
    </r>
    <r>
      <rPr>
        <b/>
        <sz val="14"/>
        <color rgb="FFFF0000"/>
        <rFont val="맑은 고딕"/>
        <family val="3"/>
        <charset val="129"/>
        <scheme val="minor"/>
      </rPr>
      <t>교육일자는 00월00일 형식</t>
    </r>
    <r>
      <rPr>
        <b/>
        <sz val="14"/>
        <color theme="1"/>
        <rFont val="맑은 고딕"/>
        <family val="3"/>
        <charset val="129"/>
        <scheme val="minor"/>
      </rPr>
      <t>으로 부탁합니다.(ex) 8월15일 ex)8월15~16일</t>
    </r>
    <phoneticPr fontId="37" type="noConversion"/>
  </si>
  <si>
    <r>
      <t xml:space="preserve">* 신청자 </t>
    </r>
    <r>
      <rPr>
        <b/>
        <sz val="14"/>
        <color rgb="FFFF0000"/>
        <rFont val="맑은 고딕"/>
        <family val="3"/>
        <charset val="129"/>
        <scheme val="minor"/>
      </rPr>
      <t>주민등록번호는 13자리 모두</t>
    </r>
    <r>
      <rPr>
        <b/>
        <sz val="14"/>
        <color theme="1"/>
        <rFont val="맑은 고딕"/>
        <family val="3"/>
        <charset val="129"/>
        <scheme val="minor"/>
      </rPr>
      <t xml:space="preserve"> 기입해주세요.</t>
    </r>
    <phoneticPr fontId="37" type="noConversion"/>
  </si>
  <si>
    <t>* 열 너비와 폭은 자유롭게 늘려 쓰세요.</t>
    <phoneticPr fontId="37" type="noConversion"/>
  </si>
  <si>
    <t>kaskjh3217@naver.com</t>
    <phoneticPr fontId="37" type="noConversion"/>
  </si>
  <si>
    <t>010-5238-3218</t>
    <phoneticPr fontId="37" type="noConversion"/>
  </si>
  <si>
    <t>보경노인복지센터</t>
    <phoneticPr fontId="37" type="noConversion"/>
  </si>
  <si>
    <t>이지민</t>
    <phoneticPr fontId="37" type="noConversion"/>
  </si>
  <si>
    <t>유경자</t>
    <phoneticPr fontId="37" type="noConversion"/>
  </si>
  <si>
    <t>680623-2453118</t>
  </si>
  <si>
    <t>010-4744-3871</t>
  </si>
  <si>
    <t>3-11305-00313</t>
    <phoneticPr fontId="37" type="noConversion"/>
  </si>
  <si>
    <t>114-80-55316</t>
    <phoneticPr fontId="37" type="noConversion"/>
  </si>
  <si>
    <t>02-990-4569</t>
    <phoneticPr fontId="37" type="noConversion"/>
  </si>
  <si>
    <t>02-991-4569</t>
    <phoneticPr fontId="37" type="noConversion"/>
  </si>
  <si>
    <t>bokyoungcare.daum.net</t>
    <phoneticPr fontId="37" type="noConversion"/>
  </si>
  <si>
    <t>010-7758-7896</t>
    <phoneticPr fontId="37" type="noConversion"/>
  </si>
  <si>
    <t>참빛재가복지센터</t>
    <phoneticPr fontId="37" type="noConversion"/>
  </si>
  <si>
    <t>김안숙</t>
    <phoneticPr fontId="37" type="noConversion"/>
  </si>
  <si>
    <t>3-11350-00140</t>
    <phoneticPr fontId="37" type="noConversion"/>
  </si>
  <si>
    <t>이종희</t>
    <phoneticPr fontId="37" type="noConversion"/>
  </si>
  <si>
    <t>550305-2462815</t>
    <phoneticPr fontId="37" type="noConversion"/>
  </si>
  <si>
    <t>010-3251-8455</t>
    <phoneticPr fontId="37" type="noConversion"/>
  </si>
  <si>
    <t>김정완</t>
    <phoneticPr fontId="37" type="noConversion"/>
  </si>
  <si>
    <t>500613-2167910</t>
    <phoneticPr fontId="37" type="noConversion"/>
  </si>
  <si>
    <t>010-3198-9639</t>
    <phoneticPr fontId="37" type="noConversion"/>
  </si>
  <si>
    <t>217-80-19282</t>
    <phoneticPr fontId="37" type="noConversion"/>
  </si>
  <si>
    <t>한숙자</t>
    <phoneticPr fontId="37" type="noConversion"/>
  </si>
  <si>
    <t>600505-2031413</t>
    <phoneticPr fontId="37" type="noConversion"/>
  </si>
  <si>
    <t>010-2150-3860</t>
    <phoneticPr fontId="37" type="noConversion"/>
  </si>
  <si>
    <t>02-939-9060</t>
    <phoneticPr fontId="37" type="noConversion"/>
  </si>
  <si>
    <t>이유진</t>
    <phoneticPr fontId="37" type="noConversion"/>
  </si>
  <si>
    <t>531115-2017733</t>
    <phoneticPr fontId="37" type="noConversion"/>
  </si>
  <si>
    <t>010-7443-4249</t>
    <phoneticPr fontId="37" type="noConversion"/>
  </si>
  <si>
    <r>
      <t xml:space="preserve">사업장 </t>
    </r>
    <r>
      <rPr>
        <b/>
        <sz val="13"/>
        <color theme="1"/>
        <rFont val="맑은 고딕"/>
        <family val="3"/>
        <charset val="129"/>
        <scheme val="minor"/>
      </rPr>
      <t>e - mail</t>
    </r>
    <r>
      <rPr>
        <b/>
        <sz val="12"/>
        <color theme="1"/>
        <rFont val="맑은 고딕"/>
        <family val="3"/>
        <charset val="129"/>
        <scheme val="minor"/>
      </rPr>
      <t xml:space="preserve"> 주소</t>
    </r>
    <phoneticPr fontId="37" type="noConversion"/>
  </si>
  <si>
    <t>총인원</t>
    <phoneticPr fontId="37" type="noConversion"/>
  </si>
  <si>
    <t>참빛재가복지센터</t>
    <phoneticPr fontId="20" type="noConversion"/>
  </si>
  <si>
    <t>보경노인복지센터</t>
    <phoneticPr fontId="20" type="noConversion"/>
  </si>
  <si>
    <t>서울노인복지센터</t>
    <phoneticPr fontId="20" type="noConversion"/>
  </si>
  <si>
    <t>서울노인복지센터</t>
    <phoneticPr fontId="37" type="noConversion"/>
  </si>
  <si>
    <t>No</t>
    <phoneticPr fontId="20" type="noConversion"/>
  </si>
  <si>
    <t>681227-2919416</t>
    <phoneticPr fontId="37" type="noConversion"/>
  </si>
  <si>
    <t>010-7723-6690</t>
    <phoneticPr fontId="37" type="noConversion"/>
  </si>
  <si>
    <t>641124-2340110</t>
    <phoneticPr fontId="37" type="noConversion"/>
  </si>
  <si>
    <t>010-9434-9168</t>
    <phoneticPr fontId="37" type="noConversion"/>
  </si>
  <si>
    <t>660615-2328618</t>
    <phoneticPr fontId="37" type="noConversion"/>
  </si>
  <si>
    <t>010-4547-7098</t>
    <phoneticPr fontId="37" type="noConversion"/>
  </si>
  <si>
    <t>639-80-01342</t>
    <phoneticPr fontId="37" type="noConversion"/>
  </si>
  <si>
    <t>560224-2063716</t>
    <phoneticPr fontId="37" type="noConversion"/>
  </si>
  <si>
    <t>010-6744-0712</t>
    <phoneticPr fontId="37" type="noConversion"/>
  </si>
  <si>
    <t>02-987-7960</t>
    <phoneticPr fontId="37" type="noConversion"/>
  </si>
  <si>
    <t>02-987-7961</t>
    <phoneticPr fontId="37" type="noConversion"/>
  </si>
  <si>
    <t>hwa690@hanmail.net</t>
    <phoneticPr fontId="37" type="noConversion"/>
  </si>
  <si>
    <t>010-7770-7960</t>
    <phoneticPr fontId="37" type="noConversion"/>
  </si>
  <si>
    <t>010-7676-2413</t>
    <phoneticPr fontId="37" type="noConversion"/>
  </si>
  <si>
    <t>김덕화</t>
  </si>
  <si>
    <t>3-11305-00318</t>
    <phoneticPr fontId="20" type="noConversion"/>
  </si>
  <si>
    <t>3-11320-00197</t>
    <phoneticPr fontId="20" type="noConversion"/>
  </si>
  <si>
    <r>
      <t xml:space="preserve">사업장 </t>
    </r>
    <r>
      <rPr>
        <b/>
        <sz val="13"/>
        <color theme="1"/>
        <rFont val="맑은 고딕"/>
        <family val="3"/>
        <charset val="129"/>
        <scheme val="minor"/>
      </rPr>
      <t>e - mail</t>
    </r>
    <r>
      <rPr>
        <b/>
        <sz val="12"/>
        <color theme="1"/>
        <rFont val="맑은 고딕"/>
        <family val="3"/>
        <charset val="129"/>
        <scheme val="minor"/>
      </rPr>
      <t xml:space="preserve"> 주소</t>
    </r>
  </si>
  <si>
    <r>
      <t xml:space="preserve"> 위 사람은「장기요양급여 제공기준 및 급여비용 
산정방법 등에 관한고시」제11조제3항에 따라 공단 
이사장이 지정한 교육기관에서 </t>
    </r>
    <r>
      <rPr>
        <b/>
        <sz val="18"/>
        <color theme="1"/>
        <rFont val="맑은 고딕"/>
        <family val="3"/>
        <charset val="129"/>
        <scheme val="minor"/>
      </rPr>
      <t>요양보호사직무교육과정</t>
    </r>
    <r>
      <rPr>
        <sz val="18"/>
        <color theme="1"/>
        <rFont val="맑은 고딕"/>
        <family val="3"/>
        <charset val="129"/>
        <scheme val="minor"/>
      </rPr>
      <t>을 
이수하였기에 이 증서를 수여 합니다.</t>
    </r>
    <phoneticPr fontId="37" type="noConversion"/>
  </si>
  <si>
    <t>안녕하세요. 저희 더조은요양보호사교육원에서는 양질의 교육을 실시하기 위하여 다음의 설문조사를 하려고 합니다. 불편하시더라도 진솔하게 답변해주시면 교직원일동은 반성과 발전의 계기로 삼을 것이며, 제출하신 내용을 교육현장에 최대한 반영하도록 노력하겠습니다.</t>
    <phoneticPr fontId="20" type="noConversion"/>
  </si>
  <si>
    <t>※ 해당 항목에 ● 표시 및 요구 사항에 기록해 주세요.</t>
  </si>
  <si>
    <t>1. 직무교육이 필요하다고 생각합니까?</t>
  </si>
  <si>
    <t>2. 훈련을 받았던 직종이 본인에게 도움이 되었다고 생각합니까?</t>
  </si>
  <si>
    <t>3. 직무교육이 수급자에 대한 서비스 질의 개선에 도움이 될 것 이라고 생각 하십니까?</t>
  </si>
  <si>
    <t>4. 직무교육이 요양보호사로서 자긍심 고취에 도움이 되었습니까?</t>
  </si>
  <si>
    <t>5. 추후 직무교육을 지속적으로 시행한다면 이수 하시겠습니까?</t>
  </si>
  <si>
    <t>6. 귀하는 현재 하고 있는 일에 만족하고 계십니까?</t>
  </si>
  <si>
    <t>7. 귀하는 본교의 훈련시설이나 환경에 대하여 만족하였습니까?</t>
  </si>
  <si>
    <t>8. 교육 시간은 시간표에 맞추어 진행이 되었는지요?</t>
  </si>
  <si>
    <t>9. 강사 인력에 대하여 만족하였습니까?</t>
  </si>
  <si>
    <t>10. 교육 전반에 대하여 만족하십니까?</t>
  </si>
  <si>
    <t>11. 본원에서 수강했던 과목 중 가장 만족스럽게 배운 과목과 교수와 사유를 적어주십시오.</t>
  </si>
  <si>
    <r>
      <t xml:space="preserve">훈련시간
</t>
    </r>
    <r>
      <rPr>
        <b/>
        <sz val="12"/>
        <color rgb="FFFF0000"/>
        <rFont val="맑은 고딕"/>
        <family val="3"/>
        <charset val="129"/>
        <scheme val="minor"/>
      </rPr>
      <t>(재직자인경우)</t>
    </r>
    <phoneticPr fontId="20" type="noConversion"/>
  </si>
  <si>
    <t>날짜</t>
  </si>
  <si>
    <t>시간</t>
  </si>
  <si>
    <t>강사명</t>
  </si>
  <si>
    <t>신규</t>
  </si>
  <si>
    <r>
      <t xml:space="preserve">1. </t>
    </r>
    <r>
      <rPr>
        <sz val="11"/>
        <color rgb="FF000000"/>
        <rFont val="맑은 고딕"/>
        <family val="3"/>
        <charset val="129"/>
        <scheme val="minor"/>
      </rPr>
      <t>귀 기관의 무궁한 발전을 기원드리며 2020년도 많은 협조에 감사드립니다.</t>
    </r>
  </si>
  <si>
    <r>
      <t xml:space="preserve">2. </t>
    </r>
    <r>
      <rPr>
        <sz val="11"/>
        <color rgb="FF000000"/>
        <rFont val="맑은 고딕"/>
        <family val="3"/>
        <charset val="129"/>
        <scheme val="minor"/>
      </rPr>
      <t>더조은요양보호사교육원이 2020년 직무교육을 시행합니다.</t>
    </r>
  </si>
  <si>
    <r>
      <t xml:space="preserve">3. </t>
    </r>
    <r>
      <rPr>
        <sz val="11"/>
        <color rgb="FF000000"/>
        <rFont val="맑은 고딕"/>
        <family val="3"/>
        <charset val="129"/>
        <scheme val="minor"/>
      </rPr>
      <t>직무교육이 평가 필수항목이라고 하오니 참고하시기 바랍니다.</t>
    </r>
  </si>
  <si>
    <r>
      <t xml:space="preserve">4. </t>
    </r>
    <r>
      <rPr>
        <sz val="11"/>
        <color rgb="FF000000"/>
        <rFont val="맑은 고딕"/>
        <family val="3"/>
        <charset val="129"/>
        <scheme val="minor"/>
      </rPr>
      <t xml:space="preserve">더조은요양보호사교육원에서 직무교육을 받으실 장기요양기관에서는 </t>
    </r>
  </si>
  <si>
    <r>
      <t xml:space="preserve">   아래의 내용을 참고하시고 이메일로 신청해주시면 감사하겠습니다</t>
    </r>
    <r>
      <rPr>
        <sz val="11"/>
        <color rgb="FF000000"/>
        <rFont val="맑은 고딕"/>
        <family val="3"/>
        <charset val="129"/>
        <scheme val="minor"/>
      </rPr>
      <t xml:space="preserve">. </t>
    </r>
    <phoneticPr fontId="20" type="noConversion"/>
  </si>
  <si>
    <r>
      <t>저희교육원은 1강의실에서</t>
    </r>
    <r>
      <rPr>
        <sz val="11"/>
        <color rgb="FF000000"/>
        <rFont val="맑은 고딕"/>
        <family val="3"/>
        <charset val="129"/>
        <scheme val="minor"/>
      </rPr>
      <t xml:space="preserve"> 30</t>
    </r>
    <r>
      <rPr>
        <b/>
        <sz val="11"/>
        <color rgb="FF000000"/>
        <rFont val="맑은 고딕"/>
        <family val="3"/>
        <charset val="129"/>
        <scheme val="minor"/>
      </rPr>
      <t>명까지</t>
    </r>
    <r>
      <rPr>
        <sz val="11"/>
        <color rgb="FF000000"/>
        <rFont val="맑은 고딕"/>
        <family val="3"/>
        <charset val="129"/>
        <scheme val="minor"/>
      </rPr>
      <t xml:space="preserve"> 교육을 시행할 수 있습니다.</t>
    </r>
    <phoneticPr fontId="20" type="noConversion"/>
  </si>
  <si>
    <r>
      <t xml:space="preserve">1) </t>
    </r>
    <r>
      <rPr>
        <sz val="11"/>
        <color rgb="FF000000"/>
        <rFont val="맑은 고딕"/>
        <family val="3"/>
        <charset val="129"/>
        <scheme val="minor"/>
      </rPr>
      <t xml:space="preserve">노인장기요양보험 홈페이지 공지사항, </t>
    </r>
    <phoneticPr fontId="20" type="noConversion"/>
  </si>
  <si>
    <r>
      <t>( 제목 : 2020년도 요양보호사 직무교육실시 안내)</t>
    </r>
    <r>
      <rPr>
        <sz val="11"/>
        <color rgb="FF000000"/>
        <rFont val="맑은 고딕"/>
        <family val="3"/>
        <charset val="129"/>
        <scheme val="minor"/>
      </rPr>
      <t xml:space="preserve"> 참조.</t>
    </r>
    <phoneticPr fontId="20" type="noConversion"/>
  </si>
  <si>
    <r>
      <t xml:space="preserve">2) </t>
    </r>
    <r>
      <rPr>
        <sz val="11"/>
        <color rgb="FF000000"/>
        <rFont val="맑은 고딕"/>
        <family val="3"/>
        <charset val="129"/>
        <scheme val="minor"/>
      </rPr>
      <t>직무교육대상자는 장기요양시스템 전산에서 조회 가능.</t>
    </r>
    <phoneticPr fontId="20" type="noConversion"/>
  </si>
  <si>
    <r>
      <t>2020</t>
    </r>
    <r>
      <rPr>
        <sz val="11"/>
        <color rgb="FF000000"/>
        <rFont val="맑은 고딕"/>
        <family val="3"/>
        <charset val="129"/>
        <scheme val="minor"/>
      </rPr>
      <t>년 8월1일~ 11월28일 까지.</t>
    </r>
    <phoneticPr fontId="20" type="noConversion"/>
  </si>
  <si>
    <r>
      <t xml:space="preserve">요양보호사직무교육 </t>
    </r>
    <r>
      <rPr>
        <b/>
        <sz val="11"/>
        <color rgb="FF2309E7"/>
        <rFont val="맑은 고딕"/>
        <family val="3"/>
        <charset val="129"/>
        <scheme val="minor"/>
      </rPr>
      <t>급여와 식사비 지원 제도는 전년 제도와 동일</t>
    </r>
    <r>
      <rPr>
        <sz val="11"/>
        <rFont val="맑은 고딕"/>
        <family val="3"/>
        <charset val="129"/>
        <scheme val="minor"/>
      </rPr>
      <t xml:space="preserve">하나 직무교육 </t>
    </r>
    <r>
      <rPr>
        <b/>
        <sz val="11"/>
        <color rgb="FFFF0000"/>
        <rFont val="맑은 고딕"/>
        <family val="3"/>
        <charset val="129"/>
        <scheme val="minor"/>
      </rPr>
      <t>교육비는 사업주가 50%를 부담</t>
    </r>
    <r>
      <rPr>
        <sz val="11"/>
        <rFont val="맑은 고딕"/>
        <family val="3"/>
        <charset val="129"/>
        <scheme val="minor"/>
      </rPr>
      <t xml:space="preserve">해야 합니다. 직무교육 계약을 체결하고 직무교육 시작 </t>
    </r>
    <r>
      <rPr>
        <b/>
        <sz val="11"/>
        <color rgb="FFFF0000"/>
        <rFont val="맑은 고딕"/>
        <family val="3"/>
        <charset val="129"/>
        <scheme val="minor"/>
      </rPr>
      <t>3일전 까지 직무교육 교육비가 입금되면 직무교육이 시행</t>
    </r>
    <r>
      <rPr>
        <sz val="11"/>
        <rFont val="맑은 고딕"/>
        <family val="3"/>
        <charset val="129"/>
        <scheme val="minor"/>
      </rPr>
      <t xml:space="preserve"> 됩니다. </t>
    </r>
    <phoneticPr fontId="20" type="noConversion"/>
  </si>
  <si>
    <r>
      <rPr>
        <sz val="11"/>
        <color rgb="FF000000"/>
        <rFont val="맑은 고딕"/>
        <family val="3"/>
        <charset val="129"/>
        <scheme val="minor"/>
      </rPr>
      <t xml:space="preserve">그 외 요양보호사에게 지급되는 요양보호사 직무교육급여에 관해서는 장기요양기관
직무교육본부 </t>
    </r>
    <r>
      <rPr>
        <b/>
        <sz val="11"/>
        <color rgb="FF000000"/>
        <rFont val="맑은 고딕"/>
        <family val="3"/>
        <charset val="129"/>
        <scheme val="minor"/>
      </rPr>
      <t>(</t>
    </r>
    <r>
      <rPr>
        <sz val="11"/>
        <color rgb="FF000000"/>
        <rFont val="맑은 고딕"/>
        <family val="3"/>
        <charset val="129"/>
        <scheme val="minor"/>
      </rPr>
      <t>033-736-3694</t>
    </r>
    <r>
      <rPr>
        <b/>
        <sz val="11"/>
        <color rgb="FF000000"/>
        <rFont val="맑은 고딕"/>
        <family val="3"/>
        <charset val="129"/>
        <scheme val="minor"/>
      </rPr>
      <t>)</t>
    </r>
    <r>
      <rPr>
        <sz val="11"/>
        <color rgb="FF000000"/>
        <rFont val="맑은 고딕"/>
        <family val="3"/>
        <charset val="129"/>
        <scheme val="minor"/>
      </rPr>
      <t>에 문의해주시면 감사하겠습니다.</t>
    </r>
    <phoneticPr fontId="20" type="noConversion"/>
  </si>
  <si>
    <r>
      <t xml:space="preserve">1) </t>
    </r>
    <r>
      <rPr>
        <sz val="11"/>
        <color rgb="FF000000"/>
        <rFont val="맑은 고딕"/>
        <family val="3"/>
        <charset val="129"/>
        <scheme val="minor"/>
      </rPr>
      <t xml:space="preserve">위탁훈련 계약서 작성 (더조은요양보호사교육원 양식을 </t>
    </r>
    <r>
      <rPr>
        <b/>
        <sz val="11"/>
        <color rgb="FF000000"/>
        <rFont val="맑은 고딕"/>
        <family val="3"/>
        <charset val="129"/>
        <scheme val="minor"/>
      </rPr>
      <t>이메일로</t>
    </r>
    <r>
      <rPr>
        <sz val="11"/>
        <color rgb="FF000000"/>
        <rFont val="맑은 고딕"/>
        <family val="3"/>
        <charset val="129"/>
        <scheme val="minor"/>
      </rPr>
      <t xml:space="preserve"> 보내드림)</t>
    </r>
    <phoneticPr fontId="20" type="noConversion"/>
  </si>
  <si>
    <r>
      <t xml:space="preserve">2) </t>
    </r>
    <r>
      <rPr>
        <sz val="11"/>
        <color rgb="FF000000"/>
        <rFont val="맑은 고딕"/>
        <family val="3"/>
        <charset val="129"/>
        <scheme val="minor"/>
      </rPr>
      <t>준비서류 : 사업자등록증, 직무교육수강신청서.</t>
    </r>
    <phoneticPr fontId="20" type="noConversion"/>
  </si>
  <si>
    <r>
      <t xml:space="preserve">3) </t>
    </r>
    <r>
      <rPr>
        <sz val="11"/>
        <color rgb="FF000000"/>
        <rFont val="맑은 고딕"/>
        <family val="3"/>
        <charset val="129"/>
        <scheme val="minor"/>
      </rPr>
      <t xml:space="preserve">출결관리 : 출결관리 원활을 위하여 </t>
    </r>
    <r>
      <rPr>
        <b/>
        <sz val="11"/>
        <color rgb="FF000000"/>
        <rFont val="맑은 고딕"/>
        <family val="3"/>
        <charset val="129"/>
        <scheme val="minor"/>
      </rPr>
      <t>지문인식기를</t>
    </r>
    <r>
      <rPr>
        <sz val="11"/>
        <color rgb="FF000000"/>
        <rFont val="맑은 고딕"/>
        <family val="3"/>
        <charset val="129"/>
        <scheme val="minor"/>
      </rPr>
      <t xml:space="preserve"> 통하여 시행 합니다.</t>
    </r>
    <phoneticPr fontId="20" type="noConversion"/>
  </si>
  <si>
    <r>
      <t xml:space="preserve">5) </t>
    </r>
    <r>
      <rPr>
        <b/>
        <sz val="11"/>
        <color rgb="FFF50000"/>
        <rFont val="맑은 고딕"/>
        <family val="3"/>
        <charset val="129"/>
        <scheme val="minor"/>
      </rPr>
      <t>꼭 교육대상자의 고용보험가입이 됐는지 확인 후 명단작성 해 주세요.</t>
    </r>
    <phoneticPr fontId="20" type="noConversion"/>
  </si>
  <si>
    <r>
      <t>직무교육 완료 후 직무교육 평가 결과 보고서</t>
    </r>
    <r>
      <rPr>
        <sz val="11"/>
        <color rgb="FF000000"/>
        <rFont val="맑은 고딕"/>
        <family val="3"/>
        <charset val="129"/>
        <scheme val="minor"/>
      </rPr>
      <t>를 발송해 드립니다.</t>
    </r>
    <phoneticPr fontId="20" type="noConversion"/>
  </si>
  <si>
    <r>
      <t>(</t>
    </r>
    <r>
      <rPr>
        <sz val="10"/>
        <color rgb="FF000000"/>
        <rFont val="맑은 고딕"/>
        <family val="3"/>
        <charset val="129"/>
        <scheme val="minor"/>
      </rPr>
      <t xml:space="preserve">우) 01118 / 서울특별시 강북구 도봉로 229 2층 </t>
    </r>
    <phoneticPr fontId="20" type="noConversion"/>
  </si>
  <si>
    <r>
      <t xml:space="preserve">Tel : 02)988-3342 / Hp : 010-8794-3342 / Mail : </t>
    </r>
    <r>
      <rPr>
        <b/>
        <u/>
        <sz val="10"/>
        <color rgb="FF800080"/>
        <rFont val="맑은 고딕"/>
        <family val="3"/>
        <charset val="129"/>
        <scheme val="minor"/>
      </rPr>
      <t>thegood-god@kakao.com</t>
    </r>
    <r>
      <rPr>
        <b/>
        <sz val="10"/>
        <color rgb="FF000000"/>
        <rFont val="맑은 고딕"/>
        <family val="3"/>
        <charset val="129"/>
        <scheme val="minor"/>
      </rPr>
      <t xml:space="preserve"> </t>
    </r>
    <phoneticPr fontId="20" type="noConversion"/>
  </si>
  <si>
    <r>
      <t xml:space="preserve">다. 교육비 지급 방법은 “갑”이 </t>
    </r>
    <r>
      <rPr>
        <b/>
        <sz val="12"/>
        <rFont val="맑은 고딕"/>
        <family val="3"/>
        <charset val="129"/>
        <scheme val="minor"/>
      </rPr>
      <t>교육비의 50%를 선납하는 방식</t>
    </r>
    <r>
      <rPr>
        <sz val="12"/>
        <color rgb="FF000000"/>
        <rFont val="맑은 고딕"/>
        <family val="3"/>
        <charset val="129"/>
        <scheme val="minor"/>
      </rPr>
      <t xml:space="preserve">이며 </t>
    </r>
    <r>
      <rPr>
        <b/>
        <sz val="12"/>
        <rFont val="맑은 고딕"/>
        <family val="3"/>
        <charset val="129"/>
        <scheme val="minor"/>
      </rPr>
      <t xml:space="preserve">교육개시 2일전 까지 납부
    </t>
    </r>
    <r>
      <rPr>
        <sz val="12"/>
        <color rgb="FF000000"/>
        <rFont val="맑은 고딕"/>
        <family val="3"/>
        <charset val="129"/>
        <scheme val="minor"/>
      </rPr>
      <t xml:space="preserve">해야한다. </t>
    </r>
    <phoneticPr fontId="20" type="noConversion"/>
  </si>
  <si>
    <t>이수번호</t>
    <phoneticPr fontId="20" type="noConversion"/>
  </si>
  <si>
    <t>수납확인서</t>
  </si>
  <si>
    <t>아 래</t>
  </si>
  <si>
    <t>번호</t>
  </si>
  <si>
    <t>센터명</t>
  </si>
  <si>
    <t>단가</t>
  </si>
  <si>
    <t>인원</t>
  </si>
  <si>
    <t>신청액</t>
  </si>
  <si>
    <t>합계</t>
  </si>
  <si>
    <t>기관</t>
    <phoneticPr fontId="20" type="noConversion"/>
  </si>
  <si>
    <t xml:space="preserve">받기 위한 금액(원)을 아래와 같이 더조은요양보호사교육원의 </t>
    <phoneticPr fontId="20" type="noConversion"/>
  </si>
  <si>
    <r>
      <t xml:space="preserve">계좌번호 </t>
    </r>
    <r>
      <rPr>
        <b/>
        <sz val="14"/>
        <color rgb="FF000000"/>
        <rFont val="맑은 고딕"/>
        <family val="3"/>
        <charset val="129"/>
        <scheme val="minor"/>
      </rPr>
      <t>국민 354601-04-155325 (더조은요양보호사교육원 / 손대화 )</t>
    </r>
    <phoneticPr fontId="20" type="noConversion"/>
  </si>
  <si>
    <t xml:space="preserve">  더조은요양보호사교육원장    손 대 화        (인)</t>
    <phoneticPr fontId="20" type="noConversion"/>
  </si>
  <si>
    <t>(A)비지팅엔젤스</t>
    <phoneticPr fontId="20" type="noConversion"/>
  </si>
  <si>
    <t>김명희</t>
  </si>
  <si>
    <t>3-11305-00202</t>
  </si>
  <si>
    <t>210-80-17207</t>
  </si>
  <si>
    <t>02-983-0921</t>
  </si>
  <si>
    <t>02-6219-0921</t>
  </si>
  <si>
    <t>kimmh0427@hanmail.net</t>
  </si>
  <si>
    <t>010-5739-0921</t>
  </si>
  <si>
    <t>581214-2029414</t>
  </si>
  <si>
    <t>010-3955-8113</t>
  </si>
  <si>
    <t>강진아</t>
  </si>
  <si>
    <t>551003-2530618</t>
  </si>
  <si>
    <t>010-6731-0360</t>
  </si>
  <si>
    <t>김문자</t>
  </si>
  <si>
    <t>580602-2010211</t>
  </si>
  <si>
    <t>010-5138-1602</t>
  </si>
  <si>
    <t>김정배</t>
  </si>
  <si>
    <t>520727-2249513</t>
  </si>
  <si>
    <t>010-9471-7095</t>
  </si>
  <si>
    <t>김정옥</t>
  </si>
  <si>
    <t>580725-2017928</t>
  </si>
  <si>
    <t>010-9866-5659</t>
  </si>
  <si>
    <t>나창삼</t>
  </si>
  <si>
    <t>570708-2650611</t>
  </si>
  <si>
    <t>010-2456-8461</t>
  </si>
  <si>
    <t>박경애</t>
  </si>
  <si>
    <t>540315-2110619</t>
  </si>
  <si>
    <t>010-3238-5226</t>
  </si>
  <si>
    <t>박숙자</t>
  </si>
  <si>
    <t>521205-2668624</t>
  </si>
  <si>
    <t>010-7219-7007</t>
  </si>
  <si>
    <t>박영례</t>
  </si>
  <si>
    <t>630407-2628411</t>
  </si>
  <si>
    <t>010-8180-3058</t>
  </si>
  <si>
    <t>박옥자</t>
  </si>
  <si>
    <t>611020-2621819</t>
  </si>
  <si>
    <t>010-2249-3286</t>
  </si>
  <si>
    <t>박혜순</t>
  </si>
  <si>
    <t>530421-2019119</t>
  </si>
  <si>
    <t>010-7655-0042</t>
  </si>
  <si>
    <t>서영주</t>
  </si>
  <si>
    <t>600809-2541411</t>
  </si>
  <si>
    <t>010-3274-7458</t>
  </si>
  <si>
    <t>서정옥</t>
  </si>
  <si>
    <t>500305-2475728</t>
  </si>
  <si>
    <t>010-3173-0016</t>
  </si>
  <si>
    <t>신태임</t>
  </si>
  <si>
    <t>600910-2640023</t>
  </si>
  <si>
    <t>010-3261-2993</t>
  </si>
  <si>
    <t>양광수</t>
  </si>
  <si>
    <t>500628-2051828</t>
  </si>
  <si>
    <t>010-9315-5033</t>
  </si>
  <si>
    <t>윤향례</t>
  </si>
  <si>
    <t>671118-2453113</t>
  </si>
  <si>
    <t>010-7932-1937</t>
  </si>
  <si>
    <t>유근례</t>
  </si>
  <si>
    <t>580507-2622411</t>
  </si>
  <si>
    <t>010-3358-6670</t>
  </si>
  <si>
    <t>타기관 -&gt;본기관</t>
  </si>
  <si>
    <t>이순옥</t>
  </si>
  <si>
    <t>620512-2029817</t>
  </si>
  <si>
    <t>010-7660-1498</t>
  </si>
  <si>
    <t>이주원</t>
  </si>
  <si>
    <t>620221-2526317</t>
  </si>
  <si>
    <t>010-6298-5648</t>
  </si>
  <si>
    <t>정길순</t>
  </si>
  <si>
    <t>470221-2046218</t>
  </si>
  <si>
    <t>010-8900-9925</t>
  </si>
  <si>
    <t>정순덕</t>
  </si>
  <si>
    <t>600228-2658917</t>
  </si>
  <si>
    <t>010-6255-1876</t>
  </si>
  <si>
    <t>주현신</t>
  </si>
  <si>
    <t>671001-2029814</t>
  </si>
  <si>
    <t>010-2441-5060</t>
  </si>
  <si>
    <t>최경미</t>
  </si>
  <si>
    <t>600920-2240710</t>
  </si>
  <si>
    <t>010-6395-4991</t>
  </si>
  <si>
    <t>한춘희</t>
  </si>
  <si>
    <t>610413-2005011</t>
  </si>
  <si>
    <t>010-7118-6090</t>
  </si>
  <si>
    <t>현인숙</t>
  </si>
  <si>
    <t>600220-2535229</t>
  </si>
  <si>
    <t>010-2241-7198</t>
  </si>
  <si>
    <t>사업장정보</t>
    <phoneticPr fontId="20" type="noConversion"/>
  </si>
  <si>
    <t>연번</t>
  </si>
  <si>
    <t>교육일자</t>
  </si>
  <si>
    <t>연락처(H.P)</t>
  </si>
  <si>
    <t>박미경</t>
  </si>
  <si>
    <t>김삼심</t>
  </si>
  <si>
    <t>640719-2667518</t>
  </si>
  <si>
    <t>010-3406-0753</t>
  </si>
  <si>
    <t>신점균</t>
  </si>
  <si>
    <t>620310-2808713</t>
  </si>
  <si>
    <t>010-8955-6158</t>
  </si>
  <si>
    <t>650-80-00597</t>
  </si>
  <si>
    <t>정연행</t>
  </si>
  <si>
    <t>620108-2331210</t>
  </si>
  <si>
    <t>010-9948-2572</t>
  </si>
  <si>
    <t>02-998-5830</t>
  </si>
  <si>
    <t>02-998-5760</t>
  </si>
  <si>
    <t>진현숙</t>
  </si>
  <si>
    <t>620405-2623612</t>
  </si>
  <si>
    <t>010-3299-1699</t>
  </si>
  <si>
    <r>
      <t xml:space="preserve">사업장 </t>
    </r>
    <r>
      <rPr>
        <b/>
        <sz val="13"/>
        <color theme="1"/>
        <rFont val="굴림체"/>
        <family val="3"/>
        <charset val="129"/>
      </rPr>
      <t>e - mail</t>
    </r>
    <r>
      <rPr>
        <b/>
        <sz val="12"/>
        <color theme="1"/>
        <rFont val="굴림체"/>
        <family val="3"/>
        <charset val="129"/>
      </rPr>
      <t xml:space="preserve"> 주소</t>
    </r>
  </si>
  <si>
    <t>smilesenior27@naver.com</t>
  </si>
  <si>
    <t>홍영희</t>
  </si>
  <si>
    <t>531001-2351114</t>
  </si>
  <si>
    <t>010-5308-5481</t>
  </si>
  <si>
    <t>강성희</t>
  </si>
  <si>
    <t>700616-2663319</t>
  </si>
  <si>
    <t>010-7128-5762</t>
  </si>
  <si>
    <t>010-4167-5000</t>
  </si>
  <si>
    <t>핑크재가노인돌보미센터</t>
  </si>
  <si>
    <t>이민자</t>
  </si>
  <si>
    <t>김정순</t>
  </si>
  <si>
    <t>610205-2535321</t>
  </si>
  <si>
    <t>010-5872-9767</t>
  </si>
  <si>
    <t>ex. 000 - 0000 - 0000</t>
  </si>
  <si>
    <t>김현숙</t>
  </si>
  <si>
    <t>570621-2543813</t>
  </si>
  <si>
    <t>010-2201-0266</t>
  </si>
  <si>
    <t>김현옥</t>
  </si>
  <si>
    <t>630705-2536219</t>
  </si>
  <si>
    <t>010-9269-2590</t>
  </si>
  <si>
    <t>434-80-00239</t>
  </si>
  <si>
    <t>유진희</t>
  </si>
  <si>
    <t>511225-2481217</t>
  </si>
  <si>
    <t>010-8496-1211</t>
  </si>
  <si>
    <t>02-946-0104</t>
  </si>
  <si>
    <t>이순덕</t>
  </si>
  <si>
    <t>590103-2528712</t>
  </si>
  <si>
    <t>010-8966-6939</t>
  </si>
  <si>
    <t>02-6455-1132</t>
  </si>
  <si>
    <t>장영순</t>
  </si>
  <si>
    <t>501015-2670917</t>
  </si>
  <si>
    <t>010-6521-1085</t>
  </si>
  <si>
    <t>사업장 e - mail 주소</t>
  </si>
  <si>
    <t>okgsong@hanmail.net</t>
  </si>
  <si>
    <t>조영희</t>
  </si>
  <si>
    <t>601220-2632113</t>
  </si>
  <si>
    <t>010-2982-4491</t>
  </si>
  <si>
    <t>천황선</t>
  </si>
  <si>
    <t>460214-2024424</t>
  </si>
  <si>
    <t>010-3378-7504</t>
  </si>
  <si>
    <t>010-9974-1132</t>
  </si>
  <si>
    <t>최춘화</t>
  </si>
  <si>
    <t>660328-2337415</t>
  </si>
  <si>
    <t>010-4574-7468</t>
  </si>
  <si>
    <t>한맹자</t>
  </si>
  <si>
    <t>530830-2046114</t>
  </si>
  <si>
    <t>010-4780-7339</t>
  </si>
  <si>
    <t>핑크재가노인돌보미센터</t>
    <phoneticPr fontId="20" type="noConversion"/>
  </si>
  <si>
    <t>3-11305-00238</t>
    <phoneticPr fontId="20" type="noConversion"/>
  </si>
  <si>
    <t>한결재가돌봄센터</t>
    <phoneticPr fontId="20" type="noConversion"/>
  </si>
  <si>
    <t>강미자</t>
  </si>
  <si>
    <t>김화자</t>
  </si>
  <si>
    <t>550727-2459816</t>
  </si>
  <si>
    <t>010-7123-5262</t>
  </si>
  <si>
    <t>㈜편안한돌봄센터</t>
    <phoneticPr fontId="37" type="noConversion"/>
  </si>
  <si>
    <t>680101-2113116</t>
    <phoneticPr fontId="37" type="noConversion"/>
  </si>
  <si>
    <t>010-4671-3585</t>
    <phoneticPr fontId="37" type="noConversion"/>
  </si>
  <si>
    <t>510117-2357910</t>
    <phoneticPr fontId="37" type="noConversion"/>
  </si>
  <si>
    <t>010-8874-7744</t>
    <phoneticPr fontId="37" type="noConversion"/>
  </si>
  <si>
    <t>591223-2543622</t>
    <phoneticPr fontId="37" type="noConversion"/>
  </si>
  <si>
    <t>010-6268-1223</t>
    <phoneticPr fontId="37" type="noConversion"/>
  </si>
  <si>
    <t>210-82-77626</t>
    <phoneticPr fontId="37" type="noConversion"/>
  </si>
  <si>
    <t>850824-1032818</t>
    <phoneticPr fontId="37" type="noConversion"/>
  </si>
  <si>
    <t>010-2009-7106</t>
    <phoneticPr fontId="37" type="noConversion"/>
  </si>
  <si>
    <t>02-943-5215</t>
    <phoneticPr fontId="37" type="noConversion"/>
  </si>
  <si>
    <t>571219-2030514</t>
    <phoneticPr fontId="37" type="noConversion"/>
  </si>
  <si>
    <t>010-4045-5048</t>
    <phoneticPr fontId="37" type="noConversion"/>
  </si>
  <si>
    <t>02-6442-6215</t>
    <phoneticPr fontId="37" type="noConversion"/>
  </si>
  <si>
    <t>651025-2388228</t>
    <phoneticPr fontId="37" type="noConversion"/>
  </si>
  <si>
    <t>010-6250-2388</t>
    <phoneticPr fontId="37" type="noConversion"/>
  </si>
  <si>
    <t>post4541@nate.com</t>
    <phoneticPr fontId="37" type="noConversion"/>
  </si>
  <si>
    <t>010-8774-6052</t>
    <phoneticPr fontId="37" type="noConversion"/>
  </si>
  <si>
    <t>㈜편안한돌봄센터</t>
    <phoneticPr fontId="20" type="noConversion"/>
  </si>
  <si>
    <t>권오남</t>
  </si>
  <si>
    <t>491101-2009811</t>
  </si>
  <si>
    <t>010-4716-4177</t>
  </si>
  <si>
    <t>권현숙</t>
  </si>
  <si>
    <t>590328-2812826</t>
  </si>
  <si>
    <t>010-6353-9964</t>
  </si>
  <si>
    <t>김명순</t>
  </si>
  <si>
    <t>470110-2031113</t>
  </si>
  <si>
    <t>010-4053-1033</t>
  </si>
  <si>
    <t>최연옥</t>
  </si>
  <si>
    <t>580909-2627923</t>
  </si>
  <si>
    <t>010-4757-7225</t>
  </si>
  <si>
    <t>윤지영</t>
  </si>
  <si>
    <t>김인숙</t>
  </si>
  <si>
    <t>백점순</t>
  </si>
  <si>
    <t>유은옥</t>
  </si>
  <si>
    <t>이경재</t>
  </si>
  <si>
    <t>이명례</t>
  </si>
  <si>
    <t>고윤실</t>
  </si>
  <si>
    <t>3-11320-00291</t>
    <phoneticPr fontId="20" type="noConversion"/>
  </si>
  <si>
    <t>미달</t>
    <phoneticPr fontId="20" type="noConversion"/>
  </si>
  <si>
    <t>강보민</t>
    <phoneticPr fontId="37" type="noConversion"/>
  </si>
  <si>
    <t>3-11320-00360</t>
    <phoneticPr fontId="37" type="noConversion"/>
  </si>
  <si>
    <t>471-80-00451</t>
    <phoneticPr fontId="37" type="noConversion"/>
  </si>
  <si>
    <t>070-8844-1147</t>
    <phoneticPr fontId="37" type="noConversion"/>
  </si>
  <si>
    <t>02-997-1147</t>
    <phoneticPr fontId="37" type="noConversion"/>
  </si>
  <si>
    <t>todd-33@daum.net</t>
    <phoneticPr fontId="37" type="noConversion"/>
  </si>
  <si>
    <t>이금자</t>
    <phoneticPr fontId="37" type="noConversion"/>
  </si>
  <si>
    <t>010-9664-1147</t>
    <phoneticPr fontId="20" type="noConversion"/>
  </si>
  <si>
    <t>사업장 팩스번호</t>
    <phoneticPr fontId="20" type="noConversion"/>
  </si>
  <si>
    <t>한결재가돌봄센터</t>
  </si>
  <si>
    <t>송건</t>
  </si>
  <si>
    <t>고정옥</t>
  </si>
  <si>
    <t>610211-2932611</t>
  </si>
  <si>
    <t>010-2728-3150</t>
  </si>
  <si>
    <t>2-11320-00437</t>
  </si>
  <si>
    <t>624-82-00234</t>
  </si>
  <si>
    <t>02-955-2505</t>
  </si>
  <si>
    <t>남순우</t>
  </si>
  <si>
    <t>460214-2025011</t>
  </si>
  <si>
    <t>010-3176-3920</t>
  </si>
  <si>
    <t>02-955-2504</t>
  </si>
  <si>
    <t>임영희</t>
  </si>
  <si>
    <t>640715-2530911</t>
  </si>
  <si>
    <t>010-7320-1090</t>
  </si>
  <si>
    <t>hhss2505@hanmail.net</t>
  </si>
  <si>
    <t>김선영</t>
  </si>
  <si>
    <t>010-9204-2505</t>
  </si>
  <si>
    <t>신창동노인복지센터</t>
    <phoneticPr fontId="20" type="noConversion"/>
  </si>
  <si>
    <t>신창동노인복지센터</t>
    <phoneticPr fontId="37" type="noConversion"/>
  </si>
  <si>
    <t>김동희</t>
    <phoneticPr fontId="37" type="noConversion"/>
  </si>
  <si>
    <t>임공례</t>
    <phoneticPr fontId="37" type="noConversion"/>
  </si>
  <si>
    <t>540503-2651019</t>
    <phoneticPr fontId="37" type="noConversion"/>
  </si>
  <si>
    <t>010-4743-4620</t>
    <phoneticPr fontId="37" type="noConversion"/>
  </si>
  <si>
    <t>이현숙</t>
    <phoneticPr fontId="37" type="noConversion"/>
  </si>
  <si>
    <t>590903-2520216</t>
    <phoneticPr fontId="37" type="noConversion"/>
  </si>
  <si>
    <t>010-9393-9468</t>
    <phoneticPr fontId="37" type="noConversion"/>
  </si>
  <si>
    <t>장인숙</t>
    <phoneticPr fontId="37" type="noConversion"/>
  </si>
  <si>
    <t>690217-2478421</t>
    <phoneticPr fontId="37" type="noConversion"/>
  </si>
  <si>
    <t>010-9040-7993</t>
    <phoneticPr fontId="37" type="noConversion"/>
  </si>
  <si>
    <t>217-80-19924</t>
    <phoneticPr fontId="37" type="noConversion"/>
  </si>
  <si>
    <t>02-900-0075</t>
    <phoneticPr fontId="37" type="noConversion"/>
  </si>
  <si>
    <t>우숙자</t>
    <phoneticPr fontId="37" type="noConversion"/>
  </si>
  <si>
    <t>571214-2460016</t>
    <phoneticPr fontId="37" type="noConversion"/>
  </si>
  <si>
    <t>010-9083-4686</t>
    <phoneticPr fontId="37" type="noConversion"/>
  </si>
  <si>
    <t>02-900-5775</t>
    <phoneticPr fontId="37" type="noConversion"/>
  </si>
  <si>
    <t>정순화</t>
    <phoneticPr fontId="37" type="noConversion"/>
  </si>
  <si>
    <t>570617-2331013</t>
    <phoneticPr fontId="37" type="noConversion"/>
  </si>
  <si>
    <t>010-4387-2477</t>
    <phoneticPr fontId="37" type="noConversion"/>
  </si>
  <si>
    <r>
      <t xml:space="preserve">사업장 </t>
    </r>
    <r>
      <rPr>
        <b/>
        <sz val="13"/>
        <color theme="1"/>
        <rFont val="굴림체"/>
        <family val="3"/>
        <charset val="129"/>
      </rPr>
      <t>e - mail</t>
    </r>
    <r>
      <rPr>
        <b/>
        <sz val="12"/>
        <color theme="1"/>
        <rFont val="굴림체"/>
        <family val="3"/>
        <charset val="129"/>
      </rPr>
      <t xml:space="preserve"> 주소</t>
    </r>
    <phoneticPr fontId="37" type="noConversion"/>
  </si>
  <si>
    <t>scd0075@naver.com</t>
    <phoneticPr fontId="37" type="noConversion"/>
  </si>
  <si>
    <t>김성희</t>
    <phoneticPr fontId="37" type="noConversion"/>
  </si>
  <si>
    <t>010-9991-4382</t>
    <phoneticPr fontId="37" type="noConversion"/>
  </si>
  <si>
    <t>위정희</t>
    <phoneticPr fontId="37" type="noConversion"/>
  </si>
  <si>
    <t>210-80-17814</t>
    <phoneticPr fontId="37" type="noConversion"/>
  </si>
  <si>
    <t>02-974-6290</t>
    <phoneticPr fontId="37" type="noConversion"/>
  </si>
  <si>
    <t>02-979-6290</t>
    <phoneticPr fontId="37" type="noConversion"/>
  </si>
  <si>
    <t>ourlovehouse@hanmail.net</t>
    <phoneticPr fontId="37" type="noConversion"/>
  </si>
  <si>
    <t>이은영</t>
    <phoneticPr fontId="37" type="noConversion"/>
  </si>
  <si>
    <t>010-6556-6290</t>
    <phoneticPr fontId="37" type="noConversion"/>
  </si>
  <si>
    <t>사랑채요양종합복지센터2</t>
  </si>
  <si>
    <t>사랑채요양종합복지센터2</t>
    <phoneticPr fontId="37" type="noConversion"/>
  </si>
  <si>
    <t>제2020-0926-1호</t>
    <phoneticPr fontId="20" type="noConversion"/>
  </si>
  <si>
    <t>제2020-0926-2호</t>
  </si>
  <si>
    <t>제2020-0926-3호</t>
  </si>
  <si>
    <t>제2020-0926-4호</t>
  </si>
  <si>
    <t>제2020-0926-5호</t>
  </si>
  <si>
    <t>제2020-0926-6호</t>
  </si>
  <si>
    <t>제2020-0926-7호</t>
  </si>
  <si>
    <t>제2020-0926-8호</t>
  </si>
  <si>
    <t>제2020-0926-9호</t>
  </si>
  <si>
    <t>제2020-0926-10호</t>
  </si>
  <si>
    <t>제2020-0926-11호</t>
  </si>
  <si>
    <t>제2020-0926-12호</t>
  </si>
  <si>
    <t>제2020-0926-13호</t>
  </si>
  <si>
    <t>제2020-0926-14호</t>
  </si>
  <si>
    <t>제2020-0926-15호</t>
  </si>
  <si>
    <t>제2020-0926-16호</t>
  </si>
  <si>
    <t>제2020-0926-17호</t>
  </si>
  <si>
    <t>참빛재가복지센터</t>
  </si>
  <si>
    <t>제2020-0926-18호</t>
  </si>
  <si>
    <t>제2020-0926-19호</t>
  </si>
  <si>
    <t>제2020-0926-20호</t>
  </si>
  <si>
    <t>제2020-0926-21호</t>
  </si>
  <si>
    <t>제2020-0926-22호</t>
  </si>
  <si>
    <t>제2020-0926-23호</t>
  </si>
  <si>
    <t>제2020-0926-24호</t>
  </si>
  <si>
    <t>사업자번호</t>
    <phoneticPr fontId="20" type="noConversion"/>
  </si>
  <si>
    <t>이행자</t>
  </si>
  <si>
    <t>곽영심</t>
  </si>
  <si>
    <t>안복선</t>
  </si>
  <si>
    <t>전경자</t>
  </si>
  <si>
    <t>현대방문요양센터</t>
    <phoneticPr fontId="37" type="noConversion"/>
  </si>
  <si>
    <t>고향숙</t>
    <phoneticPr fontId="37" type="noConversion"/>
  </si>
  <si>
    <t>600320-2024919</t>
    <phoneticPr fontId="37" type="noConversion"/>
  </si>
  <si>
    <t>010-9073-4787</t>
    <phoneticPr fontId="37" type="noConversion"/>
  </si>
  <si>
    <t>이정우</t>
    <phoneticPr fontId="37" type="noConversion"/>
  </si>
  <si>
    <t>550610-2056011</t>
    <phoneticPr fontId="37" type="noConversion"/>
  </si>
  <si>
    <t>010-8957-4264</t>
    <phoneticPr fontId="37" type="noConversion"/>
  </si>
  <si>
    <t>702-80-00980</t>
    <phoneticPr fontId="37" type="noConversion"/>
  </si>
  <si>
    <t>02-937-0091</t>
    <phoneticPr fontId="37" type="noConversion"/>
  </si>
  <si>
    <t>02-937-6500</t>
    <phoneticPr fontId="37" type="noConversion"/>
  </si>
  <si>
    <t>사업장 e - mail 주소</t>
    <phoneticPr fontId="37" type="noConversion"/>
  </si>
  <si>
    <t>juhyun0704@naver.com</t>
    <phoneticPr fontId="37" type="noConversion"/>
  </si>
  <si>
    <t>010-9397-0091</t>
    <phoneticPr fontId="37" type="noConversion"/>
  </si>
  <si>
    <t>현대방문요양센터</t>
    <phoneticPr fontId="20" type="noConversion"/>
  </si>
  <si>
    <t>신정옥</t>
  </si>
  <si>
    <t>진주현</t>
  </si>
  <si>
    <t>재수강 사유서</t>
  </si>
  <si>
    <r>
      <t>훈련과정</t>
    </r>
    <r>
      <rPr>
        <sz val="14"/>
        <color rgb="FF000000"/>
        <rFont val="함초롬바탕"/>
        <family val="1"/>
        <charset val="129"/>
      </rPr>
      <t xml:space="preserve">: 2020 </t>
    </r>
    <r>
      <rPr>
        <sz val="14"/>
        <color rgb="FF000000"/>
        <rFont val="돋움"/>
        <family val="3"/>
        <charset val="129"/>
      </rPr>
      <t>요양보호사직무교육</t>
    </r>
  </si>
  <si>
    <r>
      <t>성명</t>
    </r>
    <r>
      <rPr>
        <sz val="14"/>
        <color rgb="FF000000"/>
        <rFont val="함초롬바탕"/>
        <family val="1"/>
        <charset val="129"/>
      </rPr>
      <t xml:space="preserve">: </t>
    </r>
    <r>
      <rPr>
        <sz val="14"/>
        <color rgb="FF000000"/>
        <rFont val="돋움"/>
        <family val="3"/>
        <charset val="129"/>
      </rPr>
      <t xml:space="preserve">오매자 </t>
    </r>
  </si>
  <si>
    <r>
      <t>주민등록번호</t>
    </r>
    <r>
      <rPr>
        <sz val="14"/>
        <color rgb="FF000000"/>
        <rFont val="함초롬바탕"/>
        <family val="1"/>
        <charset val="129"/>
      </rPr>
      <t>: 440516-2221222</t>
    </r>
  </si>
  <si>
    <r>
      <t xml:space="preserve">상기 요양보호사는 기존교육일정인 </t>
    </r>
    <r>
      <rPr>
        <sz val="14"/>
        <color rgb="FF000000"/>
        <rFont val="함초롬바탕"/>
        <family val="1"/>
        <charset val="129"/>
      </rPr>
      <t>2020</t>
    </r>
    <r>
      <rPr>
        <sz val="14"/>
        <color rgb="FF000000"/>
        <rFont val="돋움"/>
        <family val="3"/>
        <charset val="129"/>
      </rPr>
      <t>년 0</t>
    </r>
    <r>
      <rPr>
        <sz val="14"/>
        <color rgb="FF000000"/>
        <rFont val="함초롬바탕"/>
        <family val="1"/>
        <charset val="129"/>
      </rPr>
      <t>8</t>
    </r>
    <r>
      <rPr>
        <sz val="14"/>
        <color rgb="FF000000"/>
        <rFont val="돋움"/>
        <family val="3"/>
        <charset val="129"/>
      </rPr>
      <t xml:space="preserve">월 </t>
    </r>
    <r>
      <rPr>
        <sz val="14"/>
        <color rgb="FF000000"/>
        <rFont val="함초롬바탕"/>
        <family val="1"/>
        <charset val="129"/>
      </rPr>
      <t>08</t>
    </r>
    <r>
      <rPr>
        <sz val="14"/>
        <color rgb="FF000000"/>
        <rFont val="돋움"/>
        <family val="3"/>
        <charset val="129"/>
      </rPr>
      <t xml:space="preserve">일 교육을 집안의 사유로 부득이 지각을 하였으므로 </t>
    </r>
    <r>
      <rPr>
        <sz val="14"/>
        <color rgb="FF000000"/>
        <rFont val="함초롬바탕"/>
        <family val="1"/>
        <charset val="129"/>
      </rPr>
      <t>2020</t>
    </r>
    <r>
      <rPr>
        <sz val="14"/>
        <color rgb="FF000000"/>
        <rFont val="돋움"/>
        <family val="3"/>
        <charset val="129"/>
      </rPr>
      <t xml:space="preserve">년 </t>
    </r>
    <r>
      <rPr>
        <sz val="14"/>
        <color rgb="FF000000"/>
        <rFont val="함초롬바탕"/>
        <family val="1"/>
        <charset val="129"/>
      </rPr>
      <t>09</t>
    </r>
    <r>
      <rPr>
        <sz val="14"/>
        <color rgb="FF000000"/>
        <rFont val="돋움"/>
        <family val="3"/>
        <charset val="129"/>
      </rPr>
      <t xml:space="preserve">월 </t>
    </r>
    <r>
      <rPr>
        <sz val="14"/>
        <color rgb="FF000000"/>
        <rFont val="함초롬바탕"/>
        <family val="1"/>
        <charset val="129"/>
      </rPr>
      <t>26</t>
    </r>
    <r>
      <rPr>
        <sz val="14"/>
        <color rgb="FF000000"/>
        <rFont val="돋움"/>
        <family val="3"/>
        <charset val="129"/>
      </rPr>
      <t>일 재수강을 요청합니다</t>
    </r>
    <phoneticPr fontId="20" type="noConversion"/>
  </si>
  <si>
    <t>○ 교육일자 : 2020년 09월 26일</t>
    <phoneticPr fontId="20" type="noConversion"/>
  </si>
  <si>
    <t>훈련   기간 : 2020년 9월26일 ~ 2020년 9월26일</t>
    <phoneticPr fontId="20" type="noConversion"/>
  </si>
  <si>
    <t>훈   련   일 : 20120년 9월 26일 토요일 ( +   일   /  -  일  )</t>
    <phoneticPr fontId="20" type="noConversion"/>
  </si>
  <si>
    <t>2020.09.26~2020.09.26</t>
    <phoneticPr fontId="20" type="noConversion"/>
  </si>
  <si>
    <t>(8시간) 3회차</t>
    <phoneticPr fontId="20" type="noConversion"/>
  </si>
  <si>
    <t>(AIG20200000273955) (3회차)</t>
    <phoneticPr fontId="20" type="noConversion"/>
  </si>
  <si>
    <t>(더조은요양보호사교육원 제1강의실) (3회차)</t>
    <phoneticPr fontId="20" type="noConversion"/>
  </si>
  <si>
    <t>2020년09월26일 1강의실(요양보호사직무교육 3회차 25명) 직무교육을</t>
    <phoneticPr fontId="20" type="noConversion"/>
  </si>
  <si>
    <t>2020. 09.26</t>
    <phoneticPr fontId="20" type="noConversion"/>
  </si>
  <si>
    <t>12. 본원 발전에 도움이 될 수 있는 제안 사항이 있으면 기록해주십시오.</t>
  </si>
  <si>
    <t>♧ 수 고 하 셨 습 니 다. ♧</t>
    <phoneticPr fontId="20" type="noConversion"/>
  </si>
  <si>
    <t>(1강의실) 직무교육 만족도 설문조사</t>
  </si>
  <si>
    <t xml:space="preserve">○ 교육인원 : 24명 </t>
    <phoneticPr fontId="20" type="noConversion"/>
  </si>
  <si>
    <t>인원수</t>
    <phoneticPr fontId="20" type="noConversion"/>
  </si>
  <si>
    <r>
      <t xml:space="preserve">개미방문요양센터  김주원 </t>
    </r>
    <r>
      <rPr>
        <sz val="20"/>
        <color theme="0" tint="-0.249977111117893"/>
        <rFont val="돋움"/>
        <family val="3"/>
        <charset val="129"/>
      </rPr>
      <t>직인</t>
    </r>
    <phoneticPr fontId="20" type="noConversion"/>
  </si>
  <si>
    <r>
      <rPr>
        <b/>
        <sz val="36"/>
        <color rgb="FFFF0000"/>
        <rFont val="맑은 고딕"/>
        <family val="3"/>
        <charset val="129"/>
        <scheme val="minor"/>
      </rPr>
      <t xml:space="preserve">직무교육 </t>
    </r>
    <r>
      <rPr>
        <b/>
        <sz val="36"/>
        <color theme="1"/>
        <rFont val="맑은 고딕"/>
        <family val="3"/>
        <charset val="129"/>
        <scheme val="minor"/>
      </rPr>
      <t>/ 9월26일 시간표</t>
    </r>
    <phoneticPr fontId="37" type="noConversion"/>
  </si>
  <si>
    <r>
      <t xml:space="preserve">1. </t>
    </r>
    <r>
      <rPr>
        <b/>
        <sz val="10"/>
        <rFont val="돋움"/>
        <family val="3"/>
        <charset val="129"/>
      </rPr>
      <t>노인 장기요양보험에 대한 설명으로 옳은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노인장기요양보험제도의 이해</t>
    </r>
    <r>
      <rPr>
        <b/>
        <sz val="10"/>
        <rFont val="굴림체"/>
        <family val="3"/>
        <charset val="129"/>
      </rPr>
      <t>,12</t>
    </r>
    <r>
      <rPr>
        <b/>
        <sz val="10"/>
        <rFont val="돋움"/>
        <family val="3"/>
        <charset val="129"/>
      </rPr>
      <t xml:space="preserve">점 </t>
    </r>
    <r>
      <rPr>
        <b/>
        <sz val="10"/>
        <rFont val="굴림체"/>
        <family val="3"/>
        <charset val="129"/>
      </rPr>
      <t xml:space="preserve">] </t>
    </r>
  </si>
  <si>
    <r>
      <t xml:space="preserve">2. </t>
    </r>
    <r>
      <rPr>
        <b/>
        <sz val="10"/>
        <rFont val="돋움"/>
        <family val="3"/>
        <charset val="129"/>
      </rPr>
      <t>복지용구 급여 이용 설명으로 옳지 않은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노인장기요양보험제도의 이해</t>
    </r>
    <r>
      <rPr>
        <b/>
        <sz val="10"/>
        <rFont val="굴림체"/>
        <family val="3"/>
        <charset val="129"/>
      </rPr>
      <t>,10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 xml:space="preserve">] </t>
    </r>
  </si>
  <si>
    <r>
      <t xml:space="preserve">3. </t>
    </r>
    <r>
      <rPr>
        <b/>
        <sz val="10"/>
        <rFont val="돋움"/>
        <family val="3"/>
        <charset val="129"/>
      </rPr>
      <t>요양보호사의 직업적 태도로 옳은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요양보호사의 직업윤리와 업무</t>
    </r>
    <r>
      <rPr>
        <b/>
        <sz val="10"/>
        <rFont val="굴림체"/>
        <family val="3"/>
        <charset val="129"/>
      </rPr>
      <t>,10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 xml:space="preserve">] </t>
    </r>
  </si>
  <si>
    <r>
      <t xml:space="preserve">4. </t>
    </r>
    <r>
      <rPr>
        <b/>
        <sz val="10"/>
        <rFont val="돋움"/>
        <family val="3"/>
        <charset val="129"/>
      </rPr>
      <t>사람들이 보고있는데 성적 부위를 드러내고 기저귀를 교체 하는 경우 해당 학대 유형은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요양보호사의 직업윤리와 업무</t>
    </r>
    <r>
      <rPr>
        <b/>
        <sz val="10"/>
        <rFont val="굴림체"/>
        <family val="3"/>
        <charset val="129"/>
      </rPr>
      <t>,10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>]</t>
    </r>
  </si>
  <si>
    <r>
      <t xml:space="preserve">5. </t>
    </r>
    <r>
      <rPr>
        <b/>
        <sz val="10"/>
        <rFont val="돋움"/>
        <family val="3"/>
        <charset val="129"/>
      </rPr>
      <t>휠체어 이동 도움의 제공 기술 시 주의 사항으로 옳은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급여제공기술</t>
    </r>
    <r>
      <rPr>
        <b/>
        <sz val="10"/>
        <rFont val="굴림체"/>
        <family val="3"/>
        <charset val="129"/>
      </rPr>
      <t>,10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 xml:space="preserve">] </t>
    </r>
  </si>
  <si>
    <r>
      <t>① 휠체어 선택은 대상자보다는 케어자 체형에 맞춘다</t>
    </r>
    <r>
      <rPr>
        <b/>
        <sz val="10"/>
        <rFont val="굴림체"/>
        <family val="3"/>
        <charset val="129"/>
      </rPr>
      <t xml:space="preserve">. </t>
    </r>
  </si>
  <si>
    <r>
      <t>② 타이어 공기압을 최대한 낮춘다</t>
    </r>
    <r>
      <rPr>
        <b/>
        <sz val="10"/>
        <rFont val="굴림체"/>
        <family val="3"/>
        <charset val="129"/>
      </rPr>
      <t xml:space="preserve">. </t>
    </r>
  </si>
  <si>
    <r>
      <t>③</t>
    </r>
    <r>
      <rPr>
        <b/>
        <sz val="10"/>
        <rFont val="굴림체"/>
        <family val="3"/>
        <charset val="129"/>
      </rPr>
      <t xml:space="preserve"> </t>
    </r>
    <r>
      <rPr>
        <b/>
        <sz val="10"/>
        <rFont val="돋움"/>
        <family val="3"/>
        <charset val="129"/>
      </rPr>
      <t>사용 전</t>
    </r>
    <r>
      <rPr>
        <b/>
        <sz val="10"/>
        <rFont val="굴림체"/>
        <family val="3"/>
        <charset val="129"/>
      </rPr>
      <t xml:space="preserve">, </t>
    </r>
    <r>
      <rPr>
        <b/>
        <sz val="10"/>
        <rFont val="돋움"/>
        <family val="3"/>
        <charset val="129"/>
      </rPr>
      <t>움직이지 않을 때 브레이크 장치를 잠근다</t>
    </r>
    <r>
      <rPr>
        <b/>
        <sz val="10"/>
        <rFont val="굴림체"/>
        <family val="3"/>
        <charset val="129"/>
      </rPr>
      <t xml:space="preserve">. </t>
    </r>
  </si>
  <si>
    <r>
      <t>④ 휠체어 앉아있는 경우 체위변경은 하지 않아도 된다</t>
    </r>
    <r>
      <rPr>
        <b/>
        <sz val="10"/>
        <rFont val="굴림체"/>
        <family val="3"/>
        <charset val="129"/>
      </rPr>
      <t>.</t>
    </r>
  </si>
  <si>
    <r>
      <t xml:space="preserve">6. </t>
    </r>
    <r>
      <rPr>
        <b/>
        <sz val="10"/>
        <rFont val="돋움"/>
        <family val="3"/>
        <charset val="129"/>
      </rPr>
      <t>식사도움의 제공 기술 설명으로 옳은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급여제공기술</t>
    </r>
    <r>
      <rPr>
        <b/>
        <sz val="10"/>
        <rFont val="굴림체"/>
        <family val="3"/>
        <charset val="129"/>
      </rPr>
      <t>, 8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>]</t>
    </r>
  </si>
  <si>
    <r>
      <t xml:space="preserve">7. </t>
    </r>
    <r>
      <rPr>
        <b/>
        <sz val="10"/>
        <rFont val="돋움"/>
        <family val="3"/>
        <charset val="129"/>
      </rPr>
      <t>근골격계 질환 예방 수칙으로 옳은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안전 및 자기관리</t>
    </r>
    <r>
      <rPr>
        <b/>
        <sz val="10"/>
        <rFont val="굴림체"/>
        <family val="3"/>
        <charset val="129"/>
      </rPr>
      <t>,10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>]</t>
    </r>
  </si>
  <si>
    <r>
      <t xml:space="preserve">8. </t>
    </r>
    <r>
      <rPr>
        <b/>
        <sz val="10"/>
        <rFont val="돋움"/>
        <family val="3"/>
        <charset val="129"/>
      </rPr>
      <t>물건 이동 방법으로 옳은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안전 및 자기관리</t>
    </r>
    <r>
      <rPr>
        <b/>
        <sz val="10"/>
        <rFont val="굴림체"/>
        <family val="3"/>
        <charset val="129"/>
      </rPr>
      <t>,8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>]</t>
    </r>
  </si>
  <si>
    <r>
      <t xml:space="preserve">9. </t>
    </r>
    <r>
      <rPr>
        <b/>
        <sz val="10"/>
        <rFont val="돋움"/>
        <family val="3"/>
        <charset val="129"/>
      </rPr>
      <t>인간중심케어를 위한 실무에 해당하는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치매관리</t>
    </r>
    <r>
      <rPr>
        <b/>
        <sz val="10"/>
        <rFont val="굴림체"/>
        <family val="3"/>
        <charset val="129"/>
      </rPr>
      <t>,12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 xml:space="preserve">] </t>
    </r>
  </si>
  <si>
    <r>
      <t xml:space="preserve">10. </t>
    </r>
    <r>
      <rPr>
        <b/>
        <sz val="10"/>
        <rFont val="돋움"/>
        <family val="3"/>
        <charset val="129"/>
      </rPr>
      <t>치매노인과의 의사소통 시 주의 해야 하는 것은</t>
    </r>
    <r>
      <rPr>
        <b/>
        <sz val="10"/>
        <rFont val="굴림체"/>
        <family val="3"/>
        <charset val="129"/>
      </rPr>
      <t>? [</t>
    </r>
    <r>
      <rPr>
        <b/>
        <sz val="10"/>
        <rFont val="돋움"/>
        <family val="3"/>
        <charset val="129"/>
      </rPr>
      <t>치매관리</t>
    </r>
    <r>
      <rPr>
        <b/>
        <sz val="10"/>
        <rFont val="굴림체"/>
        <family val="3"/>
        <charset val="129"/>
      </rPr>
      <t>,10</t>
    </r>
    <r>
      <rPr>
        <b/>
        <sz val="10"/>
        <rFont val="돋움"/>
        <family val="3"/>
        <charset val="129"/>
      </rPr>
      <t>점</t>
    </r>
    <r>
      <rPr>
        <b/>
        <sz val="10"/>
        <rFont val="굴림체"/>
        <family val="3"/>
        <charset val="129"/>
      </rPr>
      <t xml:space="preserve">] </t>
    </r>
  </si>
  <si>
    <t xml:space="preserve">① 장기 요양 보험료로만 재원조달 </t>
    <phoneticPr fontId="20" type="noConversion"/>
  </si>
  <si>
    <t>② 통합 재가 급여 개발 운영하는 정책 변화</t>
    <phoneticPr fontId="20" type="noConversion"/>
  </si>
  <si>
    <t xml:space="preserve">③ 방문 위주의 분절적 재가서비스 제공 </t>
    <phoneticPr fontId="20" type="noConversion"/>
  </si>
  <si>
    <t>④ 지역사회 통합 돌봄 사업은 계획단계에 있다.</t>
    <phoneticPr fontId="20" type="noConversion"/>
  </si>
  <si>
    <t xml:space="preserve">① 주로 사용하는 생활환경 고려 </t>
    <phoneticPr fontId="20" type="noConversion"/>
  </si>
  <si>
    <t>② 대상자의 욕구 고려</t>
    <phoneticPr fontId="20" type="noConversion"/>
  </si>
  <si>
    <r>
      <t>③</t>
    </r>
    <r>
      <rPr>
        <b/>
        <sz val="10"/>
        <rFont val="굴림체"/>
        <family val="3"/>
        <charset val="129"/>
      </rPr>
      <t xml:space="preserve"> </t>
    </r>
    <r>
      <rPr>
        <b/>
        <sz val="10"/>
        <rFont val="돋움"/>
        <family val="3"/>
        <charset val="129"/>
      </rPr>
      <t>내구연한 내에서 품목당 수량 제한 없이 구입 할 수 있다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</si>
  <si>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>④ 대상자의 일상생활 수행능력 정도</t>
    <phoneticPr fontId="20" type="noConversion"/>
  </si>
  <si>
    <r>
      <t>① 경과기록과 보관의 업무는 해당 되지 않는다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</si>
  <si>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>② 복지용구를 직접 판매한다.</t>
    <phoneticPr fontId="20" type="noConversion"/>
  </si>
  <si>
    <r>
      <t>③</t>
    </r>
    <r>
      <rPr>
        <b/>
        <sz val="10"/>
        <rFont val="굴림체"/>
        <family val="3"/>
        <charset val="129"/>
      </rPr>
      <t xml:space="preserve"> </t>
    </r>
    <r>
      <rPr>
        <b/>
        <sz val="10"/>
        <rFont val="돋움"/>
        <family val="3"/>
        <charset val="129"/>
      </rPr>
      <t xml:space="preserve">대상자를 인격체로 존중 </t>
    </r>
    <phoneticPr fontId="20" type="noConversion"/>
  </si>
  <si>
    <t>④ 직무 수행 시 전문적 지식과 기술이 필요하지 않다.</t>
    <phoneticPr fontId="20" type="noConversion"/>
  </si>
  <si>
    <r>
      <t>①</t>
    </r>
    <r>
      <rPr>
        <b/>
        <sz val="10"/>
        <rFont val="굴림체"/>
        <family val="3"/>
        <charset val="129"/>
      </rPr>
      <t xml:space="preserve"> </t>
    </r>
    <r>
      <rPr>
        <b/>
        <sz val="10"/>
        <rFont val="돋움"/>
        <family val="3"/>
        <charset val="129"/>
      </rPr>
      <t xml:space="preserve">성적 학대 </t>
    </r>
    <phoneticPr fontId="20" type="noConversion"/>
  </si>
  <si>
    <t xml:space="preserve">② 정서적 학대 </t>
    <phoneticPr fontId="20" type="noConversion"/>
  </si>
  <si>
    <t xml:space="preserve">③ 정서적 치료 </t>
    <phoneticPr fontId="20" type="noConversion"/>
  </si>
  <si>
    <t>④ 경제적 학대</t>
    <phoneticPr fontId="20" type="noConversion"/>
  </si>
  <si>
    <r>
      <t>① 한번에 한가지만 질문한다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</si>
  <si>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>② 기억을 테스트하는 질문을 한다.</t>
    <phoneticPr fontId="20" type="noConversion"/>
  </si>
  <si>
    <r>
      <t>③ 부정적인 단어로 단호히 말한다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</si>
  <si>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>④ 말을 하는 동안 중간에 개입한다.</t>
    <phoneticPr fontId="20" type="noConversion"/>
  </si>
  <si>
    <r>
      <t>① 관리자가 일상 활동을 결정한다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</si>
  <si>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 xml:space="preserve">② 케어를 획일적으로 지원하는 것을 지양한다. </t>
    <phoneticPr fontId="20" type="noConversion"/>
  </si>
  <si>
    <r>
      <t>③ 진단명에 따라 케어활동이 결정된다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</si>
  <si>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 xml:space="preserve">④ 실무직원들은 케어 활동 의사결정 과정에서 배제된다. </t>
    <phoneticPr fontId="20" type="noConversion"/>
  </si>
  <si>
    <r>
      <t>①</t>
    </r>
    <r>
      <rPr>
        <b/>
        <sz val="10"/>
        <rFont val="굴림체"/>
        <family val="3"/>
        <charset val="129"/>
      </rPr>
      <t xml:space="preserve"> </t>
    </r>
    <r>
      <rPr>
        <b/>
        <sz val="10"/>
        <rFont val="돋움"/>
        <family val="3"/>
        <charset val="129"/>
      </rPr>
      <t>허리를 펴고 무릎을 펴서 들어 올린다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</si>
  <si>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>② 무게 중심을 최대한 높힌다.</t>
    <phoneticPr fontId="20" type="noConversion"/>
  </si>
  <si>
    <r>
      <t>③ 다리가 아닌 허리를 이용해 들어 올린다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</si>
  <si>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 xml:space="preserve">④ 물건을 든 상태에서 방향을 바꿀 때 허리를 돌린다. </t>
    <phoneticPr fontId="20" type="noConversion"/>
  </si>
  <si>
    <t xml:space="preserve">① 물건을 들거나 내릴 때 허리사용 </t>
    <phoneticPr fontId="20" type="noConversion"/>
  </si>
  <si>
    <t xml:space="preserve">② 어깨 위 높이에 물건 놓기 </t>
    <phoneticPr fontId="20" type="noConversion"/>
  </si>
  <si>
    <r>
      <t>③</t>
    </r>
    <r>
      <rPr>
        <b/>
        <sz val="10"/>
        <rFont val="굴림체"/>
        <family val="3"/>
        <charset val="129"/>
      </rPr>
      <t xml:space="preserve"> </t>
    </r>
    <r>
      <rPr>
        <b/>
        <sz val="10"/>
        <rFont val="돋움"/>
        <family val="3"/>
        <charset val="129"/>
      </rPr>
      <t>작업 시작 전</t>
    </r>
    <r>
      <rPr>
        <b/>
        <sz val="10"/>
        <rFont val="굴림체"/>
        <family val="3"/>
        <charset val="129"/>
      </rPr>
      <t>,</t>
    </r>
    <r>
      <rPr>
        <b/>
        <sz val="10"/>
        <rFont val="돋움"/>
        <family val="3"/>
        <charset val="129"/>
      </rPr>
      <t xml:space="preserve">후 스트레칭 하기 </t>
    </r>
    <phoneticPr fontId="20" type="noConversion"/>
  </si>
  <si>
    <t xml:space="preserve">④ 작업 높이는 무릎 높이로 맞추기 </t>
    <phoneticPr fontId="20" type="noConversion"/>
  </si>
  <si>
    <r>
      <t>① 식사 후 배설하게 한다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</si>
  <si>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 xml:space="preserve">② 점도가 높은 음식이 좋다. </t>
    <phoneticPr fontId="20" type="noConversion"/>
  </si>
  <si>
    <r>
      <t>③ 최대한 식사를 도와준다</t>
    </r>
    <r>
      <rPr>
        <b/>
        <sz val="10"/>
        <rFont val="굴림체"/>
        <family val="3"/>
        <charset val="129"/>
      </rPr>
      <t xml:space="preserve">. </t>
    </r>
    <phoneticPr fontId="20" type="noConversion"/>
  </si>
  <si>
    <t>④ 앉은 자세로 천천히 식사하게 돕는다.</t>
    <phoneticPr fontId="20" type="noConversion"/>
  </si>
  <si>
    <t>2020년 08월 0826일  교재지급관리대장(1강의실)</t>
    <phoneticPr fontId="20" type="noConversion"/>
  </si>
  <si>
    <r>
      <rPr>
        <b/>
        <sz val="16"/>
        <color theme="8"/>
        <rFont val="맑은 고딕"/>
        <family val="3"/>
        <charset val="129"/>
        <scheme val="minor"/>
      </rPr>
      <t>①</t>
    </r>
    <r>
      <rPr>
        <sz val="16"/>
        <color rgb="FF000000"/>
        <rFont val="맑은 고딕"/>
        <family val="3"/>
        <charset val="129"/>
        <scheme val="minor"/>
      </rPr>
      <t xml:space="preserve"> 매우 그렇다 </t>
    </r>
    <r>
      <rPr>
        <b/>
        <sz val="16"/>
        <color rgb="FF86AFDC"/>
        <rFont val="맑은 고딕"/>
        <family val="3"/>
        <charset val="129"/>
        <scheme val="minor"/>
      </rPr>
      <t>②</t>
    </r>
    <r>
      <rPr>
        <sz val="16"/>
        <color rgb="FF000000"/>
        <rFont val="맑은 고딕"/>
        <family val="3"/>
        <charset val="129"/>
        <scheme val="minor"/>
      </rPr>
      <t xml:space="preserve"> 그렇다. </t>
    </r>
    <r>
      <rPr>
        <b/>
        <sz val="16"/>
        <color rgb="FF86AFDC"/>
        <rFont val="맑은 고딕"/>
        <family val="3"/>
        <charset val="129"/>
        <scheme val="minor"/>
      </rPr>
      <t>③</t>
    </r>
    <r>
      <rPr>
        <sz val="16"/>
        <color rgb="FF000000"/>
        <rFont val="맑은 고딕"/>
        <family val="3"/>
        <charset val="129"/>
        <scheme val="minor"/>
      </rPr>
      <t xml:space="preserve"> 보통이다 </t>
    </r>
    <r>
      <rPr>
        <b/>
        <sz val="16"/>
        <color rgb="FF86AFDC"/>
        <rFont val="맑은 고딕"/>
        <family val="3"/>
        <charset val="129"/>
        <scheme val="minor"/>
      </rPr>
      <t>④</t>
    </r>
    <r>
      <rPr>
        <sz val="16"/>
        <color rgb="FF000000"/>
        <rFont val="맑은 고딕"/>
        <family val="3"/>
        <charset val="129"/>
        <scheme val="minor"/>
      </rPr>
      <t xml:space="preserve"> 아니다 </t>
    </r>
    <r>
      <rPr>
        <b/>
        <sz val="16"/>
        <color rgb="FF86AFDC"/>
        <rFont val="맑은 고딕"/>
        <family val="3"/>
        <charset val="129"/>
        <scheme val="minor"/>
      </rPr>
      <t>⑤</t>
    </r>
    <r>
      <rPr>
        <sz val="16"/>
        <color rgb="FF000000"/>
        <rFont val="맑은 고딕"/>
        <family val="3"/>
        <charset val="129"/>
        <scheme val="minor"/>
      </rPr>
      <t xml:space="preserve"> 전혀 아니다</t>
    </r>
    <phoneticPr fontId="20" type="noConversion"/>
  </si>
  <si>
    <t>나이
(만나이)</t>
    <phoneticPr fontId="20" type="noConversion"/>
  </si>
  <si>
    <r>
      <t xml:space="preserve">(남 </t>
    </r>
    <r>
      <rPr>
        <b/>
        <sz val="14"/>
        <color rgb="FF86AFDC"/>
        <rFont val="맑은 고딕"/>
        <family val="3"/>
        <charset val="129"/>
        <scheme val="minor"/>
      </rPr>
      <t>○</t>
    </r>
    <r>
      <rPr>
        <b/>
        <sz val="14"/>
        <color rgb="FF000000"/>
        <rFont val="맑은 고딕"/>
        <family val="3"/>
        <charset val="129"/>
        <scheme val="minor"/>
      </rPr>
      <t xml:space="preserve"> , 여 </t>
    </r>
    <r>
      <rPr>
        <b/>
        <sz val="14"/>
        <color rgb="FF86AFDC"/>
        <rFont val="맑은 고딕"/>
        <family val="3"/>
        <charset val="129"/>
        <scheme val="minor"/>
      </rPr>
      <t>○</t>
    </r>
    <r>
      <rPr>
        <b/>
        <sz val="14"/>
        <color rgb="FF000000"/>
        <rFont val="맑은 고딕"/>
        <family val="3"/>
        <charset val="129"/>
        <scheme val="minor"/>
      </rPr>
      <t>)</t>
    </r>
  </si>
  <si>
    <r>
      <t xml:space="preserve">① </t>
    </r>
    <r>
      <rPr>
        <b/>
        <sz val="14"/>
        <color rgb="FF000000"/>
        <rFont val="맑은 고딕"/>
        <family val="3"/>
        <charset val="129"/>
        <scheme val="minor"/>
      </rPr>
      <t xml:space="preserve">20대 </t>
    </r>
    <r>
      <rPr>
        <b/>
        <sz val="14"/>
        <color rgb="FF86AFDC"/>
        <rFont val="맑은 고딕"/>
        <family val="3"/>
        <charset val="129"/>
        <scheme val="minor"/>
      </rPr>
      <t xml:space="preserve">② </t>
    </r>
    <r>
      <rPr>
        <b/>
        <sz val="14"/>
        <color rgb="FF000000"/>
        <rFont val="맑은 고딕"/>
        <family val="3"/>
        <charset val="129"/>
        <scheme val="minor"/>
      </rPr>
      <t>30대</t>
    </r>
    <phoneticPr fontId="20" type="noConversion"/>
  </si>
  <si>
    <r>
      <t xml:space="preserve">③ </t>
    </r>
    <r>
      <rPr>
        <b/>
        <sz val="14"/>
        <color rgb="FF000000"/>
        <rFont val="맑은 고딕"/>
        <family val="3"/>
        <charset val="129"/>
        <scheme val="minor"/>
      </rPr>
      <t xml:space="preserve">40대 </t>
    </r>
    <r>
      <rPr>
        <b/>
        <sz val="14"/>
        <color rgb="FF86AFDC"/>
        <rFont val="맑은 고딕"/>
        <family val="3"/>
        <charset val="129"/>
        <scheme val="minor"/>
      </rPr>
      <t xml:space="preserve">④ </t>
    </r>
    <r>
      <rPr>
        <b/>
        <sz val="14"/>
        <color rgb="FF000000"/>
        <rFont val="맑은 고딕"/>
        <family val="3"/>
        <charset val="129"/>
        <scheme val="minor"/>
      </rPr>
      <t>50대</t>
    </r>
    <phoneticPr fontId="20" type="noConversion"/>
  </si>
  <si>
    <r>
      <t xml:space="preserve">⑤ </t>
    </r>
    <r>
      <rPr>
        <b/>
        <sz val="14"/>
        <color rgb="FF000000"/>
        <rFont val="맑은 고딕"/>
        <family val="3"/>
        <charset val="129"/>
        <scheme val="minor"/>
      </rPr>
      <t xml:space="preserve">60대 </t>
    </r>
    <r>
      <rPr>
        <b/>
        <sz val="14"/>
        <color rgb="FF86AFDC"/>
        <rFont val="맑은 고딕"/>
        <family val="3"/>
        <charset val="129"/>
        <scheme val="minor"/>
      </rPr>
      <t xml:space="preserve">⑥ </t>
    </r>
    <r>
      <rPr>
        <b/>
        <sz val="14"/>
        <color rgb="FF000000"/>
        <rFont val="맑은 고딕"/>
        <family val="3"/>
        <charset val="129"/>
        <scheme val="minor"/>
      </rPr>
      <t>70대</t>
    </r>
    <phoneticPr fontId="20" type="noConversion"/>
  </si>
  <si>
    <t>나눔과행복</t>
    <phoneticPr fontId="20" type="noConversion"/>
  </si>
  <si>
    <t>홍성자</t>
    <phoneticPr fontId="37" type="noConversion"/>
  </si>
  <si>
    <t>239-80-01287</t>
    <phoneticPr fontId="37" type="noConversion"/>
  </si>
  <si>
    <t>02-907-5431</t>
    <phoneticPr fontId="37" type="noConversion"/>
  </si>
  <si>
    <t>02-907-5434</t>
    <phoneticPr fontId="37" type="noConversion"/>
  </si>
  <si>
    <t>1956hsj@naver.com</t>
    <phoneticPr fontId="37" type="noConversion"/>
  </si>
  <si>
    <t>010-6802-6727</t>
    <phoneticPr fontId="37" type="noConversion"/>
  </si>
  <si>
    <t>김연순</t>
    <phoneticPr fontId="37" type="noConversion"/>
  </si>
  <si>
    <t>490408-2057418</t>
    <phoneticPr fontId="37" type="noConversion"/>
  </si>
  <si>
    <t>010-3899-6407</t>
    <phoneticPr fontId="37" type="noConversion"/>
  </si>
  <si>
    <t>박두례</t>
    <phoneticPr fontId="37" type="noConversion"/>
  </si>
  <si>
    <t>590213-2632719</t>
    <phoneticPr fontId="37" type="noConversion"/>
  </si>
  <si>
    <t>010-3599-6773</t>
    <phoneticPr fontId="37" type="noConversion"/>
  </si>
  <si>
    <t>730527-2035911</t>
    <phoneticPr fontId="37" type="noConversion"/>
  </si>
  <si>
    <t>010-3191-2379</t>
    <phoneticPr fontId="37" type="noConversion"/>
  </si>
  <si>
    <t>이진남</t>
    <phoneticPr fontId="37" type="noConversion"/>
  </si>
  <si>
    <t>571211-2528119</t>
    <phoneticPr fontId="37" type="noConversion"/>
  </si>
  <si>
    <t>010-5527-6490</t>
    <phoneticPr fontId="37" type="noConversion"/>
  </si>
  <si>
    <t>정희자</t>
    <phoneticPr fontId="37" type="noConversion"/>
  </si>
  <si>
    <t>501130-2246921</t>
    <phoneticPr fontId="37" type="noConversion"/>
  </si>
  <si>
    <t>010-8441-2929</t>
    <phoneticPr fontId="37" type="noConversion"/>
  </si>
  <si>
    <t>최계순</t>
    <phoneticPr fontId="37" type="noConversion"/>
  </si>
  <si>
    <t>540610-2467021</t>
    <phoneticPr fontId="37" type="noConversion"/>
  </si>
  <si>
    <t>010-4701-9903</t>
    <phoneticPr fontId="37" type="noConversion"/>
  </si>
  <si>
    <t>3-11320-00456</t>
    <phoneticPr fontId="20" type="noConversion"/>
  </si>
  <si>
    <t>나눔과행복</t>
    <phoneticPr fontId="37" type="noConversion"/>
  </si>
  <si>
    <t>김태현</t>
    <phoneticPr fontId="37" type="noConversion"/>
  </si>
  <si>
    <t>강경란</t>
    <phoneticPr fontId="20" type="noConversion"/>
  </si>
  <si>
    <t>010-4100-3371</t>
    <phoneticPr fontId="20" type="noConversion"/>
  </si>
  <si>
    <t>3-11350-00214</t>
    <phoneticPr fontId="37" type="noConversion"/>
  </si>
  <si>
    <t>강옥기</t>
    <phoneticPr fontId="37" type="noConversion"/>
  </si>
  <si>
    <t>010-4507-0133</t>
    <phoneticPr fontId="20" type="noConversion"/>
  </si>
  <si>
    <t>권오례</t>
    <phoneticPr fontId="20" type="noConversion"/>
  </si>
  <si>
    <t>010-5271-2590</t>
    <phoneticPr fontId="20" type="noConversion"/>
  </si>
  <si>
    <t>김정자</t>
    <phoneticPr fontId="20" type="noConversion"/>
  </si>
  <si>
    <t>010-5501-3802</t>
    <phoneticPr fontId="20" type="noConversion"/>
  </si>
  <si>
    <t>02-941-1195</t>
    <phoneticPr fontId="37" type="noConversion"/>
  </si>
  <si>
    <t>박귀자</t>
    <phoneticPr fontId="20" type="noConversion"/>
  </si>
  <si>
    <t>010-5351-1414</t>
    <phoneticPr fontId="20" type="noConversion"/>
  </si>
  <si>
    <t>02-941-1197</t>
    <phoneticPr fontId="37" type="noConversion"/>
  </si>
  <si>
    <t>박영숙</t>
    <phoneticPr fontId="37" type="noConversion"/>
  </si>
  <si>
    <t>010-2787-2758</t>
    <phoneticPr fontId="20" type="noConversion"/>
  </si>
  <si>
    <t>nanumhappy1@hanmail.net</t>
    <phoneticPr fontId="37" type="noConversion"/>
  </si>
  <si>
    <t>박응순</t>
    <phoneticPr fontId="20" type="noConversion"/>
  </si>
  <si>
    <t>010-5294-2386</t>
    <phoneticPr fontId="20" type="noConversion"/>
  </si>
  <si>
    <t>차민선</t>
    <phoneticPr fontId="37" type="noConversion"/>
  </si>
  <si>
    <t>박종덕</t>
    <phoneticPr fontId="20" type="noConversion"/>
  </si>
  <si>
    <t>010-7733-2650</t>
    <phoneticPr fontId="20" type="noConversion"/>
  </si>
  <si>
    <t>010-2047-0689</t>
    <phoneticPr fontId="37" type="noConversion"/>
  </si>
  <si>
    <t>박태임</t>
    <phoneticPr fontId="20" type="noConversion"/>
  </si>
  <si>
    <t>010-7747-6561</t>
    <phoneticPr fontId="20" type="noConversion"/>
  </si>
  <si>
    <t>변계순</t>
    <phoneticPr fontId="37" type="noConversion"/>
  </si>
  <si>
    <t>010-6255-5325</t>
    <phoneticPr fontId="20" type="noConversion"/>
  </si>
  <si>
    <t>유금덕</t>
    <phoneticPr fontId="20" type="noConversion"/>
  </si>
  <si>
    <t>010-2356-7565</t>
    <phoneticPr fontId="20" type="noConversion"/>
  </si>
  <si>
    <t>이정임</t>
    <phoneticPr fontId="20" type="noConversion"/>
  </si>
  <si>
    <t>010-2209-0936</t>
    <phoneticPr fontId="20" type="noConversion"/>
  </si>
  <si>
    <t>이정희</t>
    <phoneticPr fontId="20" type="noConversion"/>
  </si>
  <si>
    <t>010-8919-2559</t>
    <phoneticPr fontId="20" type="noConversion"/>
  </si>
  <si>
    <t>임경숙</t>
    <phoneticPr fontId="37" type="noConversion"/>
  </si>
  <si>
    <t>010-4124-5910</t>
    <phoneticPr fontId="20" type="noConversion"/>
  </si>
  <si>
    <t>임명심</t>
    <phoneticPr fontId="20" type="noConversion"/>
  </si>
  <si>
    <t>010-7119-8075</t>
  </si>
  <si>
    <t>임영자</t>
    <phoneticPr fontId="20" type="noConversion"/>
  </si>
  <si>
    <t>010-9110-3828</t>
    <phoneticPr fontId="20" type="noConversion"/>
  </si>
  <si>
    <t>정영자</t>
    <phoneticPr fontId="20" type="noConversion"/>
  </si>
  <si>
    <t>010-6482-1067</t>
    <phoneticPr fontId="20" type="noConversion"/>
  </si>
  <si>
    <t>곽현희</t>
    <phoneticPr fontId="37" type="noConversion"/>
  </si>
  <si>
    <t>김영애</t>
    <phoneticPr fontId="37" type="noConversion"/>
  </si>
  <si>
    <t>010-7744-8571</t>
    <phoneticPr fontId="37" type="noConversion"/>
  </si>
  <si>
    <t>양순식</t>
    <phoneticPr fontId="37" type="noConversion"/>
  </si>
  <si>
    <t>010-9144-4305</t>
    <phoneticPr fontId="37" type="noConversion"/>
  </si>
  <si>
    <t>엄영숙</t>
    <phoneticPr fontId="37" type="noConversion"/>
  </si>
  <si>
    <t>010-4212-6442</t>
    <phoneticPr fontId="37" type="noConversion"/>
  </si>
  <si>
    <t>540-80-00039</t>
    <phoneticPr fontId="37" type="noConversion"/>
  </si>
  <si>
    <t>엄해숙</t>
    <phoneticPr fontId="37" type="noConversion"/>
  </si>
  <si>
    <t>010-2678-3244</t>
    <phoneticPr fontId="37" type="noConversion"/>
  </si>
  <si>
    <t>02-990-8856</t>
    <phoneticPr fontId="37" type="noConversion"/>
  </si>
  <si>
    <t>이미희</t>
    <phoneticPr fontId="37" type="noConversion"/>
  </si>
  <si>
    <t>010-6440-1489</t>
    <phoneticPr fontId="37" type="noConversion"/>
  </si>
  <si>
    <t>02-990-8857</t>
    <phoneticPr fontId="37" type="noConversion"/>
  </si>
  <si>
    <t>bonitahe88@naver.com</t>
    <phoneticPr fontId="37" type="noConversion"/>
  </si>
  <si>
    <t>손순자</t>
    <phoneticPr fontId="37" type="noConversion"/>
  </si>
  <si>
    <t>김지현</t>
    <phoneticPr fontId="37" type="noConversion"/>
  </si>
  <si>
    <t>윤향순</t>
    <phoneticPr fontId="37" type="noConversion"/>
  </si>
  <si>
    <t>590125-2624316</t>
    <phoneticPr fontId="37" type="noConversion"/>
  </si>
  <si>
    <t>010-8682-8776</t>
    <phoneticPr fontId="37" type="noConversion"/>
  </si>
  <si>
    <t>이성용</t>
    <phoneticPr fontId="37" type="noConversion"/>
  </si>
  <si>
    <t>511109-2017221</t>
    <phoneticPr fontId="37" type="noConversion"/>
  </si>
  <si>
    <t>장옥녀</t>
    <phoneticPr fontId="37" type="noConversion"/>
  </si>
  <si>
    <t>571114-2080116</t>
    <phoneticPr fontId="37" type="noConversion"/>
  </si>
  <si>
    <t>010-3282-7651</t>
    <phoneticPr fontId="37" type="noConversion"/>
  </si>
  <si>
    <t>최연숙</t>
    <phoneticPr fontId="37" type="noConversion"/>
  </si>
  <si>
    <t>601012-2464410</t>
    <phoneticPr fontId="37" type="noConversion"/>
  </si>
  <si>
    <t>010-4309-6098</t>
    <phoneticPr fontId="37" type="noConversion"/>
  </si>
  <si>
    <t>한희복</t>
    <phoneticPr fontId="37" type="noConversion"/>
  </si>
  <si>
    <t>550908-2245010</t>
    <phoneticPr fontId="37" type="noConversion"/>
  </si>
  <si>
    <t>010-4245-2733</t>
    <phoneticPr fontId="37" type="noConversion"/>
  </si>
  <si>
    <t>희망재가장기요양기관</t>
    <phoneticPr fontId="37" type="noConversion"/>
  </si>
  <si>
    <t>김경순</t>
    <phoneticPr fontId="37" type="noConversion"/>
  </si>
  <si>
    <t>560812-2456013</t>
    <phoneticPr fontId="37" type="noConversion"/>
  </si>
  <si>
    <t>010-8307-0079</t>
    <phoneticPr fontId="37" type="noConversion"/>
  </si>
  <si>
    <t>3-11320-00029</t>
    <phoneticPr fontId="37" type="noConversion"/>
  </si>
  <si>
    <t>라지숙</t>
    <phoneticPr fontId="37" type="noConversion"/>
  </si>
  <si>
    <t>540828-2031522</t>
    <phoneticPr fontId="37" type="noConversion"/>
  </si>
  <si>
    <t>010-6291-1096</t>
    <phoneticPr fontId="37" type="noConversion"/>
  </si>
  <si>
    <t>문선자</t>
    <phoneticPr fontId="37" type="noConversion"/>
  </si>
  <si>
    <t>661117-2640212</t>
    <phoneticPr fontId="37" type="noConversion"/>
  </si>
  <si>
    <t>010-2991-2091</t>
    <phoneticPr fontId="37" type="noConversion"/>
  </si>
  <si>
    <t>여영선</t>
    <phoneticPr fontId="37" type="noConversion"/>
  </si>
  <si>
    <t>570915-2168111</t>
    <phoneticPr fontId="37" type="noConversion"/>
  </si>
  <si>
    <t>010-7311-4441</t>
    <phoneticPr fontId="37" type="noConversion"/>
  </si>
  <si>
    <t>오후경</t>
    <phoneticPr fontId="37" type="noConversion"/>
  </si>
  <si>
    <t>650711-2079427</t>
    <phoneticPr fontId="37" type="noConversion"/>
  </si>
  <si>
    <t>010-5894-7379</t>
    <phoneticPr fontId="37" type="noConversion"/>
  </si>
  <si>
    <t>이정숙</t>
    <phoneticPr fontId="37" type="noConversion"/>
  </si>
  <si>
    <t>530724-2030528</t>
    <phoneticPr fontId="37" type="noConversion"/>
  </si>
  <si>
    <t>010-9164-7724</t>
    <phoneticPr fontId="37" type="noConversion"/>
  </si>
  <si>
    <t>bokdan99@hanmail.net</t>
    <phoneticPr fontId="37" type="noConversion"/>
  </si>
  <si>
    <t>이정순</t>
    <phoneticPr fontId="37" type="noConversion"/>
  </si>
  <si>
    <t>581029-2558225</t>
    <phoneticPr fontId="37" type="noConversion"/>
  </si>
  <si>
    <t>010-3146-7621</t>
    <phoneticPr fontId="37" type="noConversion"/>
  </si>
  <si>
    <t>정유미</t>
    <phoneticPr fontId="37" type="noConversion"/>
  </si>
  <si>
    <t>650818-2031518</t>
    <phoneticPr fontId="37" type="noConversion"/>
  </si>
  <si>
    <t>010-4616-1534</t>
  </si>
  <si>
    <t>010-3219-4162</t>
    <phoneticPr fontId="37" type="noConversion"/>
  </si>
  <si>
    <t>채영순</t>
    <phoneticPr fontId="37" type="noConversion"/>
  </si>
  <si>
    <t>550806-2460923</t>
    <phoneticPr fontId="37" type="noConversion"/>
  </si>
  <si>
    <t>010-4919-4703</t>
    <phoneticPr fontId="37" type="noConversion"/>
  </si>
  <si>
    <t>한성자</t>
    <phoneticPr fontId="37" type="noConversion"/>
  </si>
  <si>
    <t>770312-2006011</t>
    <phoneticPr fontId="37" type="noConversion"/>
  </si>
  <si>
    <t>010-8884-9286</t>
    <phoneticPr fontId="37" type="noConversion"/>
  </si>
  <si>
    <t>박지연</t>
  </si>
  <si>
    <t>010-7372-9744</t>
  </si>
  <si>
    <t>미이수 1명_오매자</t>
    <phoneticPr fontId="20" type="noConversion"/>
  </si>
  <si>
    <t>기존</t>
    <phoneticPr fontId="37" type="noConversion"/>
  </si>
  <si>
    <t>양경희</t>
    <phoneticPr fontId="37" type="noConversion"/>
  </si>
  <si>
    <t>010-2836-1513</t>
    <phoneticPr fontId="37" type="noConversion"/>
  </si>
  <si>
    <t>추가</t>
    <phoneticPr fontId="37" type="noConversion"/>
  </si>
  <si>
    <t>석영순</t>
    <phoneticPr fontId="37" type="noConversion"/>
  </si>
  <si>
    <t>010-2709-0339</t>
    <phoneticPr fontId="37" type="noConversion"/>
  </si>
  <si>
    <t>이호순</t>
    <phoneticPr fontId="37" type="noConversion"/>
  </si>
  <si>
    <t>010-2721-7918</t>
    <phoneticPr fontId="37" type="noConversion"/>
  </si>
  <si>
    <t>이규희</t>
    <phoneticPr fontId="37" type="noConversion"/>
  </si>
  <si>
    <t>010-2385-6160</t>
    <phoneticPr fontId="37" type="noConversion"/>
  </si>
  <si>
    <t>변경</t>
    <phoneticPr fontId="37" type="noConversion"/>
  </si>
  <si>
    <t>조명희</t>
    <phoneticPr fontId="37" type="noConversion"/>
  </si>
  <si>
    <t>500820-2345415</t>
    <phoneticPr fontId="37" type="noConversion"/>
  </si>
  <si>
    <t>540815-2091010</t>
    <phoneticPr fontId="37" type="noConversion"/>
  </si>
  <si>
    <t>나금례</t>
    <phoneticPr fontId="37" type="noConversion"/>
  </si>
  <si>
    <t>500915-2025113</t>
    <phoneticPr fontId="37" type="noConversion"/>
  </si>
  <si>
    <t>최화자</t>
    <phoneticPr fontId="37" type="noConversion"/>
  </si>
  <si>
    <t>520707-2029717</t>
    <phoneticPr fontId="37" type="noConversion"/>
  </si>
  <si>
    <t>010-4762-5876</t>
    <phoneticPr fontId="37" type="noConversion"/>
  </si>
  <si>
    <t xml:space="preserve">이순우 </t>
    <phoneticPr fontId="37" type="noConversion"/>
  </si>
  <si>
    <t>601005-2446810</t>
    <phoneticPr fontId="37" type="noConversion"/>
  </si>
  <si>
    <t>010-2701-2487</t>
    <phoneticPr fontId="37" type="noConversion"/>
  </si>
  <si>
    <t>010-9953-9007</t>
  </si>
  <si>
    <t>류애련</t>
  </si>
  <si>
    <t>210-80-16775</t>
  </si>
  <si>
    <t>02)933-3399</t>
  </si>
  <si>
    <t>02)903-1338</t>
  </si>
  <si>
    <t>yoo4652@hanmail.net</t>
  </si>
  <si>
    <t>박성배</t>
  </si>
  <si>
    <t>김명숙</t>
  </si>
  <si>
    <t>580220-2777610</t>
  </si>
  <si>
    <t>010-8650-7008</t>
  </si>
  <si>
    <t>김부희</t>
  </si>
  <si>
    <t>550515-2222718</t>
  </si>
  <si>
    <t>010-4830-1320</t>
  </si>
  <si>
    <t>김정희</t>
  </si>
  <si>
    <t>571030-2543711</t>
  </si>
  <si>
    <t>010-8753-5159</t>
  </si>
  <si>
    <t>210-82-09910</t>
  </si>
  <si>
    <t>박선화</t>
  </si>
  <si>
    <t>620607-2030915</t>
  </si>
  <si>
    <t>010-5045-8667</t>
  </si>
  <si>
    <t>02-987-1064</t>
  </si>
  <si>
    <t>설희진</t>
  </si>
  <si>
    <t>651231-2025516</t>
  </si>
  <si>
    <t>010-9280-1661</t>
  </si>
  <si>
    <t>02-987-1065</t>
  </si>
  <si>
    <t>윤석자</t>
  </si>
  <si>
    <t>530312-2452517</t>
  </si>
  <si>
    <t>010-2214-2628</t>
  </si>
  <si>
    <t>yoyang0515@hanmail.net</t>
  </si>
  <si>
    <t>채미경</t>
  </si>
  <si>
    <t>600106-2029415</t>
  </si>
  <si>
    <t>010-8903-9343</t>
  </si>
  <si>
    <t>김애선</t>
  </si>
  <si>
    <t>최순돌</t>
  </si>
  <si>
    <t>520925-2030023</t>
  </si>
  <si>
    <t>010-24615541</t>
  </si>
  <si>
    <t>010-3287-2701</t>
  </si>
  <si>
    <t>권현정</t>
  </si>
  <si>
    <t>550201-2458618</t>
  </si>
  <si>
    <t>010-4817-3699</t>
  </si>
  <si>
    <t>안길자</t>
  </si>
  <si>
    <t>600825-2396542</t>
  </si>
  <si>
    <t>010-5484-7961</t>
  </si>
  <si>
    <t>유정은</t>
  </si>
  <si>
    <t>630908-2030816</t>
  </si>
  <si>
    <t>010-6807-8009</t>
  </si>
  <si>
    <t>손영옥</t>
  </si>
  <si>
    <t>761030-2010512</t>
  </si>
  <si>
    <t>010-2326-7627</t>
  </si>
  <si>
    <t>최영란</t>
  </si>
  <si>
    <t>580328-2036611</t>
  </si>
  <si>
    <t>010-5730-2005</t>
  </si>
  <si>
    <t>이미경</t>
  </si>
  <si>
    <t>671210-2025518</t>
  </si>
  <si>
    <t>010-4240-7291</t>
  </si>
  <si>
    <t>송영림</t>
  </si>
  <si>
    <t>510727-2023619</t>
  </si>
  <si>
    <t>010-3711-8778</t>
  </si>
  <si>
    <t>이말필</t>
  </si>
  <si>
    <t>600924-2123312</t>
  </si>
  <si>
    <t>010-9567-0654</t>
  </si>
  <si>
    <t>은정노인요양복지센터</t>
    <phoneticPr fontId="20" type="noConversion"/>
  </si>
  <si>
    <t>3-11320-00321</t>
    <phoneticPr fontId="20" type="noConversion"/>
  </si>
  <si>
    <t>비용수급사업장</t>
  </si>
  <si>
    <t>3-11305-00223</t>
    <phoneticPr fontId="20" type="noConversion"/>
  </si>
  <si>
    <t>주민등록번호</t>
  </si>
  <si>
    <t>훈련생구분</t>
  </si>
  <si>
    <t>이름</t>
  </si>
  <si>
    <t>비용수급사업장번호</t>
  </si>
  <si>
    <t>최종학력</t>
  </si>
  <si>
    <t>비정규직구분</t>
  </si>
  <si>
    <t>기숙사사용여부</t>
  </si>
  <si>
    <t>식비사용여부</t>
  </si>
  <si>
    <t>대체인력</t>
  </si>
  <si>
    <t>교대제</t>
  </si>
  <si>
    <t>식비/기숙사신청</t>
  </si>
  <si>
    <t>이메일</t>
  </si>
  <si>
    <t>007</t>
    <phoneticPr fontId="37" type="noConversion"/>
  </si>
  <si>
    <t>014</t>
    <phoneticPr fontId="37" type="noConversion"/>
  </si>
  <si>
    <t>N</t>
    <phoneticPr fontId="37" type="noConversion"/>
  </si>
  <si>
    <t>Y</t>
    <phoneticPr fontId="37" type="noConversion"/>
  </si>
  <si>
    <t>나눔과행복</t>
  </si>
  <si>
    <t>제2020-1017-01호</t>
    <phoneticPr fontId="20" type="noConversion"/>
  </si>
  <si>
    <t>제2020-1017-02호</t>
  </si>
  <si>
    <t>제2020-1017-03호</t>
  </si>
  <si>
    <t>제2020-1017-04호</t>
  </si>
  <si>
    <t>제2020-1017-05호</t>
  </si>
  <si>
    <t>제2020-1017-06호</t>
  </si>
  <si>
    <t>제2020-1017-07호</t>
  </si>
  <si>
    <t>제2020-1017-08호</t>
  </si>
  <si>
    <t>제2020-1017-09호</t>
  </si>
  <si>
    <t>제2020-1017-10호</t>
  </si>
  <si>
    <t>제2020-1017-11호</t>
  </si>
  <si>
    <t>제2020-1017-12호</t>
  </si>
  <si>
    <t>제2020-1017-13호</t>
  </si>
  <si>
    <t>제2020-1017-15호</t>
  </si>
  <si>
    <t>제2020-1017-16호</t>
  </si>
  <si>
    <t>제2020-1017-17호</t>
  </si>
  <si>
    <t>제2020-1017-18호</t>
  </si>
  <si>
    <t>제2020-1017-19호</t>
  </si>
  <si>
    <t>제2020-1017-20호</t>
  </si>
  <si>
    <t>제2020-1017-21호</t>
  </si>
  <si>
    <t>제2020-1017-22호</t>
  </si>
  <si>
    <t>제2020-1017-23호</t>
  </si>
  <si>
    <t>제2020-1017-24호</t>
  </si>
  <si>
    <t>제2020-1017-25호</t>
  </si>
  <si>
    <t>제2020-1017-26호</t>
  </si>
  <si>
    <t>제2020-1017-27호</t>
  </si>
  <si>
    <t>제2020-1017-28호</t>
  </si>
  <si>
    <t>제2020-1017-29호</t>
  </si>
  <si>
    <t>제2020-1017-30호</t>
  </si>
  <si>
    <t>사랑채요양종합복지센터1</t>
    <phoneticPr fontId="37" type="noConversion"/>
  </si>
  <si>
    <t>새봄노인복지센터1</t>
    <phoneticPr fontId="37" type="noConversion"/>
  </si>
  <si>
    <t>새봄노인복지센터1</t>
    <phoneticPr fontId="20" type="noConversion"/>
  </si>
  <si>
    <t>개미방문요양센터1</t>
    <phoneticPr fontId="20" type="noConversion"/>
  </si>
  <si>
    <t>개미방문요양센터1</t>
    <phoneticPr fontId="37" type="noConversion"/>
  </si>
  <si>
    <t>고용보험미가입</t>
    <phoneticPr fontId="20" type="noConversion"/>
  </si>
  <si>
    <t>타사근로자</t>
    <phoneticPr fontId="20" type="noConversion"/>
  </si>
  <si>
    <r>
      <t xml:space="preserve">사업장 </t>
    </r>
    <r>
      <rPr>
        <b/>
        <sz val="13"/>
        <color theme="1"/>
        <rFont val="굴림체"/>
        <family val="3"/>
        <charset val="129"/>
      </rPr>
      <t>e-mail</t>
    </r>
    <r>
      <rPr>
        <b/>
        <sz val="12"/>
        <color theme="1"/>
        <rFont val="굴림체"/>
        <family val="3"/>
        <charset val="129"/>
      </rPr>
      <t xml:space="preserve"> 주소</t>
    </r>
    <phoneticPr fontId="37" type="noConversion"/>
  </si>
  <si>
    <t>사랑채요양종합복지센터1</t>
    <phoneticPr fontId="20" type="noConversion"/>
  </si>
  <si>
    <t>임춘자</t>
  </si>
  <si>
    <t>010-3726-9912</t>
  </si>
  <si>
    <t>석경옥</t>
  </si>
  <si>
    <t>580209-2396621</t>
  </si>
  <si>
    <t>010-4084-9182</t>
  </si>
  <si>
    <t>정영숙</t>
  </si>
  <si>
    <t>010-6242-1901</t>
  </si>
  <si>
    <t>이든케어복지센터1</t>
    <phoneticPr fontId="20" type="noConversion"/>
  </si>
  <si>
    <t>이든케어복지센터1</t>
    <phoneticPr fontId="37" type="noConversion"/>
  </si>
  <si>
    <t>로뎀재가복지센터1</t>
    <phoneticPr fontId="20" type="noConversion"/>
  </si>
  <si>
    <t>이든케어복지센터2</t>
    <phoneticPr fontId="20" type="noConversion"/>
  </si>
  <si>
    <t>로뎀재가복지센터2</t>
    <phoneticPr fontId="20" type="noConversion"/>
  </si>
  <si>
    <t>새봄노인복지센터2</t>
    <phoneticPr fontId="20" type="noConversion"/>
  </si>
  <si>
    <t>새봄노인복지센터3</t>
    <phoneticPr fontId="37" type="noConversion"/>
  </si>
  <si>
    <t>새봄노인복지센터2</t>
    <phoneticPr fontId="37" type="noConversion"/>
  </si>
  <si>
    <t>로뎀재가복지센터2</t>
    <phoneticPr fontId="37" type="noConversion"/>
  </si>
  <si>
    <t>로뎀재가복지센터1</t>
    <phoneticPr fontId="37" type="noConversion"/>
  </si>
  <si>
    <t>이든케어복지센터2</t>
    <phoneticPr fontId="37" type="noConversion"/>
  </si>
  <si>
    <t>새봄노인복지센터3</t>
    <phoneticPr fontId="20" type="noConversion"/>
  </si>
  <si>
    <t>담당자 
성명</t>
    <phoneticPr fontId="37" type="noConversion"/>
  </si>
  <si>
    <t>담당자 
핸드폰번호</t>
    <phoneticPr fontId="37" type="noConversion"/>
  </si>
  <si>
    <t>훈련비 
50%</t>
    <phoneticPr fontId="20" type="noConversion"/>
  </si>
  <si>
    <t>김복단</t>
  </si>
  <si>
    <t>02)954-7290</t>
  </si>
  <si>
    <t>02)954-7297</t>
  </si>
  <si>
    <t>완료</t>
    <phoneticPr fontId="20" type="noConversion"/>
  </si>
  <si>
    <t>김미선</t>
  </si>
  <si>
    <t>010-5385-9564</t>
  </si>
  <si>
    <t>남현희</t>
  </si>
  <si>
    <t>010-7127-6066</t>
  </si>
  <si>
    <t>561016-2654917</t>
    <phoneticPr fontId="20" type="noConversion"/>
  </si>
  <si>
    <t>전인숙</t>
  </si>
  <si>
    <t>571224-2534113</t>
  </si>
  <si>
    <t>010-3752-1415</t>
  </si>
  <si>
    <t>조영하</t>
  </si>
  <si>
    <t>530516-2357111</t>
  </si>
  <si>
    <t>010-5744-4644</t>
  </si>
  <si>
    <t>최유진</t>
  </si>
  <si>
    <t>661224-2024918</t>
  </si>
  <si>
    <t>010-6500-3972</t>
  </si>
  <si>
    <t>한준남</t>
  </si>
  <si>
    <t>560417-2011723</t>
  </si>
  <si>
    <t>010-2794-3300</t>
  </si>
  <si>
    <t>한희자</t>
  </si>
  <si>
    <t>600430-2457314</t>
  </si>
  <si>
    <t>010-8235-3118</t>
  </si>
  <si>
    <t>홍기순</t>
  </si>
  <si>
    <t>670120-2460520</t>
  </si>
  <si>
    <t>010-3905-6924</t>
  </si>
  <si>
    <t>강형내</t>
  </si>
  <si>
    <t>560922-2654626</t>
  </si>
  <si>
    <t>010-5040-2468</t>
  </si>
  <si>
    <t>김경숙</t>
  </si>
  <si>
    <t>550615-2058419</t>
  </si>
  <si>
    <t>010-9306-5067</t>
  </si>
  <si>
    <t>김금수</t>
  </si>
  <si>
    <t>620212-2654713</t>
  </si>
  <si>
    <t>010-9917-0212</t>
  </si>
  <si>
    <t>김순임</t>
  </si>
  <si>
    <t>570427-2446911</t>
  </si>
  <si>
    <t>010-9121-4325</t>
  </si>
  <si>
    <t>김영숙</t>
  </si>
  <si>
    <t>560903-2624514</t>
  </si>
  <si>
    <t>010-6778-1811</t>
  </si>
  <si>
    <t>김정미</t>
  </si>
  <si>
    <t>670303-2639720</t>
  </si>
  <si>
    <t>010-2772-4107</t>
  </si>
  <si>
    <t>김정자</t>
  </si>
  <si>
    <t>550125-2036618</t>
  </si>
  <si>
    <t>010-3744-5099</t>
  </si>
  <si>
    <t>김화숙</t>
  </si>
  <si>
    <t>600622-2813217</t>
  </si>
  <si>
    <t>010-9979-5971</t>
  </si>
  <si>
    <t>나금복</t>
  </si>
  <si>
    <t>550523-2460311</t>
  </si>
  <si>
    <t>010-8398-2277</t>
  </si>
  <si>
    <t>박성숙</t>
  </si>
  <si>
    <t>650825-2031010</t>
  </si>
  <si>
    <t>010-4912-2043</t>
  </si>
  <si>
    <t>박인옥</t>
  </si>
  <si>
    <t>620115-2447334</t>
  </si>
  <si>
    <t>010-9111-4701</t>
  </si>
  <si>
    <t>박홍숙</t>
  </si>
  <si>
    <t>591101-2927210</t>
  </si>
  <si>
    <t>010-2766-3325</t>
  </si>
  <si>
    <t>변성희</t>
  </si>
  <si>
    <t>670528-2030417</t>
  </si>
  <si>
    <t>010-9311-5622</t>
  </si>
  <si>
    <t>서남숙</t>
  </si>
  <si>
    <t>591220-2536812</t>
  </si>
  <si>
    <t>010-2371-4156</t>
  </si>
  <si>
    <t>송순자</t>
  </si>
  <si>
    <t>571124-2173811</t>
  </si>
  <si>
    <t>010-2621-6569</t>
  </si>
  <si>
    <t>용명화</t>
  </si>
  <si>
    <t>600111-2322026</t>
  </si>
  <si>
    <t>010-8750-5083</t>
  </si>
  <si>
    <t>이경숙</t>
  </si>
  <si>
    <t>620606-2800014</t>
  </si>
  <si>
    <t>010-4933-1539</t>
  </si>
  <si>
    <t>이병숙</t>
  </si>
  <si>
    <t>700315-2622233</t>
  </si>
  <si>
    <t>010-5731-6998</t>
  </si>
  <si>
    <t>이복선</t>
  </si>
  <si>
    <t>560608-2226812</t>
  </si>
  <si>
    <t>010-2264-5135</t>
  </si>
  <si>
    <t>이상열</t>
  </si>
  <si>
    <t>510306-1347911</t>
  </si>
  <si>
    <t>010-4903-6352</t>
  </si>
  <si>
    <t>이영숙</t>
  </si>
  <si>
    <t>490214-2024912</t>
  </si>
  <si>
    <t>010-7676-4713</t>
  </si>
  <si>
    <t>이영인</t>
  </si>
  <si>
    <t>580307-2777515</t>
  </si>
  <si>
    <t>010-3194-5945</t>
  </si>
  <si>
    <t>이정분</t>
  </si>
  <si>
    <t>570615-2241012</t>
  </si>
  <si>
    <t>010-4146-8759</t>
  </si>
  <si>
    <t>이진선</t>
  </si>
  <si>
    <t>581120-2241522</t>
  </si>
  <si>
    <t>010-7474-5881</t>
  </si>
  <si>
    <t>이추자</t>
  </si>
  <si>
    <t>500915-2030622</t>
  </si>
  <si>
    <t>010-2205-5950</t>
  </si>
  <si>
    <t>550821-2243419</t>
  </si>
  <si>
    <t>010-4591-3053</t>
  </si>
  <si>
    <t>임금자</t>
  </si>
  <si>
    <t>610421-2453311</t>
  </si>
  <si>
    <t>010-8904-7676</t>
  </si>
  <si>
    <t>N</t>
  </si>
  <si>
    <t>Y</t>
  </si>
  <si>
    <t>ID</t>
    <phoneticPr fontId="37" type="noConversion"/>
  </si>
  <si>
    <t>PW</t>
    <phoneticPr fontId="37" type="noConversion"/>
  </si>
  <si>
    <t>621001-2382624</t>
  </si>
  <si>
    <t>501208-2001726</t>
  </si>
  <si>
    <t>520920-2143721</t>
  </si>
  <si>
    <t>500425-2019634</t>
  </si>
  <si>
    <t>521110-2691411</t>
  </si>
  <si>
    <t>560204-2241522</t>
  </si>
  <si>
    <t>521006-2631712</t>
  </si>
  <si>
    <t>441004-2025818</t>
  </si>
  <si>
    <t>520215-2536317</t>
  </si>
  <si>
    <t>571020-2094716</t>
  </si>
  <si>
    <t>640615-2030212</t>
    <phoneticPr fontId="20" type="noConversion"/>
  </si>
  <si>
    <t>690307-2810122</t>
    <phoneticPr fontId="20" type="noConversion"/>
  </si>
  <si>
    <t>650825-2387116</t>
    <phoneticPr fontId="20" type="noConversion"/>
  </si>
  <si>
    <t>651220-2398416</t>
    <phoneticPr fontId="20" type="noConversion"/>
  </si>
  <si>
    <t>690527-1029732</t>
    <phoneticPr fontId="20" type="noConversion"/>
  </si>
  <si>
    <t>640220-2347622</t>
    <phoneticPr fontId="20" type="noConversion"/>
  </si>
  <si>
    <t>570606-2328915</t>
    <phoneticPr fontId="20" type="noConversion"/>
  </si>
  <si>
    <t>620730-2661927</t>
    <phoneticPr fontId="20" type="noConversion"/>
  </si>
  <si>
    <t>481103-2573419</t>
    <phoneticPr fontId="20" type="noConversion"/>
  </si>
  <si>
    <t>620701-2667616</t>
    <phoneticPr fontId="20" type="noConversion"/>
  </si>
  <si>
    <t>571124-2056814</t>
    <phoneticPr fontId="20" type="noConversion"/>
  </si>
  <si>
    <t>481120-2023311</t>
    <phoneticPr fontId="20" type="noConversion"/>
  </si>
  <si>
    <t>sk</t>
  </si>
  <si>
    <t>sk</t>
    <phoneticPr fontId="20" type="noConversion"/>
  </si>
  <si>
    <t>550315-2009926</t>
    <phoneticPr fontId="20" type="noConversion"/>
  </si>
  <si>
    <t>kkran0315</t>
  </si>
  <si>
    <t>123456a!@</t>
  </si>
  <si>
    <t>kt</t>
  </si>
  <si>
    <t>kt</t>
    <phoneticPr fontId="20" type="noConversion"/>
  </si>
  <si>
    <t>lg</t>
  </si>
  <si>
    <t>lg</t>
    <phoneticPr fontId="20" type="noConversion"/>
  </si>
  <si>
    <t>rkddhrrl</t>
    <phoneticPr fontId="20" type="noConversion"/>
  </si>
  <si>
    <t>aa501208</t>
    <phoneticPr fontId="20" type="noConversion"/>
  </si>
  <si>
    <t>kjja0920</t>
    <phoneticPr fontId="20" type="noConversion"/>
  </si>
  <si>
    <t>bks10203456789</t>
    <phoneticPr fontId="20" type="noConversion"/>
  </si>
  <si>
    <t>420628-2046112</t>
    <phoneticPr fontId="20" type="noConversion"/>
  </si>
  <si>
    <t>aa500425</t>
    <phoneticPr fontId="20" type="noConversion"/>
  </si>
  <si>
    <t>이순임</t>
  </si>
  <si>
    <t>이봉종</t>
  </si>
  <si>
    <t>490905-2051816</t>
  </si>
  <si>
    <t>010-2930-3391</t>
  </si>
  <si>
    <t>3-11320-00301</t>
  </si>
  <si>
    <t>신정애</t>
  </si>
  <si>
    <t>010-6822-3493</t>
  </si>
  <si>
    <t>21780-20310</t>
  </si>
  <si>
    <t>김정숙</t>
  </si>
  <si>
    <t>010-8448-2435</t>
  </si>
  <si>
    <t>02-999-0500</t>
  </si>
  <si>
    <t>02-996-9446</t>
  </si>
  <si>
    <t>mire0078@naver.com</t>
  </si>
  <si>
    <t>010-3770-0068</t>
  </si>
  <si>
    <t>금빛재가복지센터1</t>
    <phoneticPr fontId="20" type="noConversion"/>
  </si>
  <si>
    <t>금빛재가복지센터2</t>
    <phoneticPr fontId="20" type="noConversion"/>
  </si>
  <si>
    <t>알뜰</t>
    <phoneticPr fontId="20" type="noConversion"/>
  </si>
  <si>
    <t>sys10203456789</t>
  </si>
  <si>
    <t>N</t>
    <phoneticPr fontId="20" type="noConversion"/>
  </si>
  <si>
    <t>parkjongduk</t>
    <phoneticPr fontId="20" type="noConversion"/>
  </si>
  <si>
    <t>요한어르신돌봄센터</t>
  </si>
  <si>
    <t>요한어르신돌봄센터</t>
    <phoneticPr fontId="20" type="noConversion"/>
  </si>
  <si>
    <t>황봉주</t>
  </si>
  <si>
    <t>강임자</t>
  </si>
  <si>
    <t>530720-2031333</t>
  </si>
  <si>
    <t>010-4202-5371</t>
  </si>
  <si>
    <t>590315-2029318</t>
  </si>
  <si>
    <t>010-5544-2405</t>
  </si>
  <si>
    <t>김영희</t>
  </si>
  <si>
    <t>570325-2010314</t>
  </si>
  <si>
    <t>010-2888-3425</t>
  </si>
  <si>
    <t>02)988-6622</t>
  </si>
  <si>
    <t>620220-2403217</t>
  </si>
  <si>
    <t>010-2876-5863</t>
  </si>
  <si>
    <t>02)945-6626</t>
  </si>
  <si>
    <t>문정애</t>
  </si>
  <si>
    <t>571104-2025611</t>
  </si>
  <si>
    <t>010-3781-9547</t>
  </si>
  <si>
    <t>hwangbongju@hanmail.net</t>
  </si>
  <si>
    <t>박점옥</t>
  </si>
  <si>
    <t>601229-2925420</t>
  </si>
  <si>
    <t>010-2546-9986</t>
  </si>
  <si>
    <t>서진숙</t>
  </si>
  <si>
    <t>신병연</t>
  </si>
  <si>
    <t>591226-2802710</t>
  </si>
  <si>
    <t>010-9863-8789</t>
  </si>
  <si>
    <t>010-4663-2013</t>
  </si>
  <si>
    <t>안순옥</t>
  </si>
  <si>
    <t>580216-2330712</t>
  </si>
  <si>
    <t>010-9167-9288</t>
  </si>
  <si>
    <t>양미선</t>
  </si>
  <si>
    <t>620615-2009518</t>
  </si>
  <si>
    <t>010-5202-2941</t>
  </si>
  <si>
    <t>611115-2546211</t>
  </si>
  <si>
    <t>010-7228-6172</t>
  </si>
  <si>
    <t>임현영</t>
  </si>
  <si>
    <t>610526-2661611</t>
  </si>
  <si>
    <t>010-6201-9377</t>
  </si>
  <si>
    <t>&lt;사업장정보는 필수 사항 자료입니다. 전체작성 부탁드립니다.&gt;</t>
  </si>
  <si>
    <t>정혜숙</t>
  </si>
  <si>
    <t>590817-2822210</t>
  </si>
  <si>
    <t>010-73577355</t>
  </si>
  <si>
    <r>
      <t>* 파일명은 "</t>
    </r>
    <r>
      <rPr>
        <b/>
        <sz val="14"/>
        <color rgb="FFFF0000"/>
        <rFont val="맑은 고딕"/>
        <family val="3"/>
        <charset val="129"/>
        <scheme val="minor"/>
      </rPr>
      <t>상호명 + 직무교육신청명단</t>
    </r>
    <r>
      <rPr>
        <b/>
        <sz val="14"/>
        <color theme="1"/>
        <rFont val="맑은 고딕"/>
        <family val="3"/>
        <charset val="129"/>
        <scheme val="minor"/>
      </rPr>
      <t>"으로 저장 부탁합니다.</t>
    </r>
  </si>
  <si>
    <t>진영희</t>
  </si>
  <si>
    <t>650203-2452721</t>
  </si>
  <si>
    <t>010-9936-3238</t>
  </si>
  <si>
    <r>
      <t xml:space="preserve">* </t>
    </r>
    <r>
      <rPr>
        <b/>
        <sz val="14"/>
        <color rgb="FFFF0000"/>
        <rFont val="맑은 고딕"/>
        <family val="3"/>
        <charset val="129"/>
        <scheme val="minor"/>
      </rPr>
      <t>교육일자는 00월00일 형식</t>
    </r>
    <r>
      <rPr>
        <b/>
        <sz val="14"/>
        <color theme="1"/>
        <rFont val="맑은 고딕"/>
        <family val="3"/>
        <charset val="129"/>
        <scheme val="minor"/>
      </rPr>
      <t>으로 부탁합니다.(ex) 8월15일 ex)8월15~16일</t>
    </r>
  </si>
  <si>
    <t>최복순</t>
  </si>
  <si>
    <t>570801-2543724</t>
  </si>
  <si>
    <t>010-2734-3547</t>
  </si>
  <si>
    <r>
      <t xml:space="preserve">* 신청자 </t>
    </r>
    <r>
      <rPr>
        <b/>
        <sz val="14"/>
        <color rgb="FFFF0000"/>
        <rFont val="맑은 고딕"/>
        <family val="3"/>
        <charset val="129"/>
        <scheme val="minor"/>
      </rPr>
      <t>주민등록번호는 13자리 모두</t>
    </r>
    <r>
      <rPr>
        <b/>
        <sz val="14"/>
        <color theme="1"/>
        <rFont val="맑은 고딕"/>
        <family val="3"/>
        <charset val="129"/>
        <scheme val="minor"/>
      </rPr>
      <t xml:space="preserve"> 기입해주세요.</t>
    </r>
  </si>
  <si>
    <t>최정주</t>
  </si>
  <si>
    <t>731127-2026022</t>
  </si>
  <si>
    <t>010-3125-3167</t>
  </si>
  <si>
    <t>* 열 너비와 폭은 자유롭게 늘려 쓰세요.</t>
  </si>
  <si>
    <t>황명순</t>
  </si>
  <si>
    <t>600112-2069012</t>
  </si>
  <si>
    <t>010-5364-8717</t>
  </si>
  <si>
    <t>권재순</t>
  </si>
  <si>
    <t>520622-2252223</t>
  </si>
  <si>
    <t>010-5344-5980</t>
  </si>
  <si>
    <t>3-113050-0109</t>
    <phoneticPr fontId="20" type="noConversion"/>
  </si>
  <si>
    <t>삼동재가방문요양센터2</t>
    <phoneticPr fontId="20" type="noConversion"/>
  </si>
  <si>
    <t>○ 교육일자 : 2020년 10월 17일</t>
    <phoneticPr fontId="20" type="noConversion"/>
  </si>
  <si>
    <t xml:space="preserve">○ 교육인원 : 30명 </t>
    <phoneticPr fontId="20" type="noConversion"/>
  </si>
  <si>
    <t>a521110</t>
    <phoneticPr fontId="20" type="noConversion"/>
  </si>
  <si>
    <t>lji10203456789</t>
    <phoneticPr fontId="20" type="noConversion"/>
  </si>
  <si>
    <t>520721-2228614</t>
    <phoneticPr fontId="20" type="noConversion"/>
  </si>
  <si>
    <t>홈피가입여부</t>
    <phoneticPr fontId="37" type="noConversion"/>
  </si>
  <si>
    <t>제2020-1017-14호</t>
    <phoneticPr fontId="20" type="noConversion"/>
  </si>
  <si>
    <t>640826-2221311</t>
    <phoneticPr fontId="20" type="noConversion"/>
  </si>
  <si>
    <t>lily640826</t>
  </si>
  <si>
    <t>parkkk6561</t>
  </si>
  <si>
    <t>510903-2093912</t>
    <phoneticPr fontId="20" type="noConversion"/>
  </si>
  <si>
    <t>lms10203456789</t>
  </si>
  <si>
    <t>430213-2009114</t>
    <phoneticPr fontId="20" type="noConversion"/>
  </si>
  <si>
    <t>lyj10203456789</t>
  </si>
  <si>
    <t>590720-2648210</t>
    <phoneticPr fontId="20" type="noConversion"/>
  </si>
  <si>
    <t>jyj10203456789</t>
    <phoneticPr fontId="20" type="noConversion"/>
  </si>
  <si>
    <t>본인명이가 아님</t>
    <phoneticPr fontId="20" type="noConversion"/>
  </si>
  <si>
    <t>본인명의가 아님</t>
    <phoneticPr fontId="20" type="noConversion"/>
  </si>
  <si>
    <t>kms10203456789</t>
  </si>
  <si>
    <t>nhh10203456789</t>
  </si>
  <si>
    <t>jys10203456789</t>
    <phoneticPr fontId="20" type="noConversion"/>
  </si>
  <si>
    <t>kya10203456789</t>
  </si>
  <si>
    <t>uys10203456789</t>
  </si>
  <si>
    <t>uhs10203456789</t>
  </si>
  <si>
    <t>lmh6004</t>
  </si>
  <si>
    <t>lhs10203456789</t>
  </si>
  <si>
    <t>lkh10203456789</t>
  </si>
  <si>
    <t>bes10203456789</t>
  </si>
  <si>
    <t>diddntj4305</t>
    <phoneticPr fontId="20" type="noConversion"/>
  </si>
  <si>
    <t>ljh10203456789</t>
  </si>
  <si>
    <t>추기옥</t>
    <phoneticPr fontId="37" type="noConversion"/>
  </si>
  <si>
    <t>13:00~13:30</t>
    <phoneticPr fontId="20" type="noConversion"/>
  </si>
  <si>
    <t>13:30~14:20</t>
    <phoneticPr fontId="37" type="noConversion"/>
  </si>
  <si>
    <t>14:30~15:20</t>
    <phoneticPr fontId="37" type="noConversion"/>
  </si>
  <si>
    <t>15:30~16:20</t>
    <phoneticPr fontId="37" type="noConversion"/>
  </si>
  <si>
    <t>16:30~17:20</t>
    <phoneticPr fontId="20" type="noConversion"/>
  </si>
  <si>
    <t>ykd10203456789</t>
    <phoneticPr fontId="20" type="noConversion"/>
  </si>
  <si>
    <r>
      <rPr>
        <b/>
        <sz val="36"/>
        <color rgb="FFFF0000"/>
        <rFont val="맑은 고딕"/>
        <family val="3"/>
        <charset val="129"/>
        <scheme val="minor"/>
      </rPr>
      <t xml:space="preserve">직무교육 </t>
    </r>
    <r>
      <rPr>
        <b/>
        <sz val="36"/>
        <color theme="1"/>
        <rFont val="맑은 고딕"/>
        <family val="3"/>
        <charset val="129"/>
        <scheme val="minor"/>
      </rPr>
      <t>/ 10월17일 시간표</t>
    </r>
    <phoneticPr fontId="37" type="noConversion"/>
  </si>
  <si>
    <t>13:30
~14:20</t>
    <phoneticPr fontId="20" type="noConversion"/>
  </si>
  <si>
    <t>14:30
~15:20</t>
    <phoneticPr fontId="20" type="noConversion"/>
  </si>
  <si>
    <t>15:30
~16:20</t>
    <phoneticPr fontId="20" type="noConversion"/>
  </si>
  <si>
    <t>16:30
~17:20</t>
    <phoneticPr fontId="20" type="noConversion"/>
  </si>
  <si>
    <t>추기옥</t>
    <phoneticPr fontId="20" type="noConversion"/>
  </si>
  <si>
    <t>사랑채요양종합복지센터</t>
    <phoneticPr fontId="20" type="noConversion"/>
  </si>
  <si>
    <t>새봄노인복지센터</t>
    <phoneticPr fontId="20" type="noConversion"/>
  </si>
  <si>
    <t>(8시간) 4회차</t>
    <phoneticPr fontId="20" type="noConversion"/>
  </si>
  <si>
    <t>2020.10.17~2020.10.17</t>
    <phoneticPr fontId="20" type="noConversion"/>
  </si>
  <si>
    <t>09:00~17:30 (8시간)</t>
    <phoneticPr fontId="20" type="noConversion"/>
  </si>
  <si>
    <t>시스템장애</t>
  </si>
  <si>
    <t>석영순</t>
    <phoneticPr fontId="20" type="noConversion"/>
  </si>
  <si>
    <t>양경희</t>
    <phoneticPr fontId="20" type="noConversion"/>
  </si>
  <si>
    <t>이호순</t>
    <phoneticPr fontId="20" type="noConversion"/>
  </si>
  <si>
    <t>임춘자</t>
    <phoneticPr fontId="20" type="noConversion"/>
  </si>
  <si>
    <t>(더조은요양보호사교육원) (4회차)</t>
    <phoneticPr fontId="20" type="noConversion"/>
  </si>
  <si>
    <t>217-91-02259</t>
    <phoneticPr fontId="20" type="noConversion"/>
  </si>
  <si>
    <t>210-80-17814</t>
    <phoneticPr fontId="20" type="noConversion"/>
  </si>
  <si>
    <t>540-80-00039</t>
    <phoneticPr fontId="20" type="noConversion"/>
  </si>
  <si>
    <t>제2020-1024-01호</t>
    <phoneticPr fontId="20" type="noConversion"/>
  </si>
  <si>
    <t>3-11320-00170</t>
    <phoneticPr fontId="20" type="noConversion"/>
  </si>
  <si>
    <t>217-80-20310</t>
    <phoneticPr fontId="20" type="noConversion"/>
  </si>
  <si>
    <t>제2020-1024-02호</t>
  </si>
  <si>
    <t>제2020-1024-03호</t>
  </si>
  <si>
    <t>제2020-1024-04호</t>
  </si>
  <si>
    <t>제2020-1024-05호</t>
  </si>
  <si>
    <t>제2020-1024-06호</t>
  </si>
  <si>
    <t>제2020-1024-07호</t>
  </si>
  <si>
    <t>제2020-1024-08호</t>
  </si>
  <si>
    <t>제2020-1024-09호</t>
  </si>
  <si>
    <t>제2020-1024-10호</t>
  </si>
  <si>
    <t>제2020-1024-11호</t>
  </si>
  <si>
    <t>제2020-1024-12호</t>
  </si>
  <si>
    <t>제2020-1024-13호</t>
  </si>
  <si>
    <t>제2020-1024-14호</t>
  </si>
  <si>
    <t>제2020-1024-15호</t>
  </si>
  <si>
    <t>제2020-1024-16호</t>
  </si>
  <si>
    <t>제2020-1024-17호</t>
  </si>
  <si>
    <t>제2020-1024-18호</t>
  </si>
  <si>
    <t>제2020-1024-19호</t>
  </si>
  <si>
    <t>제2020-1024-20호</t>
  </si>
  <si>
    <t>제2020-1024-21호</t>
  </si>
  <si>
    <t>제2020-1024-22호</t>
  </si>
  <si>
    <t>제2020-1024-23호</t>
  </si>
  <si>
    <t>제2020-1024-24호</t>
  </si>
  <si>
    <t>제2020-1024-25호</t>
  </si>
  <si>
    <t>제2020-1024-26호</t>
  </si>
  <si>
    <t>신창동노인복지센터</t>
  </si>
  <si>
    <t>금빛재가복지센터1</t>
  </si>
  <si>
    <t>540505-2319411</t>
    <phoneticPr fontId="20" type="noConversion"/>
  </si>
  <si>
    <t>590812-2017813</t>
    <phoneticPr fontId="20" type="noConversion"/>
  </si>
  <si>
    <t>520220-2006528</t>
  </si>
  <si>
    <t>010-8169-0337</t>
  </si>
  <si>
    <t>560825-2670517</t>
  </si>
  <si>
    <t>010-2788-2608</t>
  </si>
  <si>
    <t>김경희</t>
  </si>
  <si>
    <t>김남례</t>
  </si>
  <si>
    <t>601210-2321326</t>
  </si>
  <si>
    <t>010-3006-5328</t>
  </si>
  <si>
    <t>520209-2030223</t>
  </si>
  <si>
    <t>010-2226-5234</t>
  </si>
  <si>
    <t>김보예</t>
  </si>
  <si>
    <t>481129-2480713</t>
  </si>
  <si>
    <t>010-2511-1529</t>
  </si>
  <si>
    <t>김수현</t>
  </si>
  <si>
    <t>610503-2627927</t>
  </si>
  <si>
    <t>010-2550-6932</t>
  </si>
  <si>
    <t>김영창</t>
  </si>
  <si>
    <t>600610-2224113</t>
  </si>
  <si>
    <t>010-3896-9197</t>
  </si>
  <si>
    <t>김옥례</t>
  </si>
  <si>
    <t>610828-2581610</t>
  </si>
  <si>
    <t>010-2443-0182</t>
  </si>
  <si>
    <t>김옥자</t>
  </si>
  <si>
    <t>590401-2333517</t>
  </si>
  <si>
    <t>010-4699-5759</t>
  </si>
  <si>
    <t>김정임</t>
  </si>
  <si>
    <t>010-4102-8049</t>
  </si>
  <si>
    <t>명경심</t>
  </si>
  <si>
    <t>610303-2637214</t>
  </si>
  <si>
    <t>010-7266-2870</t>
  </si>
  <si>
    <t>박갑수</t>
  </si>
  <si>
    <t>610304-1025511</t>
  </si>
  <si>
    <t>010-7673-7302</t>
  </si>
  <si>
    <t>박계남</t>
  </si>
  <si>
    <t>600620-2581612</t>
  </si>
  <si>
    <t>010-4247-1221</t>
  </si>
  <si>
    <t>신경자</t>
  </si>
  <si>
    <t>610902-2906821</t>
  </si>
  <si>
    <t>010-2711-4378</t>
  </si>
  <si>
    <t>이경선</t>
  </si>
  <si>
    <t>630506-2953416</t>
  </si>
  <si>
    <t>010-9898-1548</t>
  </si>
  <si>
    <t>이금자</t>
  </si>
  <si>
    <t>591204-2543328</t>
  </si>
  <si>
    <t>이남희</t>
  </si>
  <si>
    <t>470620-2030812</t>
  </si>
  <si>
    <t>010-6218-4257</t>
  </si>
  <si>
    <t>이삼남</t>
  </si>
  <si>
    <t>610412-2639813</t>
  </si>
  <si>
    <t>010-7133-2927</t>
  </si>
  <si>
    <t>이양자</t>
  </si>
  <si>
    <t>560308-2057034</t>
  </si>
  <si>
    <t>010-5508-6546</t>
  </si>
  <si>
    <t>이인숙</t>
  </si>
  <si>
    <t>580930-2490516</t>
  </si>
  <si>
    <t>이춘자</t>
  </si>
  <si>
    <t>570506-2173515</t>
  </si>
  <si>
    <t>010-5664-1633</t>
  </si>
  <si>
    <t>조은녀</t>
  </si>
  <si>
    <t>540821-2029415</t>
  </si>
  <si>
    <t>010-6226-5541</t>
  </si>
  <si>
    <t>천정임</t>
  </si>
  <si>
    <t>631012-2657312</t>
  </si>
  <si>
    <t>010-7611-7945</t>
  </si>
  <si>
    <t>최정순</t>
  </si>
  <si>
    <t>510520-2547414</t>
  </si>
  <si>
    <t>010-3932-5259</t>
  </si>
  <si>
    <r>
      <t xml:space="preserve">2020년10월17일 직무교육 </t>
    </r>
    <r>
      <rPr>
        <b/>
        <sz val="18"/>
        <color rgb="FFFF0000"/>
        <rFont val="맑은 고딕"/>
        <family val="3"/>
        <charset val="129"/>
        <scheme val="minor"/>
      </rPr>
      <t>이수증</t>
    </r>
    <r>
      <rPr>
        <b/>
        <sz val="18"/>
        <color theme="1"/>
        <rFont val="맑은 고딕"/>
        <family val="3"/>
        <charset val="129"/>
        <scheme val="minor"/>
      </rPr>
      <t xml:space="preserve"> 관리대장(4회차)</t>
    </r>
    <phoneticPr fontId="20" type="noConversion"/>
  </si>
  <si>
    <r>
      <t xml:space="preserve">2020년10월17일  직무교육 </t>
    </r>
    <r>
      <rPr>
        <b/>
        <sz val="14"/>
        <color rgb="FFFF0000"/>
        <rFont val="맑은 고딕"/>
        <family val="3"/>
        <charset val="129"/>
        <scheme val="minor"/>
      </rPr>
      <t>교재</t>
    </r>
    <r>
      <rPr>
        <b/>
        <sz val="14"/>
        <color theme="1"/>
        <rFont val="맑은 고딕"/>
        <family val="3"/>
        <charset val="129"/>
        <scheme val="minor"/>
      </rPr>
      <t>지급관리대장(4회차)</t>
    </r>
    <phoneticPr fontId="20" type="noConversion"/>
  </si>
  <si>
    <r>
      <t xml:space="preserve">2020년10월17일 직무교육 </t>
    </r>
    <r>
      <rPr>
        <b/>
        <sz val="16"/>
        <color rgb="FFFF0000"/>
        <rFont val="맑은 고딕"/>
        <family val="3"/>
        <charset val="129"/>
        <scheme val="minor"/>
      </rPr>
      <t>식사</t>
    </r>
    <r>
      <rPr>
        <b/>
        <sz val="16"/>
        <color theme="1"/>
        <rFont val="맑은 고딕"/>
        <family val="3"/>
        <charset val="129"/>
        <scheme val="minor"/>
      </rPr>
      <t>지급대장(4회차)</t>
    </r>
    <phoneticPr fontId="20" type="noConversion"/>
  </si>
  <si>
    <t>beom55</t>
    <phoneticPr fontId="20" type="noConversion"/>
  </si>
  <si>
    <t>123456a**</t>
    <phoneticPr fontId="20" type="noConversion"/>
  </si>
  <si>
    <t>ja12345@</t>
    <phoneticPr fontId="20" type="noConversion"/>
  </si>
  <si>
    <t>스마일시니어참조은재가장기요양기관1</t>
    <phoneticPr fontId="20" type="noConversion"/>
  </si>
  <si>
    <t>스마일시니어참조은재가장기요양기관2</t>
    <phoneticPr fontId="20" type="noConversion"/>
  </si>
  <si>
    <t>장기요양기관 등록</t>
    <phoneticPr fontId="20" type="noConversion"/>
  </si>
  <si>
    <t>lej10203456789</t>
    <phoneticPr fontId="20" type="noConversion"/>
  </si>
  <si>
    <t>lhs1020345</t>
  </si>
  <si>
    <t>sgo0209</t>
  </si>
  <si>
    <t>lkr265</t>
  </si>
  <si>
    <t>lhs25252</t>
  </si>
  <si>
    <t xml:space="preserve">지문 </t>
    <phoneticPr fontId="20" type="noConversion"/>
  </si>
  <si>
    <t>Y</t>
    <phoneticPr fontId="20" type="noConversion"/>
  </si>
  <si>
    <t>아버지 명의</t>
    <phoneticPr fontId="20" type="noConversion"/>
  </si>
  <si>
    <t>byr224</t>
  </si>
  <si>
    <t>kon200</t>
  </si>
  <si>
    <t>nsw202</t>
  </si>
  <si>
    <t>kjo293</t>
  </si>
  <si>
    <t>sja201</t>
  </si>
  <si>
    <t>jhs262</t>
  </si>
  <si>
    <t>dmsdudtk147</t>
  </si>
  <si>
    <t>hyh235</t>
  </si>
  <si>
    <t>ksh26667</t>
  </si>
  <si>
    <t>khs281</t>
  </si>
  <si>
    <t>cyo262</t>
  </si>
  <si>
    <t>사랑채요양종합복지센터3</t>
    <phoneticPr fontId="20" type="noConversion"/>
  </si>
  <si>
    <t>사랑채요양종합복지센터3</t>
    <phoneticPr fontId="37" type="noConversion"/>
  </si>
  <si>
    <t>lbj205</t>
  </si>
  <si>
    <t>hkn202</t>
  </si>
  <si>
    <t>범영자</t>
    <phoneticPr fontId="37" type="noConversion"/>
  </si>
  <si>
    <t>570120-2623615</t>
    <phoneticPr fontId="37" type="noConversion"/>
  </si>
  <si>
    <t>010-7607-6942</t>
    <phoneticPr fontId="37" type="noConversion"/>
  </si>
  <si>
    <t>이은정</t>
    <phoneticPr fontId="37" type="noConversion"/>
  </si>
  <si>
    <t>680113-2025311</t>
    <phoneticPr fontId="37" type="noConversion"/>
  </si>
  <si>
    <t>010-6265-9419</t>
    <phoneticPr fontId="37" type="noConversion"/>
  </si>
  <si>
    <t>이현선</t>
    <phoneticPr fontId="37" type="noConversion"/>
  </si>
  <si>
    <t>660518-2222010</t>
    <phoneticPr fontId="37" type="noConversion"/>
  </si>
  <si>
    <t>010-5730-3726</t>
    <phoneticPr fontId="37" type="noConversion"/>
  </si>
  <si>
    <t>박영례</t>
    <phoneticPr fontId="37" type="noConversion"/>
  </si>
  <si>
    <t>610330-2241118</t>
    <phoneticPr fontId="37" type="noConversion"/>
  </si>
  <si>
    <t>010-5432-6103</t>
    <phoneticPr fontId="37" type="noConversion"/>
  </si>
  <si>
    <t>조영숙</t>
    <phoneticPr fontId="37" type="noConversion"/>
  </si>
  <si>
    <t>640124-2379711</t>
    <phoneticPr fontId="37" type="noConversion"/>
  </si>
  <si>
    <t>010-3227-7629</t>
    <phoneticPr fontId="37" type="noConversion"/>
  </si>
  <si>
    <t>한길녀</t>
    <phoneticPr fontId="37" type="noConversion"/>
  </si>
  <si>
    <t>541115-2026112</t>
    <phoneticPr fontId="37" type="noConversion"/>
  </si>
  <si>
    <t>010-4139-4360</t>
    <phoneticPr fontId="37" type="noConversion"/>
  </si>
  <si>
    <t>hhss02</t>
    <phoneticPr fontId="20" type="noConversion"/>
  </si>
  <si>
    <t>hhss022!</t>
    <phoneticPr fontId="20" type="noConversion"/>
  </si>
  <si>
    <t>wsj246</t>
    <phoneticPr fontId="20" type="noConversion"/>
  </si>
  <si>
    <t>경성실버복지센터</t>
    <phoneticPr fontId="37" type="noConversion"/>
  </si>
  <si>
    <t>맹순옥</t>
    <phoneticPr fontId="37" type="noConversion"/>
  </si>
  <si>
    <t>570129-2031012</t>
    <phoneticPr fontId="37" type="noConversion"/>
  </si>
  <si>
    <t>010-9166-1032</t>
    <phoneticPr fontId="37" type="noConversion"/>
  </si>
  <si>
    <t>217-80-21089</t>
    <phoneticPr fontId="37" type="noConversion"/>
  </si>
  <si>
    <t>02-6221-4904</t>
    <phoneticPr fontId="37" type="noConversion"/>
  </si>
  <si>
    <t>6408-1964</t>
    <phoneticPr fontId="37" type="noConversion"/>
  </si>
  <si>
    <t>shell64@hanmail.net</t>
    <phoneticPr fontId="37" type="noConversion"/>
  </si>
  <si>
    <t>010-8651-0224</t>
    <phoneticPr fontId="37" type="noConversion"/>
  </si>
  <si>
    <t>경성실버복지센터</t>
    <phoneticPr fontId="20" type="noConversion"/>
  </si>
  <si>
    <t>3-11350-00332</t>
    <phoneticPr fontId="20" type="noConversion"/>
  </si>
  <si>
    <t>mso203</t>
  </si>
  <si>
    <t>어플손자가 깔아줌</t>
    <phoneticPr fontId="20" type="noConversion"/>
  </si>
  <si>
    <r>
      <rPr>
        <b/>
        <sz val="36"/>
        <color rgb="FFFF0000"/>
        <rFont val="맑은 고딕"/>
        <family val="3"/>
        <charset val="129"/>
        <scheme val="minor"/>
      </rPr>
      <t xml:space="preserve">직무교육 </t>
    </r>
    <r>
      <rPr>
        <b/>
        <sz val="36"/>
        <color theme="1"/>
        <rFont val="맑은 고딕"/>
        <family val="3"/>
        <charset val="129"/>
        <scheme val="minor"/>
      </rPr>
      <t>/ 10월24일 시간표</t>
    </r>
    <phoneticPr fontId="37" type="noConversion"/>
  </si>
  <si>
    <t>김경희</t>
    <phoneticPr fontId="37" type="noConversion"/>
  </si>
  <si>
    <t>박윤선</t>
    <phoneticPr fontId="37" type="noConversion"/>
  </si>
  <si>
    <t>○ 교육일자 : 2020년 10월 24일</t>
    <phoneticPr fontId="20" type="noConversion"/>
  </si>
  <si>
    <t xml:space="preserve">○ 교육인원 : 26명 </t>
    <phoneticPr fontId="20" type="noConversion"/>
  </si>
  <si>
    <t>요양보호사 직무교육 출석부</t>
    <phoneticPr fontId="20" type="noConversion"/>
  </si>
  <si>
    <t>3-11320-00398</t>
    <phoneticPr fontId="20" type="noConversion"/>
  </si>
  <si>
    <t>경성실버복지센터</t>
  </si>
  <si>
    <t>스마일시니어참조은재가장기요양기관</t>
    <phoneticPr fontId="20" type="noConversion"/>
  </si>
  <si>
    <t>금빛재가복지센터</t>
    <phoneticPr fontId="20" type="noConversion"/>
  </si>
  <si>
    <t>훈련   기간 : 2020년 10월24일 ~ 2020년 10월24일</t>
    <phoneticPr fontId="20" type="noConversion"/>
  </si>
  <si>
    <t>(AIG20200000273955) (5회차)</t>
    <phoneticPr fontId="20" type="noConversion"/>
  </si>
  <si>
    <t>훈   련   일 :  2020년 10월24일 토요일 ( +   일   /  -  일  )</t>
    <phoneticPr fontId="20" type="noConversion"/>
  </si>
  <si>
    <t>(더조은요양보호사교육원) (5회차)</t>
    <phoneticPr fontId="20" type="noConversion"/>
  </si>
  <si>
    <t>(8시간) 5회차</t>
    <phoneticPr fontId="20" type="noConversion"/>
  </si>
  <si>
    <t>2020.10.24~2020.10.24</t>
    <phoneticPr fontId="20" type="noConversion"/>
  </si>
  <si>
    <t>2020.10.24</t>
    <phoneticPr fontId="20" type="noConversion"/>
  </si>
  <si>
    <t>직무교육 만족도 설문조사</t>
    <phoneticPr fontId="20" type="noConversion"/>
  </si>
  <si>
    <r>
      <t xml:space="preserve">2020년10월24일 직무교육 </t>
    </r>
    <r>
      <rPr>
        <b/>
        <sz val="18"/>
        <color rgb="FFFF0000"/>
        <rFont val="맑은 고딕"/>
        <family val="3"/>
        <charset val="129"/>
        <scheme val="minor"/>
      </rPr>
      <t>이수증</t>
    </r>
    <r>
      <rPr>
        <b/>
        <sz val="18"/>
        <color theme="1"/>
        <rFont val="맑은 고딕"/>
        <family val="3"/>
        <charset val="129"/>
        <scheme val="minor"/>
      </rPr>
      <t xml:space="preserve"> 관리대장(5회차)</t>
    </r>
    <phoneticPr fontId="20" type="noConversion"/>
  </si>
  <si>
    <r>
      <t xml:space="preserve">2020년10월24일  직무교육 </t>
    </r>
    <r>
      <rPr>
        <b/>
        <sz val="14"/>
        <color rgb="FFFF0000"/>
        <rFont val="맑은 고딕"/>
        <family val="3"/>
        <charset val="129"/>
        <scheme val="minor"/>
      </rPr>
      <t>교재</t>
    </r>
    <r>
      <rPr>
        <b/>
        <sz val="14"/>
        <color theme="1"/>
        <rFont val="맑은 고딕"/>
        <family val="3"/>
        <charset val="129"/>
        <scheme val="minor"/>
      </rPr>
      <t>지급관리대장(5회차)</t>
    </r>
    <phoneticPr fontId="20" type="noConversion"/>
  </si>
  <si>
    <r>
      <t xml:space="preserve">2020년10월24일 직무교육 </t>
    </r>
    <r>
      <rPr>
        <b/>
        <sz val="16"/>
        <color rgb="FFFF0000"/>
        <rFont val="맑은 고딕"/>
        <family val="3"/>
        <charset val="129"/>
        <scheme val="minor"/>
      </rPr>
      <t>식사</t>
    </r>
    <r>
      <rPr>
        <b/>
        <sz val="16"/>
        <color theme="1"/>
        <rFont val="맑은 고딕"/>
        <family val="3"/>
        <charset val="129"/>
        <scheme val="minor"/>
      </rPr>
      <t>지급대장(5회차)</t>
    </r>
    <phoneticPr fontId="20" type="noConversion"/>
  </si>
  <si>
    <t>로 송금받음을 확인합니다!</t>
    <phoneticPr fontId="20" type="noConversion"/>
  </si>
  <si>
    <t>범영자</t>
  </si>
  <si>
    <t>570120-2623615</t>
  </si>
  <si>
    <t>010-7607-6942</t>
  </si>
  <si>
    <t>beom55</t>
  </si>
  <si>
    <t>ja12345@</t>
  </si>
  <si>
    <t>이은정</t>
  </si>
  <si>
    <t>680113-2025311</t>
  </si>
  <si>
    <t>010-6265-9419</t>
  </si>
  <si>
    <t>123456a**</t>
  </si>
  <si>
    <t>이현선</t>
  </si>
  <si>
    <t>660518-2222010</t>
  </si>
  <si>
    <t>010-5730-3726</t>
  </si>
  <si>
    <t>lej10203456789</t>
  </si>
  <si>
    <t>610330-2241118</t>
  </si>
  <si>
    <t>010-5432-6103</t>
  </si>
  <si>
    <t>조영숙</t>
  </si>
  <si>
    <t>640124-2379711</t>
  </si>
  <si>
    <t>010-3227-7629</t>
  </si>
  <si>
    <t>한길녀</t>
  </si>
  <si>
    <t>541115-2026112</t>
  </si>
  <si>
    <t>010-4139-4360</t>
  </si>
  <si>
    <t>임공례</t>
  </si>
  <si>
    <t>540503-2651019</t>
  </si>
  <si>
    <t>010-4743-4620</t>
  </si>
  <si>
    <t>이현숙</t>
  </si>
  <si>
    <t>590903-2520216</t>
  </si>
  <si>
    <t>010-9393-9468</t>
  </si>
  <si>
    <t>장인숙</t>
  </si>
  <si>
    <t>690217-2478421</t>
  </si>
  <si>
    <t>010-9040-7993</t>
  </si>
  <si>
    <t xml:space="preserve">지문 </t>
  </si>
  <si>
    <t>우숙자</t>
  </si>
  <si>
    <t>571214-2460016</t>
  </si>
  <si>
    <t>010-9083-4686</t>
  </si>
  <si>
    <t>wsj246</t>
  </si>
  <si>
    <t>정순화</t>
  </si>
  <si>
    <t>570617-2331013</t>
  </si>
  <si>
    <t>010-4387-2477</t>
  </si>
  <si>
    <t>아버지 명의</t>
  </si>
  <si>
    <t>스마일시니어참조은재가장기요양기관1</t>
  </si>
  <si>
    <t>hhss02</t>
  </si>
  <si>
    <t>hhss022!</t>
  </si>
  <si>
    <t>590812-2017813</t>
  </si>
  <si>
    <t>맹순옥</t>
  </si>
  <si>
    <t>570129-2031012</t>
  </si>
  <si>
    <t>010-9166-1032</t>
  </si>
  <si>
    <t>20201024 비상연락망</t>
    <phoneticPr fontId="20" type="noConversion"/>
  </si>
  <si>
    <t>제2020-1031-1호</t>
    <phoneticPr fontId="20" type="noConversion"/>
  </si>
  <si>
    <t>제2020-1031-2호</t>
  </si>
  <si>
    <t>제2020-1031-3호</t>
  </si>
  <si>
    <t>제2020-1031-4호</t>
  </si>
  <si>
    <t>제2020-1031-5호</t>
  </si>
  <si>
    <t>제2020-1031-6호</t>
  </si>
  <si>
    <t>제2020-1031-7호</t>
  </si>
  <si>
    <t>제2020-1031-8호</t>
  </si>
  <si>
    <t>제2020-1031-9호</t>
  </si>
  <si>
    <t>제2020-1031-10호</t>
  </si>
  <si>
    <t>제2020-1031-11호</t>
  </si>
  <si>
    <t>제2020-1031-12호</t>
  </si>
  <si>
    <t>제2020-1031-13호</t>
  </si>
  <si>
    <t>제2020-1031-14호</t>
  </si>
  <si>
    <t>제2020-1031-15호</t>
  </si>
  <si>
    <t>제2020-1031-16호</t>
  </si>
  <si>
    <t>제2020-1031-17호</t>
  </si>
  <si>
    <t>제2020-1031-18호</t>
  </si>
  <si>
    <t>제2020-1031-19호</t>
  </si>
  <si>
    <t>제2020-1031-20호</t>
  </si>
  <si>
    <t>제2020-1031-21호</t>
  </si>
  <si>
    <t>제2020-1031-22호</t>
  </si>
  <si>
    <t>제2020-1031-23호</t>
  </si>
  <si>
    <t>제2020-1031-24호</t>
  </si>
  <si>
    <t>제2020-1031-25호</t>
  </si>
  <si>
    <t>제2020-1031-26호</t>
  </si>
  <si>
    <t>제2020-1031-27호</t>
  </si>
  <si>
    <t>3-11350-00423</t>
    <phoneticPr fontId="20" type="noConversion"/>
  </si>
  <si>
    <t>김경숙</t>
    <phoneticPr fontId="20" type="noConversion"/>
  </si>
  <si>
    <t>박윤선</t>
    <phoneticPr fontId="20" type="noConversion"/>
  </si>
  <si>
    <t>kks20337</t>
  </si>
  <si>
    <t>kms203</t>
  </si>
  <si>
    <t>kor258</t>
  </si>
  <si>
    <t>bkn258</t>
  </si>
  <si>
    <t>skj4378</t>
  </si>
  <si>
    <t>see6078</t>
  </si>
  <si>
    <t>lcj217</t>
  </si>
  <si>
    <t>lnh203</t>
  </si>
  <si>
    <t>박영례</t>
    <phoneticPr fontId="20" type="noConversion"/>
  </si>
  <si>
    <t>rye1210</t>
  </si>
  <si>
    <t>570323-2659412</t>
    <phoneticPr fontId="20" type="noConversion"/>
  </si>
  <si>
    <t>kjn0323</t>
  </si>
  <si>
    <t>rheesung57</t>
  </si>
  <si>
    <t>boxer55411</t>
  </si>
  <si>
    <t>알뜰</t>
  </si>
  <si>
    <t>skj4378!!</t>
  </si>
  <si>
    <t>010-2263-5337</t>
    <phoneticPr fontId="20" type="noConversion"/>
  </si>
  <si>
    <t>010-2127-8877</t>
    <phoneticPr fontId="20" type="noConversion"/>
  </si>
  <si>
    <t>dlwjddn55</t>
  </si>
  <si>
    <t>kks2677</t>
  </si>
  <si>
    <t>kohs0320</t>
    <phoneticPr fontId="20" type="noConversion"/>
  </si>
  <si>
    <t>kby886</t>
  </si>
  <si>
    <t>양지재가복지센터</t>
  </si>
  <si>
    <t>추기옥</t>
  </si>
  <si>
    <t>김경민</t>
  </si>
  <si>
    <t>780923-2221216</t>
  </si>
  <si>
    <t>010-9031-0846</t>
  </si>
  <si>
    <t>3-11320-00155</t>
  </si>
  <si>
    <t>217-80-19389</t>
  </si>
  <si>
    <t>02)904-3555</t>
  </si>
  <si>
    <t>02)908-3555</t>
  </si>
  <si>
    <t>yjcare@hanmail.net</t>
  </si>
  <si>
    <t>010-6351-3553</t>
  </si>
  <si>
    <t>가온재가복지센터</t>
    <phoneticPr fontId="20" type="noConversion"/>
  </si>
  <si>
    <t>명성재가복지센터1</t>
    <phoneticPr fontId="20" type="noConversion"/>
  </si>
  <si>
    <t>명성재가복지센터2</t>
    <phoneticPr fontId="20" type="noConversion"/>
  </si>
  <si>
    <t>명성재가복지센터1</t>
    <phoneticPr fontId="37" type="noConversion"/>
  </si>
  <si>
    <t>명성재가복지센터2</t>
    <phoneticPr fontId="37" type="noConversion"/>
  </si>
  <si>
    <t>ksh262</t>
  </si>
  <si>
    <t>kyc222</t>
  </si>
  <si>
    <t>mksim5607</t>
  </si>
  <si>
    <t>bks102</t>
  </si>
  <si>
    <t>lkj254</t>
  </si>
  <si>
    <t>lsn263</t>
  </si>
  <si>
    <t>lis249</t>
  </si>
  <si>
    <t>남편폰</t>
    <phoneticPr fontId="20" type="noConversion"/>
  </si>
  <si>
    <t>https://www.hrd.go.kr/hrdp/mb/pmbao/PMBAO0100T.do</t>
    <phoneticPr fontId="20" type="noConversion"/>
  </si>
  <si>
    <t>cji265</t>
  </si>
  <si>
    <t>이양자</t>
    <phoneticPr fontId="20" type="noConversion"/>
  </si>
  <si>
    <t>010-2727-3469</t>
    <phoneticPr fontId="37" type="noConversion"/>
  </si>
  <si>
    <t>nkr202</t>
  </si>
  <si>
    <t>cjs2544</t>
  </si>
  <si>
    <t>송순화</t>
  </si>
  <si>
    <t>650224-2653015</t>
  </si>
  <si>
    <t>010-6296-1767</t>
  </si>
  <si>
    <t>안화자</t>
  </si>
  <si>
    <t>670516-2233613</t>
  </si>
  <si>
    <t>010-4944-4415</t>
  </si>
  <si>
    <t>김복순</t>
  </si>
  <si>
    <t>580314-2538211</t>
  </si>
  <si>
    <t>010-9998-5678</t>
  </si>
  <si>
    <t>김소정</t>
  </si>
  <si>
    <t>501016-2005513</t>
  </si>
  <si>
    <t>010-3279-4327</t>
  </si>
  <si>
    <t>김연수</t>
  </si>
  <si>
    <t>560717-2520527</t>
  </si>
  <si>
    <t>010-4782-5287</t>
  </si>
  <si>
    <t>551110-2017111</t>
  </si>
  <si>
    <t>010-9191-4398</t>
  </si>
  <si>
    <t>김찬옥</t>
  </si>
  <si>
    <t>590412-2382615</t>
  </si>
  <si>
    <t>010-6667-8604</t>
  </si>
  <si>
    <t>김희자</t>
  </si>
  <si>
    <t>590422-2037513</t>
  </si>
  <si>
    <t>010-3032-0589</t>
  </si>
  <si>
    <t>민경희</t>
  </si>
  <si>
    <t>580819-2023319</t>
  </si>
  <si>
    <t>010-8582-2754</t>
  </si>
  <si>
    <t>박경숙</t>
  </si>
  <si>
    <t>650223-2024627</t>
  </si>
  <si>
    <t>010-5363-3493</t>
  </si>
  <si>
    <t>박금희</t>
  </si>
  <si>
    <t>681005-2235317</t>
  </si>
  <si>
    <t>010-4127-2757</t>
  </si>
  <si>
    <t>서순일</t>
  </si>
  <si>
    <t>680815-2804831</t>
  </si>
  <si>
    <t>010-8578-4591</t>
  </si>
  <si>
    <t>설용희</t>
  </si>
  <si>
    <t>520720-1654910</t>
  </si>
  <si>
    <t>010-6660-1901</t>
  </si>
  <si>
    <t>양순이</t>
  </si>
  <si>
    <t>570505-2029416</t>
  </si>
  <si>
    <t>010-6664-4633</t>
  </si>
  <si>
    <t>엄춘란</t>
  </si>
  <si>
    <t>010-8393-0121</t>
  </si>
  <si>
    <t>유길자</t>
  </si>
  <si>
    <t>570830-2388228</t>
  </si>
  <si>
    <t>010-5215-9192</t>
  </si>
  <si>
    <t>윤인숙</t>
  </si>
  <si>
    <t>571013-2167519</t>
  </si>
  <si>
    <t>010-9332-4679</t>
  </si>
  <si>
    <t>이점숙</t>
  </si>
  <si>
    <t>571125-2551922</t>
  </si>
  <si>
    <t>010-7770-0898</t>
  </si>
  <si>
    <t>이춘화</t>
  </si>
  <si>
    <t>630804-2815010</t>
  </si>
  <si>
    <t>010-9037-9755</t>
  </si>
  <si>
    <t>이현주</t>
  </si>
  <si>
    <t>610310-2466344</t>
  </si>
  <si>
    <t>010-8967-1074</t>
  </si>
  <si>
    <t>임순복</t>
  </si>
  <si>
    <t>660420-2523215</t>
  </si>
  <si>
    <t>010-2467-0893</t>
  </si>
  <si>
    <t>최옥연</t>
  </si>
  <si>
    <t>520615-2831211</t>
  </si>
  <si>
    <t>010-3492-3937</t>
  </si>
  <si>
    <t>최현애</t>
  </si>
  <si>
    <t>670515-2006021</t>
  </si>
  <si>
    <t>010-9783-2325</t>
  </si>
  <si>
    <t>피영숙</t>
  </si>
  <si>
    <t>600606-2395011</t>
  </si>
  <si>
    <t>010-9111-8765</t>
  </si>
  <si>
    <t>홍쌍이</t>
  </si>
  <si>
    <t>600513-2524819</t>
  </si>
  <si>
    <t>010-7228-5130</t>
  </si>
  <si>
    <t>홍영자</t>
  </si>
  <si>
    <t>620315-2402929</t>
  </si>
  <si>
    <t>010-7771-3953</t>
  </si>
  <si>
    <t>총  25 명 (9988노인복지센터)</t>
  </si>
  <si>
    <t>김선순</t>
  </si>
  <si>
    <t>640324-2460711</t>
  </si>
  <si>
    <t>010-7676-2413</t>
  </si>
  <si>
    <t>9988노인복지센터2</t>
    <phoneticPr fontId="20" type="noConversion"/>
  </si>
  <si>
    <t>650204-2017214</t>
  </si>
  <si>
    <t>010-9095-2396</t>
  </si>
  <si>
    <t>○ 교육일자 :</t>
    <phoneticPr fontId="20" type="noConversion"/>
  </si>
  <si>
    <t>○ 교육인원 :</t>
    <phoneticPr fontId="20" type="noConversion"/>
  </si>
  <si>
    <t>28명</t>
    <phoneticPr fontId="20" type="noConversion"/>
  </si>
  <si>
    <t>명성재가복지센터</t>
  </si>
  <si>
    <t>현대방문요양센터</t>
  </si>
  <si>
    <t>새봄노인복지센터</t>
  </si>
  <si>
    <t>사랑채요양종합복지센터</t>
  </si>
  <si>
    <t>.</t>
    <phoneticPr fontId="20" type="noConversion"/>
  </si>
  <si>
    <t>식사</t>
    <phoneticPr fontId="20" type="noConversion"/>
  </si>
  <si>
    <t>지급대장</t>
    <phoneticPr fontId="20" type="noConversion"/>
  </si>
  <si>
    <t>이수증</t>
    <phoneticPr fontId="20" type="noConversion"/>
  </si>
  <si>
    <t>교재</t>
    <phoneticPr fontId="20" type="noConversion"/>
  </si>
  <si>
    <t>(6회차)</t>
    <phoneticPr fontId="20" type="noConversion"/>
  </si>
  <si>
    <t>2020년10월31일 직무교육</t>
    <phoneticPr fontId="20" type="noConversion"/>
  </si>
  <si>
    <t>(8시간)</t>
    <phoneticPr fontId="20" type="noConversion"/>
  </si>
  <si>
    <t xml:space="preserve">(AIG20200000273955) </t>
    <phoneticPr fontId="20" type="noConversion"/>
  </si>
  <si>
    <t xml:space="preserve">훈   련   일 :  </t>
    <phoneticPr fontId="20" type="noConversion"/>
  </si>
  <si>
    <t>훈련   기간 :</t>
    <phoneticPr fontId="20" type="noConversion"/>
  </si>
  <si>
    <t>~</t>
    <phoneticPr fontId="20" type="noConversion"/>
  </si>
  <si>
    <t>직무교육시간표</t>
    <phoneticPr fontId="20" type="noConversion"/>
  </si>
  <si>
    <t>(더조은요양보호사교육원)</t>
    <phoneticPr fontId="20" type="noConversion"/>
  </si>
  <si>
    <t>이유리</t>
    <phoneticPr fontId="37" type="noConversion"/>
  </si>
  <si>
    <t>조현숙</t>
    <phoneticPr fontId="37" type="noConversion"/>
  </si>
  <si>
    <t>581027-2261513</t>
    <phoneticPr fontId="37" type="noConversion"/>
  </si>
  <si>
    <t>010-2786-0915</t>
    <phoneticPr fontId="37" type="noConversion"/>
  </si>
  <si>
    <t>3-11305-00322</t>
    <phoneticPr fontId="37" type="noConversion"/>
  </si>
  <si>
    <t>이인규</t>
    <phoneticPr fontId="37" type="noConversion"/>
  </si>
  <si>
    <t>491209-2019110</t>
    <phoneticPr fontId="37" type="noConversion"/>
  </si>
  <si>
    <t>010-7557-3635</t>
    <phoneticPr fontId="37" type="noConversion"/>
  </si>
  <si>
    <t>윤을선</t>
    <phoneticPr fontId="37" type="noConversion"/>
  </si>
  <si>
    <t>650925-2011846</t>
    <phoneticPr fontId="37" type="noConversion"/>
  </si>
  <si>
    <t>010-6669-9808</t>
    <phoneticPr fontId="37" type="noConversion"/>
  </si>
  <si>
    <t>633-80-01344</t>
    <phoneticPr fontId="37" type="noConversion"/>
  </si>
  <si>
    <t>공영준</t>
    <phoneticPr fontId="37" type="noConversion"/>
  </si>
  <si>
    <t>670413-2074517</t>
    <phoneticPr fontId="37" type="noConversion"/>
  </si>
  <si>
    <t>010-6688-6820</t>
    <phoneticPr fontId="37" type="noConversion"/>
  </si>
  <si>
    <t>02-998-4787</t>
    <phoneticPr fontId="37" type="noConversion"/>
  </si>
  <si>
    <t>671118-2544018</t>
    <phoneticPr fontId="37" type="noConversion"/>
  </si>
  <si>
    <t>010-6412-6408</t>
    <phoneticPr fontId="37" type="noConversion"/>
  </si>
  <si>
    <t>02-998-4786</t>
    <phoneticPr fontId="37" type="noConversion"/>
  </si>
  <si>
    <t>rangiluv2naver.com</t>
    <phoneticPr fontId="37" type="noConversion"/>
  </si>
  <si>
    <t>010-9880-3914</t>
    <phoneticPr fontId="37" type="noConversion"/>
  </si>
  <si>
    <t>시온실버케어</t>
    <phoneticPr fontId="20" type="noConversion"/>
  </si>
  <si>
    <t>이정수</t>
  </si>
  <si>
    <t>김길순</t>
  </si>
  <si>
    <t>480211-2019320</t>
  </si>
  <si>
    <t>010-5332-6359</t>
  </si>
  <si>
    <t>280-80-00710</t>
  </si>
  <si>
    <t>031-964-1479</t>
  </si>
  <si>
    <t>031-967-9857</t>
  </si>
  <si>
    <t>010-6660-9854</t>
  </si>
  <si>
    <t xml:space="preserve"> (   +     일    /    -    일  )</t>
    <phoneticPr fontId="20" type="noConversion"/>
  </si>
  <si>
    <t xml:space="preserve">훈련기관명 :  </t>
    <phoneticPr fontId="20" type="noConversion"/>
  </si>
  <si>
    <t xml:space="preserve">훈련   직종 :  </t>
    <phoneticPr fontId="20" type="noConversion"/>
  </si>
  <si>
    <t>요양보호사</t>
    <phoneticPr fontId="20" type="noConversion"/>
  </si>
  <si>
    <t xml:space="preserve">훈련과정명 :  </t>
    <phoneticPr fontId="20" type="noConversion"/>
  </si>
  <si>
    <t>요양보호사직무교육(8시간)</t>
    <phoneticPr fontId="20" type="noConversion"/>
  </si>
  <si>
    <t>제2020-1031-28호</t>
    <phoneticPr fontId="20" type="noConversion"/>
  </si>
  <si>
    <t>제2020-1107-01호</t>
    <phoneticPr fontId="20" type="noConversion"/>
  </si>
  <si>
    <t>제2020-1107-02호</t>
  </si>
  <si>
    <t>제2020-1107-03호</t>
  </si>
  <si>
    <t>제2020-1107-04호</t>
  </si>
  <si>
    <t>제2020-1107-05호</t>
  </si>
  <si>
    <t>제2020-1107-06호</t>
  </si>
  <si>
    <t>제2020-1107-07호</t>
  </si>
  <si>
    <t>제2020-1107-08호</t>
  </si>
  <si>
    <t>제2020-1107-09호</t>
  </si>
  <si>
    <t>제2020-1107-10호</t>
  </si>
  <si>
    <t>제2020-1107-11호</t>
  </si>
  <si>
    <t>제2020-1107-12호</t>
  </si>
  <si>
    <t>제2020-1107-13호</t>
  </si>
  <si>
    <t>제2020-1107-14호</t>
  </si>
  <si>
    <t>제2020-1107-15호</t>
  </si>
  <si>
    <t>제2020-1107-16호</t>
  </si>
  <si>
    <t>제2020-1107-17호</t>
  </si>
  <si>
    <t>제2020-1107-18호</t>
  </si>
  <si>
    <t>제2020-1107-19호</t>
  </si>
  <si>
    <t>제2020-1107-20호</t>
  </si>
  <si>
    <t>제2020-1107-21호</t>
  </si>
  <si>
    <t>제2020-1107-22호</t>
  </si>
  <si>
    <t>제2020-1107-23호</t>
  </si>
  <si>
    <t>제2020-1107-24호</t>
  </si>
  <si>
    <t>제2020-1107-25호</t>
  </si>
  <si>
    <t>제2020-1107-26호</t>
  </si>
  <si>
    <t>제2020-1107-27호</t>
  </si>
  <si>
    <t>제2020-1107-28호</t>
  </si>
  <si>
    <t>제2020-1107-29호</t>
  </si>
  <si>
    <t>650121-2815217</t>
    <phoneticPr fontId="20" type="noConversion"/>
  </si>
  <si>
    <t>"함께 하게 되어서 기쁘고 감사합니다!!!!</t>
    <phoneticPr fontId="20" type="noConversion"/>
  </si>
  <si>
    <t>희망가운데 번창하기를 기도하겠습니다!!!"</t>
    <phoneticPr fontId="20" type="noConversion"/>
  </si>
  <si>
    <t>koj2333</t>
    <phoneticPr fontId="20" type="noConversion"/>
  </si>
  <si>
    <t>gaonhomecare@naver.com</t>
    <phoneticPr fontId="20" type="noConversion"/>
  </si>
  <si>
    <t>1강의실</t>
    <phoneticPr fontId="20" type="noConversion"/>
  </si>
  <si>
    <t>지문</t>
    <phoneticPr fontId="20" type="noConversion"/>
  </si>
  <si>
    <t>kbs253</t>
  </si>
  <si>
    <t>kco590412</t>
  </si>
  <si>
    <t>khj2033</t>
  </si>
  <si>
    <t>mkh202</t>
  </si>
  <si>
    <t>bks202</t>
  </si>
  <si>
    <t>kjs20111</t>
    <phoneticPr fontId="20" type="noConversion"/>
  </si>
  <si>
    <t>ssi280</t>
  </si>
  <si>
    <t>syh165</t>
  </si>
  <si>
    <t>ucr281</t>
  </si>
  <si>
    <t>yis216</t>
  </si>
  <si>
    <t>sungmin0035</t>
  </si>
  <si>
    <t>lch281</t>
  </si>
  <si>
    <t>reo6158</t>
  </si>
  <si>
    <t>ykj238</t>
  </si>
  <si>
    <t>lsb252</t>
  </si>
  <si>
    <t>ksj20000</t>
    <phoneticPr fontId="20" type="noConversion"/>
  </si>
  <si>
    <t>hyj240</t>
  </si>
  <si>
    <t>hai252</t>
  </si>
  <si>
    <t>pys239</t>
  </si>
  <si>
    <t>cha2000</t>
  </si>
  <si>
    <t>coy283</t>
  </si>
  <si>
    <t>bkh223</t>
  </si>
  <si>
    <t>ysi202</t>
  </si>
  <si>
    <t>kys2055</t>
  </si>
  <si>
    <t>bdr263</t>
  </si>
  <si>
    <t>lkj2033</t>
    <phoneticPr fontId="20" type="noConversion"/>
  </si>
  <si>
    <t>ljn252</t>
  </si>
  <si>
    <t>kkm780810</t>
  </si>
  <si>
    <t>(7회차)</t>
    <phoneticPr fontId="20" type="noConversion"/>
  </si>
  <si>
    <t>30명</t>
    <phoneticPr fontId="20" type="noConversion"/>
  </si>
  <si>
    <t>요양보호사직무교육 (8시간)</t>
    <phoneticPr fontId="20" type="noConversion"/>
  </si>
  <si>
    <t>2020년11월07일 직무교육</t>
    <phoneticPr fontId="20" type="noConversion"/>
  </si>
  <si>
    <t>엘피스재가복지센터</t>
    <phoneticPr fontId="37" type="noConversion"/>
  </si>
  <si>
    <t>김영숙</t>
    <phoneticPr fontId="37" type="noConversion"/>
  </si>
  <si>
    <t>690715-2143814</t>
  </si>
  <si>
    <t>010-4506-0799</t>
    <phoneticPr fontId="37" type="noConversion"/>
  </si>
  <si>
    <t>3-11620-00280</t>
    <phoneticPr fontId="37" type="noConversion"/>
  </si>
  <si>
    <t>652-80-00569</t>
    <phoneticPr fontId="37" type="noConversion"/>
  </si>
  <si>
    <t>02-852-8128</t>
    <phoneticPr fontId="37" type="noConversion"/>
  </si>
  <si>
    <t>02-852-8123</t>
    <phoneticPr fontId="37" type="noConversion"/>
  </si>
  <si>
    <t>elpis0691@naver.com</t>
    <phoneticPr fontId="37" type="noConversion"/>
  </si>
  <si>
    <t>권한나</t>
    <phoneticPr fontId="37" type="noConversion"/>
  </si>
  <si>
    <t>010-3858-8330</t>
    <phoneticPr fontId="37" type="noConversion"/>
  </si>
  <si>
    <t>엘피스재가복지센터</t>
    <phoneticPr fontId="20" type="noConversion"/>
  </si>
  <si>
    <t>장현순</t>
  </si>
  <si>
    <t>600711-2010821</t>
  </si>
  <si>
    <t>010-9851-6862</t>
  </si>
  <si>
    <t>그린실버복지센터</t>
    <phoneticPr fontId="37" type="noConversion"/>
  </si>
  <si>
    <t>이난희</t>
    <phoneticPr fontId="37" type="noConversion"/>
  </si>
  <si>
    <t>561230-2221111</t>
    <phoneticPr fontId="37" type="noConversion"/>
  </si>
  <si>
    <t>010-2825-6774</t>
    <phoneticPr fontId="37" type="noConversion"/>
  </si>
  <si>
    <t>105-16-21451</t>
    <phoneticPr fontId="37" type="noConversion"/>
  </si>
  <si>
    <t>02-332-6691</t>
    <phoneticPr fontId="37" type="noConversion"/>
  </si>
  <si>
    <t>02-332-6693</t>
    <phoneticPr fontId="37" type="noConversion"/>
  </si>
  <si>
    <t>green6691@naver.com</t>
    <phoneticPr fontId="37" type="noConversion"/>
  </si>
  <si>
    <t>010-8787-4679</t>
    <phoneticPr fontId="37" type="noConversion"/>
  </si>
  <si>
    <t>그린실버복지센터</t>
    <phoneticPr fontId="20" type="noConversion"/>
  </si>
  <si>
    <t>제2020-1121-01호</t>
    <phoneticPr fontId="20" type="noConversion"/>
  </si>
  <si>
    <t>제2020-1121-02호</t>
  </si>
  <si>
    <t>제2020-1121-03호</t>
  </si>
  <si>
    <t>제2020-1121-04호</t>
  </si>
  <si>
    <t>제2020-1121-05호</t>
  </si>
  <si>
    <t>제2020-1121-06호</t>
  </si>
  <si>
    <t>제2020-1121-07호</t>
  </si>
  <si>
    <t>제2020-1121-08호</t>
  </si>
  <si>
    <t>제2020-1121-09호</t>
  </si>
  <si>
    <t>제2020-1121-10호</t>
  </si>
  <si>
    <t>제2020-1121-11호</t>
  </si>
  <si>
    <t>제2020-1121-12호</t>
  </si>
  <si>
    <t>제2020-1121-13호</t>
  </si>
  <si>
    <t>제2020-1121-14호</t>
  </si>
  <si>
    <t>제2020-1121-15호</t>
  </si>
  <si>
    <t>제2020-1121-16호</t>
  </si>
  <si>
    <t>제2020-1121-17호</t>
  </si>
  <si>
    <t>제2020-1121-18호</t>
  </si>
  <si>
    <t>제2020-1121-19호</t>
  </si>
  <si>
    <t>제2020-1121-20호</t>
  </si>
  <si>
    <t>제2020-1121-21호</t>
  </si>
  <si>
    <t>제2020-1121-22호</t>
  </si>
  <si>
    <t>제2020-1121-23호</t>
  </si>
  <si>
    <t>제2020-1121-24호</t>
  </si>
  <si>
    <t>제2020-1121-25호</t>
  </si>
  <si>
    <t>제2020-1121-26호</t>
  </si>
  <si>
    <t>제2020-1121-27호</t>
  </si>
  <si>
    <t>제2020-1121-28호</t>
  </si>
  <si>
    <t>제2020-1121-29호</t>
  </si>
  <si>
    <t>제2020-1121-30호</t>
  </si>
  <si>
    <t>통신사1</t>
    <phoneticPr fontId="20" type="noConversion"/>
  </si>
  <si>
    <t>통신사2</t>
  </si>
  <si>
    <t>ID</t>
    <phoneticPr fontId="20" type="noConversion"/>
  </si>
  <si>
    <t>PW</t>
    <phoneticPr fontId="20" type="noConversion"/>
  </si>
  <si>
    <t>kys25222</t>
    <phoneticPr fontId="20" type="noConversion"/>
  </si>
  <si>
    <t>650121-2815217</t>
  </si>
  <si>
    <t>9988노인복지센터</t>
  </si>
  <si>
    <t>210-80-16950</t>
  </si>
  <si>
    <t>이든케어복지센터1</t>
  </si>
  <si>
    <t>239-80-01287</t>
  </si>
  <si>
    <t>학원에서 작성</t>
    <phoneticPr fontId="37" type="noConversion"/>
  </si>
  <si>
    <t>권혜경</t>
    <phoneticPr fontId="37" type="noConversion"/>
  </si>
  <si>
    <t>570224-2052312</t>
    <phoneticPr fontId="37" type="noConversion"/>
  </si>
  <si>
    <t>010-5094-9086</t>
    <phoneticPr fontId="37" type="noConversion"/>
  </si>
  <si>
    <t>3-11290-00282</t>
    <phoneticPr fontId="37" type="noConversion"/>
  </si>
  <si>
    <t xml:space="preserve"> 조원희 </t>
    <phoneticPr fontId="37" type="noConversion"/>
  </si>
  <si>
    <t>661219-2019012</t>
    <phoneticPr fontId="37" type="noConversion"/>
  </si>
  <si>
    <t>010-4769-5593</t>
    <phoneticPr fontId="37" type="noConversion"/>
  </si>
  <si>
    <t>저희 학원은</t>
    <phoneticPr fontId="37" type="noConversion"/>
  </si>
  <si>
    <t>이명숙</t>
    <phoneticPr fontId="37" type="noConversion"/>
  </si>
  <si>
    <t>580910-2055919</t>
    <phoneticPr fontId="37" type="noConversion"/>
  </si>
  <si>
    <t>010-4343-1730</t>
    <phoneticPr fontId="37" type="noConversion"/>
  </si>
  <si>
    <t>지문을 잘 사용하지 않습니다!!</t>
    <phoneticPr fontId="37" type="noConversion"/>
  </si>
  <si>
    <t>896-80-01547</t>
    <phoneticPr fontId="37" type="noConversion"/>
  </si>
  <si>
    <t>장옥주</t>
    <phoneticPr fontId="37" type="noConversion"/>
  </si>
  <si>
    <t>640113-2335022</t>
    <phoneticPr fontId="37" type="noConversion"/>
  </si>
  <si>
    <t>010-7147-5389</t>
    <phoneticPr fontId="37" type="noConversion"/>
  </si>
  <si>
    <t>선생님들이</t>
    <phoneticPr fontId="37" type="noConversion"/>
  </si>
  <si>
    <t>02-943-0898</t>
    <phoneticPr fontId="37" type="noConversion"/>
  </si>
  <si>
    <t>정곤채</t>
    <phoneticPr fontId="37" type="noConversion"/>
  </si>
  <si>
    <t>471220-1074335</t>
    <phoneticPr fontId="37" type="noConversion"/>
  </si>
  <si>
    <t>010-5763-7110</t>
    <phoneticPr fontId="37" type="noConversion"/>
  </si>
  <si>
    <t>지문이 많이 헤지셔서</t>
    <phoneticPr fontId="37" type="noConversion"/>
  </si>
  <si>
    <t>02-943-0897</t>
    <phoneticPr fontId="37" type="noConversion"/>
  </si>
  <si>
    <t>매번 어렵습니다!</t>
    <phoneticPr fontId="37" type="noConversion"/>
  </si>
  <si>
    <t>aria0898@naver.com</t>
    <phoneticPr fontId="37" type="noConversion"/>
  </si>
  <si>
    <t>핸드폰으로 인증을</t>
    <phoneticPr fontId="37" type="noConversion"/>
  </si>
  <si>
    <t>서선미</t>
    <phoneticPr fontId="37" type="noConversion"/>
  </si>
  <si>
    <t>받아서 출결을 처리합니다!</t>
    <phoneticPr fontId="37" type="noConversion"/>
  </si>
  <si>
    <t>010-7233-9730</t>
    <phoneticPr fontId="37" type="noConversion"/>
  </si>
  <si>
    <t>아리아케어방문요양성북정릉센터</t>
    <phoneticPr fontId="37" type="noConversion"/>
  </si>
  <si>
    <t>아리아케어방문요양성북정릉센터</t>
    <phoneticPr fontId="20" type="noConversion"/>
  </si>
  <si>
    <t>소나무노인방문요양센터</t>
    <phoneticPr fontId="20" type="noConversion"/>
  </si>
  <si>
    <t>통신사1</t>
  </si>
  <si>
    <t>ID</t>
  </si>
  <si>
    <t>PW</t>
  </si>
  <si>
    <t>김석택</t>
  </si>
  <si>
    <t>우금자</t>
  </si>
  <si>
    <t>620210-2394617</t>
  </si>
  <si>
    <t>010-8000-4379</t>
  </si>
  <si>
    <t>3-11350-00343</t>
  </si>
  <si>
    <t>저희 학원은</t>
  </si>
  <si>
    <t>지문을 잘 사용하지 않습니다!!</t>
  </si>
  <si>
    <t>681-80-00140</t>
  </si>
  <si>
    <t>선생님들이</t>
  </si>
  <si>
    <t>02)2233-7424</t>
  </si>
  <si>
    <t>지문이 많이 헤지셔서</t>
  </si>
  <si>
    <t>02)6008-5953</t>
  </si>
  <si>
    <t>매번 어렵습니다!</t>
  </si>
  <si>
    <t>ryoo1402@hanmail.net</t>
  </si>
  <si>
    <t>핸드폰으로 인증을</t>
  </si>
  <si>
    <t>류경화</t>
  </si>
  <si>
    <t>받아서 출결을 처리합니다!</t>
  </si>
  <si>
    <t>010-7127-8722</t>
  </si>
  <si>
    <t>강명희</t>
  </si>
  <si>
    <t>580402-2053119</t>
  </si>
  <si>
    <t>010-5286-3391</t>
  </si>
  <si>
    <t>강인순</t>
  </si>
  <si>
    <t>610114-2814911</t>
  </si>
  <si>
    <t>010-2481-7373</t>
  </si>
  <si>
    <t>김남순</t>
  </si>
  <si>
    <t>540213-2051315</t>
  </si>
  <si>
    <t>010-9100-8329</t>
  </si>
  <si>
    <t>김순천</t>
  </si>
  <si>
    <t>710609-2245516</t>
  </si>
  <si>
    <t>010-8903-5748</t>
  </si>
  <si>
    <t>김진준</t>
  </si>
  <si>
    <t>620220-2024624</t>
  </si>
  <si>
    <t>010-8590-2039</t>
  </si>
  <si>
    <t>문향숙</t>
  </si>
  <si>
    <t>580301-2800613</t>
  </si>
  <si>
    <t>010-4137-3162</t>
  </si>
  <si>
    <t>민은정</t>
  </si>
  <si>
    <t>690910-2321019</t>
  </si>
  <si>
    <t>010-3290-3146</t>
  </si>
  <si>
    <t>박미화</t>
  </si>
  <si>
    <t>640320-2235319</t>
  </si>
  <si>
    <t>010-8728-4190</t>
  </si>
  <si>
    <t>박수정</t>
  </si>
  <si>
    <t>491004-2560019</t>
  </si>
  <si>
    <t>010-2709-8262</t>
  </si>
  <si>
    <t>송래희</t>
  </si>
  <si>
    <t>500330-1010728</t>
  </si>
  <si>
    <t>010-5249-0769</t>
  </si>
  <si>
    <t>윤미혜</t>
  </si>
  <si>
    <t>640804-2067114</t>
  </si>
  <si>
    <t>010-5160-4175</t>
  </si>
  <si>
    <t>이화자</t>
  </si>
  <si>
    <t>590724-2221321</t>
  </si>
  <si>
    <t>010-8946-0364</t>
  </si>
  <si>
    <t>임금련</t>
  </si>
  <si>
    <t>630320-2224225</t>
  </si>
  <si>
    <t>010-8929-9374</t>
  </si>
  <si>
    <t>정용숙</t>
  </si>
  <si>
    <t>470912-2009930</t>
  </si>
  <si>
    <t>010-3779-3587</t>
  </si>
  <si>
    <t>홍송자</t>
  </si>
  <si>
    <t>670315-2057611</t>
  </si>
  <si>
    <t>010-9342-8583</t>
  </si>
  <si>
    <t>황명남</t>
  </si>
  <si>
    <t>500611-2068011</t>
  </si>
  <si>
    <t>010-7232-3590</t>
  </si>
  <si>
    <t>소나무노인방문요양센터2</t>
    <phoneticPr fontId="20" type="noConversion"/>
  </si>
  <si>
    <t>khn265</t>
  </si>
  <si>
    <t>kks265</t>
  </si>
  <si>
    <t>ksi244</t>
  </si>
  <si>
    <t>kys262</t>
  </si>
  <si>
    <t>kjj2033</t>
  </si>
  <si>
    <t>지문!!</t>
    <phoneticPr fontId="20" type="noConversion"/>
  </si>
  <si>
    <t>nkb246</t>
  </si>
  <si>
    <t>bio244</t>
  </si>
  <si>
    <t>bhs292</t>
    <phoneticPr fontId="20" type="noConversion"/>
  </si>
  <si>
    <t>sns253</t>
  </si>
  <si>
    <t>2403song</t>
  </si>
  <si>
    <t>apo2677</t>
  </si>
  <si>
    <t>ymh232</t>
    <phoneticPr fontId="20" type="noConversion"/>
  </si>
  <si>
    <t>lbs262</t>
  </si>
  <si>
    <t>lbs2233</t>
  </si>
  <si>
    <t>lsy1344</t>
  </si>
  <si>
    <t>lyi277</t>
  </si>
  <si>
    <t>jinsun581120</t>
  </si>
  <si>
    <t>lcj203</t>
  </si>
  <si>
    <t>lhs224</t>
    <phoneticPr fontId="20" type="noConversion"/>
  </si>
  <si>
    <t>lkj245</t>
  </si>
  <si>
    <t>jhj2244</t>
  </si>
  <si>
    <t>hyun6862@@</t>
    <phoneticPr fontId="20" type="noConversion"/>
  </si>
  <si>
    <t>cks2466</t>
  </si>
  <si>
    <t>kjm263</t>
  </si>
  <si>
    <t>ljb224</t>
  </si>
  <si>
    <t>bss203</t>
  </si>
  <si>
    <t>bsh203</t>
  </si>
  <si>
    <t>(8회차)</t>
    <phoneticPr fontId="20" type="noConversion"/>
  </si>
  <si>
    <t>aaa76764713</t>
    <phoneticPr fontId="20" type="noConversion"/>
  </si>
  <si>
    <t>a121212!</t>
    <phoneticPr fontId="20" type="noConversion"/>
  </si>
  <si>
    <t>희망재가장기요양기관</t>
    <phoneticPr fontId="20" type="noConversion"/>
  </si>
  <si>
    <t>이재순</t>
    <phoneticPr fontId="37" type="noConversion"/>
  </si>
  <si>
    <t>501010-2030621</t>
    <phoneticPr fontId="37" type="noConversion"/>
  </si>
  <si>
    <t>010-8305-0544</t>
    <phoneticPr fontId="37" type="noConversion"/>
  </si>
  <si>
    <t>가나안어르신방문요양센터</t>
  </si>
  <si>
    <t>가나안어르신방문요양센터</t>
    <phoneticPr fontId="20" type="noConversion"/>
  </si>
  <si>
    <t>학원에서 작성</t>
  </si>
  <si>
    <t xml:space="preserve"> 김 기 분</t>
  </si>
  <si>
    <t xml:space="preserve">  581005-2093918</t>
  </si>
  <si>
    <t xml:space="preserve">  010-5605-0980</t>
  </si>
  <si>
    <t>02)984-6006</t>
  </si>
  <si>
    <t>02)6280-2995</t>
  </si>
  <si>
    <t>khs580303@daum.net</t>
  </si>
  <si>
    <t>010-7758-4793</t>
  </si>
  <si>
    <t>이숙희</t>
  </si>
  <si>
    <t>강북구오현로34길12(번동,2층)</t>
  </si>
  <si>
    <t>서울특별시강북구미아동684-1,2층</t>
  </si>
  <si>
    <t>미아동190-2번지현대아파트상가302호</t>
  </si>
  <si>
    <t>권두혁</t>
  </si>
  <si>
    <t>소나무노인방문요양센터</t>
  </si>
  <si>
    <t>홍동우</t>
  </si>
  <si>
    <t>도봉구해등로109,창동주공1단지상가11`2호</t>
  </si>
  <si>
    <t>3-41280-00956</t>
    <phoneticPr fontId="20" type="noConversion"/>
  </si>
  <si>
    <t>2020년11월21일 직무교육</t>
    <phoneticPr fontId="20" type="noConversion"/>
  </si>
  <si>
    <t>희망재가장기요양기관2</t>
    <phoneticPr fontId="20" type="noConversion"/>
  </si>
  <si>
    <t>jhs6862</t>
    <phoneticPr fontId="20" type="noConversion"/>
  </si>
  <si>
    <t>2020.11.21</t>
    <phoneticPr fontId="20" type="noConversion"/>
  </si>
  <si>
    <t>김화숙</t>
    <phoneticPr fontId="20" type="noConversion"/>
  </si>
  <si>
    <t>제2020-1128-01호</t>
    <phoneticPr fontId="20" type="noConversion"/>
  </si>
  <si>
    <t>제2020-1128-02호</t>
  </si>
  <si>
    <t>제2020-1128-03호</t>
  </si>
  <si>
    <t>제2020-1128-04호</t>
  </si>
  <si>
    <t>제2020-1128-05호</t>
  </si>
  <si>
    <t>제2020-1128-06호</t>
  </si>
  <si>
    <t>제2020-1128-07호</t>
  </si>
  <si>
    <t>제2020-1128-08호</t>
  </si>
  <si>
    <t>제2020-1128-09호</t>
  </si>
  <si>
    <t>제2020-1128-10호</t>
  </si>
  <si>
    <t>제2020-1128-11호</t>
  </si>
  <si>
    <t>제2020-1128-12호</t>
  </si>
  <si>
    <t>제2020-1128-13호</t>
  </si>
  <si>
    <t>제2020-1128-14호</t>
  </si>
  <si>
    <t>제2020-1128-15호</t>
  </si>
  <si>
    <t>제2020-1128-16호</t>
  </si>
  <si>
    <t>제2020-1128-17호</t>
  </si>
  <si>
    <t>제2020-1128-18호</t>
  </si>
  <si>
    <t>제2020-1128-19호</t>
  </si>
  <si>
    <t>제2020-1128-20호</t>
  </si>
  <si>
    <t>제2020-1128-21호</t>
  </si>
  <si>
    <t>제2020-1128-22호</t>
  </si>
  <si>
    <t>제2020-1128-23호</t>
  </si>
  <si>
    <t>제2020-1128-24호</t>
  </si>
  <si>
    <t>제2020-1128-25호</t>
  </si>
  <si>
    <t>제2020-1128-26호</t>
  </si>
  <si>
    <t>제2020-1128-27호</t>
  </si>
  <si>
    <t>제2020-1128-28호</t>
  </si>
  <si>
    <t>제2020-1128-29호</t>
  </si>
  <si>
    <t>삼동재가방문요양센터</t>
    <phoneticPr fontId="20" type="noConversion"/>
  </si>
  <si>
    <t>최은예</t>
    <phoneticPr fontId="20" type="noConversion"/>
  </si>
  <si>
    <t>통신사2</t>
    <phoneticPr fontId="20" type="noConversion"/>
  </si>
  <si>
    <t>jis253</t>
  </si>
  <si>
    <t>1213456a**</t>
    <phoneticPr fontId="20" type="noConversion"/>
  </si>
  <si>
    <t>jyh235</t>
  </si>
  <si>
    <t>cyj2023</t>
  </si>
  <si>
    <t>hjn201</t>
  </si>
  <si>
    <t>hhj245</t>
  </si>
  <si>
    <t>1027hks</t>
  </si>
  <si>
    <t>lsy20111</t>
    <phoneticPr fontId="20" type="noConversion"/>
  </si>
  <si>
    <t>010-4607-3183</t>
    <phoneticPr fontId="37" type="noConversion"/>
  </si>
  <si>
    <t>lsw244</t>
  </si>
  <si>
    <t>010-3774-7891</t>
    <phoneticPr fontId="37" type="noConversion"/>
  </si>
  <si>
    <t>010-8278-1161</t>
    <phoneticPr fontId="37" type="noConversion"/>
  </si>
  <si>
    <t>jon208</t>
  </si>
  <si>
    <t>mh820</t>
  </si>
  <si>
    <t>cys24666</t>
  </si>
  <si>
    <t>ssj209</t>
  </si>
  <si>
    <t>id찾기</t>
    <phoneticPr fontId="20" type="noConversion"/>
  </si>
  <si>
    <t>이수날짜</t>
    <phoneticPr fontId="20" type="noConversion"/>
  </si>
  <si>
    <t>510419-2036818</t>
  </si>
  <si>
    <t>010-8633-1832</t>
  </si>
  <si>
    <t>470103-2243116</t>
  </si>
  <si>
    <t>010-9116-7788</t>
  </si>
  <si>
    <t>김인선</t>
    <phoneticPr fontId="20" type="noConversion"/>
  </si>
  <si>
    <t>작성하지 않으셔도 됩니다!!
가능하시 면 (통신사) 를 적어주시 면 감사합니다!</t>
  </si>
  <si>
    <t>스마일시 니어참조은재가장기요양기관2</t>
  </si>
  <si>
    <t>스마일시 니어참조은재가장기요양기관1</t>
  </si>
  <si>
    <t>시 온실버케어</t>
  </si>
  <si>
    <t>고양시 덕양구 고양대로1384번길53동신상가204호</t>
  </si>
  <si>
    <t>서울시 도봉구 방학로144</t>
  </si>
  <si>
    <t>서울시 노원구 석계로11길.33.1층</t>
  </si>
  <si>
    <t>서울시 도봉구 도봉로125길100,지하1층</t>
  </si>
  <si>
    <t>서울시 도봉구 도당로19길631층</t>
  </si>
  <si>
    <t>서울시 강북구 한천로105길20,관리사무소동</t>
  </si>
  <si>
    <t>서울시  도봉구  도봉로 586</t>
  </si>
  <si>
    <t>도봉구  해등로109, 창동 주공1단지상가11`2호</t>
  </si>
  <si>
    <t>서울시 노원구 한글비석로396,벽산아파트상가1층3호</t>
  </si>
  <si>
    <t>강북구 한천로129길17</t>
  </si>
  <si>
    <t>서울시 도봉구 도봉로133길34만경빌리지1층</t>
  </si>
  <si>
    <t>서울시 도봉구 우이천로4길12-6,203호(창동,은자이빌)</t>
  </si>
  <si>
    <t>노원구 덕릉로126마길18-4</t>
  </si>
  <si>
    <t>도봉구 도봉로110길421층</t>
  </si>
  <si>
    <t>서울시 도봉구 도봉로164길33-25,502호(북부법조타운)</t>
  </si>
  <si>
    <t>서울시 도봉구 우이천로4길30</t>
  </si>
  <si>
    <t>서울시 노원구 광운로17-11,2층</t>
  </si>
  <si>
    <t>서울시 도봉구 도봉로681,3층(방학동)</t>
  </si>
  <si>
    <t>강북구 삼양로20길30</t>
  </si>
  <si>
    <t>서울.노원구 한글비석로396,109동207호</t>
  </si>
  <si>
    <t>서울강북구 한천로132길74</t>
  </si>
  <si>
    <t>노원구 상계로193-14상계대림상가202호</t>
  </si>
  <si>
    <t>서울시 도봉구 덕릉로59아길54이순빌딩2층</t>
  </si>
  <si>
    <t>서울시 강북구 한천로115길20(번동주공5단지)105호</t>
  </si>
  <si>
    <t>서울시 강북구 덕릉로168-13층</t>
  </si>
  <si>
    <t>서울도봉구 방학로11길30벽산아파트상가2층202호</t>
  </si>
  <si>
    <t>서울성북구 보국문로96,2층</t>
  </si>
  <si>
    <t>서울도봉구 도봉로139길56-20</t>
  </si>
  <si>
    <t>서울시 관악구 남부순환로1361(203호)</t>
  </si>
  <si>
    <t>서울시 도봉구 삼양로144길173층</t>
  </si>
  <si>
    <t>서울마포구 양화로7길14,2층</t>
  </si>
  <si>
    <t>서울성북구 삼양로182층</t>
  </si>
  <si>
    <t>서울시 강북구 삼각산로135201호</t>
  </si>
  <si>
    <t>강진구</t>
    <phoneticPr fontId="37" type="noConversion"/>
  </si>
  <si>
    <t>530423-2238717</t>
    <phoneticPr fontId="37" type="noConversion"/>
  </si>
  <si>
    <t>010-9144-2458</t>
    <phoneticPr fontId="37" type="noConversion"/>
  </si>
  <si>
    <t>이화순</t>
    <phoneticPr fontId="37" type="noConversion"/>
  </si>
  <si>
    <t>611001-2548414</t>
    <phoneticPr fontId="37" type="noConversion"/>
  </si>
  <si>
    <t>010-6408-5770</t>
    <phoneticPr fontId="37" type="noConversion"/>
  </si>
  <si>
    <t>나은정</t>
    <phoneticPr fontId="37" type="noConversion"/>
  </si>
  <si>
    <t>730127-2550310</t>
    <phoneticPr fontId="37" type="noConversion"/>
  </si>
  <si>
    <t>010-9359-7884</t>
    <phoneticPr fontId="37" type="noConversion"/>
  </si>
  <si>
    <t>양선희</t>
    <phoneticPr fontId="37" type="noConversion"/>
  </si>
  <si>
    <t>591208-2254211</t>
    <phoneticPr fontId="37" type="noConversion"/>
  </si>
  <si>
    <t>010-9949-5591</t>
    <phoneticPr fontId="37" type="noConversion"/>
  </si>
  <si>
    <t>양민자</t>
    <phoneticPr fontId="20" type="noConversion"/>
  </si>
  <si>
    <t>210-91-83867</t>
    <phoneticPr fontId="20" type="noConversion"/>
  </si>
  <si>
    <t>154-80-00779</t>
    <phoneticPr fontId="20" type="noConversion"/>
  </si>
  <si>
    <t>서울시 강북구 도봉로67길8302호</t>
    <phoneticPr fontId="20" type="noConversion"/>
  </si>
  <si>
    <t>2020년요양보호사
직무교육교재</t>
    <phoneticPr fontId="20" type="noConversion"/>
  </si>
  <si>
    <t>경기도 양주시 고릉말로26</t>
    <phoneticPr fontId="20" type="noConversion"/>
  </si>
  <si>
    <t>770926-1068612</t>
    <phoneticPr fontId="20" type="noConversion"/>
  </si>
  <si>
    <t>wwwcam77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</si>
</sst>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mm&quot;월&quot;\ dd&quot;일&quot;"/>
    <numFmt numFmtId="177" formatCode="yyyy&quot;년&quot;\ m&quot;월&quot;\ d&quot;일&quot;;@"/>
    <numFmt numFmtId="178" formatCode="[$-F800]dddd\,\ mmmm\ dd\,\ yyyy"/>
    <numFmt numFmtId="179" formatCode="#,##0_ "/>
    <numFmt numFmtId="180" formatCode="&quot;₩&quot;#,##0_);[Red]\(&quot;₩&quot;#,##0\)"/>
    <numFmt numFmtId="181" formatCode="0_);[Red]\(0\)"/>
    <numFmt numFmtId="182" formatCode="m&quot;월&quot;\ d&quot;일&quot;;@"/>
    <numFmt numFmtId="183" formatCode="[DBNum4][$-412]General"/>
    <numFmt numFmtId="184" formatCode="h:mm;@"/>
    <numFmt numFmtId="185" formatCode="_-[$₩-412]* #,##0_-;\-[$₩-412]* #,##0_-;_-[$₩-412]* &quot;-&quot;??_-;_-@_-"/>
    <numFmt numFmtId="186" formatCode="yyyy/mm/dd;@"/>
  </numFmts>
  <fonts count="19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8"/>
      <color rgb="FF000000"/>
      <name val="맑은 고딕"/>
      <family val="3"/>
      <charset val="129"/>
      <scheme val="minor"/>
    </font>
    <font>
      <b/>
      <sz val="12"/>
      <color theme="0" tint="-0.34998626667073579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35"/>
      <color rgb="FF000000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4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u/>
      <sz val="12"/>
      <color rgb="FF000000"/>
      <name val="맑은 고딕"/>
      <family val="3"/>
      <charset val="129"/>
      <scheme val="minor"/>
    </font>
    <font>
      <sz val="12"/>
      <color rgb="FF1E2D10"/>
      <name val="맑은 고딕"/>
      <family val="3"/>
      <charset val="129"/>
      <scheme val="minor"/>
    </font>
    <font>
      <b/>
      <sz val="36"/>
      <color rgb="FF000000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36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u/>
      <sz val="11"/>
      <color rgb="FF000000"/>
      <name val="맑은 고딕"/>
      <family val="3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8"/>
      <color rgb="FF0070C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inor"/>
    </font>
    <font>
      <b/>
      <sz val="6"/>
      <color rgb="FF0000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3"/>
      <color rgb="FF000000"/>
      <name val="맑은 고딕"/>
      <family val="3"/>
      <charset val="129"/>
      <scheme val="minor"/>
    </font>
    <font>
      <sz val="3"/>
      <name val="맑은 고딕"/>
      <family val="3"/>
      <charset val="129"/>
      <scheme val="minor"/>
    </font>
    <font>
      <sz val="3"/>
      <color rgb="FF000000"/>
      <name val="맑은 고딕"/>
      <family val="3"/>
      <charset val="129"/>
      <scheme val="minor"/>
    </font>
    <font>
      <b/>
      <sz val="11"/>
      <color rgb="FF2309E7"/>
      <name val="맑은 고딕"/>
      <family val="3"/>
      <charset val="129"/>
      <scheme val="minor"/>
    </font>
    <font>
      <b/>
      <sz val="11"/>
      <color rgb="FFF50000"/>
      <name val="맑은 고딕"/>
      <family val="3"/>
      <charset val="129"/>
      <scheme val="minor"/>
    </font>
    <font>
      <b/>
      <u/>
      <sz val="10"/>
      <color rgb="FF800080"/>
      <name val="맑은 고딕"/>
      <family val="3"/>
      <charset val="129"/>
      <scheme val="minor"/>
    </font>
    <font>
      <b/>
      <sz val="11"/>
      <color rgb="FF000000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0"/>
      <color rgb="FF000000"/>
      <name val="바탕"/>
      <family val="1"/>
      <charset val="129"/>
    </font>
    <font>
      <sz val="11"/>
      <color rgb="FF000000"/>
      <name val="바탕"/>
      <family val="1"/>
      <charset val="129"/>
    </font>
    <font>
      <b/>
      <sz val="12"/>
      <color rgb="FF000000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6"/>
      <color rgb="FF000000"/>
      <name val="굴림체"/>
      <family val="3"/>
      <charset val="129"/>
    </font>
    <font>
      <b/>
      <sz val="13"/>
      <color theme="1"/>
      <name val="굴림체"/>
      <family val="3"/>
      <charset val="129"/>
    </font>
    <font>
      <u/>
      <sz val="11"/>
      <color theme="10"/>
      <name val="맑은 고딕"/>
      <family val="3"/>
      <charset val="129"/>
    </font>
    <font>
      <sz val="16"/>
      <color rgb="FF000000"/>
      <name val="바탕"/>
      <family val="1"/>
      <charset val="129"/>
    </font>
    <font>
      <b/>
      <sz val="16"/>
      <color theme="1"/>
      <name val="굴림체"/>
      <family val="3"/>
      <charset val="129"/>
    </font>
    <font>
      <b/>
      <sz val="16"/>
      <color theme="1"/>
      <name val="맑은 고딕"/>
      <family val="2"/>
      <charset val="129"/>
      <scheme val="minor"/>
    </font>
    <font>
      <b/>
      <sz val="16"/>
      <color rgb="FF000000"/>
      <name val="바탕"/>
      <family val="1"/>
      <charset val="129"/>
    </font>
    <font>
      <b/>
      <u/>
      <sz val="16"/>
      <color theme="10"/>
      <name val="맑은 고딕"/>
      <family val="2"/>
      <charset val="129"/>
      <scheme val="minor"/>
    </font>
    <font>
      <sz val="12"/>
      <color rgb="FF000000"/>
      <name val="돋움"/>
      <family val="3"/>
      <charset val="129"/>
    </font>
    <font>
      <b/>
      <sz val="12"/>
      <color rgb="FF0000FF"/>
      <name val="돋움"/>
      <family val="3"/>
      <charset val="129"/>
    </font>
    <font>
      <sz val="12"/>
      <color rgb="FF0000FF"/>
      <name val="돋움"/>
      <family val="3"/>
      <charset val="129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14"/>
      <color rgb="FF000000"/>
      <name val="돋움"/>
      <family val="3"/>
      <charset val="129"/>
    </font>
    <font>
      <sz val="14"/>
      <color rgb="FF000000"/>
      <name val="함초롬바탕"/>
      <family val="1"/>
      <charset val="129"/>
    </font>
    <font>
      <sz val="20"/>
      <color rgb="FF000000"/>
      <name val="돋움"/>
      <family val="3"/>
      <charset val="129"/>
    </font>
    <font>
      <b/>
      <sz val="14"/>
      <color rgb="FF86AFDC"/>
      <name val="맑은 고딕"/>
      <family val="3"/>
      <charset val="129"/>
      <scheme val="minor"/>
    </font>
    <font>
      <b/>
      <sz val="8"/>
      <color rgb="FF86AFDC"/>
      <name val="맑은 고딕"/>
      <family val="3"/>
      <charset val="129"/>
      <scheme val="minor"/>
    </font>
    <font>
      <b/>
      <sz val="36"/>
      <color rgb="FF000000"/>
      <name val="HY견고딕"/>
      <family val="1"/>
      <charset val="129"/>
    </font>
    <font>
      <sz val="20"/>
      <color theme="0" tint="-0.249977111117893"/>
      <name val="돋움"/>
      <family val="3"/>
      <charset val="129"/>
    </font>
    <font>
      <b/>
      <sz val="10"/>
      <name val="굴림체"/>
      <family val="3"/>
      <charset val="129"/>
    </font>
    <font>
      <b/>
      <sz val="10"/>
      <name val="돋움"/>
      <family val="3"/>
      <charset val="129"/>
    </font>
    <font>
      <b/>
      <sz val="6"/>
      <name val="굴림체"/>
      <family val="3"/>
      <charset val="129"/>
    </font>
    <font>
      <b/>
      <sz val="8"/>
      <name val="굴림체"/>
      <family val="3"/>
      <charset val="129"/>
    </font>
    <font>
      <b/>
      <sz val="16"/>
      <color theme="8"/>
      <name val="맑은 고딕"/>
      <family val="3"/>
      <charset val="129"/>
      <scheme val="minor"/>
    </font>
    <font>
      <b/>
      <sz val="16"/>
      <color rgb="FF86AFDC"/>
      <name val="맑은 고딕"/>
      <family val="3"/>
      <charset val="129"/>
      <scheme val="minor"/>
    </font>
    <font>
      <b/>
      <u/>
      <sz val="36"/>
      <color rgb="FF000000"/>
      <name val="맑은 고딕"/>
      <family val="3"/>
      <charset val="129"/>
      <scheme val="minor"/>
    </font>
    <font>
      <u/>
      <sz val="16"/>
      <color theme="10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2"/>
      <name val="굴림체"/>
      <family val="3"/>
      <charset val="129"/>
    </font>
    <font>
      <sz val="12"/>
      <name val="굴림"/>
      <family val="3"/>
      <charset val="129"/>
    </font>
    <font>
      <sz val="12"/>
      <color theme="1"/>
      <name val="굴림체"/>
      <family val="3"/>
      <charset val="129"/>
    </font>
    <font>
      <u/>
      <sz val="11"/>
      <color theme="10"/>
      <name val="굴림"/>
      <family val="3"/>
      <charset val="129"/>
    </font>
    <font>
      <sz val="12"/>
      <color rgb="FF000000"/>
      <name val="굴림체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1"/>
      <color rgb="FF000000"/>
      <name val="바탕"/>
      <family val="1"/>
      <charset val="129"/>
    </font>
    <font>
      <b/>
      <sz val="9"/>
      <color rgb="FF000000"/>
      <name val="바탕"/>
      <family val="1"/>
      <charset val="129"/>
    </font>
    <font>
      <b/>
      <u/>
      <sz val="11"/>
      <color theme="10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u/>
      <sz val="6.05"/>
      <color theme="10"/>
      <name val="맑은 고딕"/>
      <family val="3"/>
      <charset val="129"/>
    </font>
    <font>
      <b/>
      <sz val="11"/>
      <color rgb="FF000000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b/>
      <sz val="18"/>
      <color theme="1"/>
      <name val="굴림체"/>
      <family val="3"/>
      <charset val="129"/>
    </font>
    <font>
      <b/>
      <sz val="18"/>
      <color rgb="FF0070C0"/>
      <name val="굴림체"/>
      <family val="3"/>
      <charset val="129"/>
    </font>
    <font>
      <b/>
      <sz val="18"/>
      <color rgb="FFFF000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1.5"/>
      <name val="맑은 고딕"/>
      <family val="3"/>
      <charset val="129"/>
      <scheme val="minor"/>
    </font>
    <font>
      <b/>
      <sz val="11.5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3"/>
      <color theme="1"/>
      <name val="굴림"/>
      <family val="3"/>
      <charset val="129"/>
    </font>
    <font>
      <sz val="16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30"/>
      <color rgb="FF0070C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sz val="28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36"/>
      <name val="HY견고딕"/>
      <family val="1"/>
      <charset val="129"/>
    </font>
    <font>
      <b/>
      <sz val="36"/>
      <name val="문체부 쓰기 흘림체"/>
      <family val="1"/>
      <charset val="129"/>
    </font>
    <font>
      <b/>
      <sz val="48"/>
      <name val="HY견고딕"/>
      <family val="1"/>
      <charset val="129"/>
    </font>
    <font>
      <b/>
      <sz val="20"/>
      <color rgb="FFFF0000"/>
      <name val="돋움"/>
      <family val="3"/>
      <charset val="129"/>
    </font>
    <font>
      <sz val="12"/>
      <name val="돋움"/>
      <family val="3"/>
      <charset val="129"/>
    </font>
    <font>
      <sz val="12"/>
      <color rgb="FF000000"/>
      <name val="바탕"/>
      <family val="1"/>
      <charset val="129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3"/>
      <charset val="129"/>
    </font>
    <font>
      <b/>
      <sz val="12"/>
      <color rgb="FF000000"/>
      <name val="바탕"/>
      <family val="1"/>
      <charset val="129"/>
    </font>
    <font>
      <sz val="12"/>
      <color theme="1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FDEF7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theme="4" tint="0.59999389629810485"/>
      </patternFill>
    </fill>
    <fill>
      <patternFill patternType="solid">
        <fgColor theme="1" tint="0.49998474074526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000000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double">
        <color rgb="FF000000"/>
      </bottom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/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7">
    <xf numFmtId="0" fontId="0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36" fillId="0" borderId="0"/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56">
    <xf numFmtId="0" fontId="0" fillId="0" borderId="0" xfId="0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23" fillId="0" borderId="0" xfId="0" applyFont="1" applyBorder="1" applyAlignment="1">
      <alignment horizontal="left" vertical="center" wrapText="1" indent="1"/>
    </xf>
    <xf numFmtId="0" fontId="23" fillId="0" borderId="6" xfId="0" applyFont="1" applyBorder="1" applyAlignment="1">
      <alignment horizontal="left" vertical="center" wrapText="1" indent="1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5" fillId="0" borderId="5" xfId="0" applyFont="1" applyBorder="1" applyAlignment="1">
      <alignment horizontal="right" vertical="center" wrapText="1"/>
    </xf>
    <xf numFmtId="0" fontId="25" fillId="0" borderId="0" xfId="0" applyFont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176" fontId="25" fillId="0" borderId="0" xfId="0" applyNumberFormat="1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5" fillId="0" borderId="0" xfId="0" applyFont="1" applyAlignment="1">
      <alignment horizontal="justify" vertical="center" wrapText="1"/>
    </xf>
    <xf numFmtId="0" fontId="25" fillId="0" borderId="5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5" fillId="0" borderId="5" xfId="0" applyFont="1" applyBorder="1" applyAlignment="1">
      <alignment vertical="center" wrapText="1"/>
    </xf>
    <xf numFmtId="0" fontId="22" fillId="0" borderId="5" xfId="0" applyFont="1" applyBorder="1">
      <alignment vertical="center"/>
    </xf>
    <xf numFmtId="0" fontId="32" fillId="0" borderId="0" xfId="0" applyFont="1" applyBorder="1" applyAlignment="1">
      <alignment vertical="center" wrapText="1"/>
    </xf>
    <xf numFmtId="0" fontId="27" fillId="0" borderId="0" xfId="0" applyFont="1" applyAlignment="1">
      <alignment horizontal="left" vertical="center" indent="1"/>
    </xf>
    <xf numFmtId="0" fontId="33" fillId="0" borderId="0" xfId="0" applyFont="1">
      <alignment vertical="center"/>
    </xf>
    <xf numFmtId="0" fontId="35" fillId="0" borderId="0" xfId="0" applyFont="1">
      <alignment vertical="center"/>
    </xf>
    <xf numFmtId="0" fontId="34" fillId="3" borderId="0" xfId="0" applyFont="1" applyFill="1" applyAlignment="1">
      <alignment vertical="center" wrapText="1"/>
    </xf>
    <xf numFmtId="14" fontId="26" fillId="3" borderId="1" xfId="0" applyNumberFormat="1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vertical="center" wrapText="1"/>
    </xf>
    <xf numFmtId="0" fontId="38" fillId="9" borderId="12" xfId="0" applyFont="1" applyFill="1" applyBorder="1">
      <alignment vertical="center"/>
    </xf>
    <xf numFmtId="0" fontId="38" fillId="9" borderId="13" xfId="0" applyFont="1" applyFill="1" applyBorder="1">
      <alignment vertical="center"/>
    </xf>
    <xf numFmtId="0" fontId="38" fillId="9" borderId="14" xfId="0" applyFont="1" applyFill="1" applyBorder="1">
      <alignment vertical="center"/>
    </xf>
    <xf numFmtId="0" fontId="38" fillId="9" borderId="15" xfId="0" applyFont="1" applyFill="1" applyBorder="1">
      <alignment vertical="center"/>
    </xf>
    <xf numFmtId="0" fontId="22" fillId="0" borderId="6" xfId="0" applyFont="1" applyBorder="1">
      <alignment vertical="center"/>
    </xf>
    <xf numFmtId="20" fontId="42" fillId="3" borderId="0" xfId="0" applyNumberFormat="1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right" vertical="center"/>
    </xf>
    <xf numFmtId="178" fontId="26" fillId="0" borderId="0" xfId="0" applyNumberFormat="1" applyFont="1" applyFill="1" applyBorder="1" applyAlignment="1">
      <alignment horizontal="left" vertical="center" wrapText="1"/>
    </xf>
    <xf numFmtId="0" fontId="44" fillId="0" borderId="0" xfId="0" applyFont="1">
      <alignment vertical="center"/>
    </xf>
    <xf numFmtId="0" fontId="44" fillId="0" borderId="0" xfId="0" applyFont="1" applyAlignment="1">
      <alignment vertical="center" wrapText="1"/>
    </xf>
    <xf numFmtId="0" fontId="48" fillId="11" borderId="1" xfId="0" applyFont="1" applyFill="1" applyBorder="1" applyAlignment="1">
      <alignment horizontal="center" vertical="center" wrapText="1"/>
    </xf>
    <xf numFmtId="0" fontId="50" fillId="0" borderId="80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 wrapText="1"/>
    </xf>
    <xf numFmtId="0" fontId="52" fillId="0" borderId="0" xfId="0" applyFont="1" applyAlignment="1">
      <alignment horizontal="justify" vertical="center" wrapText="1"/>
    </xf>
    <xf numFmtId="0" fontId="45" fillId="0" borderId="0" xfId="0" applyFont="1" applyAlignment="1">
      <alignment horizontal="justify" vertical="center" wrapText="1"/>
    </xf>
    <xf numFmtId="0" fontId="53" fillId="0" borderId="0" xfId="0" applyFont="1" applyAlignment="1">
      <alignment horizontal="justify" vertical="center" wrapText="1"/>
    </xf>
    <xf numFmtId="0" fontId="28" fillId="0" borderId="0" xfId="0" applyFont="1" applyAlignment="1">
      <alignment horizontal="center" vertical="center" wrapText="1"/>
    </xf>
    <xf numFmtId="0" fontId="55" fillId="0" borderId="0" xfId="0" applyFont="1" applyAlignment="1">
      <alignment horizontal="justify" vertical="center" wrapText="1"/>
    </xf>
    <xf numFmtId="0" fontId="24" fillId="0" borderId="26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9" fillId="3" borderId="76" xfId="0" applyFont="1" applyFill="1" applyBorder="1" applyAlignment="1">
      <alignment horizontal="center" vertical="center" wrapText="1"/>
    </xf>
    <xf numFmtId="0" fontId="49" fillId="3" borderId="77" xfId="0" applyFont="1" applyFill="1" applyBorder="1" applyAlignment="1">
      <alignment horizontal="center" vertical="center" wrapText="1"/>
    </xf>
    <xf numFmtId="0" fontId="49" fillId="3" borderId="79" xfId="0" applyFont="1" applyFill="1" applyBorder="1" applyAlignment="1">
      <alignment horizontal="center" vertical="center" wrapText="1"/>
    </xf>
    <xf numFmtId="0" fontId="64" fillId="0" borderId="30" xfId="0" applyFont="1" applyBorder="1" applyAlignment="1">
      <alignment horizontal="center" vertical="center" wrapText="1"/>
    </xf>
    <xf numFmtId="0" fontId="65" fillId="0" borderId="30" xfId="0" applyFont="1" applyBorder="1" applyAlignment="1">
      <alignment horizontal="center" vertical="center" wrapText="1"/>
    </xf>
    <xf numFmtId="0" fontId="65" fillId="0" borderId="81" xfId="0" applyFont="1" applyBorder="1" applyAlignment="1">
      <alignment horizontal="right" vertical="center" wrapText="1"/>
    </xf>
    <xf numFmtId="0" fontId="64" fillId="0" borderId="1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5" fillId="0" borderId="58" xfId="0" applyFont="1" applyBorder="1" applyAlignment="1">
      <alignment horizontal="right" vertical="center" wrapText="1"/>
    </xf>
    <xf numFmtId="0" fontId="64" fillId="0" borderId="59" xfId="0" applyFont="1" applyBorder="1" applyAlignment="1">
      <alignment horizontal="center" vertical="center" wrapText="1"/>
    </xf>
    <xf numFmtId="0" fontId="65" fillId="0" borderId="59" xfId="0" applyFont="1" applyBorder="1" applyAlignment="1">
      <alignment horizontal="center" vertical="center" wrapText="1"/>
    </xf>
    <xf numFmtId="0" fontId="65" fillId="0" borderId="60" xfId="0" applyFont="1" applyBorder="1" applyAlignment="1">
      <alignment horizontal="right" vertical="center" wrapText="1"/>
    </xf>
    <xf numFmtId="0" fontId="66" fillId="0" borderId="0" xfId="0" applyFont="1">
      <alignment vertical="center"/>
    </xf>
    <xf numFmtId="0" fontId="24" fillId="3" borderId="26" xfId="0" applyFont="1" applyFill="1" applyBorder="1" applyAlignment="1">
      <alignment horizontal="center" vertical="center" wrapText="1"/>
    </xf>
    <xf numFmtId="0" fontId="25" fillId="0" borderId="108" xfId="0" applyFont="1" applyBorder="1" applyAlignment="1">
      <alignment horizontal="center" vertical="center" wrapText="1"/>
    </xf>
    <xf numFmtId="0" fontId="71" fillId="0" borderId="0" xfId="0" applyFont="1">
      <alignment vertical="center"/>
    </xf>
    <xf numFmtId="0" fontId="70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 wrapText="1"/>
    </xf>
    <xf numFmtId="0" fontId="53" fillId="0" borderId="0" xfId="0" applyFont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45" fillId="0" borderId="0" xfId="0" applyFont="1" applyAlignment="1">
      <alignment horizontal="right" vertical="center" wrapText="1"/>
    </xf>
    <xf numFmtId="0" fontId="66" fillId="0" borderId="0" xfId="0" applyFont="1" applyAlignment="1">
      <alignment vertical="center" wrapText="1"/>
    </xf>
    <xf numFmtId="0" fontId="50" fillId="0" borderId="20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50" fillId="0" borderId="94" xfId="0" applyFont="1" applyBorder="1" applyAlignment="1">
      <alignment horizontal="center" vertical="center"/>
    </xf>
    <xf numFmtId="0" fontId="77" fillId="0" borderId="20" xfId="0" applyFont="1" applyBorder="1" applyAlignment="1">
      <alignment horizontal="center" vertical="center"/>
    </xf>
    <xf numFmtId="0" fontId="77" fillId="0" borderId="26" xfId="0" applyFont="1" applyBorder="1" applyAlignment="1">
      <alignment horizontal="center" vertical="center"/>
    </xf>
    <xf numFmtId="20" fontId="25" fillId="0" borderId="108" xfId="0" applyNumberFormat="1" applyFont="1" applyBorder="1" applyAlignment="1">
      <alignment horizontal="center" vertical="center" wrapText="1"/>
    </xf>
    <xf numFmtId="0" fontId="22" fillId="0" borderId="0" xfId="0" applyFont="1" applyAlignment="1"/>
    <xf numFmtId="0" fontId="25" fillId="0" borderId="105" xfId="0" applyFont="1" applyBorder="1" applyAlignment="1">
      <alignment horizontal="center" vertical="top" wrapText="1"/>
    </xf>
    <xf numFmtId="0" fontId="25" fillId="0" borderId="106" xfId="0" applyFont="1" applyBorder="1" applyAlignment="1">
      <alignment horizontal="center" vertical="top" wrapText="1"/>
    </xf>
    <xf numFmtId="0" fontId="22" fillId="0" borderId="0" xfId="0" applyFont="1" applyAlignment="1">
      <alignment vertical="top"/>
    </xf>
    <xf numFmtId="14" fontId="25" fillId="0" borderId="108" xfId="0" applyNumberFormat="1" applyFont="1" applyBorder="1" applyAlignment="1">
      <alignment horizontal="center" vertical="center" wrapText="1"/>
    </xf>
    <xf numFmtId="0" fontId="25" fillId="0" borderId="156" xfId="0" applyFont="1" applyBorder="1" applyAlignment="1">
      <alignment horizontal="center" wrapText="1"/>
    </xf>
    <xf numFmtId="0" fontId="25" fillId="0" borderId="157" xfId="0" applyFont="1" applyBorder="1" applyAlignment="1">
      <alignment horizontal="center" wrapText="1"/>
    </xf>
    <xf numFmtId="0" fontId="79" fillId="9" borderId="160" xfId="0" applyFont="1" applyFill="1" applyBorder="1" applyAlignment="1">
      <alignment horizontal="left" vertical="center"/>
    </xf>
    <xf numFmtId="0" fontId="79" fillId="9" borderId="0" xfId="0" applyFont="1" applyFill="1" applyAlignment="1">
      <alignment horizontal="left" vertical="center"/>
    </xf>
    <xf numFmtId="0" fontId="79" fillId="9" borderId="0" xfId="0" applyFont="1" applyFill="1">
      <alignment vertical="center"/>
    </xf>
    <xf numFmtId="0" fontId="50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81" fillId="0" borderId="1" xfId="0" applyFont="1" applyBorder="1">
      <alignment vertical="center"/>
    </xf>
    <xf numFmtId="0" fontId="26" fillId="0" borderId="1" xfId="0" applyFont="1" applyBorder="1" applyAlignment="1">
      <alignment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 wrapText="1" indent="4"/>
    </xf>
    <xf numFmtId="0" fontId="25" fillId="0" borderId="0" xfId="0" applyFont="1" applyBorder="1" applyAlignment="1">
      <alignment horizontal="left" vertical="center" wrapText="1" indent="4"/>
    </xf>
    <xf numFmtId="0" fontId="25" fillId="0" borderId="6" xfId="0" applyFont="1" applyBorder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3"/>
    </xf>
    <xf numFmtId="0" fontId="25" fillId="0" borderId="0" xfId="0" applyFont="1" applyBorder="1" applyAlignment="1">
      <alignment horizontal="left" vertical="center" wrapText="1" indent="3"/>
    </xf>
    <xf numFmtId="0" fontId="25" fillId="0" borderId="6" xfId="0" applyFont="1" applyBorder="1" applyAlignment="1">
      <alignment horizontal="left" vertical="center" wrapText="1" indent="3"/>
    </xf>
    <xf numFmtId="0" fontId="25" fillId="0" borderId="5" xfId="0" applyFont="1" applyBorder="1" applyAlignment="1">
      <alignment horizontal="left" vertical="center" wrapText="1" indent="1"/>
    </xf>
    <xf numFmtId="0" fontId="25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horizontal="left" vertical="center" wrapText="1" indent="1"/>
    </xf>
    <xf numFmtId="0" fontId="25" fillId="0" borderId="5" xfId="0" applyFont="1" applyBorder="1" applyAlignment="1">
      <alignment horizontal="left" vertical="center" wrapText="1" indent="6"/>
    </xf>
    <xf numFmtId="0" fontId="25" fillId="0" borderId="0" xfId="0" applyFont="1" applyBorder="1" applyAlignment="1">
      <alignment horizontal="left" vertical="center" wrapText="1" indent="6"/>
    </xf>
    <xf numFmtId="0" fontId="25" fillId="0" borderId="6" xfId="0" applyFont="1" applyBorder="1" applyAlignment="1">
      <alignment horizontal="left" vertical="center" wrapText="1" indent="6"/>
    </xf>
    <xf numFmtId="0" fontId="25" fillId="3" borderId="26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 wrapText="1"/>
    </xf>
    <xf numFmtId="0" fontId="25" fillId="3" borderId="58" xfId="0" applyFont="1" applyFill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 wrapText="1"/>
    </xf>
    <xf numFmtId="0" fontId="25" fillId="0" borderId="82" xfId="0" applyFont="1" applyBorder="1" applyAlignment="1">
      <alignment horizontal="center" vertical="center" wrapText="1"/>
    </xf>
    <xf numFmtId="0" fontId="38" fillId="9" borderId="12" xfId="0" applyFont="1" applyFill="1" applyBorder="1" applyAlignment="1">
      <alignment horizontal="center" vertical="center"/>
    </xf>
    <xf numFmtId="0" fontId="38" fillId="9" borderId="15" xfId="0" applyFont="1" applyFill="1" applyBorder="1" applyAlignment="1">
      <alignment horizontal="center" vertical="center"/>
    </xf>
    <xf numFmtId="0" fontId="26" fillId="0" borderId="20" xfId="0" applyFont="1" applyBorder="1" applyAlignment="1">
      <alignment vertical="center" wrapText="1"/>
    </xf>
    <xf numFmtId="0" fontId="24" fillId="0" borderId="56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57" xfId="0" applyFont="1" applyBorder="1" applyAlignment="1">
      <alignment vertical="center" wrapText="1"/>
    </xf>
    <xf numFmtId="0" fontId="26" fillId="0" borderId="26" xfId="0" applyFont="1" applyBorder="1" applyAlignment="1">
      <alignment vertical="center" wrapText="1"/>
    </xf>
    <xf numFmtId="0" fontId="26" fillId="0" borderId="58" xfId="0" applyFont="1" applyBorder="1" applyAlignment="1">
      <alignment vertical="center" wrapText="1"/>
    </xf>
    <xf numFmtId="0" fontId="38" fillId="0" borderId="26" xfId="0" applyFont="1" applyBorder="1">
      <alignment vertical="center"/>
    </xf>
    <xf numFmtId="0" fontId="81" fillId="0" borderId="26" xfId="0" applyFont="1" applyBorder="1">
      <alignment vertical="center"/>
    </xf>
    <xf numFmtId="0" fontId="26" fillId="0" borderId="80" xfId="0" applyFont="1" applyBorder="1" applyAlignment="1">
      <alignment vertical="center" wrapText="1"/>
    </xf>
    <xf numFmtId="0" fontId="26" fillId="0" borderId="30" xfId="0" applyFont="1" applyBorder="1" applyAlignment="1">
      <alignment horizontal="center" vertical="center" wrapText="1"/>
    </xf>
    <xf numFmtId="0" fontId="81" fillId="0" borderId="30" xfId="0" applyFont="1" applyBorder="1">
      <alignment vertical="center"/>
    </xf>
    <xf numFmtId="0" fontId="26" fillId="0" borderId="81" xfId="0" applyFont="1" applyBorder="1" applyAlignment="1">
      <alignment vertical="center" wrapText="1"/>
    </xf>
    <xf numFmtId="0" fontId="26" fillId="0" borderId="76" xfId="0" applyFont="1" applyBorder="1" applyAlignment="1">
      <alignment vertical="center" wrapText="1"/>
    </xf>
    <xf numFmtId="0" fontId="26" fillId="0" borderId="77" xfId="0" applyFont="1" applyBorder="1" applyAlignment="1">
      <alignment horizontal="center" vertical="center" wrapText="1"/>
    </xf>
    <xf numFmtId="0" fontId="26" fillId="0" borderId="79" xfId="0" applyFont="1" applyBorder="1" applyAlignment="1">
      <alignment vertical="center" wrapText="1"/>
    </xf>
    <xf numFmtId="0" fontId="26" fillId="0" borderId="131" xfId="0" applyFont="1" applyBorder="1" applyAlignment="1">
      <alignment horizontal="center" vertical="center" wrapText="1"/>
    </xf>
    <xf numFmtId="0" fontId="24" fillId="0" borderId="79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81" fillId="0" borderId="34" xfId="0" applyFont="1" applyBorder="1">
      <alignment vertical="center"/>
    </xf>
    <xf numFmtId="0" fontId="26" fillId="0" borderId="34" xfId="0" applyFont="1" applyBorder="1" applyAlignment="1">
      <alignment vertical="center" wrapText="1"/>
    </xf>
    <xf numFmtId="0" fontId="26" fillId="0" borderId="76" xfId="0" applyFont="1" applyBorder="1" applyAlignment="1">
      <alignment horizontal="center" vertical="center" wrapText="1"/>
    </xf>
    <xf numFmtId="0" fontId="26" fillId="0" borderId="80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85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6" fillId="0" borderId="25" xfId="0" applyFont="1" applyBorder="1" applyAlignment="1">
      <alignment vertical="center" wrapText="1"/>
    </xf>
    <xf numFmtId="0" fontId="24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vertical="center" wrapText="1"/>
    </xf>
    <xf numFmtId="0" fontId="26" fillId="0" borderId="33" xfId="0" applyFont="1" applyBorder="1" applyAlignment="1">
      <alignment vertical="center" wrapText="1"/>
    </xf>
    <xf numFmtId="0" fontId="84" fillId="0" borderId="27" xfId="2" applyFont="1" applyBorder="1" applyAlignment="1">
      <alignment horizontal="center" vertical="center" wrapText="1"/>
    </xf>
    <xf numFmtId="0" fontId="26" fillId="0" borderId="35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0" fontId="26" fillId="0" borderId="37" xfId="0" applyFont="1" applyBorder="1" applyAlignment="1">
      <alignment vertical="center" wrapText="1"/>
    </xf>
    <xf numFmtId="0" fontId="26" fillId="0" borderId="38" xfId="0" applyFont="1" applyBorder="1" applyAlignment="1">
      <alignment vertical="center" wrapText="1"/>
    </xf>
    <xf numFmtId="0" fontId="26" fillId="0" borderId="39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4" fillId="0" borderId="10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68" fillId="0" borderId="42" xfId="0" applyFont="1" applyBorder="1" applyAlignment="1">
      <alignment vertical="center" wrapText="1"/>
    </xf>
    <xf numFmtId="0" fontId="24" fillId="0" borderId="43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6" xfId="0" applyFont="1" applyBorder="1" applyAlignment="1">
      <alignment vertical="center" wrapText="1"/>
    </xf>
    <xf numFmtId="0" fontId="26" fillId="0" borderId="47" xfId="0" applyFont="1" applyBorder="1" applyAlignment="1">
      <alignment vertical="center" wrapText="1"/>
    </xf>
    <xf numFmtId="0" fontId="26" fillId="0" borderId="48" xfId="0" applyFont="1" applyBorder="1" applyAlignment="1">
      <alignment vertical="center" wrapText="1"/>
    </xf>
    <xf numFmtId="0" fontId="81" fillId="0" borderId="15" xfId="0" applyFont="1" applyBorder="1" applyAlignment="1">
      <alignment horizontal="center" vertical="center"/>
    </xf>
    <xf numFmtId="0" fontId="81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81" fillId="0" borderId="34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 wrapText="1"/>
    </xf>
    <xf numFmtId="0" fontId="84" fillId="0" borderId="0" xfId="2" applyFont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/>
    </xf>
    <xf numFmtId="0" fontId="81" fillId="0" borderId="26" xfId="0" applyFont="1" applyBorder="1" applyAlignment="1">
      <alignment horizontal="center" vertical="center"/>
    </xf>
    <xf numFmtId="0" fontId="84" fillId="0" borderId="27" xfId="5" applyFont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26" fillId="0" borderId="88" xfId="0" applyFont="1" applyBorder="1" applyAlignment="1">
      <alignment vertical="center" wrapText="1"/>
    </xf>
    <xf numFmtId="0" fontId="24" fillId="0" borderId="75" xfId="0" applyFont="1" applyBorder="1" applyAlignment="1">
      <alignment horizontal="center" vertical="center" wrapText="1"/>
    </xf>
    <xf numFmtId="0" fontId="26" fillId="0" borderId="89" xfId="0" applyFont="1" applyBorder="1" applyAlignment="1">
      <alignment horizontal="center" vertical="center" wrapText="1"/>
    </xf>
    <xf numFmtId="0" fontId="26" fillId="0" borderId="90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vertical="center" wrapText="1"/>
    </xf>
    <xf numFmtId="0" fontId="25" fillId="0" borderId="92" xfId="0" applyFont="1" applyBorder="1" applyAlignment="1">
      <alignment horizontal="center" vertical="center" wrapText="1"/>
    </xf>
    <xf numFmtId="0" fontId="77" fillId="0" borderId="56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center" vertical="center"/>
    </xf>
    <xf numFmtId="0" fontId="68" fillId="0" borderId="26" xfId="0" applyFont="1" applyBorder="1" applyAlignment="1">
      <alignment vertical="center" wrapText="1"/>
    </xf>
    <xf numFmtId="0" fontId="44" fillId="0" borderId="26" xfId="0" applyFont="1" applyBorder="1">
      <alignment vertical="center"/>
    </xf>
    <xf numFmtId="0" fontId="44" fillId="0" borderId="27" xfId="0" applyFont="1" applyBorder="1">
      <alignment vertical="center"/>
    </xf>
    <xf numFmtId="0" fontId="44" fillId="0" borderId="58" xfId="0" applyFont="1" applyBorder="1">
      <alignment vertical="center"/>
    </xf>
    <xf numFmtId="0" fontId="44" fillId="0" borderId="42" xfId="0" applyFont="1" applyBorder="1">
      <alignment vertical="center"/>
    </xf>
    <xf numFmtId="0" fontId="44" fillId="0" borderId="43" xfId="0" applyFont="1" applyBorder="1">
      <alignment vertical="center"/>
    </xf>
    <xf numFmtId="0" fontId="25" fillId="0" borderId="44" xfId="0" applyFont="1" applyBorder="1" applyAlignment="1">
      <alignment horizontal="center" vertical="center" wrapText="1"/>
    </xf>
    <xf numFmtId="0" fontId="44" fillId="0" borderId="60" xfId="0" applyFont="1" applyBorder="1">
      <alignment vertical="center"/>
    </xf>
    <xf numFmtId="0" fontId="24" fillId="0" borderId="78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42" xfId="0" applyFont="1" applyBorder="1" applyAlignment="1">
      <alignment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6" fillId="0" borderId="60" xfId="0" applyFont="1" applyBorder="1" applyAlignment="1">
      <alignment vertical="center" wrapText="1"/>
    </xf>
    <xf numFmtId="0" fontId="24" fillId="0" borderId="93" xfId="0" applyFont="1" applyBorder="1" applyAlignment="1">
      <alignment horizontal="center" vertical="center" wrapText="1"/>
    </xf>
    <xf numFmtId="0" fontId="26" fillId="0" borderId="92" xfId="0" applyFont="1" applyBorder="1" applyAlignment="1">
      <alignment horizontal="center" vertical="center" wrapText="1"/>
    </xf>
    <xf numFmtId="0" fontId="38" fillId="0" borderId="94" xfId="0" applyFont="1" applyBorder="1">
      <alignment vertical="center"/>
    </xf>
    <xf numFmtId="0" fontId="24" fillId="0" borderId="87" xfId="0" applyFont="1" applyBorder="1" applyAlignment="1">
      <alignment horizontal="center" vertical="center" wrapText="1"/>
    </xf>
    <xf numFmtId="0" fontId="81" fillId="0" borderId="76" xfId="0" applyFont="1" applyBorder="1">
      <alignment vertical="center"/>
    </xf>
    <xf numFmtId="0" fontId="84" fillId="0" borderId="79" xfId="2" applyFont="1" applyBorder="1" applyAlignment="1">
      <alignment horizontal="center" vertical="center" wrapText="1"/>
    </xf>
    <xf numFmtId="0" fontId="26" fillId="0" borderId="94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81" fillId="0" borderId="56" xfId="0" applyFont="1" applyBorder="1" applyAlignment="1">
      <alignment horizontal="center" vertical="center"/>
    </xf>
    <xf numFmtId="0" fontId="26" fillId="0" borderId="146" xfId="0" applyFont="1" applyBorder="1" applyAlignment="1">
      <alignment vertical="center" wrapText="1"/>
    </xf>
    <xf numFmtId="0" fontId="85" fillId="0" borderId="0" xfId="0" applyFont="1">
      <alignment vertical="center"/>
    </xf>
    <xf numFmtId="0" fontId="44" fillId="0" borderId="34" xfId="0" applyFont="1" applyBorder="1">
      <alignment vertical="center"/>
    </xf>
    <xf numFmtId="0" fontId="44" fillId="0" borderId="1" xfId="0" applyFont="1" applyBorder="1">
      <alignment vertical="center"/>
    </xf>
    <xf numFmtId="0" fontId="26" fillId="0" borderId="51" xfId="0" applyFont="1" applyBorder="1" applyAlignment="1">
      <alignment vertical="center" wrapText="1"/>
    </xf>
    <xf numFmtId="0" fontId="26" fillId="0" borderId="144" xfId="0" applyFont="1" applyBorder="1" applyAlignment="1">
      <alignment vertical="center" wrapText="1"/>
    </xf>
    <xf numFmtId="0" fontId="86" fillId="9" borderId="10" xfId="0" applyFont="1" applyFill="1" applyBorder="1">
      <alignment vertical="center"/>
    </xf>
    <xf numFmtId="0" fontId="76" fillId="9" borderId="11" xfId="0" applyFont="1" applyFill="1" applyBorder="1" applyAlignment="1">
      <alignment horizontal="center" vertical="center"/>
    </xf>
    <xf numFmtId="0" fontId="44" fillId="9" borderId="11" xfId="0" applyFont="1" applyFill="1" applyBorder="1">
      <alignment vertical="center"/>
    </xf>
    <xf numFmtId="0" fontId="44" fillId="9" borderId="12" xfId="0" applyFont="1" applyFill="1" applyBorder="1">
      <alignment vertical="center"/>
    </xf>
    <xf numFmtId="0" fontId="44" fillId="9" borderId="0" xfId="0" applyFont="1" applyFill="1">
      <alignment vertical="center"/>
    </xf>
    <xf numFmtId="0" fontId="44" fillId="9" borderId="29" xfId="0" applyFont="1" applyFill="1" applyBorder="1">
      <alignment vertical="center"/>
    </xf>
    <xf numFmtId="0" fontId="44" fillId="9" borderId="13" xfId="0" applyFont="1" applyFill="1" applyBorder="1">
      <alignment vertical="center"/>
    </xf>
    <xf numFmtId="0" fontId="44" fillId="9" borderId="14" xfId="0" applyFont="1" applyFill="1" applyBorder="1" applyAlignment="1">
      <alignment horizontal="center" vertical="center"/>
    </xf>
    <xf numFmtId="0" fontId="44" fillId="9" borderId="14" xfId="0" applyFont="1" applyFill="1" applyBorder="1">
      <alignment vertical="center"/>
    </xf>
    <xf numFmtId="0" fontId="44" fillId="9" borderId="15" xfId="0" applyFont="1" applyFill="1" applyBorder="1">
      <alignment vertical="center"/>
    </xf>
    <xf numFmtId="0" fontId="84" fillId="0" borderId="58" xfId="5" applyFont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6" fillId="0" borderId="91" xfId="0" applyFont="1" applyBorder="1" applyAlignment="1">
      <alignment vertical="center" wrapText="1"/>
    </xf>
    <xf numFmtId="0" fontId="26" fillId="0" borderId="59" xfId="0" applyFont="1" applyBorder="1" applyAlignment="1">
      <alignment vertical="center" wrapText="1"/>
    </xf>
    <xf numFmtId="0" fontId="44" fillId="0" borderId="0" xfId="0" applyFont="1" applyBorder="1">
      <alignment vertical="center"/>
    </xf>
    <xf numFmtId="0" fontId="26" fillId="0" borderId="162" xfId="0" applyFont="1" applyBorder="1" applyAlignment="1">
      <alignment horizontal="center" vertical="center" wrapText="1"/>
    </xf>
    <xf numFmtId="0" fontId="26" fillId="0" borderId="99" xfId="0" applyFont="1" applyBorder="1" applyAlignment="1">
      <alignment horizontal="center" vertical="center" wrapText="1"/>
    </xf>
    <xf numFmtId="0" fontId="26" fillId="0" borderId="158" xfId="0" applyFont="1" applyBorder="1" applyAlignment="1">
      <alignment horizontal="center" vertical="center" wrapText="1"/>
    </xf>
    <xf numFmtId="182" fontId="44" fillId="0" borderId="0" xfId="0" applyNumberFormat="1" applyFont="1">
      <alignment vertical="center"/>
    </xf>
    <xf numFmtId="0" fontId="26" fillId="0" borderId="20" xfId="4" applyFont="1" applyBorder="1" applyAlignment="1">
      <alignment vertical="center" wrapText="1"/>
    </xf>
    <xf numFmtId="0" fontId="24" fillId="0" borderId="21" xfId="4" applyFont="1" applyBorder="1" applyAlignment="1">
      <alignment horizontal="center" vertical="center" wrapText="1"/>
    </xf>
    <xf numFmtId="0" fontId="26" fillId="0" borderId="26" xfId="4" applyFont="1" applyBorder="1" applyAlignment="1">
      <alignment vertical="center" wrapText="1"/>
    </xf>
    <xf numFmtId="0" fontId="24" fillId="0" borderId="27" xfId="4" applyFont="1" applyBorder="1" applyAlignment="1">
      <alignment horizontal="center" vertical="center" wrapText="1"/>
    </xf>
    <xf numFmtId="0" fontId="81" fillId="0" borderId="30" xfId="4" applyFont="1" applyBorder="1">
      <alignment vertical="center"/>
    </xf>
    <xf numFmtId="0" fontId="38" fillId="0" borderId="26" xfId="4" applyFont="1" applyBorder="1">
      <alignment vertical="center"/>
    </xf>
    <xf numFmtId="0" fontId="81" fillId="0" borderId="1" xfId="4" applyFont="1" applyBorder="1">
      <alignment vertical="center"/>
    </xf>
    <xf numFmtId="0" fontId="81" fillId="0" borderId="26" xfId="4" applyFont="1" applyBorder="1">
      <alignment vertical="center"/>
    </xf>
    <xf numFmtId="0" fontId="26" fillId="0" borderId="26" xfId="4" applyFont="1" applyFill="1" applyBorder="1" applyAlignment="1">
      <alignment vertical="center" wrapText="1"/>
    </xf>
    <xf numFmtId="0" fontId="25" fillId="0" borderId="56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6" fillId="0" borderId="81" xfId="0" applyFont="1" applyBorder="1" applyAlignment="1">
      <alignment horizontal="center" vertical="center" wrapText="1"/>
    </xf>
    <xf numFmtId="0" fontId="77" fillId="0" borderId="42" xfId="0" applyFont="1" applyBorder="1" applyAlignment="1">
      <alignment horizontal="center" vertical="center"/>
    </xf>
    <xf numFmtId="0" fontId="26" fillId="0" borderId="86" xfId="0" applyFont="1" applyBorder="1" applyAlignment="1">
      <alignment horizontal="center" vertical="center" wrapText="1"/>
    </xf>
    <xf numFmtId="0" fontId="26" fillId="0" borderId="87" xfId="0" applyFont="1" applyBorder="1" applyAlignment="1">
      <alignment horizontal="center" vertical="center" wrapText="1"/>
    </xf>
    <xf numFmtId="0" fontId="50" fillId="0" borderId="42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/>
    </xf>
    <xf numFmtId="0" fontId="87" fillId="0" borderId="0" xfId="0" applyFont="1">
      <alignment vertical="center"/>
    </xf>
    <xf numFmtId="0" fontId="38" fillId="0" borderId="0" xfId="0" applyFont="1" applyAlignment="1">
      <alignment vertical="center"/>
    </xf>
    <xf numFmtId="0" fontId="35" fillId="2" borderId="0" xfId="0" applyFont="1" applyFill="1" applyAlignment="1">
      <alignment vertical="center"/>
    </xf>
    <xf numFmtId="0" fontId="67" fillId="0" borderId="0" xfId="0" applyFont="1" applyAlignment="1">
      <alignment horizontal="left" vertical="center" indent="1"/>
    </xf>
    <xf numFmtId="0" fontId="67" fillId="0" borderId="0" xfId="0" applyFont="1" applyAlignment="1">
      <alignment vertical="center"/>
    </xf>
    <xf numFmtId="0" fontId="88" fillId="0" borderId="0" xfId="0" applyFont="1" applyFill="1" applyAlignment="1">
      <alignment vertical="center"/>
    </xf>
    <xf numFmtId="0" fontId="89" fillId="0" borderId="0" xfId="0" applyFont="1" applyAlignment="1">
      <alignment vertical="center"/>
    </xf>
    <xf numFmtId="0" fontId="89" fillId="0" borderId="0" xfId="0" applyFont="1">
      <alignment vertical="center"/>
    </xf>
    <xf numFmtId="0" fontId="44" fillId="0" borderId="0" xfId="0" applyFont="1" applyAlignment="1">
      <alignment vertical="center"/>
    </xf>
    <xf numFmtId="0" fontId="91" fillId="0" borderId="0" xfId="0" applyFont="1">
      <alignment vertical="center"/>
    </xf>
    <xf numFmtId="0" fontId="92" fillId="0" borderId="0" xfId="0" applyFont="1" applyAlignment="1">
      <alignment horizontal="justify" vertical="center"/>
    </xf>
    <xf numFmtId="0" fontId="93" fillId="0" borderId="0" xfId="0" applyFont="1">
      <alignment vertical="center"/>
    </xf>
    <xf numFmtId="0" fontId="93" fillId="0" borderId="0" xfId="0" applyFont="1" applyAlignment="1">
      <alignment horizontal="center" vertical="distributed" wrapText="1"/>
    </xf>
    <xf numFmtId="0" fontId="27" fillId="0" borderId="0" xfId="0" applyFont="1" applyAlignment="1">
      <alignment vertical="distributed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13" borderId="83" xfId="0" applyFont="1" applyFill="1" applyBorder="1" applyAlignment="1">
      <alignment horizontal="center" vertical="center" wrapText="1"/>
    </xf>
    <xf numFmtId="0" fontId="28" fillId="0" borderId="130" xfId="0" applyFont="1" applyBorder="1" applyAlignment="1">
      <alignment horizontal="right" vertical="center" wrapText="1"/>
    </xf>
    <xf numFmtId="0" fontId="25" fillId="13" borderId="132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right" vertical="center" wrapText="1"/>
    </xf>
    <xf numFmtId="0" fontId="25" fillId="0" borderId="84" xfId="0" applyFont="1" applyBorder="1" applyAlignment="1">
      <alignment horizontal="right" vertical="center" wrapText="1"/>
    </xf>
    <xf numFmtId="0" fontId="25" fillId="0" borderId="131" xfId="0" applyFont="1" applyBorder="1" applyAlignment="1">
      <alignment horizontal="right" vertical="center" wrapText="1"/>
    </xf>
    <xf numFmtId="0" fontId="25" fillId="13" borderId="131" xfId="0" applyFont="1" applyFill="1" applyBorder="1" applyAlignment="1">
      <alignment horizontal="center" vertical="center" wrapText="1"/>
    </xf>
    <xf numFmtId="0" fontId="25" fillId="0" borderId="85" xfId="0" applyFont="1" applyBorder="1" applyAlignment="1">
      <alignment horizontal="right" vertical="center" wrapText="1"/>
    </xf>
    <xf numFmtId="0" fontId="25" fillId="13" borderId="124" xfId="0" applyFont="1" applyFill="1" applyBorder="1" applyAlignment="1">
      <alignment horizontal="center" vertical="center" wrapText="1"/>
    </xf>
    <xf numFmtId="0" fontId="25" fillId="13" borderId="95" xfId="0" applyFont="1" applyFill="1" applyBorder="1" applyAlignment="1">
      <alignment horizontal="center" vertical="center" wrapText="1"/>
    </xf>
    <xf numFmtId="0" fontId="25" fillId="13" borderId="82" xfId="0" applyFont="1" applyFill="1" applyBorder="1" applyAlignment="1">
      <alignment horizontal="center" vertical="center" wrapText="1"/>
    </xf>
    <xf numFmtId="0" fontId="25" fillId="0" borderId="102" xfId="0" applyFont="1" applyBorder="1" applyAlignment="1">
      <alignment horizontal="center" vertical="center" wrapText="1"/>
    </xf>
    <xf numFmtId="0" fontId="25" fillId="13" borderId="35" xfId="0" applyFont="1" applyFill="1" applyBorder="1" applyAlignment="1">
      <alignment horizontal="center" vertical="center" wrapText="1"/>
    </xf>
    <xf numFmtId="0" fontId="22" fillId="0" borderId="134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5" fillId="0" borderId="52" xfId="0" applyFont="1" applyBorder="1" applyAlignment="1">
      <alignment horizontal="center" vertical="center" wrapText="1"/>
    </xf>
    <xf numFmtId="0" fontId="25" fillId="13" borderId="37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4" fillId="13" borderId="127" xfId="0" applyFont="1" applyFill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vertical="center" wrapText="1"/>
    </xf>
    <xf numFmtId="0" fontId="68" fillId="12" borderId="63" xfId="0" applyFont="1" applyFill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 wrapText="1"/>
    </xf>
    <xf numFmtId="0" fontId="45" fillId="0" borderId="56" xfId="0" applyFont="1" applyBorder="1" applyAlignment="1">
      <alignment horizontal="center" vertical="center" wrapText="1"/>
    </xf>
    <xf numFmtId="0" fontId="68" fillId="0" borderId="56" xfId="0" applyFont="1" applyBorder="1" applyAlignment="1">
      <alignment horizontal="center" vertical="center" wrapText="1"/>
    </xf>
    <xf numFmtId="0" fontId="45" fillId="0" borderId="57" xfId="0" applyFont="1" applyBorder="1" applyAlignment="1">
      <alignment horizontal="center" vertical="center" wrapText="1"/>
    </xf>
    <xf numFmtId="0" fontId="45" fillId="0" borderId="26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58" xfId="0" applyFont="1" applyBorder="1" applyAlignment="1">
      <alignment horizontal="center" vertical="center" wrapText="1"/>
    </xf>
    <xf numFmtId="0" fontId="45" fillId="0" borderId="59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01" fillId="0" borderId="0" xfId="0" applyFont="1" applyAlignment="1">
      <alignment vertical="center" wrapText="1"/>
    </xf>
    <xf numFmtId="0" fontId="102" fillId="0" borderId="0" xfId="0" applyFont="1" applyAlignment="1">
      <alignment horizontal="center" vertical="center" wrapText="1"/>
    </xf>
    <xf numFmtId="0" fontId="103" fillId="0" borderId="0" xfId="0" applyFont="1">
      <alignment vertical="center"/>
    </xf>
    <xf numFmtId="0" fontId="42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84" fillId="0" borderId="0" xfId="2" applyFont="1" applyAlignment="1">
      <alignment vertical="center"/>
    </xf>
    <xf numFmtId="0" fontId="104" fillId="0" borderId="0" xfId="0" applyFont="1" applyAlignment="1">
      <alignment horizontal="justify" vertical="center"/>
    </xf>
    <xf numFmtId="0" fontId="42" fillId="0" borderId="0" xfId="0" applyFont="1">
      <alignment vertical="center"/>
    </xf>
    <xf numFmtId="0" fontId="68" fillId="0" borderId="0" xfId="0" applyFont="1">
      <alignment vertical="center"/>
    </xf>
    <xf numFmtId="0" fontId="102" fillId="0" borderId="0" xfId="0" applyFont="1" applyAlignment="1">
      <alignment horizontal="left" vertical="center" indent="2"/>
    </xf>
    <xf numFmtId="0" fontId="102" fillId="0" borderId="0" xfId="0" applyFont="1">
      <alignment vertical="center"/>
    </xf>
    <xf numFmtId="0" fontId="102" fillId="0" borderId="0" xfId="0" applyFont="1" applyAlignment="1">
      <alignment horizontal="left" vertical="center" indent="1"/>
    </xf>
    <xf numFmtId="0" fontId="103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vertical="center" wrapText="1"/>
    </xf>
    <xf numFmtId="3" fontId="66" fillId="0" borderId="0" xfId="0" applyNumberFormat="1" applyFont="1" applyAlignment="1">
      <alignment horizontal="left" vertical="center" indent="1"/>
    </xf>
    <xf numFmtId="0" fontId="66" fillId="0" borderId="0" xfId="0" applyFont="1" applyAlignment="1">
      <alignment horizontal="left" vertical="center" wrapText="1" indent="1"/>
    </xf>
    <xf numFmtId="0" fontId="44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5" borderId="1" xfId="0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center" vertical="center" wrapText="1"/>
    </xf>
    <xf numFmtId="0" fontId="44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 wrapText="1"/>
    </xf>
    <xf numFmtId="0" fontId="44" fillId="5" borderId="1" xfId="0" applyFont="1" applyFill="1" applyBorder="1">
      <alignment vertical="center"/>
    </xf>
    <xf numFmtId="0" fontId="44" fillId="6" borderId="1" xfId="0" applyFont="1" applyFill="1" applyBorder="1">
      <alignment vertical="center"/>
    </xf>
    <xf numFmtId="0" fontId="32" fillId="0" borderId="6" xfId="0" applyFont="1" applyBorder="1" applyAlignment="1">
      <alignment horizontal="center" vertical="center" wrapText="1"/>
    </xf>
    <xf numFmtId="179" fontId="26" fillId="3" borderId="3" xfId="0" applyNumberFormat="1" applyFont="1" applyFill="1" applyBorder="1" applyAlignment="1">
      <alignment vertical="center" wrapText="1"/>
    </xf>
    <xf numFmtId="0" fontId="26" fillId="3" borderId="3" xfId="0" applyFont="1" applyFill="1" applyBorder="1" applyAlignment="1">
      <alignment horizontal="center" vertical="center" wrapText="1"/>
    </xf>
    <xf numFmtId="180" fontId="30" fillId="10" borderId="4" xfId="3" applyNumberFormat="1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justify" vertical="center"/>
    </xf>
    <xf numFmtId="41" fontId="87" fillId="0" borderId="0" xfId="3" applyFont="1">
      <alignment vertical="center"/>
    </xf>
    <xf numFmtId="41" fontId="55" fillId="0" borderId="0" xfId="3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36" xfId="0" applyFont="1" applyBorder="1" applyAlignment="1">
      <alignment horizontal="center" vertical="center" wrapText="1"/>
    </xf>
    <xf numFmtId="41" fontId="55" fillId="0" borderId="36" xfId="3" applyFont="1" applyBorder="1" applyAlignment="1">
      <alignment horizontal="center" vertical="center" wrapText="1"/>
    </xf>
    <xf numFmtId="3" fontId="55" fillId="0" borderId="36" xfId="0" applyNumberFormat="1" applyFont="1" applyBorder="1" applyAlignment="1">
      <alignment horizontal="center" vertical="center" wrapText="1"/>
    </xf>
    <xf numFmtId="0" fontId="101" fillId="0" borderId="0" xfId="0" applyFont="1" applyAlignment="1">
      <alignment horizontal="center" vertical="center"/>
    </xf>
    <xf numFmtId="0" fontId="55" fillId="3" borderId="36" xfId="0" applyFont="1" applyFill="1" applyBorder="1" applyAlignment="1">
      <alignment horizontal="center" vertical="center" wrapText="1"/>
    </xf>
    <xf numFmtId="41" fontId="55" fillId="3" borderId="36" xfId="3" applyFont="1" applyFill="1" applyBorder="1" applyAlignment="1">
      <alignment horizontal="center" vertical="center" wrapText="1"/>
    </xf>
    <xf numFmtId="0" fontId="55" fillId="3" borderId="82" xfId="0" applyFont="1" applyFill="1" applyBorder="1" applyAlignment="1">
      <alignment horizontal="center" vertical="center" wrapText="1"/>
    </xf>
    <xf numFmtId="0" fontId="55" fillId="3" borderId="34" xfId="0" applyFont="1" applyFill="1" applyBorder="1" applyAlignment="1">
      <alignment horizontal="center" vertical="center" wrapText="1"/>
    </xf>
    <xf numFmtId="3" fontId="55" fillId="3" borderId="35" xfId="0" applyNumberFormat="1" applyFont="1" applyFill="1" applyBorder="1" applyAlignment="1">
      <alignment horizontal="center" vertical="center" wrapText="1"/>
    </xf>
    <xf numFmtId="185" fontId="55" fillId="3" borderId="36" xfId="3" applyNumberFormat="1" applyFont="1" applyFill="1" applyBorder="1" applyAlignment="1">
      <alignment horizontal="center" vertical="center" wrapText="1"/>
    </xf>
    <xf numFmtId="0" fontId="55" fillId="3" borderId="27" xfId="0" applyFont="1" applyFill="1" applyBorder="1" applyAlignment="1">
      <alignment horizontal="right" vertical="center" wrapText="1"/>
    </xf>
    <xf numFmtId="0" fontId="44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38" fillId="0" borderId="1" xfId="0" applyFont="1" applyBorder="1">
      <alignment vertical="center"/>
    </xf>
    <xf numFmtId="0" fontId="110" fillId="0" borderId="1" xfId="0" applyFont="1" applyBorder="1" applyAlignment="1">
      <alignment horizontal="center" vertical="center" wrapText="1"/>
    </xf>
    <xf numFmtId="0" fontId="108" fillId="0" borderId="27" xfId="0" applyFont="1" applyBorder="1" applyAlignment="1">
      <alignment horizontal="center" vertical="center" wrapText="1"/>
    </xf>
    <xf numFmtId="0" fontId="109" fillId="0" borderId="27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41" fontId="78" fillId="0" borderId="0" xfId="3" applyFont="1" applyAlignment="1">
      <alignment horizontal="center" vertical="center"/>
    </xf>
    <xf numFmtId="0" fontId="17" fillId="0" borderId="0" xfId="6">
      <alignment vertical="center"/>
    </xf>
    <xf numFmtId="0" fontId="115" fillId="0" borderId="31" xfId="6" applyFont="1" applyBorder="1" applyAlignment="1">
      <alignment vertical="center" wrapText="1"/>
    </xf>
    <xf numFmtId="0" fontId="116" fillId="0" borderId="1" xfId="6" applyFont="1" applyBorder="1">
      <alignment vertical="center"/>
    </xf>
    <xf numFmtId="0" fontId="115" fillId="0" borderId="33" xfId="6" applyFont="1" applyBorder="1" applyAlignment="1">
      <alignment vertical="center" wrapText="1"/>
    </xf>
    <xf numFmtId="0" fontId="115" fillId="0" borderId="35" xfId="6" applyFont="1" applyBorder="1" applyAlignment="1">
      <alignment vertical="center" wrapText="1"/>
    </xf>
    <xf numFmtId="0" fontId="115" fillId="0" borderId="36" xfId="6" applyFont="1" applyBorder="1" applyAlignment="1">
      <alignment vertical="center" wrapText="1"/>
    </xf>
    <xf numFmtId="0" fontId="115" fillId="0" borderId="46" xfId="6" applyFont="1" applyBorder="1" applyAlignment="1">
      <alignment vertical="center" wrapText="1"/>
    </xf>
    <xf numFmtId="0" fontId="115" fillId="0" borderId="47" xfId="6" applyFont="1" applyBorder="1" applyAlignment="1">
      <alignment vertical="center" wrapText="1"/>
    </xf>
    <xf numFmtId="0" fontId="115" fillId="0" borderId="48" xfId="6" applyFont="1" applyBorder="1" applyAlignment="1">
      <alignment vertical="center" wrapText="1"/>
    </xf>
    <xf numFmtId="0" fontId="113" fillId="0" borderId="42" xfId="6" applyFont="1" applyFill="1" applyBorder="1" applyAlignment="1">
      <alignment vertical="center" wrapText="1"/>
    </xf>
    <xf numFmtId="0" fontId="115" fillId="0" borderId="37" xfId="6" applyFont="1" applyBorder="1" applyAlignment="1">
      <alignment vertical="center" wrapText="1"/>
    </xf>
    <xf numFmtId="0" fontId="115" fillId="0" borderId="38" xfId="6" applyFont="1" applyBorder="1" applyAlignment="1">
      <alignment vertical="center" wrapText="1"/>
    </xf>
    <xf numFmtId="0" fontId="115" fillId="0" borderId="39" xfId="6" applyFont="1" applyBorder="1" applyAlignment="1">
      <alignment vertical="center" wrapText="1"/>
    </xf>
    <xf numFmtId="0" fontId="115" fillId="0" borderId="20" xfId="6" applyFont="1" applyBorder="1" applyAlignment="1">
      <alignment vertical="center" wrapText="1"/>
    </xf>
    <xf numFmtId="0" fontId="115" fillId="0" borderId="26" xfId="6" applyFont="1" applyBorder="1" applyAlignment="1">
      <alignment vertical="center" wrapText="1"/>
    </xf>
    <xf numFmtId="0" fontId="112" fillId="0" borderId="26" xfId="6" applyFont="1" applyBorder="1">
      <alignment vertical="center"/>
    </xf>
    <xf numFmtId="0" fontId="116" fillId="0" borderId="26" xfId="6" applyFont="1" applyBorder="1">
      <alignment vertical="center"/>
    </xf>
    <xf numFmtId="0" fontId="115" fillId="0" borderId="26" xfId="6" applyFont="1" applyFill="1" applyBorder="1" applyAlignment="1">
      <alignment vertical="center" wrapText="1"/>
    </xf>
    <xf numFmtId="0" fontId="114" fillId="0" borderId="27" xfId="6" applyFont="1" applyBorder="1" applyAlignment="1">
      <alignment horizontal="center" vertical="center" wrapText="1"/>
    </xf>
    <xf numFmtId="0" fontId="114" fillId="0" borderId="43" xfId="6" applyFont="1" applyBorder="1" applyAlignment="1">
      <alignment horizontal="center" vertical="center" wrapText="1"/>
    </xf>
    <xf numFmtId="0" fontId="114" fillId="0" borderId="21" xfId="6" applyFont="1" applyBorder="1" applyAlignment="1">
      <alignment horizontal="center" vertical="center" wrapText="1"/>
    </xf>
    <xf numFmtId="0" fontId="116" fillId="0" borderId="30" xfId="6" applyFont="1" applyBorder="1">
      <alignment vertical="center"/>
    </xf>
    <xf numFmtId="0" fontId="115" fillId="0" borderId="24" xfId="6" applyFont="1" applyBorder="1" applyAlignment="1">
      <alignment horizontal="center" vertical="center" wrapText="1"/>
    </xf>
    <xf numFmtId="0" fontId="115" fillId="0" borderId="25" xfId="6" applyFont="1" applyBorder="1" applyAlignment="1">
      <alignment vertical="center" wrapText="1"/>
    </xf>
    <xf numFmtId="0" fontId="115" fillId="0" borderId="23" xfId="6" applyFont="1" applyBorder="1" applyAlignment="1">
      <alignment horizontal="center" vertical="center" wrapText="1"/>
    </xf>
    <xf numFmtId="0" fontId="115" fillId="0" borderId="22" xfId="6" applyFont="1" applyBorder="1" applyAlignment="1">
      <alignment horizontal="center" vertical="center" wrapText="1"/>
    </xf>
    <xf numFmtId="0" fontId="115" fillId="0" borderId="28" xfId="6" applyFont="1" applyBorder="1" applyAlignment="1">
      <alignment horizontal="center" vertical="center" wrapText="1"/>
    </xf>
    <xf numFmtId="0" fontId="115" fillId="0" borderId="32" xfId="6" applyFont="1" applyBorder="1" applyAlignment="1">
      <alignment horizontal="center" vertical="center" wrapText="1"/>
    </xf>
    <xf numFmtId="0" fontId="115" fillId="0" borderId="44" xfId="6" applyFont="1" applyBorder="1" applyAlignment="1">
      <alignment horizontal="center" vertical="center" wrapText="1"/>
    </xf>
    <xf numFmtId="0" fontId="119" fillId="0" borderId="27" xfId="7" applyBorder="1" applyAlignment="1" applyProtection="1">
      <alignment horizontal="center" vertical="center" wrapText="1"/>
    </xf>
    <xf numFmtId="0" fontId="17" fillId="0" borderId="0" xfId="6">
      <alignment vertical="center"/>
    </xf>
    <xf numFmtId="0" fontId="38" fillId="9" borderId="12" xfId="6" applyFont="1" applyFill="1" applyBorder="1">
      <alignment vertical="center"/>
    </xf>
    <xf numFmtId="0" fontId="38" fillId="9" borderId="13" xfId="6" applyFont="1" applyFill="1" applyBorder="1">
      <alignment vertical="center"/>
    </xf>
    <xf numFmtId="0" fontId="38" fillId="9" borderId="14" xfId="6" applyFont="1" applyFill="1" applyBorder="1">
      <alignment vertical="center"/>
    </xf>
    <xf numFmtId="0" fontId="38" fillId="9" borderId="15" xfId="6" applyFont="1" applyFill="1" applyBorder="1">
      <alignment vertical="center"/>
    </xf>
    <xf numFmtId="0" fontId="117" fillId="0" borderId="20" xfId="6" applyFont="1" applyBorder="1" applyAlignment="1">
      <alignment vertical="center" wrapText="1"/>
    </xf>
    <xf numFmtId="0" fontId="117" fillId="0" borderId="22" xfId="6" applyFont="1" applyBorder="1" applyAlignment="1">
      <alignment horizontal="center" vertical="center" wrapText="1"/>
    </xf>
    <xf numFmtId="0" fontId="117" fillId="0" borderId="23" xfId="6" applyFont="1" applyBorder="1" applyAlignment="1">
      <alignment horizontal="center" vertical="center" wrapText="1"/>
    </xf>
    <xf numFmtId="0" fontId="117" fillId="0" borderId="24" xfId="6" applyFont="1" applyBorder="1" applyAlignment="1">
      <alignment horizontal="center" vertical="center" wrapText="1"/>
    </xf>
    <xf numFmtId="0" fontId="117" fillId="0" borderId="25" xfId="6" applyFont="1" applyBorder="1" applyAlignment="1">
      <alignment vertical="center" wrapText="1"/>
    </xf>
    <xf numFmtId="0" fontId="117" fillId="0" borderId="26" xfId="6" applyFont="1" applyBorder="1" applyAlignment="1">
      <alignment vertical="center" wrapText="1"/>
    </xf>
    <xf numFmtId="0" fontId="117" fillId="0" borderId="28" xfId="6" applyFont="1" applyBorder="1" applyAlignment="1">
      <alignment horizontal="center" vertical="center" wrapText="1"/>
    </xf>
    <xf numFmtId="0" fontId="121" fillId="0" borderId="30" xfId="6" applyFont="1" applyBorder="1">
      <alignment vertical="center"/>
    </xf>
    <xf numFmtId="0" fontId="117" fillId="0" borderId="31" xfId="6" applyFont="1" applyBorder="1" applyAlignment="1">
      <alignment vertical="center" wrapText="1"/>
    </xf>
    <xf numFmtId="0" fontId="122" fillId="0" borderId="26" xfId="6" applyFont="1" applyBorder="1">
      <alignment vertical="center"/>
    </xf>
    <xf numFmtId="0" fontId="117" fillId="0" borderId="32" xfId="6" applyFont="1" applyBorder="1" applyAlignment="1">
      <alignment horizontal="center" vertical="center" wrapText="1"/>
    </xf>
    <xf numFmtId="0" fontId="121" fillId="0" borderId="1" xfId="6" applyFont="1" applyBorder="1">
      <alignment vertical="center"/>
    </xf>
    <xf numFmtId="0" fontId="117" fillId="0" borderId="33" xfId="6" applyFont="1" applyBorder="1" applyAlignment="1">
      <alignment vertical="center" wrapText="1"/>
    </xf>
    <xf numFmtId="0" fontId="121" fillId="0" borderId="34" xfId="6" applyFont="1" applyBorder="1">
      <alignment vertical="center"/>
    </xf>
    <xf numFmtId="0" fontId="121" fillId="0" borderId="26" xfId="6" applyFont="1" applyBorder="1">
      <alignment vertical="center"/>
    </xf>
    <xf numFmtId="0" fontId="117" fillId="0" borderId="35" xfId="6" applyFont="1" applyBorder="1" applyAlignment="1">
      <alignment vertical="center" wrapText="1"/>
    </xf>
    <xf numFmtId="0" fontId="117" fillId="0" borderId="36" xfId="6" applyFont="1" applyBorder="1" applyAlignment="1">
      <alignment vertical="center" wrapText="1"/>
    </xf>
    <xf numFmtId="0" fontId="117" fillId="0" borderId="26" xfId="6" applyFont="1" applyFill="1" applyBorder="1" applyAlignment="1">
      <alignment vertical="center" wrapText="1"/>
    </xf>
    <xf numFmtId="0" fontId="117" fillId="0" borderId="37" xfId="6" applyFont="1" applyBorder="1" applyAlignment="1">
      <alignment vertical="center" wrapText="1"/>
    </xf>
    <xf numFmtId="0" fontId="117" fillId="0" borderId="38" xfId="6" applyFont="1" applyBorder="1" applyAlignment="1">
      <alignment vertical="center" wrapText="1"/>
    </xf>
    <xf numFmtId="0" fontId="117" fillId="0" borderId="39" xfId="6" applyFont="1" applyBorder="1" applyAlignment="1">
      <alignment vertical="center" wrapText="1"/>
    </xf>
    <xf numFmtId="0" fontId="123" fillId="0" borderId="42" xfId="6" applyFont="1" applyFill="1" applyBorder="1" applyAlignment="1">
      <alignment vertical="center" wrapText="1"/>
    </xf>
    <xf numFmtId="0" fontId="120" fillId="0" borderId="43" xfId="6" applyFont="1" applyBorder="1" applyAlignment="1">
      <alignment horizontal="center" vertical="center" wrapText="1"/>
    </xf>
    <xf numFmtId="0" fontId="117" fillId="0" borderId="44" xfId="6" applyFont="1" applyBorder="1" applyAlignment="1">
      <alignment horizontal="center" vertical="center" wrapText="1"/>
    </xf>
    <xf numFmtId="0" fontId="117" fillId="0" borderId="46" xfId="6" applyFont="1" applyBorder="1" applyAlignment="1">
      <alignment vertical="center" wrapText="1"/>
    </xf>
    <xf numFmtId="0" fontId="117" fillId="0" borderId="47" xfId="6" applyFont="1" applyBorder="1" applyAlignment="1">
      <alignment vertical="center" wrapText="1"/>
    </xf>
    <xf numFmtId="0" fontId="117" fillId="0" borderId="48" xfId="6" applyFont="1" applyBorder="1" applyAlignment="1">
      <alignment vertical="center" wrapText="1"/>
    </xf>
    <xf numFmtId="0" fontId="123" fillId="0" borderId="21" xfId="6" applyFont="1" applyBorder="1" applyAlignment="1">
      <alignment horizontal="center" vertical="center" wrapText="1"/>
    </xf>
    <xf numFmtId="0" fontId="123" fillId="0" borderId="27" xfId="6" applyFont="1" applyBorder="1" applyAlignment="1">
      <alignment horizontal="center" vertical="center" wrapText="1"/>
    </xf>
    <xf numFmtId="0" fontId="124" fillId="0" borderId="27" xfId="5" applyFont="1" applyBorder="1" applyAlignment="1">
      <alignment horizontal="center" vertical="center" wrapText="1"/>
    </xf>
    <xf numFmtId="0" fontId="110" fillId="0" borderId="36" xfId="0" applyFont="1" applyBorder="1" applyAlignment="1">
      <alignment horizontal="center" vertical="center" wrapText="1"/>
    </xf>
    <xf numFmtId="0" fontId="125" fillId="0" borderId="36" xfId="0" applyFont="1" applyBorder="1" applyAlignment="1">
      <alignment horizontal="center" vertical="center" wrapText="1"/>
    </xf>
    <xf numFmtId="0" fontId="126" fillId="0" borderId="36" xfId="0" applyFont="1" applyBorder="1" applyAlignment="1">
      <alignment horizontal="center" vertical="center" wrapText="1"/>
    </xf>
    <xf numFmtId="0" fontId="127" fillId="0" borderId="36" xfId="0" applyFont="1" applyBorder="1" applyAlignment="1">
      <alignment horizontal="center" vertical="center" wrapText="1"/>
    </xf>
    <xf numFmtId="0" fontId="111" fillId="0" borderId="36" xfId="0" applyFont="1" applyBorder="1" applyAlignment="1">
      <alignment horizontal="center" vertical="center" wrapText="1"/>
    </xf>
    <xf numFmtId="0" fontId="108" fillId="0" borderId="36" xfId="0" applyFont="1" applyBorder="1" applyAlignment="1">
      <alignment horizontal="center" vertical="center" wrapText="1"/>
    </xf>
    <xf numFmtId="0" fontId="115" fillId="0" borderId="20" xfId="0" applyFont="1" applyBorder="1" applyAlignment="1">
      <alignment vertical="center" wrapText="1"/>
    </xf>
    <xf numFmtId="0" fontId="114" fillId="0" borderId="21" xfId="0" applyFont="1" applyBorder="1" applyAlignment="1">
      <alignment horizontal="center" vertical="center" wrapText="1"/>
    </xf>
    <xf numFmtId="0" fontId="115" fillId="0" borderId="22" xfId="0" applyFont="1" applyBorder="1" applyAlignment="1">
      <alignment horizontal="center" vertical="center" wrapText="1"/>
    </xf>
    <xf numFmtId="0" fontId="115" fillId="0" borderId="23" xfId="0" applyFont="1" applyBorder="1" applyAlignment="1">
      <alignment horizontal="center" vertical="center" wrapText="1"/>
    </xf>
    <xf numFmtId="0" fontId="115" fillId="0" borderId="24" xfId="0" applyFont="1" applyBorder="1" applyAlignment="1">
      <alignment horizontal="center" vertical="center" wrapText="1"/>
    </xf>
    <xf numFmtId="0" fontId="115" fillId="0" borderId="25" xfId="0" applyFont="1" applyBorder="1" applyAlignment="1">
      <alignment vertical="center" wrapText="1"/>
    </xf>
    <xf numFmtId="0" fontId="115" fillId="0" borderId="26" xfId="0" applyFont="1" applyBorder="1" applyAlignment="1">
      <alignment vertical="center" wrapText="1"/>
    </xf>
    <xf numFmtId="0" fontId="114" fillId="0" borderId="27" xfId="0" applyFont="1" applyBorder="1" applyAlignment="1">
      <alignment horizontal="center" vertical="center" wrapText="1"/>
    </xf>
    <xf numFmtId="0" fontId="115" fillId="0" borderId="28" xfId="0" applyFont="1" applyBorder="1" applyAlignment="1">
      <alignment horizontal="center" vertical="center" wrapText="1"/>
    </xf>
    <xf numFmtId="0" fontId="115" fillId="0" borderId="31" xfId="0" applyFont="1" applyBorder="1" applyAlignment="1">
      <alignment vertical="center" wrapText="1"/>
    </xf>
    <xf numFmtId="0" fontId="115" fillId="0" borderId="32" xfId="0" applyFont="1" applyBorder="1" applyAlignment="1">
      <alignment horizontal="center" vertical="center" wrapText="1"/>
    </xf>
    <xf numFmtId="0" fontId="115" fillId="0" borderId="33" xfId="0" applyFont="1" applyBorder="1" applyAlignment="1">
      <alignment vertical="center" wrapText="1"/>
    </xf>
    <xf numFmtId="0" fontId="116" fillId="0" borderId="26" xfId="0" applyFont="1" applyBorder="1">
      <alignment vertical="center"/>
    </xf>
    <xf numFmtId="0" fontId="56" fillId="0" borderId="27" xfId="5" applyBorder="1" applyAlignment="1">
      <alignment horizontal="center" vertical="center" wrapText="1"/>
    </xf>
    <xf numFmtId="0" fontId="116" fillId="0" borderId="1" xfId="0" applyFont="1" applyBorder="1">
      <alignment vertical="center"/>
    </xf>
    <xf numFmtId="0" fontId="115" fillId="0" borderId="35" xfId="0" applyFont="1" applyBorder="1" applyAlignment="1">
      <alignment vertical="center" wrapText="1"/>
    </xf>
    <xf numFmtId="0" fontId="115" fillId="0" borderId="36" xfId="0" applyFont="1" applyBorder="1" applyAlignment="1">
      <alignment vertical="center" wrapText="1"/>
    </xf>
    <xf numFmtId="0" fontId="115" fillId="0" borderId="37" xfId="0" applyFont="1" applyBorder="1" applyAlignment="1">
      <alignment vertical="center" wrapText="1"/>
    </xf>
    <xf numFmtId="0" fontId="115" fillId="0" borderId="38" xfId="0" applyFont="1" applyBorder="1" applyAlignment="1">
      <alignment vertical="center" wrapText="1"/>
    </xf>
    <xf numFmtId="0" fontId="115" fillId="0" borderId="39" xfId="0" applyFont="1" applyBorder="1" applyAlignment="1">
      <alignment vertical="center" wrapText="1"/>
    </xf>
    <xf numFmtId="0" fontId="113" fillId="0" borderId="42" xfId="0" applyFont="1" applyBorder="1" applyAlignment="1">
      <alignment vertical="center" wrapText="1"/>
    </xf>
    <xf numFmtId="0" fontId="114" fillId="0" borderId="43" xfId="0" applyFont="1" applyBorder="1" applyAlignment="1">
      <alignment horizontal="center" vertical="center" wrapText="1"/>
    </xf>
    <xf numFmtId="0" fontId="115" fillId="0" borderId="44" xfId="0" applyFont="1" applyBorder="1" applyAlignment="1">
      <alignment horizontal="center" vertical="center" wrapText="1"/>
    </xf>
    <xf numFmtId="0" fontId="115" fillId="0" borderId="46" xfId="0" applyFont="1" applyBorder="1" applyAlignment="1">
      <alignment vertical="center" wrapText="1"/>
    </xf>
    <xf numFmtId="0" fontId="115" fillId="0" borderId="47" xfId="0" applyFont="1" applyBorder="1" applyAlignment="1">
      <alignment vertical="center" wrapText="1"/>
    </xf>
    <xf numFmtId="0" fontId="115" fillId="0" borderId="48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6" fillId="0" borderId="30" xfId="0" applyFont="1" applyBorder="1" applyAlignment="1">
      <alignment horizontal="center" vertical="center" wrapText="1"/>
    </xf>
    <xf numFmtId="0" fontId="112" fillId="0" borderId="26" xfId="0" applyFont="1" applyBorder="1" applyAlignment="1">
      <alignment vertical="center" wrapText="1"/>
    </xf>
    <xf numFmtId="0" fontId="116" fillId="0" borderId="1" xfId="0" applyFont="1" applyBorder="1" applyAlignment="1">
      <alignment horizontal="center" vertical="center" wrapText="1"/>
    </xf>
    <xf numFmtId="0" fontId="116" fillId="0" borderId="34" xfId="0" applyFont="1" applyBorder="1" applyAlignment="1">
      <alignment horizontal="center" vertical="center" wrapText="1"/>
    </xf>
    <xf numFmtId="0" fontId="116" fillId="0" borderId="26" xfId="0" applyFont="1" applyBorder="1" applyAlignment="1">
      <alignment vertical="center" wrapText="1"/>
    </xf>
    <xf numFmtId="0" fontId="116" fillId="0" borderId="1" xfId="0" applyFont="1" applyBorder="1" applyAlignment="1">
      <alignment vertical="center" wrapText="1"/>
    </xf>
    <xf numFmtId="0" fontId="116" fillId="0" borderId="30" xfId="0" applyFont="1" applyBorder="1">
      <alignment vertical="center"/>
    </xf>
    <xf numFmtId="0" fontId="116" fillId="0" borderId="34" xfId="0" applyFont="1" applyBorder="1">
      <alignment vertical="center"/>
    </xf>
    <xf numFmtId="0" fontId="115" fillId="0" borderId="40" xfId="0" applyFont="1" applyBorder="1" applyAlignment="1">
      <alignment vertical="center" wrapText="1"/>
    </xf>
    <xf numFmtId="0" fontId="114" fillId="0" borderId="10" xfId="0" applyFont="1" applyBorder="1" applyAlignment="1">
      <alignment horizontal="center" vertical="center" wrapText="1"/>
    </xf>
    <xf numFmtId="0" fontId="114" fillId="0" borderId="160" xfId="0" applyFont="1" applyFill="1" applyBorder="1" applyAlignment="1">
      <alignment horizontal="center" vertical="center" wrapText="1"/>
    </xf>
    <xf numFmtId="0" fontId="115" fillId="0" borderId="31" xfId="8" applyFont="1" applyBorder="1" applyAlignment="1">
      <alignment vertical="center" wrapText="1"/>
    </xf>
    <xf numFmtId="0" fontId="115" fillId="0" borderId="33" xfId="8" applyFont="1" applyBorder="1" applyAlignment="1">
      <alignment vertical="center" wrapText="1"/>
    </xf>
    <xf numFmtId="0" fontId="115" fillId="0" borderId="35" xfId="8" applyFont="1" applyBorder="1" applyAlignment="1">
      <alignment vertical="center" wrapText="1"/>
    </xf>
    <xf numFmtId="0" fontId="115" fillId="0" borderId="36" xfId="8" applyFont="1" applyBorder="1" applyAlignment="1">
      <alignment vertical="center" wrapText="1"/>
    </xf>
    <xf numFmtId="0" fontId="115" fillId="0" borderId="46" xfId="8" applyFont="1" applyBorder="1" applyAlignment="1">
      <alignment vertical="center" wrapText="1"/>
    </xf>
    <xf numFmtId="0" fontId="115" fillId="0" borderId="47" xfId="8" applyFont="1" applyBorder="1" applyAlignment="1">
      <alignment vertical="center" wrapText="1"/>
    </xf>
    <xf numFmtId="0" fontId="115" fillId="0" borderId="48" xfId="8" applyFont="1" applyBorder="1" applyAlignment="1">
      <alignment vertical="center" wrapText="1"/>
    </xf>
    <xf numFmtId="0" fontId="113" fillId="0" borderId="42" xfId="8" applyFont="1" applyFill="1" applyBorder="1" applyAlignment="1">
      <alignment vertical="center" wrapText="1"/>
    </xf>
    <xf numFmtId="0" fontId="115" fillId="0" borderId="37" xfId="8" applyFont="1" applyBorder="1" applyAlignment="1">
      <alignment vertical="center" wrapText="1"/>
    </xf>
    <xf numFmtId="0" fontId="115" fillId="0" borderId="38" xfId="8" applyFont="1" applyBorder="1" applyAlignment="1">
      <alignment vertical="center" wrapText="1"/>
    </xf>
    <xf numFmtId="0" fontId="115" fillId="0" borderId="39" xfId="8" applyFont="1" applyBorder="1" applyAlignment="1">
      <alignment vertical="center" wrapText="1"/>
    </xf>
    <xf numFmtId="0" fontId="115" fillId="0" borderId="20" xfId="8" applyFont="1" applyBorder="1" applyAlignment="1">
      <alignment vertical="center" wrapText="1"/>
    </xf>
    <xf numFmtId="0" fontId="115" fillId="0" borderId="26" xfId="8" applyFont="1" applyBorder="1" applyAlignment="1">
      <alignment vertical="center" wrapText="1"/>
    </xf>
    <xf numFmtId="0" fontId="112" fillId="0" borderId="26" xfId="8" applyFont="1" applyBorder="1">
      <alignment vertical="center"/>
    </xf>
    <xf numFmtId="0" fontId="116" fillId="0" borderId="26" xfId="8" applyFont="1" applyBorder="1">
      <alignment vertical="center"/>
    </xf>
    <xf numFmtId="0" fontId="115" fillId="0" borderId="26" xfId="8" applyFont="1" applyFill="1" applyBorder="1" applyAlignment="1">
      <alignment vertical="center" wrapText="1"/>
    </xf>
    <xf numFmtId="0" fontId="114" fillId="0" borderId="27" xfId="8" applyFont="1" applyBorder="1" applyAlignment="1">
      <alignment horizontal="center" vertical="center" wrapText="1"/>
    </xf>
    <xf numFmtId="0" fontId="114" fillId="0" borderId="43" xfId="8" applyFont="1" applyBorder="1" applyAlignment="1">
      <alignment horizontal="center" vertical="center" wrapText="1"/>
    </xf>
    <xf numFmtId="0" fontId="114" fillId="0" borderId="21" xfId="8" applyFont="1" applyBorder="1" applyAlignment="1">
      <alignment horizontal="center" vertical="center" wrapText="1"/>
    </xf>
    <xf numFmtId="0" fontId="115" fillId="0" borderId="24" xfId="8" applyFont="1" applyBorder="1" applyAlignment="1">
      <alignment horizontal="center" vertical="center" wrapText="1"/>
    </xf>
    <xf numFmtId="0" fontId="115" fillId="0" borderId="25" xfId="8" applyFont="1" applyBorder="1" applyAlignment="1">
      <alignment vertical="center" wrapText="1"/>
    </xf>
    <xf numFmtId="0" fontId="115" fillId="0" borderId="23" xfId="8" applyFont="1" applyBorder="1" applyAlignment="1">
      <alignment horizontal="center" vertical="center" wrapText="1"/>
    </xf>
    <xf numFmtId="0" fontId="115" fillId="0" borderId="22" xfId="8" applyFont="1" applyBorder="1" applyAlignment="1">
      <alignment horizontal="center" vertical="center" wrapText="1"/>
    </xf>
    <xf numFmtId="0" fontId="115" fillId="0" borderId="28" xfId="8" applyFont="1" applyBorder="1" applyAlignment="1">
      <alignment horizontal="center" vertical="center" wrapText="1"/>
    </xf>
    <xf numFmtId="0" fontId="115" fillId="0" borderId="32" xfId="8" applyFont="1" applyBorder="1" applyAlignment="1">
      <alignment horizontal="center" vertical="center" wrapText="1"/>
    </xf>
    <xf numFmtId="0" fontId="115" fillId="0" borderId="44" xfId="8" applyFont="1" applyBorder="1" applyAlignment="1">
      <alignment horizontal="center" vertical="center" wrapText="1"/>
    </xf>
    <xf numFmtId="0" fontId="56" fillId="0" borderId="27" xfId="5" applyBorder="1" applyAlignment="1">
      <alignment horizontal="center" vertical="center" wrapText="1"/>
    </xf>
    <xf numFmtId="0" fontId="116" fillId="0" borderId="30" xfId="8" applyFont="1" applyBorder="1" applyAlignment="1">
      <alignment horizontal="center" vertical="center"/>
    </xf>
    <xf numFmtId="0" fontId="116" fillId="0" borderId="64" xfId="8" applyFont="1" applyFill="1" applyBorder="1" applyAlignment="1">
      <alignment horizontal="center" vertical="center"/>
    </xf>
    <xf numFmtId="0" fontId="116" fillId="0" borderId="1" xfId="8" applyFont="1" applyBorder="1" applyAlignment="1">
      <alignment horizontal="center" vertical="center"/>
    </xf>
    <xf numFmtId="0" fontId="116" fillId="0" borderId="34" xfId="8" applyFont="1" applyBorder="1" applyAlignment="1">
      <alignment horizontal="center" vertical="center"/>
    </xf>
    <xf numFmtId="0" fontId="115" fillId="0" borderId="92" xfId="0" applyFont="1" applyBorder="1" applyAlignment="1">
      <alignment horizontal="center" vertical="center" wrapText="1"/>
    </xf>
    <xf numFmtId="0" fontId="116" fillId="0" borderId="56" xfId="0" applyFont="1" applyBorder="1" applyAlignment="1">
      <alignment horizontal="center" vertical="center"/>
    </xf>
    <xf numFmtId="0" fontId="115" fillId="0" borderId="146" xfId="0" applyFont="1" applyBorder="1" applyAlignment="1">
      <alignment vertical="center" wrapText="1"/>
    </xf>
    <xf numFmtId="0" fontId="116" fillId="0" borderId="34" xfId="0" applyFont="1" applyBorder="1" applyAlignment="1">
      <alignment horizontal="center" vertical="center"/>
    </xf>
    <xf numFmtId="0" fontId="116" fillId="0" borderId="1" xfId="0" applyFont="1" applyBorder="1" applyAlignment="1">
      <alignment horizontal="center" vertical="center"/>
    </xf>
    <xf numFmtId="0" fontId="115" fillId="0" borderId="35" xfId="0" applyFont="1" applyBorder="1" applyAlignment="1">
      <alignment horizontal="center" vertical="center" wrapText="1"/>
    </xf>
    <xf numFmtId="0" fontId="115" fillId="0" borderId="36" xfId="0" applyFont="1" applyBorder="1" applyAlignment="1">
      <alignment horizontal="center" vertical="center" wrapText="1"/>
    </xf>
    <xf numFmtId="0" fontId="115" fillId="0" borderId="37" xfId="0" applyFont="1" applyBorder="1" applyAlignment="1">
      <alignment horizontal="center" vertical="center" wrapText="1"/>
    </xf>
    <xf numFmtId="0" fontId="115" fillId="0" borderId="38" xfId="0" applyFont="1" applyBorder="1" applyAlignment="1">
      <alignment horizontal="center" vertical="center" wrapText="1"/>
    </xf>
    <xf numFmtId="0" fontId="112" fillId="0" borderId="26" xfId="0" applyFont="1" applyBorder="1">
      <alignment vertical="center"/>
    </xf>
    <xf numFmtId="0" fontId="44" fillId="0" borderId="0" xfId="0" applyFont="1" applyAlignment="1">
      <alignment horizontal="center" vertical="center"/>
    </xf>
    <xf numFmtId="0" fontId="115" fillId="0" borderId="90" xfId="0" applyFont="1" applyBorder="1" applyAlignment="1">
      <alignment horizontal="center" vertical="center" wrapText="1"/>
    </xf>
    <xf numFmtId="0" fontId="115" fillId="0" borderId="71" xfId="0" applyFont="1" applyBorder="1" applyAlignment="1">
      <alignment horizontal="center" vertical="center" wrapText="1"/>
    </xf>
    <xf numFmtId="0" fontId="115" fillId="0" borderId="99" xfId="0" applyFont="1" applyBorder="1" applyAlignment="1">
      <alignment horizontal="center" vertical="center" wrapText="1"/>
    </xf>
    <xf numFmtId="0" fontId="115" fillId="0" borderId="42" xfId="0" applyFont="1" applyBorder="1" applyAlignment="1">
      <alignment vertical="center" wrapText="1"/>
    </xf>
    <xf numFmtId="0" fontId="115" fillId="0" borderId="158" xfId="0" applyFont="1" applyBorder="1" applyAlignment="1">
      <alignment horizontal="center" vertical="center" wrapText="1"/>
    </xf>
    <xf numFmtId="0" fontId="115" fillId="0" borderId="46" xfId="0" applyFont="1" applyFill="1" applyBorder="1" applyAlignment="1">
      <alignment vertical="center" wrapText="1"/>
    </xf>
    <xf numFmtId="0" fontId="115" fillId="0" borderId="47" xfId="0" applyFont="1" applyFill="1" applyBorder="1" applyAlignment="1">
      <alignment vertical="center" wrapText="1"/>
    </xf>
    <xf numFmtId="0" fontId="117" fillId="0" borderId="20" xfId="0" applyFont="1" applyBorder="1" applyAlignment="1">
      <alignment vertical="center" wrapText="1"/>
    </xf>
    <xf numFmtId="0" fontId="120" fillId="0" borderId="21" xfId="0" applyFont="1" applyBorder="1" applyAlignment="1">
      <alignment horizontal="center" vertical="center" wrapText="1"/>
    </xf>
    <xf numFmtId="0" fontId="117" fillId="0" borderId="22" xfId="0" applyFont="1" applyBorder="1" applyAlignment="1">
      <alignment horizontal="center" vertical="center" wrapText="1"/>
    </xf>
    <xf numFmtId="0" fontId="117" fillId="0" borderId="23" xfId="0" applyFont="1" applyBorder="1" applyAlignment="1">
      <alignment horizontal="center" vertical="center" wrapText="1"/>
    </xf>
    <xf numFmtId="0" fontId="117" fillId="0" borderId="24" xfId="0" applyFont="1" applyBorder="1" applyAlignment="1">
      <alignment horizontal="center" vertical="center" wrapText="1"/>
    </xf>
    <xf numFmtId="0" fontId="117" fillId="0" borderId="25" xfId="0" applyFont="1" applyBorder="1" applyAlignment="1">
      <alignment vertical="center" wrapText="1"/>
    </xf>
    <xf numFmtId="0" fontId="117" fillId="0" borderId="26" xfId="0" applyFont="1" applyBorder="1" applyAlignment="1">
      <alignment vertical="center" wrapText="1"/>
    </xf>
    <xf numFmtId="0" fontId="120" fillId="0" borderId="27" xfId="0" applyFont="1" applyBorder="1" applyAlignment="1">
      <alignment horizontal="center" vertical="center" wrapText="1"/>
    </xf>
    <xf numFmtId="0" fontId="117" fillId="0" borderId="28" xfId="0" applyFont="1" applyBorder="1" applyAlignment="1">
      <alignment horizontal="center" vertical="center" wrapText="1"/>
    </xf>
    <xf numFmtId="0" fontId="121" fillId="0" borderId="30" xfId="0" applyFont="1" applyBorder="1" applyAlignment="1">
      <alignment horizontal="center" vertical="center"/>
    </xf>
    <xf numFmtId="0" fontId="117" fillId="0" borderId="31" xfId="0" applyFont="1" applyBorder="1" applyAlignment="1">
      <alignment vertical="center" wrapText="1"/>
    </xf>
    <xf numFmtId="0" fontId="122" fillId="0" borderId="26" xfId="0" applyFont="1" applyBorder="1">
      <alignment vertical="center"/>
    </xf>
    <xf numFmtId="0" fontId="117" fillId="0" borderId="32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/>
    </xf>
    <xf numFmtId="0" fontId="117" fillId="0" borderId="33" xfId="0" applyFont="1" applyBorder="1" applyAlignment="1">
      <alignment vertical="center" wrapText="1"/>
    </xf>
    <xf numFmtId="0" fontId="121" fillId="0" borderId="1" xfId="0" applyFont="1" applyBorder="1">
      <alignment vertical="center"/>
    </xf>
    <xf numFmtId="0" fontId="121" fillId="0" borderId="34" xfId="0" applyFont="1" applyBorder="1">
      <alignment vertical="center"/>
    </xf>
    <xf numFmtId="0" fontId="121" fillId="0" borderId="26" xfId="0" applyFont="1" applyBorder="1">
      <alignment vertical="center"/>
    </xf>
    <xf numFmtId="0" fontId="117" fillId="0" borderId="35" xfId="0" applyFont="1" applyBorder="1" applyAlignment="1">
      <alignment vertical="center" wrapText="1"/>
    </xf>
    <xf numFmtId="0" fontId="117" fillId="0" borderId="36" xfId="0" applyFont="1" applyBorder="1" applyAlignment="1">
      <alignment vertical="center" wrapText="1"/>
    </xf>
    <xf numFmtId="0" fontId="117" fillId="0" borderId="37" xfId="0" applyFont="1" applyBorder="1" applyAlignment="1">
      <alignment vertical="center" wrapText="1"/>
    </xf>
    <xf numFmtId="0" fontId="117" fillId="0" borderId="38" xfId="0" applyFont="1" applyBorder="1" applyAlignment="1">
      <alignment vertical="center" wrapText="1"/>
    </xf>
    <xf numFmtId="0" fontId="117" fillId="0" borderId="39" xfId="0" applyFont="1" applyBorder="1" applyAlignment="1">
      <alignment vertical="center" wrapText="1"/>
    </xf>
    <xf numFmtId="0" fontId="123" fillId="0" borderId="42" xfId="0" applyFont="1" applyBorder="1" applyAlignment="1">
      <alignment vertical="center" wrapText="1"/>
    </xf>
    <xf numFmtId="0" fontId="120" fillId="0" borderId="43" xfId="0" applyFont="1" applyBorder="1" applyAlignment="1">
      <alignment horizontal="center" vertical="center" wrapText="1"/>
    </xf>
    <xf numFmtId="0" fontId="117" fillId="0" borderId="44" xfId="0" applyFont="1" applyBorder="1" applyAlignment="1">
      <alignment horizontal="center" vertical="center" wrapText="1"/>
    </xf>
    <xf numFmtId="0" fontId="117" fillId="0" borderId="46" xfId="0" applyFont="1" applyBorder="1" applyAlignment="1">
      <alignment vertical="center" wrapText="1"/>
    </xf>
    <xf numFmtId="0" fontId="117" fillId="0" borderId="47" xfId="0" applyFont="1" applyBorder="1" applyAlignment="1">
      <alignment vertical="center" wrapText="1"/>
    </xf>
    <xf numFmtId="0" fontId="117" fillId="0" borderId="48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26" fillId="0" borderId="8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44" fillId="0" borderId="59" xfId="0" applyFont="1" applyBorder="1">
      <alignment vertical="center"/>
    </xf>
    <xf numFmtId="0" fontId="132" fillId="0" borderId="0" xfId="0" applyFont="1" applyAlignment="1">
      <alignment horizontal="center" vertical="center"/>
    </xf>
    <xf numFmtId="0" fontId="131" fillId="0" borderId="0" xfId="0" applyFont="1" applyAlignment="1">
      <alignment horizontal="left" vertical="center" inden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25" fillId="0" borderId="109" xfId="0" applyFont="1" applyBorder="1" applyAlignment="1">
      <alignment horizontal="center" vertical="center" wrapText="1"/>
    </xf>
    <xf numFmtId="0" fontId="25" fillId="0" borderId="107" xfId="0" applyFont="1" applyBorder="1" applyAlignment="1">
      <alignment horizontal="center" vertical="center" wrapText="1"/>
    </xf>
    <xf numFmtId="0" fontId="55" fillId="3" borderId="82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70" fillId="0" borderId="0" xfId="0" applyFont="1" applyAlignment="1">
      <alignment vertical="center" wrapText="1"/>
    </xf>
    <xf numFmtId="0" fontId="71" fillId="0" borderId="0" xfId="0" applyFont="1" applyAlignment="1">
      <alignment vertical="center"/>
    </xf>
    <xf numFmtId="0" fontId="53" fillId="0" borderId="0" xfId="0" applyFont="1" applyBorder="1" applyAlignment="1">
      <alignment vertical="center" wrapText="1"/>
    </xf>
    <xf numFmtId="14" fontId="25" fillId="0" borderId="1" xfId="0" applyNumberFormat="1" applyFont="1" applyBorder="1" applyAlignment="1">
      <alignment horizontal="center" vertical="center" wrapText="1"/>
    </xf>
    <xf numFmtId="184" fontId="25" fillId="0" borderId="1" xfId="0" applyNumberFormat="1" applyFont="1" applyBorder="1" applyAlignment="1">
      <alignment horizontal="center" vertical="center" wrapText="1"/>
    </xf>
    <xf numFmtId="14" fontId="25" fillId="0" borderId="30" xfId="0" applyNumberFormat="1" applyFont="1" applyBorder="1" applyAlignment="1">
      <alignment horizontal="center" vertical="center" wrapText="1"/>
    </xf>
    <xf numFmtId="184" fontId="25" fillId="0" borderId="30" xfId="0" applyNumberFormat="1" applyFont="1" applyBorder="1" applyAlignment="1">
      <alignment horizontal="center" vertical="center" wrapText="1"/>
    </xf>
    <xf numFmtId="0" fontId="25" fillId="0" borderId="163" xfId="0" applyFont="1" applyBorder="1" applyAlignment="1">
      <alignment horizontal="center" vertical="center" wrapText="1"/>
    </xf>
    <xf numFmtId="14" fontId="25" fillId="0" borderId="164" xfId="0" applyNumberFormat="1" applyFont="1" applyBorder="1" applyAlignment="1">
      <alignment horizontal="center" vertical="center" wrapText="1"/>
    </xf>
    <xf numFmtId="184" fontId="25" fillId="0" borderId="164" xfId="0" applyNumberFormat="1" applyFont="1" applyBorder="1" applyAlignment="1">
      <alignment horizontal="center" vertical="center" wrapText="1"/>
    </xf>
    <xf numFmtId="0" fontId="44" fillId="0" borderId="164" xfId="0" applyFont="1" applyBorder="1">
      <alignment vertical="center"/>
    </xf>
    <xf numFmtId="0" fontId="44" fillId="0" borderId="165" xfId="0" applyFont="1" applyBorder="1">
      <alignment vertical="center"/>
    </xf>
    <xf numFmtId="0" fontId="24" fillId="0" borderId="56" xfId="0" applyNumberFormat="1" applyFont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81" xfId="0" applyFont="1" applyFill="1" applyBorder="1" applyAlignment="1">
      <alignment horizontal="center" vertical="center" wrapText="1"/>
    </xf>
    <xf numFmtId="0" fontId="97" fillId="0" borderId="0" xfId="0" applyFont="1" applyFill="1" applyBorder="1" applyAlignment="1">
      <alignment horizontal="center" vertical="center" wrapText="1"/>
    </xf>
    <xf numFmtId="0" fontId="135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left" vertical="center" wrapText="1" indent="2"/>
    </xf>
    <xf numFmtId="0" fontId="97" fillId="0" borderId="5" xfId="0" applyFont="1" applyFill="1" applyBorder="1" applyAlignment="1">
      <alignment horizontal="center" vertical="center" wrapText="1"/>
    </xf>
    <xf numFmtId="0" fontId="135" fillId="0" borderId="6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left" vertical="center" wrapText="1" indent="2"/>
    </xf>
    <xf numFmtId="0" fontId="28" fillId="0" borderId="6" xfId="0" applyFont="1" applyBorder="1" applyAlignment="1">
      <alignment horizontal="left" vertical="center" wrapText="1" indent="2"/>
    </xf>
    <xf numFmtId="0" fontId="45" fillId="0" borderId="63" xfId="0" applyFont="1" applyBorder="1" applyAlignment="1">
      <alignment horizontal="center" vertical="center" wrapText="1"/>
    </xf>
    <xf numFmtId="0" fontId="45" fillId="0" borderId="103" xfId="0" applyFont="1" applyBorder="1" applyAlignment="1">
      <alignment horizontal="center" vertical="center" wrapText="1"/>
    </xf>
    <xf numFmtId="0" fontId="44" fillId="0" borderId="164" xfId="0" applyFont="1" applyBorder="1" applyAlignment="1">
      <alignment horizontal="center" vertical="center"/>
    </xf>
    <xf numFmtId="0" fontId="38" fillId="15" borderId="76" xfId="0" applyFont="1" applyFill="1" applyBorder="1" applyAlignment="1">
      <alignment horizontal="center" vertical="center"/>
    </xf>
    <xf numFmtId="0" fontId="26" fillId="15" borderId="77" xfId="0" applyFont="1" applyFill="1" applyBorder="1" applyAlignment="1">
      <alignment horizontal="center" vertical="center" wrapText="1"/>
    </xf>
    <xf numFmtId="0" fontId="26" fillId="15" borderId="78" xfId="0" applyFont="1" applyFill="1" applyBorder="1" applyAlignment="1">
      <alignment horizontal="center" vertical="center" wrapText="1"/>
    </xf>
    <xf numFmtId="0" fontId="26" fillId="15" borderId="79" xfId="0" applyFont="1" applyFill="1" applyBorder="1" applyAlignment="1">
      <alignment horizontal="center" vertical="center" wrapText="1"/>
    </xf>
    <xf numFmtId="0" fontId="38" fillId="15" borderId="13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38" fillId="0" borderId="0" xfId="0" applyFont="1" applyAlignment="1">
      <alignment horizontal="left" vertical="center" indent="1"/>
    </xf>
    <xf numFmtId="0" fontId="0" fillId="0" borderId="0" xfId="0" applyFont="1">
      <alignment vertical="center"/>
    </xf>
    <xf numFmtId="0" fontId="139" fillId="0" borderId="0" xfId="0" applyFont="1" applyAlignment="1">
      <alignment horizontal="left" vertical="center" indent="1"/>
    </xf>
    <xf numFmtId="0" fontId="140" fillId="0" borderId="0" xfId="0" applyFont="1" applyAlignment="1">
      <alignment horizontal="left" vertical="center" indent="1"/>
    </xf>
    <xf numFmtId="0" fontId="141" fillId="0" borderId="0" xfId="0" applyFont="1" applyAlignment="1">
      <alignment horizontal="left" vertical="center" indent="1"/>
    </xf>
    <xf numFmtId="0" fontId="43" fillId="0" borderId="5" xfId="0" applyFont="1" applyBorder="1" applyAlignment="1">
      <alignment horizontal="left" vertical="center" wrapText="1" indent="3"/>
    </xf>
    <xf numFmtId="0" fontId="43" fillId="0" borderId="0" xfId="0" applyFont="1" applyBorder="1" applyAlignment="1">
      <alignment horizontal="left" vertical="center" wrapText="1" indent="3"/>
    </xf>
    <xf numFmtId="0" fontId="43" fillId="0" borderId="6" xfId="0" applyFont="1" applyBorder="1" applyAlignment="1">
      <alignment horizontal="left" vertical="center" wrapText="1" indent="3"/>
    </xf>
    <xf numFmtId="0" fontId="43" fillId="0" borderId="5" xfId="0" applyFont="1" applyBorder="1" applyAlignment="1">
      <alignment horizontal="left" vertical="center" wrapText="1" indent="2"/>
    </xf>
    <xf numFmtId="0" fontId="43" fillId="0" borderId="0" xfId="0" applyFont="1" applyBorder="1" applyAlignment="1">
      <alignment horizontal="left" vertical="center" wrapText="1" indent="2"/>
    </xf>
    <xf numFmtId="0" fontId="43" fillId="0" borderId="6" xfId="0" applyFont="1" applyBorder="1" applyAlignment="1">
      <alignment horizontal="left" vertical="center" wrapText="1" indent="2"/>
    </xf>
    <xf numFmtId="0" fontId="43" fillId="0" borderId="8" xfId="0" applyFont="1" applyBorder="1" applyAlignment="1">
      <alignment horizontal="left" vertical="center" wrapText="1" indent="2"/>
    </xf>
    <xf numFmtId="0" fontId="115" fillId="0" borderId="91" xfId="0" applyFont="1" applyBorder="1" applyAlignment="1">
      <alignment horizontal="center" vertical="center" wrapText="1"/>
    </xf>
    <xf numFmtId="0" fontId="115" fillId="0" borderId="59" xfId="0" applyFont="1" applyBorder="1" applyAlignment="1">
      <alignment horizontal="center" vertical="center" wrapText="1"/>
    </xf>
    <xf numFmtId="0" fontId="123" fillId="0" borderId="21" xfId="0" applyFont="1" applyBorder="1" applyAlignment="1">
      <alignment horizontal="center" vertical="center" wrapText="1"/>
    </xf>
    <xf numFmtId="0" fontId="123" fillId="0" borderId="27" xfId="0" applyFont="1" applyBorder="1" applyAlignment="1">
      <alignment horizontal="center" vertical="center" wrapText="1"/>
    </xf>
    <xf numFmtId="0" fontId="145" fillId="0" borderId="27" xfId="5" applyFont="1" applyBorder="1" applyAlignment="1">
      <alignment horizontal="center" vertical="center" wrapText="1"/>
    </xf>
    <xf numFmtId="0" fontId="123" fillId="0" borderId="43" xfId="0" applyFont="1" applyBorder="1" applyAlignment="1">
      <alignment horizontal="center" vertical="center" wrapText="1"/>
    </xf>
    <xf numFmtId="0" fontId="115" fillId="0" borderId="29" xfId="8" applyFont="1" applyBorder="1" applyAlignment="1">
      <alignment vertical="center" wrapText="1"/>
    </xf>
    <xf numFmtId="0" fontId="115" fillId="0" borderId="45" xfId="8" applyFont="1" applyBorder="1" applyAlignment="1">
      <alignment vertical="center" wrapText="1"/>
    </xf>
    <xf numFmtId="0" fontId="121" fillId="0" borderId="30" xfId="0" applyFont="1" applyBorder="1">
      <alignment vertical="center"/>
    </xf>
    <xf numFmtId="0" fontId="146" fillId="0" borderId="21" xfId="0" applyFont="1" applyBorder="1" applyAlignment="1">
      <alignment horizontal="center" vertical="center" wrapText="1"/>
    </xf>
    <xf numFmtId="0" fontId="115" fillId="0" borderId="25" xfId="0" applyFont="1" applyBorder="1" applyAlignment="1">
      <alignment horizontal="center" vertical="center" wrapText="1"/>
    </xf>
    <xf numFmtId="0" fontId="146" fillId="0" borderId="27" xfId="0" applyFont="1" applyBorder="1" applyAlignment="1">
      <alignment horizontal="center" vertical="center" wrapText="1"/>
    </xf>
    <xf numFmtId="0" fontId="147" fillId="0" borderId="56" xfId="10" applyFont="1" applyBorder="1" applyAlignment="1">
      <alignment horizontal="center" vertical="center"/>
    </xf>
    <xf numFmtId="0" fontId="148" fillId="0" borderId="1" xfId="10" applyFont="1" applyBorder="1" applyAlignment="1">
      <alignment horizontal="center" vertical="center"/>
    </xf>
    <xf numFmtId="0" fontId="147" fillId="0" borderId="1" xfId="10" applyFont="1" applyBorder="1" applyAlignment="1">
      <alignment horizontal="center" vertical="center"/>
    </xf>
    <xf numFmtId="0" fontId="148" fillId="11" borderId="1" xfId="10" applyFont="1" applyFill="1" applyBorder="1" applyAlignment="1">
      <alignment horizontal="center" vertical="center"/>
    </xf>
    <xf numFmtId="0" fontId="148" fillId="0" borderId="1" xfId="0" applyFont="1" applyBorder="1" applyAlignment="1">
      <alignment horizontal="center" vertical="center"/>
    </xf>
    <xf numFmtId="0" fontId="147" fillId="0" borderId="1" xfId="11" applyFont="1" applyBorder="1" applyAlignment="1">
      <alignment horizontal="center" vertical="center"/>
    </xf>
    <xf numFmtId="0" fontId="150" fillId="0" borderId="27" xfId="5" applyFont="1" applyBorder="1" applyAlignment="1">
      <alignment horizontal="center" vertical="center" wrapText="1"/>
    </xf>
    <xf numFmtId="0" fontId="148" fillId="0" borderId="1" xfId="11" applyFont="1" applyBorder="1" applyAlignment="1">
      <alignment horizontal="center" vertical="center"/>
    </xf>
    <xf numFmtId="0" fontId="146" fillId="0" borderId="43" xfId="0" applyFont="1" applyBorder="1" applyAlignment="1">
      <alignment horizontal="center" vertical="center" wrapText="1"/>
    </xf>
    <xf numFmtId="0" fontId="115" fillId="0" borderId="134" xfId="0" applyFont="1" applyBorder="1" applyAlignment="1">
      <alignment vertical="center" wrapText="1"/>
    </xf>
    <xf numFmtId="0" fontId="113" fillId="0" borderId="0" xfId="0" applyFont="1" applyAlignment="1">
      <alignment vertical="center" wrapText="1"/>
    </xf>
    <xf numFmtId="0" fontId="114" fillId="0" borderId="0" xfId="0" applyFont="1" applyAlignment="1">
      <alignment horizontal="center" vertical="center" wrapText="1"/>
    </xf>
    <xf numFmtId="0" fontId="115" fillId="0" borderId="58" xfId="0" applyFont="1" applyBorder="1" applyAlignment="1">
      <alignment vertical="center" wrapText="1"/>
    </xf>
    <xf numFmtId="0" fontId="148" fillId="0" borderId="1" xfId="0" applyFont="1" applyBorder="1" applyAlignment="1">
      <alignment horizontal="center" vertical="center" wrapText="1"/>
    </xf>
    <xf numFmtId="0" fontId="148" fillId="0" borderId="59" xfId="11" applyFont="1" applyBorder="1" applyAlignment="1">
      <alignment horizontal="center" vertical="center"/>
    </xf>
    <xf numFmtId="0" fontId="115" fillId="0" borderId="60" xfId="0" applyFont="1" applyBorder="1" applyAlignment="1">
      <alignment vertical="center" wrapText="1"/>
    </xf>
    <xf numFmtId="0" fontId="116" fillId="0" borderId="63" xfId="0" applyFont="1" applyBorder="1">
      <alignment vertical="center"/>
    </xf>
    <xf numFmtId="0" fontId="116" fillId="0" borderId="20" xfId="0" applyFont="1" applyBorder="1">
      <alignment vertical="center"/>
    </xf>
    <xf numFmtId="0" fontId="116" fillId="0" borderId="56" xfId="0" applyFont="1" applyBorder="1">
      <alignment vertical="center"/>
    </xf>
    <xf numFmtId="0" fontId="115" fillId="0" borderId="96" xfId="0" applyFont="1" applyBorder="1" applyAlignment="1">
      <alignment vertical="center" wrapText="1"/>
    </xf>
    <xf numFmtId="0" fontId="113" fillId="0" borderId="26" xfId="0" applyFont="1" applyBorder="1" applyAlignment="1">
      <alignment vertical="center" wrapText="1"/>
    </xf>
    <xf numFmtId="0" fontId="114" fillId="0" borderId="58" xfId="0" applyFont="1" applyBorder="1" applyAlignment="1">
      <alignment horizontal="center" vertical="center" wrapText="1"/>
    </xf>
    <xf numFmtId="0" fontId="115" fillId="0" borderId="80" xfId="0" applyFont="1" applyBorder="1" applyAlignment="1">
      <alignment vertical="center" wrapText="1"/>
    </xf>
    <xf numFmtId="0" fontId="114" fillId="0" borderId="13" xfId="0" applyFont="1" applyBorder="1" applyAlignment="1">
      <alignment horizontal="center" vertical="center" wrapText="1"/>
    </xf>
    <xf numFmtId="0" fontId="115" fillId="0" borderId="171" xfId="0" applyFont="1" applyBorder="1" applyAlignment="1">
      <alignment vertical="center" wrapText="1"/>
    </xf>
    <xf numFmtId="0" fontId="116" fillId="0" borderId="42" xfId="0" applyFont="1" applyBorder="1">
      <alignment vertical="center"/>
    </xf>
    <xf numFmtId="0" fontId="116" fillId="0" borderId="59" xfId="0" applyFont="1" applyBorder="1">
      <alignment vertical="center"/>
    </xf>
    <xf numFmtId="0" fontId="152" fillId="0" borderId="0" xfId="0" applyFont="1">
      <alignment vertical="center"/>
    </xf>
    <xf numFmtId="0" fontId="153" fillId="0" borderId="21" xfId="0" applyFont="1" applyBorder="1" applyAlignment="1">
      <alignment horizontal="center" vertical="center" wrapText="1"/>
    </xf>
    <xf numFmtId="0" fontId="153" fillId="0" borderId="27" xfId="0" applyFont="1" applyBorder="1" applyAlignment="1">
      <alignment horizontal="center" vertical="center" wrapText="1"/>
    </xf>
    <xf numFmtId="0" fontId="116" fillId="0" borderId="30" xfId="0" applyFont="1" applyBorder="1" applyAlignment="1">
      <alignment horizontal="center" vertical="center"/>
    </xf>
    <xf numFmtId="0" fontId="154" fillId="0" borderId="27" xfId="0" applyFont="1" applyBorder="1" applyAlignment="1">
      <alignment horizontal="center" vertical="center" wrapText="1"/>
    </xf>
    <xf numFmtId="0" fontId="155" fillId="0" borderId="27" xfId="5" applyFont="1" applyBorder="1" applyAlignment="1">
      <alignment horizontal="center" vertical="center" wrapText="1"/>
    </xf>
    <xf numFmtId="0" fontId="153" fillId="0" borderId="43" xfId="0" applyFont="1" applyBorder="1" applyAlignment="1">
      <alignment horizontal="center" vertical="center" wrapText="1"/>
    </xf>
    <xf numFmtId="0" fontId="115" fillId="0" borderId="46" xfId="0" applyFont="1" applyBorder="1" applyAlignment="1">
      <alignment horizontal="center" vertical="center" wrapText="1"/>
    </xf>
    <xf numFmtId="0" fontId="115" fillId="0" borderId="47" xfId="0" applyFont="1" applyBorder="1" applyAlignment="1">
      <alignment horizontal="center" vertical="center" wrapText="1"/>
    </xf>
    <xf numFmtId="0" fontId="115" fillId="0" borderId="97" xfId="0" applyFont="1" applyBorder="1" applyAlignment="1">
      <alignment vertical="center" wrapText="1"/>
    </xf>
    <xf numFmtId="0" fontId="115" fillId="0" borderId="98" xfId="0" applyFont="1" applyBorder="1" applyAlignment="1">
      <alignment vertical="center" wrapText="1"/>
    </xf>
    <xf numFmtId="0" fontId="115" fillId="2" borderId="146" xfId="0" applyFont="1" applyFill="1" applyBorder="1" applyAlignment="1">
      <alignment vertical="center" wrapText="1"/>
    </xf>
    <xf numFmtId="0" fontId="116" fillId="0" borderId="40" xfId="0" applyFont="1" applyBorder="1">
      <alignment vertical="center"/>
    </xf>
    <xf numFmtId="0" fontId="156" fillId="0" borderId="1" xfId="0" applyFont="1" applyBorder="1">
      <alignment vertical="center"/>
    </xf>
    <xf numFmtId="0" fontId="156" fillId="0" borderId="58" xfId="0" applyFont="1" applyBorder="1">
      <alignment vertical="center"/>
    </xf>
    <xf numFmtId="0" fontId="116" fillId="0" borderId="99" xfId="0" applyFont="1" applyBorder="1">
      <alignment vertical="center"/>
    </xf>
    <xf numFmtId="0" fontId="156" fillId="0" borderId="34" xfId="0" applyFont="1" applyBorder="1">
      <alignment vertical="center"/>
    </xf>
    <xf numFmtId="0" fontId="116" fillId="0" borderId="59" xfId="0" applyFont="1" applyBorder="1" applyAlignment="1">
      <alignment horizontal="left" vertical="center"/>
    </xf>
    <xf numFmtId="0" fontId="156" fillId="0" borderId="26" xfId="0" applyFont="1" applyBorder="1">
      <alignment vertical="center"/>
    </xf>
    <xf numFmtId="0" fontId="115" fillId="0" borderId="57" xfId="0" applyFont="1" applyBorder="1" applyAlignment="1">
      <alignment vertical="center" wrapText="1"/>
    </xf>
    <xf numFmtId="0" fontId="115" fillId="0" borderId="31" xfId="12" applyFont="1" applyBorder="1" applyAlignment="1">
      <alignment vertical="center" wrapText="1"/>
    </xf>
    <xf numFmtId="0" fontId="116" fillId="0" borderId="1" xfId="12" applyFont="1" applyBorder="1">
      <alignment vertical="center"/>
    </xf>
    <xf numFmtId="0" fontId="115" fillId="0" borderId="33" xfId="12" applyFont="1" applyBorder="1" applyAlignment="1">
      <alignment vertical="center" wrapText="1"/>
    </xf>
    <xf numFmtId="0" fontId="116" fillId="0" borderId="34" xfId="12" applyFont="1" applyBorder="1">
      <alignment vertical="center"/>
    </xf>
    <xf numFmtId="0" fontId="115" fillId="0" borderId="35" xfId="12" applyFont="1" applyBorder="1" applyAlignment="1">
      <alignment vertical="center" wrapText="1"/>
    </xf>
    <xf numFmtId="0" fontId="115" fillId="0" borderId="36" xfId="12" applyFont="1" applyBorder="1" applyAlignment="1">
      <alignment vertical="center" wrapText="1"/>
    </xf>
    <xf numFmtId="0" fontId="115" fillId="0" borderId="46" xfId="12" applyFont="1" applyBorder="1" applyAlignment="1">
      <alignment vertical="center" wrapText="1"/>
    </xf>
    <xf numFmtId="0" fontId="115" fillId="0" borderId="47" xfId="12" applyFont="1" applyBorder="1" applyAlignment="1">
      <alignment vertical="center" wrapText="1"/>
    </xf>
    <xf numFmtId="0" fontId="115" fillId="0" borderId="48" xfId="12" applyFont="1" applyBorder="1" applyAlignment="1">
      <alignment vertical="center" wrapText="1"/>
    </xf>
    <xf numFmtId="0" fontId="113" fillId="0" borderId="42" xfId="12" applyFont="1" applyFill="1" applyBorder="1" applyAlignment="1">
      <alignment vertical="center" wrapText="1"/>
    </xf>
    <xf numFmtId="0" fontId="115" fillId="0" borderId="37" xfId="12" applyFont="1" applyBorder="1" applyAlignment="1">
      <alignment vertical="center" wrapText="1"/>
    </xf>
    <xf numFmtId="0" fontId="115" fillId="0" borderId="38" xfId="12" applyFont="1" applyBorder="1" applyAlignment="1">
      <alignment vertical="center" wrapText="1"/>
    </xf>
    <xf numFmtId="0" fontId="115" fillId="0" borderId="39" xfId="12" applyFont="1" applyBorder="1" applyAlignment="1">
      <alignment vertical="center" wrapText="1"/>
    </xf>
    <xf numFmtId="0" fontId="115" fillId="0" borderId="20" xfId="12" applyFont="1" applyBorder="1" applyAlignment="1">
      <alignment vertical="center" wrapText="1"/>
    </xf>
    <xf numFmtId="0" fontId="115" fillId="0" borderId="26" xfId="12" applyFont="1" applyBorder="1" applyAlignment="1">
      <alignment vertical="center" wrapText="1"/>
    </xf>
    <xf numFmtId="0" fontId="112" fillId="0" borderId="26" xfId="12" applyFont="1" applyBorder="1">
      <alignment vertical="center"/>
    </xf>
    <xf numFmtId="0" fontId="116" fillId="0" borderId="26" xfId="12" applyFont="1" applyBorder="1">
      <alignment vertical="center"/>
    </xf>
    <xf numFmtId="0" fontId="115" fillId="0" borderId="26" xfId="12" applyFont="1" applyFill="1" applyBorder="1" applyAlignment="1">
      <alignment vertical="center" wrapText="1"/>
    </xf>
    <xf numFmtId="0" fontId="114" fillId="0" borderId="27" xfId="12" applyFont="1" applyBorder="1" applyAlignment="1">
      <alignment horizontal="center" vertical="center" wrapText="1"/>
    </xf>
    <xf numFmtId="0" fontId="114" fillId="0" borderId="43" xfId="12" applyFont="1" applyBorder="1" applyAlignment="1">
      <alignment horizontal="center" vertical="center" wrapText="1"/>
    </xf>
    <xf numFmtId="0" fontId="114" fillId="0" borderId="21" xfId="12" applyFont="1" applyBorder="1" applyAlignment="1">
      <alignment horizontal="center" vertical="center" wrapText="1"/>
    </xf>
    <xf numFmtId="0" fontId="115" fillId="0" borderId="24" xfId="12" applyFont="1" applyBorder="1" applyAlignment="1">
      <alignment horizontal="center" vertical="center" wrapText="1"/>
    </xf>
    <xf numFmtId="0" fontId="115" fillId="0" borderId="25" xfId="12" applyFont="1" applyBorder="1" applyAlignment="1">
      <alignment vertical="center" wrapText="1"/>
    </xf>
    <xf numFmtId="0" fontId="115" fillId="0" borderId="23" xfId="12" applyFont="1" applyBorder="1" applyAlignment="1">
      <alignment horizontal="center" vertical="center" wrapText="1"/>
    </xf>
    <xf numFmtId="0" fontId="115" fillId="0" borderId="22" xfId="12" applyFont="1" applyBorder="1" applyAlignment="1">
      <alignment horizontal="center" vertical="center" wrapText="1"/>
    </xf>
    <xf numFmtId="0" fontId="115" fillId="0" borderId="28" xfId="12" applyFont="1" applyBorder="1" applyAlignment="1">
      <alignment horizontal="center" vertical="center" wrapText="1"/>
    </xf>
    <xf numFmtId="0" fontId="115" fillId="0" borderId="32" xfId="12" applyFont="1" applyBorder="1" applyAlignment="1">
      <alignment horizontal="center" vertical="center" wrapText="1"/>
    </xf>
    <xf numFmtId="0" fontId="115" fillId="0" borderId="44" xfId="12" applyFont="1" applyBorder="1" applyAlignment="1">
      <alignment horizontal="center" vertical="center" wrapText="1"/>
    </xf>
    <xf numFmtId="0" fontId="56" fillId="0" borderId="27" xfId="5" applyBorder="1" applyAlignment="1">
      <alignment horizontal="center" vertical="center" wrapText="1"/>
    </xf>
    <xf numFmtId="0" fontId="115" fillId="0" borderId="42" xfId="12" applyFont="1" applyBorder="1" applyAlignment="1">
      <alignment vertical="center" wrapText="1"/>
    </xf>
    <xf numFmtId="0" fontId="116" fillId="0" borderId="59" xfId="12" applyFont="1" applyBorder="1" applyAlignment="1">
      <alignment horizontal="center" vertical="center"/>
    </xf>
    <xf numFmtId="0" fontId="115" fillId="0" borderId="31" xfId="12" applyFont="1" applyBorder="1" applyAlignment="1">
      <alignment vertical="center" wrapText="1"/>
    </xf>
    <xf numFmtId="0" fontId="115" fillId="0" borderId="33" xfId="12" applyFont="1" applyBorder="1" applyAlignment="1">
      <alignment vertical="center" wrapText="1"/>
    </xf>
    <xf numFmtId="0" fontId="115" fillId="0" borderId="48" xfId="12" applyFont="1" applyBorder="1" applyAlignment="1">
      <alignment vertical="center" wrapText="1"/>
    </xf>
    <xf numFmtId="0" fontId="115" fillId="0" borderId="20" xfId="12" applyFont="1" applyBorder="1" applyAlignment="1">
      <alignment vertical="center" wrapText="1"/>
    </xf>
    <xf numFmtId="0" fontId="115" fillId="0" borderId="26" xfId="12" applyFont="1" applyBorder="1" applyAlignment="1">
      <alignment vertical="center" wrapText="1"/>
    </xf>
    <xf numFmtId="0" fontId="112" fillId="0" borderId="26" xfId="12" applyFont="1" applyBorder="1">
      <alignment vertical="center"/>
    </xf>
    <xf numFmtId="0" fontId="116" fillId="0" borderId="26" xfId="12" applyFont="1" applyBorder="1">
      <alignment vertical="center"/>
    </xf>
    <xf numFmtId="0" fontId="115" fillId="0" borderId="26" xfId="12" applyFont="1" applyFill="1" applyBorder="1" applyAlignment="1">
      <alignment vertical="center" wrapText="1"/>
    </xf>
    <xf numFmtId="0" fontId="114" fillId="0" borderId="27" xfId="12" applyFont="1" applyBorder="1" applyAlignment="1">
      <alignment horizontal="center" vertical="center" wrapText="1"/>
    </xf>
    <xf numFmtId="0" fontId="114" fillId="0" borderId="43" xfId="12" applyFont="1" applyBorder="1" applyAlignment="1">
      <alignment horizontal="center" vertical="center" wrapText="1"/>
    </xf>
    <xf numFmtId="0" fontId="114" fillId="0" borderId="21" xfId="12" applyFont="1" applyBorder="1" applyAlignment="1">
      <alignment horizontal="center" vertical="center" wrapText="1"/>
    </xf>
    <xf numFmtId="0" fontId="115" fillId="0" borderId="24" xfId="12" applyFont="1" applyBorder="1" applyAlignment="1">
      <alignment horizontal="center" vertical="center" wrapText="1"/>
    </xf>
    <xf numFmtId="0" fontId="115" fillId="0" borderId="25" xfId="12" applyFont="1" applyBorder="1" applyAlignment="1">
      <alignment vertical="center" wrapText="1"/>
    </xf>
    <xf numFmtId="0" fontId="115" fillId="0" borderId="23" xfId="12" applyFont="1" applyBorder="1" applyAlignment="1">
      <alignment horizontal="center" vertical="center" wrapText="1"/>
    </xf>
    <xf numFmtId="0" fontId="115" fillId="0" borderId="22" xfId="12" applyFont="1" applyBorder="1" applyAlignment="1">
      <alignment horizontal="center" vertical="center" wrapText="1"/>
    </xf>
    <xf numFmtId="0" fontId="115" fillId="0" borderId="28" xfId="12" applyFont="1" applyBorder="1" applyAlignment="1">
      <alignment horizontal="center" vertical="center" wrapText="1"/>
    </xf>
    <xf numFmtId="0" fontId="115" fillId="0" borderId="32" xfId="12" applyFont="1" applyBorder="1" applyAlignment="1">
      <alignment horizontal="center" vertical="center" wrapText="1"/>
    </xf>
    <xf numFmtId="0" fontId="115" fillId="0" borderId="44" xfId="12" applyFont="1" applyBorder="1" applyAlignment="1">
      <alignment horizontal="center" vertical="center" wrapText="1"/>
    </xf>
    <xf numFmtId="0" fontId="56" fillId="0" borderId="27" xfId="5" applyBorder="1" applyAlignment="1">
      <alignment horizontal="center" vertical="center" wrapText="1"/>
    </xf>
    <xf numFmtId="0" fontId="116" fillId="0" borderId="30" xfId="12" applyFont="1" applyBorder="1" applyAlignment="1">
      <alignment horizontal="center" vertical="center"/>
    </xf>
    <xf numFmtId="0" fontId="116" fillId="0" borderId="1" xfId="12" applyFont="1" applyBorder="1" applyAlignment="1">
      <alignment horizontal="center" vertical="center"/>
    </xf>
    <xf numFmtId="0" fontId="116" fillId="0" borderId="34" xfId="12" applyFont="1" applyBorder="1" applyAlignment="1">
      <alignment horizontal="center" vertical="center"/>
    </xf>
    <xf numFmtId="0" fontId="115" fillId="0" borderId="37" xfId="12" applyFont="1" applyBorder="1" applyAlignment="1">
      <alignment horizontal="center" vertical="center" wrapText="1"/>
    </xf>
    <xf numFmtId="0" fontId="115" fillId="0" borderId="1" xfId="12" applyFont="1" applyBorder="1" applyAlignment="1">
      <alignment horizontal="center" vertical="center" wrapText="1"/>
    </xf>
    <xf numFmtId="0" fontId="130" fillId="0" borderId="1" xfId="0" applyFont="1" applyBorder="1" applyAlignment="1">
      <alignment horizontal="center" vertical="center" wrapText="1"/>
    </xf>
    <xf numFmtId="0" fontId="114" fillId="0" borderId="1" xfId="4" applyFont="1" applyBorder="1" applyAlignment="1">
      <alignment horizontal="center" vertical="center" wrapText="1"/>
    </xf>
    <xf numFmtId="181" fontId="130" fillId="0" borderId="172" xfId="0" applyNumberFormat="1" applyFont="1" applyBorder="1" applyAlignment="1">
      <alignment horizontal="center" vertical="center" wrapText="1"/>
    </xf>
    <xf numFmtId="49" fontId="130" fillId="0" borderId="172" xfId="0" applyNumberFormat="1" applyFont="1" applyBorder="1" applyAlignment="1">
      <alignment horizontal="center" vertical="center" wrapText="1"/>
    </xf>
    <xf numFmtId="0" fontId="130" fillId="0" borderId="172" xfId="0" applyFont="1" applyBorder="1" applyAlignment="1">
      <alignment horizontal="center" vertical="center" wrapText="1"/>
    </xf>
    <xf numFmtId="0" fontId="130" fillId="0" borderId="38" xfId="0" applyFont="1" applyBorder="1" applyAlignment="1">
      <alignment horizontal="center" vertical="center" wrapText="1"/>
    </xf>
    <xf numFmtId="0" fontId="130" fillId="0" borderId="173" xfId="0" applyFont="1" applyBorder="1" applyAlignment="1">
      <alignment horizontal="center" vertical="center" wrapText="1"/>
    </xf>
    <xf numFmtId="0" fontId="130" fillId="0" borderId="174" xfId="0" applyFont="1" applyBorder="1" applyAlignment="1">
      <alignment horizontal="center" vertical="center" wrapText="1"/>
    </xf>
    <xf numFmtId="0" fontId="157" fillId="0" borderId="1" xfId="0" applyFont="1" applyFill="1" applyBorder="1" applyAlignment="1">
      <alignment horizontal="center" vertical="center"/>
    </xf>
    <xf numFmtId="0" fontId="159" fillId="2" borderId="1" xfId="0" applyFont="1" applyFill="1" applyBorder="1" applyAlignment="1">
      <alignment horizontal="center" vertical="center"/>
    </xf>
    <xf numFmtId="181" fontId="147" fillId="0" borderId="56" xfId="0" applyNumberFormat="1" applyFont="1" applyBorder="1" applyAlignment="1">
      <alignment horizontal="center" vertical="center"/>
    </xf>
    <xf numFmtId="181" fontId="147" fillId="0" borderId="1" xfId="10" applyNumberFormat="1" applyFont="1" applyBorder="1" applyAlignment="1">
      <alignment horizontal="center" vertical="center"/>
    </xf>
    <xf numFmtId="181" fontId="147" fillId="11" borderId="1" xfId="10" applyNumberFormat="1" applyFont="1" applyFill="1" applyBorder="1" applyAlignment="1">
      <alignment horizontal="center" vertical="center"/>
    </xf>
    <xf numFmtId="181" fontId="147" fillId="0" borderId="1" xfId="0" applyNumberFormat="1" applyFont="1" applyBorder="1" applyAlignment="1">
      <alignment horizontal="center" vertical="center"/>
    </xf>
    <xf numFmtId="181" fontId="147" fillId="1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5" fillId="0" borderId="24" xfId="0" applyFont="1" applyBorder="1" applyAlignment="1">
      <alignment horizontal="center" vertical="center"/>
    </xf>
    <xf numFmtId="181" fontId="147" fillId="0" borderId="1" xfId="11" applyNumberFormat="1" applyFont="1" applyBorder="1" applyAlignment="1">
      <alignment horizontal="center" vertical="center"/>
    </xf>
    <xf numFmtId="181" fontId="147" fillId="0" borderId="59" xfId="11" applyNumberFormat="1" applyFont="1" applyBorder="1" applyAlignment="1">
      <alignment horizontal="center" vertical="center"/>
    </xf>
    <xf numFmtId="181" fontId="116" fillId="0" borderId="56" xfId="0" applyNumberFormat="1" applyFont="1" applyBorder="1" applyAlignment="1">
      <alignment horizontal="center" vertical="center"/>
    </xf>
    <xf numFmtId="181" fontId="116" fillId="0" borderId="1" xfId="0" applyNumberFormat="1" applyFont="1" applyBorder="1" applyAlignment="1">
      <alignment horizontal="center" vertical="center"/>
    </xf>
    <xf numFmtId="181" fontId="116" fillId="0" borderId="63" xfId="0" applyNumberFormat="1" applyFont="1" applyBorder="1" applyAlignment="1">
      <alignment horizontal="center" vertical="center"/>
    </xf>
    <xf numFmtId="181" fontId="156" fillId="0" borderId="63" xfId="0" applyNumberFormat="1" applyFont="1" applyBorder="1" applyAlignment="1">
      <alignment horizontal="center" vertical="center"/>
    </xf>
    <xf numFmtId="181" fontId="156" fillId="0" borderId="1" xfId="0" applyNumberFormat="1" applyFont="1" applyBorder="1" applyAlignment="1">
      <alignment horizontal="center" vertical="center"/>
    </xf>
    <xf numFmtId="181" fontId="116" fillId="0" borderId="86" xfId="0" applyNumberFormat="1" applyFont="1" applyBorder="1" applyAlignment="1">
      <alignment horizontal="center" vertical="center"/>
    </xf>
    <xf numFmtId="0" fontId="130" fillId="0" borderId="174" xfId="0" applyNumberFormat="1" applyFont="1" applyBorder="1" applyAlignment="1">
      <alignment horizontal="center" vertical="center" wrapText="1"/>
    </xf>
    <xf numFmtId="0" fontId="130" fillId="0" borderId="172" xfId="0" applyNumberFormat="1" applyFont="1" applyBorder="1" applyAlignment="1">
      <alignment horizontal="center" vertical="center" wrapText="1"/>
    </xf>
    <xf numFmtId="0" fontId="149" fillId="5" borderId="1" xfId="0" applyFont="1" applyFill="1" applyBorder="1" applyAlignment="1">
      <alignment horizontal="center" vertical="center"/>
    </xf>
    <xf numFmtId="0" fontId="147" fillId="5" borderId="1" xfId="10" applyFont="1" applyFill="1" applyBorder="1" applyAlignment="1">
      <alignment horizontal="center" vertical="center"/>
    </xf>
    <xf numFmtId="0" fontId="151" fillId="5" borderId="1" xfId="0" applyFont="1" applyFill="1" applyBorder="1" applyAlignment="1">
      <alignment horizontal="center" vertical="center" wrapText="1"/>
    </xf>
    <xf numFmtId="0" fontId="128" fillId="0" borderId="26" xfId="0" applyFont="1" applyFill="1" applyBorder="1">
      <alignment vertical="center"/>
    </xf>
    <xf numFmtId="0" fontId="147" fillId="0" borderId="1" xfId="11" applyFont="1" applyFill="1" applyBorder="1" applyAlignment="1">
      <alignment horizontal="center" vertical="center"/>
    </xf>
    <xf numFmtId="0" fontId="147" fillId="0" borderId="1" xfId="10" applyFont="1" applyFill="1" applyBorder="1" applyAlignment="1">
      <alignment horizontal="center" vertical="center"/>
    </xf>
    <xf numFmtId="0" fontId="147" fillId="0" borderId="59" xfId="11" applyFont="1" applyFill="1" applyBorder="1" applyAlignment="1">
      <alignment horizontal="center" vertical="center"/>
    </xf>
    <xf numFmtId="0" fontId="115" fillId="0" borderId="3" xfId="0" applyFont="1" applyBorder="1" applyAlignment="1">
      <alignment horizontal="center" vertical="center" wrapText="1"/>
    </xf>
    <xf numFmtId="0" fontId="115" fillId="0" borderId="159" xfId="0" applyFont="1" applyBorder="1" applyAlignment="1">
      <alignment horizontal="center" vertical="center" wrapText="1"/>
    </xf>
    <xf numFmtId="186" fontId="78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4" fontId="115" fillId="0" borderId="29" xfId="8" applyNumberFormat="1" applyFont="1" applyBorder="1" applyAlignment="1">
      <alignment vertical="center" wrapText="1"/>
    </xf>
    <xf numFmtId="14" fontId="115" fillId="0" borderId="45" xfId="8" applyNumberFormat="1" applyFont="1" applyBorder="1" applyAlignment="1">
      <alignment vertical="center" wrapText="1"/>
    </xf>
    <xf numFmtId="0" fontId="160" fillId="0" borderId="0" xfId="0" applyFont="1" applyAlignment="1">
      <alignment horizontal="center" vertical="center"/>
    </xf>
    <xf numFmtId="186" fontId="160" fillId="4" borderId="1" xfId="0" applyNumberFormat="1" applyFont="1" applyFill="1" applyBorder="1" applyAlignment="1">
      <alignment horizontal="center" vertical="center"/>
    </xf>
    <xf numFmtId="41" fontId="160" fillId="4" borderId="1" xfId="3" applyFont="1" applyFill="1" applyBorder="1" applyAlignment="1">
      <alignment horizontal="center" vertical="center"/>
    </xf>
    <xf numFmtId="0" fontId="160" fillId="4" borderId="1" xfId="0" applyFont="1" applyFill="1" applyBorder="1" applyAlignment="1">
      <alignment horizontal="center" vertical="center" wrapText="1"/>
    </xf>
    <xf numFmtId="0" fontId="160" fillId="0" borderId="0" xfId="0" applyFont="1" applyFill="1" applyAlignment="1">
      <alignment horizontal="center" vertical="center"/>
    </xf>
    <xf numFmtId="0" fontId="23" fillId="3" borderId="76" xfId="0" applyFont="1" applyFill="1" applyBorder="1" applyAlignment="1">
      <alignment horizontal="center" vertical="center"/>
    </xf>
    <xf numFmtId="186" fontId="23" fillId="3" borderId="77" xfId="0" applyNumberFormat="1" applyFont="1" applyFill="1" applyBorder="1" applyAlignment="1">
      <alignment horizontal="center" vertical="center"/>
    </xf>
    <xf numFmtId="0" fontId="23" fillId="3" borderId="77" xfId="0" applyFont="1" applyFill="1" applyBorder="1" applyAlignment="1">
      <alignment horizontal="center" vertical="center"/>
    </xf>
    <xf numFmtId="0" fontId="23" fillId="3" borderId="77" xfId="0" applyFont="1" applyFill="1" applyBorder="1" applyAlignment="1">
      <alignment horizontal="center" vertical="center" wrapText="1"/>
    </xf>
    <xf numFmtId="0" fontId="26" fillId="3" borderId="77" xfId="0" applyFont="1" applyFill="1" applyBorder="1" applyAlignment="1">
      <alignment horizontal="center" vertical="center" wrapText="1"/>
    </xf>
    <xf numFmtId="41" fontId="23" fillId="3" borderId="77" xfId="3" applyFont="1" applyFill="1" applyBorder="1" applyAlignment="1">
      <alignment horizontal="center" vertical="center" wrapText="1"/>
    </xf>
    <xf numFmtId="0" fontId="23" fillId="3" borderId="79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0" fillId="0" borderId="30" xfId="0" applyFont="1" applyFill="1" applyBorder="1" applyAlignment="1">
      <alignment horizontal="center" vertical="center"/>
    </xf>
    <xf numFmtId="186" fontId="160" fillId="0" borderId="1" xfId="0" applyNumberFormat="1" applyFont="1" applyFill="1" applyBorder="1" applyAlignment="1">
      <alignment horizontal="center" vertical="center"/>
    </xf>
    <xf numFmtId="0" fontId="160" fillId="0" borderId="1" xfId="0" applyFont="1" applyFill="1" applyBorder="1" applyAlignment="1">
      <alignment horizontal="center" vertical="center"/>
    </xf>
    <xf numFmtId="41" fontId="160" fillId="0" borderId="30" xfId="3" applyFont="1" applyFill="1" applyBorder="1" applyAlignment="1">
      <alignment horizontal="center" vertical="center"/>
    </xf>
    <xf numFmtId="0" fontId="160" fillId="0" borderId="30" xfId="0" applyFont="1" applyFill="1" applyBorder="1" applyAlignment="1">
      <alignment horizontal="center" vertical="center" wrapText="1"/>
    </xf>
    <xf numFmtId="41" fontId="160" fillId="0" borderId="1" xfId="3" applyFont="1" applyFill="1" applyBorder="1" applyAlignment="1">
      <alignment horizontal="center" vertical="center"/>
    </xf>
    <xf numFmtId="0" fontId="160" fillId="0" borderId="1" xfId="0" applyFont="1" applyFill="1" applyBorder="1" applyAlignment="1">
      <alignment horizontal="center" vertical="center" wrapText="1"/>
    </xf>
    <xf numFmtId="0" fontId="115" fillId="0" borderId="31" xfId="15" applyFont="1" applyBorder="1" applyAlignment="1">
      <alignment vertical="center" wrapText="1"/>
    </xf>
    <xf numFmtId="0" fontId="116" fillId="0" borderId="1" xfId="15" applyFont="1" applyBorder="1">
      <alignment vertical="center"/>
    </xf>
    <xf numFmtId="0" fontId="115" fillId="0" borderId="33" xfId="15" applyFont="1" applyBorder="1" applyAlignment="1">
      <alignment vertical="center" wrapText="1"/>
    </xf>
    <xf numFmtId="0" fontId="115" fillId="0" borderId="37" xfId="15" applyFont="1" applyBorder="1" applyAlignment="1">
      <alignment vertical="center" wrapText="1"/>
    </xf>
    <xf numFmtId="0" fontId="115" fillId="0" borderId="38" xfId="15" applyFont="1" applyBorder="1" applyAlignment="1">
      <alignment vertical="center" wrapText="1"/>
    </xf>
    <xf numFmtId="0" fontId="116" fillId="0" borderId="1" xfId="15" applyFont="1" applyBorder="1">
      <alignment vertical="center"/>
    </xf>
    <xf numFmtId="0" fontId="115" fillId="0" borderId="33" xfId="15" applyFont="1" applyBorder="1" applyAlignment="1">
      <alignment vertical="center" wrapText="1"/>
    </xf>
    <xf numFmtId="0" fontId="115" fillId="0" borderId="37" xfId="15" applyFont="1" applyBorder="1" applyAlignment="1">
      <alignment vertical="center" wrapText="1"/>
    </xf>
    <xf numFmtId="0" fontId="115" fillId="0" borderId="38" xfId="15" applyFont="1" applyBorder="1" applyAlignment="1">
      <alignment vertical="center" wrapText="1"/>
    </xf>
    <xf numFmtId="0" fontId="115" fillId="0" borderId="39" xfId="15" applyFont="1" applyBorder="1" applyAlignment="1">
      <alignment vertical="center" wrapText="1"/>
    </xf>
    <xf numFmtId="0" fontId="115" fillId="0" borderId="46" xfId="15" applyFont="1" applyBorder="1" applyAlignment="1">
      <alignment vertical="center" wrapText="1"/>
    </xf>
    <xf numFmtId="0" fontId="115" fillId="0" borderId="47" xfId="15" applyFont="1" applyBorder="1" applyAlignment="1">
      <alignment vertical="center" wrapText="1"/>
    </xf>
    <xf numFmtId="181" fontId="26" fillId="0" borderId="38" xfId="15" applyNumberFormat="1" applyFont="1" applyBorder="1" applyAlignment="1">
      <alignment horizontal="center" vertical="center" wrapText="1"/>
    </xf>
    <xf numFmtId="181" fontId="81" fillId="0" borderId="1" xfId="15" applyNumberFormat="1" applyFont="1" applyBorder="1" applyAlignment="1">
      <alignment horizontal="center" vertical="center"/>
    </xf>
    <xf numFmtId="0" fontId="115" fillId="0" borderId="26" xfId="15" applyFont="1" applyBorder="1" applyAlignment="1">
      <alignment horizontal="center" vertical="center" wrapText="1"/>
    </xf>
    <xf numFmtId="0" fontId="115" fillId="0" borderId="60" xfId="15" applyFont="1" applyBorder="1" applyAlignment="1">
      <alignment horizontal="center" vertical="center" wrapText="1"/>
    </xf>
    <xf numFmtId="0" fontId="115" fillId="0" borderId="58" xfId="15" applyFont="1" applyFill="1" applyBorder="1" applyAlignment="1">
      <alignment horizontal="center" vertical="center" wrapText="1"/>
    </xf>
    <xf numFmtId="0" fontId="115" fillId="0" borderId="58" xfId="15" applyFont="1" applyBorder="1" applyAlignment="1">
      <alignment horizontal="center" vertical="center" wrapText="1"/>
    </xf>
    <xf numFmtId="0" fontId="115" fillId="0" borderId="1" xfId="15" applyFont="1" applyBorder="1" applyAlignment="1">
      <alignment horizontal="center" vertical="center" wrapText="1"/>
    </xf>
    <xf numFmtId="0" fontId="115" fillId="0" borderId="58" xfId="15" applyFont="1" applyBorder="1" applyAlignment="1">
      <alignment vertical="center" wrapText="1"/>
    </xf>
    <xf numFmtId="0" fontId="115" fillId="0" borderId="60" xfId="15" applyFont="1" applyBorder="1" applyAlignment="1">
      <alignment vertical="center" wrapText="1"/>
    </xf>
    <xf numFmtId="0" fontId="115" fillId="0" borderId="81" xfId="15" applyFont="1" applyBorder="1" applyAlignment="1">
      <alignment vertical="center" wrapText="1"/>
    </xf>
    <xf numFmtId="0" fontId="159" fillId="0" borderId="1" xfId="0" applyFont="1" applyBorder="1" applyAlignment="1">
      <alignment horizontal="center" vertical="center"/>
    </xf>
    <xf numFmtId="49" fontId="159" fillId="2" borderId="1" xfId="0" applyNumberFormat="1" applyFont="1" applyFill="1" applyBorder="1" applyAlignment="1">
      <alignment horizontal="center" vertical="center"/>
    </xf>
    <xf numFmtId="0" fontId="130" fillId="0" borderId="1" xfId="0" applyFont="1" applyFill="1" applyBorder="1" applyAlignment="1">
      <alignment horizontal="center" vertical="center" wrapText="1"/>
    </xf>
    <xf numFmtId="0" fontId="10" fillId="0" borderId="0" xfId="16">
      <alignment vertical="center"/>
    </xf>
    <xf numFmtId="0" fontId="116" fillId="0" borderId="1" xfId="16" applyFont="1" applyBorder="1">
      <alignment vertical="center"/>
    </xf>
    <xf numFmtId="0" fontId="115" fillId="0" borderId="33" xfId="16" applyFont="1" applyBorder="1" applyAlignment="1">
      <alignment vertical="center" wrapText="1"/>
    </xf>
    <xf numFmtId="0" fontId="116" fillId="0" borderId="34" xfId="16" applyFont="1" applyBorder="1">
      <alignment vertical="center"/>
    </xf>
    <xf numFmtId="0" fontId="115" fillId="0" borderId="35" xfId="16" applyFont="1" applyBorder="1" applyAlignment="1">
      <alignment vertical="center" wrapText="1"/>
    </xf>
    <xf numFmtId="0" fontId="115" fillId="0" borderId="36" xfId="16" applyFont="1" applyBorder="1" applyAlignment="1">
      <alignment vertical="center" wrapText="1"/>
    </xf>
    <xf numFmtId="0" fontId="115" fillId="0" borderId="46" xfId="16" applyFont="1" applyBorder="1" applyAlignment="1">
      <alignment vertical="center" wrapText="1"/>
    </xf>
    <xf numFmtId="0" fontId="115" fillId="0" borderId="47" xfId="16" applyFont="1" applyBorder="1" applyAlignment="1">
      <alignment vertical="center" wrapText="1"/>
    </xf>
    <xf numFmtId="0" fontId="115" fillId="0" borderId="48" xfId="16" applyFont="1" applyBorder="1" applyAlignment="1">
      <alignment vertical="center" wrapText="1"/>
    </xf>
    <xf numFmtId="0" fontId="113" fillId="0" borderId="42" xfId="16" applyFont="1" applyFill="1" applyBorder="1" applyAlignment="1">
      <alignment vertical="center" wrapText="1"/>
    </xf>
    <xf numFmtId="0" fontId="115" fillId="0" borderId="37" xfId="16" applyFont="1" applyBorder="1" applyAlignment="1">
      <alignment vertical="center" wrapText="1"/>
    </xf>
    <xf numFmtId="0" fontId="115" fillId="0" borderId="38" xfId="16" applyFont="1" applyBorder="1" applyAlignment="1">
      <alignment vertical="center" wrapText="1"/>
    </xf>
    <xf numFmtId="0" fontId="115" fillId="0" borderId="39" xfId="16" applyFont="1" applyBorder="1" applyAlignment="1">
      <alignment vertical="center" wrapText="1"/>
    </xf>
    <xf numFmtId="0" fontId="115" fillId="0" borderId="20" xfId="16" applyFont="1" applyBorder="1" applyAlignment="1">
      <alignment vertical="center" wrapText="1"/>
    </xf>
    <xf numFmtId="0" fontId="115" fillId="0" borderId="26" xfId="16" applyFont="1" applyBorder="1" applyAlignment="1">
      <alignment vertical="center" wrapText="1"/>
    </xf>
    <xf numFmtId="0" fontId="112" fillId="0" borderId="26" xfId="16" applyFont="1" applyBorder="1">
      <alignment vertical="center"/>
    </xf>
    <xf numFmtId="0" fontId="116" fillId="0" borderId="26" xfId="16" applyFont="1" applyBorder="1">
      <alignment vertical="center"/>
    </xf>
    <xf numFmtId="0" fontId="115" fillId="0" borderId="26" xfId="16" applyFont="1" applyFill="1" applyBorder="1" applyAlignment="1">
      <alignment vertical="center" wrapText="1"/>
    </xf>
    <xf numFmtId="0" fontId="114" fillId="0" borderId="27" xfId="16" applyFont="1" applyBorder="1" applyAlignment="1">
      <alignment horizontal="center" vertical="center" wrapText="1"/>
    </xf>
    <xf numFmtId="0" fontId="114" fillId="0" borderId="43" xfId="16" applyFont="1" applyBorder="1" applyAlignment="1">
      <alignment horizontal="center" vertical="center" wrapText="1"/>
    </xf>
    <xf numFmtId="0" fontId="114" fillId="0" borderId="21" xfId="16" applyFont="1" applyBorder="1" applyAlignment="1">
      <alignment horizontal="center" vertical="center" wrapText="1"/>
    </xf>
    <xf numFmtId="0" fontId="116" fillId="0" borderId="30" xfId="16" applyFont="1" applyBorder="1">
      <alignment vertical="center"/>
    </xf>
    <xf numFmtId="0" fontId="115" fillId="0" borderId="24" xfId="16" applyFont="1" applyBorder="1" applyAlignment="1">
      <alignment horizontal="center" vertical="center" wrapText="1"/>
    </xf>
    <xf numFmtId="0" fontId="115" fillId="0" borderId="25" xfId="16" applyFont="1" applyBorder="1" applyAlignment="1">
      <alignment vertical="center" wrapText="1"/>
    </xf>
    <xf numFmtId="0" fontId="115" fillId="0" borderId="23" xfId="16" applyFont="1" applyBorder="1" applyAlignment="1">
      <alignment horizontal="center" vertical="center" wrapText="1"/>
    </xf>
    <xf numFmtId="0" fontId="115" fillId="0" borderId="22" xfId="16" applyFont="1" applyBorder="1" applyAlignment="1">
      <alignment horizontal="center" vertical="center" wrapText="1"/>
    </xf>
    <xf numFmtId="0" fontId="115" fillId="0" borderId="28" xfId="16" applyFont="1" applyBorder="1" applyAlignment="1">
      <alignment horizontal="center" vertical="center" wrapText="1"/>
    </xf>
    <xf numFmtId="0" fontId="115" fillId="0" borderId="32" xfId="16" applyFont="1" applyBorder="1" applyAlignment="1">
      <alignment horizontal="center" vertical="center" wrapText="1"/>
    </xf>
    <xf numFmtId="0" fontId="115" fillId="0" borderId="44" xfId="16" applyFont="1" applyBorder="1" applyAlignment="1">
      <alignment horizontal="center" vertical="center" wrapText="1"/>
    </xf>
    <xf numFmtId="0" fontId="38" fillId="9" borderId="12" xfId="16" applyFont="1" applyFill="1" applyBorder="1">
      <alignment vertical="center"/>
    </xf>
    <xf numFmtId="0" fontId="38" fillId="9" borderId="13" xfId="16" applyFont="1" applyFill="1" applyBorder="1">
      <alignment vertical="center"/>
    </xf>
    <xf numFmtId="0" fontId="38" fillId="9" borderId="14" xfId="16" applyFont="1" applyFill="1" applyBorder="1">
      <alignment vertical="center"/>
    </xf>
    <xf numFmtId="0" fontId="38" fillId="9" borderId="15" xfId="16" applyFont="1" applyFill="1" applyBorder="1">
      <alignment vertical="center"/>
    </xf>
    <xf numFmtId="176" fontId="115" fillId="0" borderId="31" xfId="16" applyNumberFormat="1" applyFont="1" applyBorder="1" applyAlignment="1">
      <alignment vertical="center" wrapText="1"/>
    </xf>
    <xf numFmtId="176" fontId="115" fillId="0" borderId="33" xfId="16" applyNumberFormat="1" applyFont="1" applyBorder="1" applyAlignment="1">
      <alignment vertical="center" wrapText="1"/>
    </xf>
    <xf numFmtId="0" fontId="10" fillId="0" borderId="0" xfId="16" applyFont="1">
      <alignment vertical="center"/>
    </xf>
    <xf numFmtId="0" fontId="163" fillId="0" borderId="20" xfId="16" applyFont="1" applyBorder="1" applyAlignment="1">
      <alignment vertical="center" wrapText="1"/>
    </xf>
    <xf numFmtId="0" fontId="163" fillId="0" borderId="22" xfId="16" applyFont="1" applyBorder="1" applyAlignment="1">
      <alignment horizontal="center" vertical="center" wrapText="1"/>
    </xf>
    <xf numFmtId="0" fontId="163" fillId="0" borderId="23" xfId="16" applyFont="1" applyBorder="1" applyAlignment="1">
      <alignment horizontal="center" vertical="center" wrapText="1"/>
    </xf>
    <xf numFmtId="0" fontId="163" fillId="0" borderId="24" xfId="16" applyFont="1" applyBorder="1" applyAlignment="1">
      <alignment horizontal="center" vertical="center" wrapText="1"/>
    </xf>
    <xf numFmtId="0" fontId="163" fillId="0" borderId="25" xfId="16" applyFont="1" applyBorder="1" applyAlignment="1">
      <alignment vertical="center" wrapText="1"/>
    </xf>
    <xf numFmtId="0" fontId="163" fillId="0" borderId="26" xfId="16" applyFont="1" applyBorder="1" applyAlignment="1">
      <alignment vertical="center" wrapText="1"/>
    </xf>
    <xf numFmtId="0" fontId="163" fillId="0" borderId="28" xfId="16" applyFont="1" applyBorder="1" applyAlignment="1">
      <alignment horizontal="center" vertical="center" wrapText="1"/>
    </xf>
    <xf numFmtId="0" fontId="163" fillId="0" borderId="32" xfId="16" applyFont="1" applyBorder="1" applyAlignment="1">
      <alignment horizontal="center" vertical="center" wrapText="1"/>
    </xf>
    <xf numFmtId="0" fontId="128" fillId="0" borderId="1" xfId="16" applyFont="1" applyBorder="1">
      <alignment vertical="center"/>
    </xf>
    <xf numFmtId="176" fontId="163" fillId="0" borderId="33" xfId="16" applyNumberFormat="1" applyFont="1" applyBorder="1" applyAlignment="1">
      <alignment vertical="center" wrapText="1"/>
    </xf>
    <xf numFmtId="0" fontId="163" fillId="0" borderId="33" xfId="16" applyFont="1" applyBorder="1" applyAlignment="1">
      <alignment vertical="center" wrapText="1"/>
    </xf>
    <xf numFmtId="0" fontId="128" fillId="0" borderId="34" xfId="16" applyFont="1" applyBorder="1">
      <alignment vertical="center"/>
    </xf>
    <xf numFmtId="0" fontId="128" fillId="0" borderId="26" xfId="16" applyFont="1" applyBorder="1">
      <alignment vertical="center"/>
    </xf>
    <xf numFmtId="0" fontId="119" fillId="0" borderId="27" xfId="17" applyFont="1" applyBorder="1" applyAlignment="1" applyProtection="1">
      <alignment horizontal="center" vertical="center" wrapText="1"/>
    </xf>
    <xf numFmtId="0" fontId="163" fillId="0" borderId="35" xfId="16" applyFont="1" applyBorder="1" applyAlignment="1">
      <alignment vertical="center" wrapText="1"/>
    </xf>
    <xf numFmtId="0" fontId="163" fillId="0" borderId="36" xfId="16" applyFont="1" applyBorder="1" applyAlignment="1">
      <alignment vertical="center" wrapText="1"/>
    </xf>
    <xf numFmtId="0" fontId="163" fillId="0" borderId="26" xfId="16" applyFont="1" applyFill="1" applyBorder="1" applyAlignment="1">
      <alignment vertical="center" wrapText="1"/>
    </xf>
    <xf numFmtId="0" fontId="163" fillId="0" borderId="37" xfId="16" applyFont="1" applyBorder="1" applyAlignment="1">
      <alignment vertical="center" wrapText="1"/>
    </xf>
    <xf numFmtId="0" fontId="163" fillId="0" borderId="38" xfId="16" applyFont="1" applyBorder="1" applyAlignment="1">
      <alignment vertical="center" wrapText="1"/>
    </xf>
    <xf numFmtId="0" fontId="163" fillId="0" borderId="39" xfId="16" applyFont="1" applyBorder="1" applyAlignment="1">
      <alignment vertical="center" wrapText="1"/>
    </xf>
    <xf numFmtId="0" fontId="153" fillId="0" borderId="42" xfId="16" applyFont="1" applyFill="1" applyBorder="1" applyAlignment="1">
      <alignment vertical="center" wrapText="1"/>
    </xf>
    <xf numFmtId="0" fontId="163" fillId="0" borderId="44" xfId="16" applyFont="1" applyBorder="1" applyAlignment="1">
      <alignment horizontal="center" vertical="center" wrapText="1"/>
    </xf>
    <xf numFmtId="0" fontId="163" fillId="0" borderId="46" xfId="16" applyFont="1" applyBorder="1" applyAlignment="1">
      <alignment vertical="center" wrapText="1"/>
    </xf>
    <xf numFmtId="0" fontId="163" fillId="0" borderId="47" xfId="16" applyFont="1" applyBorder="1" applyAlignment="1">
      <alignment vertical="center" wrapText="1"/>
    </xf>
    <xf numFmtId="0" fontId="163" fillId="0" borderId="48" xfId="16" applyFont="1" applyBorder="1" applyAlignment="1">
      <alignment vertical="center" wrapText="1"/>
    </xf>
    <xf numFmtId="0" fontId="68" fillId="12" borderId="63" xfId="0" applyFont="1" applyFill="1" applyBorder="1" applyAlignment="1">
      <alignment horizontal="center" vertical="center" wrapText="1"/>
    </xf>
    <xf numFmtId="0" fontId="160" fillId="0" borderId="0" xfId="0" applyFont="1" applyAlignment="1">
      <alignment horizontal="center" vertical="center"/>
    </xf>
    <xf numFmtId="0" fontId="160" fillId="4" borderId="1" xfId="0" applyFont="1" applyFill="1" applyBorder="1" applyAlignment="1">
      <alignment horizontal="center" vertical="center"/>
    </xf>
    <xf numFmtId="0" fontId="159" fillId="0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68" fillId="12" borderId="63" xfId="0" applyFont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horizontal="center" vertical="center" wrapText="1"/>
    </xf>
    <xf numFmtId="0" fontId="25" fillId="0" borderId="102" xfId="0" applyFont="1" applyBorder="1" applyAlignment="1">
      <alignment horizontal="center" vertical="center" wrapText="1"/>
    </xf>
    <xf numFmtId="0" fontId="25" fillId="0" borderId="82" xfId="0" applyFont="1" applyBorder="1" applyAlignment="1">
      <alignment horizontal="center" vertical="center" wrapText="1"/>
    </xf>
    <xf numFmtId="0" fontId="25" fillId="0" borderId="109" xfId="0" applyFont="1" applyBorder="1" applyAlignment="1">
      <alignment horizontal="center" vertical="center" wrapText="1"/>
    </xf>
    <xf numFmtId="0" fontId="25" fillId="0" borderId="107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left" vertical="center" wrapText="1" indent="2"/>
    </xf>
    <xf numFmtId="0" fontId="43" fillId="0" borderId="0" xfId="0" applyFont="1" applyBorder="1" applyAlignment="1">
      <alignment horizontal="left" vertical="center" wrapText="1" indent="2"/>
    </xf>
    <xf numFmtId="0" fontId="43" fillId="0" borderId="6" xfId="0" applyFont="1" applyBorder="1" applyAlignment="1">
      <alignment horizontal="left" vertical="center" wrapText="1" indent="2"/>
    </xf>
    <xf numFmtId="0" fontId="43" fillId="0" borderId="5" xfId="0" applyFont="1" applyBorder="1" applyAlignment="1">
      <alignment horizontal="left" vertical="center" wrapText="1" indent="3"/>
    </xf>
    <xf numFmtId="0" fontId="43" fillId="0" borderId="0" xfId="0" applyFont="1" applyBorder="1" applyAlignment="1">
      <alignment horizontal="left" vertical="center" wrapText="1" indent="3"/>
    </xf>
    <xf numFmtId="0" fontId="43" fillId="0" borderId="6" xfId="0" applyFont="1" applyBorder="1" applyAlignment="1">
      <alignment horizontal="left" vertical="center" wrapText="1" indent="3"/>
    </xf>
    <xf numFmtId="0" fontId="9" fillId="0" borderId="0" xfId="18">
      <alignment vertical="center"/>
    </xf>
    <xf numFmtId="0" fontId="116" fillId="0" borderId="1" xfId="18" applyFont="1" applyBorder="1">
      <alignment vertical="center"/>
    </xf>
    <xf numFmtId="0" fontId="113" fillId="0" borderId="42" xfId="18" applyFont="1" applyFill="1" applyBorder="1" applyAlignment="1">
      <alignment vertical="center" wrapText="1"/>
    </xf>
    <xf numFmtId="0" fontId="152" fillId="0" borderId="0" xfId="18" applyFont="1">
      <alignment vertical="center"/>
    </xf>
    <xf numFmtId="0" fontId="115" fillId="0" borderId="20" xfId="18" applyFont="1" applyBorder="1" applyAlignment="1">
      <alignment vertical="center" wrapText="1"/>
    </xf>
    <xf numFmtId="0" fontId="115" fillId="0" borderId="26" xfId="18" applyFont="1" applyBorder="1" applyAlignment="1">
      <alignment vertical="center" wrapText="1"/>
    </xf>
    <xf numFmtId="0" fontId="112" fillId="0" borderId="26" xfId="18" applyFont="1" applyBorder="1">
      <alignment vertical="center"/>
    </xf>
    <xf numFmtId="0" fontId="116" fillId="0" borderId="26" xfId="18" applyFont="1" applyBorder="1">
      <alignment vertical="center"/>
    </xf>
    <xf numFmtId="0" fontId="115" fillId="0" borderId="26" xfId="18" applyFont="1" applyFill="1" applyBorder="1" applyAlignment="1">
      <alignment vertical="center" wrapText="1"/>
    </xf>
    <xf numFmtId="0" fontId="114" fillId="0" borderId="27" xfId="18" applyFont="1" applyBorder="1" applyAlignment="1">
      <alignment horizontal="center" vertical="center" wrapText="1"/>
    </xf>
    <xf numFmtId="0" fontId="114" fillId="0" borderId="43" xfId="18" applyFont="1" applyBorder="1" applyAlignment="1">
      <alignment horizontal="center" vertical="center" wrapText="1"/>
    </xf>
    <xf numFmtId="0" fontId="114" fillId="0" borderId="21" xfId="18" applyFont="1" applyBorder="1" applyAlignment="1">
      <alignment horizontal="center" vertical="center" wrapText="1"/>
    </xf>
    <xf numFmtId="0" fontId="166" fillId="9" borderId="10" xfId="18" applyFont="1" applyFill="1" applyBorder="1">
      <alignment vertical="center"/>
    </xf>
    <xf numFmtId="0" fontId="165" fillId="9" borderId="11" xfId="18" applyFont="1" applyFill="1" applyBorder="1" applyAlignment="1">
      <alignment horizontal="center" vertical="center"/>
    </xf>
    <xf numFmtId="0" fontId="79" fillId="9" borderId="160" xfId="18" applyFont="1" applyFill="1" applyBorder="1" applyAlignment="1">
      <alignment horizontal="left" vertical="center"/>
    </xf>
    <xf numFmtId="0" fontId="79" fillId="9" borderId="0" xfId="18" applyFont="1" applyFill="1" applyBorder="1" applyAlignment="1">
      <alignment horizontal="left" vertical="center"/>
    </xf>
    <xf numFmtId="0" fontId="9" fillId="9" borderId="13" xfId="18" applyFill="1" applyBorder="1">
      <alignment vertical="center"/>
    </xf>
    <xf numFmtId="0" fontId="9" fillId="9" borderId="14" xfId="18" applyFill="1" applyBorder="1" applyAlignment="1">
      <alignment horizontal="center" vertical="center"/>
    </xf>
    <xf numFmtId="0" fontId="38" fillId="9" borderId="12" xfId="18" applyFont="1" applyFill="1" applyBorder="1">
      <alignment vertical="center"/>
    </xf>
    <xf numFmtId="0" fontId="38" fillId="9" borderId="13" xfId="18" applyFont="1" applyFill="1" applyBorder="1">
      <alignment vertical="center"/>
    </xf>
    <xf numFmtId="0" fontId="38" fillId="9" borderId="14" xfId="18" applyFont="1" applyFill="1" applyBorder="1">
      <alignment vertical="center"/>
    </xf>
    <xf numFmtId="0" fontId="38" fillId="9" borderId="15" xfId="18" applyFont="1" applyFill="1" applyBorder="1">
      <alignment vertical="center"/>
    </xf>
    <xf numFmtId="0" fontId="56" fillId="0" borderId="27" xfId="5" applyBorder="1" applyAlignment="1">
      <alignment horizontal="center" vertical="center" wrapText="1"/>
    </xf>
    <xf numFmtId="0" fontId="115" fillId="0" borderId="89" xfId="18" applyFont="1" applyBorder="1" applyAlignment="1">
      <alignment horizontal="center" vertical="center" wrapText="1"/>
    </xf>
    <xf numFmtId="0" fontId="115" fillId="0" borderId="90" xfId="18" applyFont="1" applyBorder="1" applyAlignment="1">
      <alignment horizontal="center" vertical="center" wrapText="1"/>
    </xf>
    <xf numFmtId="0" fontId="115" fillId="0" borderId="18" xfId="18" applyFont="1" applyBorder="1" applyAlignment="1">
      <alignment horizontal="center" vertical="center" wrapText="1"/>
    </xf>
    <xf numFmtId="0" fontId="115" fillId="0" borderId="19" xfId="18" applyFont="1" applyBorder="1" applyAlignment="1">
      <alignment vertical="center" wrapText="1"/>
    </xf>
    <xf numFmtId="0" fontId="115" fillId="0" borderId="1" xfId="18" applyFont="1" applyBorder="1" applyAlignment="1">
      <alignment horizontal="center" vertical="center" wrapText="1"/>
    </xf>
    <xf numFmtId="0" fontId="115" fillId="0" borderId="1" xfId="18" applyFont="1" applyBorder="1" applyAlignment="1">
      <alignment vertical="center" wrapText="1"/>
    </xf>
    <xf numFmtId="0" fontId="115" fillId="0" borderId="1" xfId="18" applyFont="1" applyFill="1" applyBorder="1" applyAlignment="1">
      <alignment vertical="center" wrapText="1"/>
    </xf>
    <xf numFmtId="0" fontId="42" fillId="0" borderId="0" xfId="0" applyFont="1" applyBorder="1" applyAlignment="1">
      <alignment horizontal="center" vertical="center" wrapText="1"/>
    </xf>
    <xf numFmtId="0" fontId="159" fillId="0" borderId="1" xfId="0" applyFont="1" applyFill="1" applyBorder="1" applyAlignment="1">
      <alignment horizontal="center" vertical="center"/>
    </xf>
    <xf numFmtId="0" fontId="158" fillId="0" borderId="1" xfId="0" applyFont="1" applyFill="1" applyBorder="1" applyAlignment="1">
      <alignment horizontal="center" vertical="center" wrapText="1"/>
    </xf>
    <xf numFmtId="0" fontId="159" fillId="0" borderId="0" xfId="0" applyNumberFormat="1" applyFont="1" applyFill="1" applyAlignment="1">
      <alignment horizontal="center" vertical="center"/>
    </xf>
    <xf numFmtId="49" fontId="159" fillId="0" borderId="0" xfId="0" applyNumberFormat="1" applyFont="1" applyFill="1" applyAlignment="1">
      <alignment horizontal="center" vertical="center"/>
    </xf>
    <xf numFmtId="0" fontId="49" fillId="3" borderId="88" xfId="0" applyFont="1" applyFill="1" applyBorder="1" applyAlignment="1">
      <alignment horizontal="center" vertical="center" wrapText="1"/>
    </xf>
    <xf numFmtId="0" fontId="49" fillId="3" borderId="175" xfId="0" applyFont="1" applyFill="1" applyBorder="1" applyAlignment="1">
      <alignment horizontal="center" vertical="center" wrapText="1"/>
    </xf>
    <xf numFmtId="0" fontId="49" fillId="3" borderId="93" xfId="0" applyFont="1" applyFill="1" applyBorder="1" applyAlignment="1">
      <alignment horizontal="center" vertical="center" wrapText="1"/>
    </xf>
    <xf numFmtId="0" fontId="64" fillId="0" borderId="56" xfId="0" applyFont="1" applyBorder="1" applyAlignment="1">
      <alignment horizontal="center" vertical="center" wrapText="1"/>
    </xf>
    <xf numFmtId="0" fontId="65" fillId="0" borderId="56" xfId="0" applyFont="1" applyBorder="1" applyAlignment="1">
      <alignment horizontal="center" vertical="center" wrapText="1"/>
    </xf>
    <xf numFmtId="0" fontId="65" fillId="0" borderId="57" xfId="0" applyFont="1" applyBorder="1" applyAlignment="1">
      <alignment horizontal="right" vertical="center" wrapText="1"/>
    </xf>
    <xf numFmtId="0" fontId="24" fillId="0" borderId="57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86" xfId="0" applyFont="1" applyBorder="1" applyAlignment="1">
      <alignment horizontal="center" vertical="center" wrapText="1"/>
    </xf>
    <xf numFmtId="0" fontId="50" fillId="0" borderId="73" xfId="0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/>
    </xf>
    <xf numFmtId="0" fontId="50" fillId="0" borderId="9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5" fillId="3" borderId="26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 wrapText="1"/>
    </xf>
    <xf numFmtId="0" fontId="25" fillId="3" borderId="58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5" fillId="3" borderId="82" xfId="0" applyFont="1" applyFill="1" applyBorder="1" applyAlignment="1">
      <alignment horizontal="center" vertical="center" wrapText="1"/>
    </xf>
    <xf numFmtId="0" fontId="160" fillId="0" borderId="1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center" vertical="center"/>
    </xf>
    <xf numFmtId="41" fontId="88" fillId="0" borderId="1" xfId="3" applyFont="1" applyFill="1" applyBorder="1" applyAlignment="1">
      <alignment horizontal="center" vertical="center"/>
    </xf>
    <xf numFmtId="49" fontId="158" fillId="0" borderId="1" xfId="0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/>
    </xf>
    <xf numFmtId="0" fontId="116" fillId="0" borderId="1" xfId="19" applyFont="1" applyBorder="1">
      <alignment vertical="center"/>
    </xf>
    <xf numFmtId="0" fontId="116" fillId="0" borderId="34" xfId="19" applyFont="1" applyBorder="1">
      <alignment vertical="center"/>
    </xf>
    <xf numFmtId="0" fontId="115" fillId="0" borderId="35" xfId="19" applyFont="1" applyBorder="1" applyAlignment="1">
      <alignment vertical="center" wrapText="1"/>
    </xf>
    <xf numFmtId="0" fontId="115" fillId="0" borderId="36" xfId="19" applyFont="1" applyBorder="1" applyAlignment="1">
      <alignment vertical="center" wrapText="1"/>
    </xf>
    <xf numFmtId="0" fontId="115" fillId="0" borderId="46" xfId="19" applyFont="1" applyBorder="1" applyAlignment="1">
      <alignment vertical="center" wrapText="1"/>
    </xf>
    <xf numFmtId="0" fontId="115" fillId="0" borderId="47" xfId="19" applyFont="1" applyBorder="1" applyAlignment="1">
      <alignment vertical="center" wrapText="1"/>
    </xf>
    <xf numFmtId="0" fontId="115" fillId="0" borderId="37" xfId="19" applyFont="1" applyBorder="1" applyAlignment="1">
      <alignment vertical="center" wrapText="1"/>
    </xf>
    <xf numFmtId="0" fontId="115" fillId="0" borderId="38" xfId="19" applyFont="1" applyBorder="1" applyAlignment="1">
      <alignment vertical="center" wrapText="1"/>
    </xf>
    <xf numFmtId="0" fontId="116" fillId="0" borderId="30" xfId="19" applyFont="1" applyBorder="1">
      <alignment vertical="center"/>
    </xf>
    <xf numFmtId="0" fontId="116" fillId="0" borderId="1" xfId="6" applyFont="1" applyFill="1" applyBorder="1">
      <alignment vertical="center"/>
    </xf>
    <xf numFmtId="0" fontId="115" fillId="0" borderId="33" xfId="6" applyFont="1" applyFill="1" applyBorder="1" applyAlignment="1">
      <alignment vertical="center" wrapText="1"/>
    </xf>
    <xf numFmtId="0" fontId="116" fillId="0" borderId="34" xfId="6" applyFont="1" applyFill="1" applyBorder="1">
      <alignment vertical="center"/>
    </xf>
    <xf numFmtId="0" fontId="115" fillId="0" borderId="35" xfId="6" applyFont="1" applyFill="1" applyBorder="1" applyAlignment="1">
      <alignment vertical="center" wrapText="1"/>
    </xf>
    <xf numFmtId="0" fontId="115" fillId="0" borderId="36" xfId="6" applyFont="1" applyFill="1" applyBorder="1" applyAlignment="1">
      <alignment vertical="center" wrapText="1"/>
    </xf>
    <xf numFmtId="0" fontId="115" fillId="0" borderId="37" xfId="6" applyFont="1" applyFill="1" applyBorder="1" applyAlignment="1">
      <alignment vertical="center" wrapText="1"/>
    </xf>
    <xf numFmtId="0" fontId="115" fillId="0" borderId="38" xfId="6" applyFont="1" applyFill="1" applyBorder="1" applyAlignment="1">
      <alignment vertical="center" wrapText="1"/>
    </xf>
    <xf numFmtId="0" fontId="115" fillId="0" borderId="39" xfId="6" applyFont="1" applyFill="1" applyBorder="1" applyAlignment="1">
      <alignment vertical="center" wrapText="1"/>
    </xf>
    <xf numFmtId="49" fontId="159" fillId="0" borderId="1" xfId="0" applyNumberFormat="1" applyFont="1" applyFill="1" applyBorder="1" applyAlignment="1">
      <alignment horizontal="center" vertical="center"/>
    </xf>
    <xf numFmtId="0" fontId="130" fillId="0" borderId="1" xfId="19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60" fillId="4" borderId="1" xfId="0" applyFont="1" applyFill="1" applyBorder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59" fillId="0" borderId="27" xfId="0" applyFont="1" applyFill="1" applyBorder="1" applyAlignment="1">
      <alignment horizontal="center" vertical="center"/>
    </xf>
    <xf numFmtId="0" fontId="159" fillId="0" borderId="63" xfId="0" applyFont="1" applyFill="1" applyBorder="1" applyAlignment="1">
      <alignment horizontal="center" vertical="center"/>
    </xf>
    <xf numFmtId="49" fontId="158" fillId="0" borderId="63" xfId="0" applyNumberFormat="1" applyFont="1" applyFill="1" applyBorder="1" applyAlignment="1">
      <alignment horizontal="center" vertical="center" wrapText="1"/>
    </xf>
    <xf numFmtId="0" fontId="66" fillId="0" borderId="63" xfId="0" applyFont="1" applyFill="1" applyBorder="1" applyAlignment="1">
      <alignment horizontal="center" vertical="center"/>
    </xf>
    <xf numFmtId="0" fontId="159" fillId="0" borderId="30" xfId="0" applyFont="1" applyFill="1" applyBorder="1" applyAlignment="1">
      <alignment horizontal="center" vertical="center"/>
    </xf>
    <xf numFmtId="0" fontId="159" fillId="0" borderId="56" xfId="0" applyFont="1" applyFill="1" applyBorder="1" applyAlignment="1">
      <alignment horizontal="center" vertical="center"/>
    </xf>
    <xf numFmtId="49" fontId="158" fillId="0" borderId="56" xfId="0" applyNumberFormat="1" applyFont="1" applyFill="1" applyBorder="1" applyAlignment="1">
      <alignment horizontal="center" vertical="center" wrapText="1"/>
    </xf>
    <xf numFmtId="0" fontId="159" fillId="0" borderId="59" xfId="0" applyFont="1" applyFill="1" applyBorder="1" applyAlignment="1">
      <alignment horizontal="center" vertical="center"/>
    </xf>
    <xf numFmtId="49" fontId="158" fillId="0" borderId="59" xfId="0" applyNumberFormat="1" applyFont="1" applyFill="1" applyBorder="1" applyAlignment="1">
      <alignment horizontal="center" vertical="center" wrapText="1"/>
    </xf>
    <xf numFmtId="49" fontId="158" fillId="0" borderId="30" xfId="0" applyNumberFormat="1" applyFont="1" applyFill="1" applyBorder="1" applyAlignment="1">
      <alignment horizontal="center" vertical="center" wrapText="1"/>
    </xf>
    <xf numFmtId="0" fontId="130" fillId="0" borderId="56" xfId="19" applyFont="1" applyFill="1" applyBorder="1" applyAlignment="1">
      <alignment horizontal="center" vertical="center" wrapText="1"/>
    </xf>
    <xf numFmtId="0" fontId="66" fillId="0" borderId="57" xfId="0" applyFont="1" applyFill="1" applyBorder="1" applyAlignment="1">
      <alignment horizontal="center" vertical="center"/>
    </xf>
    <xf numFmtId="0" fontId="66" fillId="0" borderId="58" xfId="0" applyFont="1" applyFill="1" applyBorder="1" applyAlignment="1">
      <alignment horizontal="center" vertical="center"/>
    </xf>
    <xf numFmtId="0" fontId="66" fillId="0" borderId="60" xfId="0" applyFont="1" applyFill="1" applyBorder="1" applyAlignment="1">
      <alignment horizontal="center" vertical="center"/>
    </xf>
    <xf numFmtId="0" fontId="130" fillId="0" borderId="63" xfId="0" applyFont="1" applyFill="1" applyBorder="1" applyAlignment="1">
      <alignment horizontal="center" vertical="center" wrapText="1"/>
    </xf>
    <xf numFmtId="0" fontId="171" fillId="0" borderId="56" xfId="0" applyFont="1" applyFill="1" applyBorder="1" applyAlignment="1">
      <alignment horizontal="center" vertical="center"/>
    </xf>
    <xf numFmtId="0" fontId="172" fillId="0" borderId="57" xfId="0" applyFont="1" applyFill="1" applyBorder="1" applyAlignment="1">
      <alignment horizontal="center" vertical="center"/>
    </xf>
    <xf numFmtId="0" fontId="130" fillId="0" borderId="59" xfId="19" applyFont="1" applyFill="1" applyBorder="1" applyAlignment="1">
      <alignment horizontal="center" vertical="center" wrapText="1"/>
    </xf>
    <xf numFmtId="0" fontId="66" fillId="0" borderId="59" xfId="0" applyFont="1" applyFill="1" applyBorder="1" applyAlignment="1">
      <alignment horizontal="center" vertical="center"/>
    </xf>
    <xf numFmtId="0" fontId="159" fillId="0" borderId="21" xfId="0" applyFont="1" applyFill="1" applyBorder="1" applyAlignment="1">
      <alignment horizontal="center" vertical="center"/>
    </xf>
    <xf numFmtId="0" fontId="159" fillId="0" borderId="43" xfId="0" applyFont="1" applyFill="1" applyBorder="1" applyAlignment="1">
      <alignment horizontal="center" vertical="center"/>
    </xf>
    <xf numFmtId="0" fontId="159" fillId="0" borderId="13" xfId="0" applyFont="1" applyFill="1" applyBorder="1" applyAlignment="1">
      <alignment horizontal="center" vertical="center"/>
    </xf>
    <xf numFmtId="0" fontId="159" fillId="0" borderId="73" xfId="0" applyFont="1" applyFill="1" applyBorder="1" applyAlignment="1">
      <alignment horizontal="center" vertical="center"/>
    </xf>
    <xf numFmtId="0" fontId="159" fillId="0" borderId="34" xfId="0" applyFont="1" applyFill="1" applyBorder="1" applyAlignment="1">
      <alignment horizontal="center" vertical="center"/>
    </xf>
    <xf numFmtId="0" fontId="159" fillId="0" borderId="91" xfId="0" applyFont="1" applyFill="1" applyBorder="1" applyAlignment="1">
      <alignment horizontal="center" vertical="center"/>
    </xf>
    <xf numFmtId="0" fontId="159" fillId="0" borderId="15" xfId="0" applyFont="1" applyFill="1" applyBorder="1" applyAlignment="1">
      <alignment horizontal="center" vertical="center"/>
    </xf>
    <xf numFmtId="0" fontId="159" fillId="0" borderId="10" xfId="0" applyFont="1" applyFill="1" applyBorder="1" applyAlignment="1">
      <alignment horizontal="center" vertical="center"/>
    </xf>
    <xf numFmtId="0" fontId="159" fillId="0" borderId="12" xfId="0" applyFont="1" applyFill="1" applyBorder="1" applyAlignment="1">
      <alignment horizontal="center" vertical="center"/>
    </xf>
    <xf numFmtId="181" fontId="116" fillId="0" borderId="3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166" fillId="9" borderId="10" xfId="0" applyFont="1" applyFill="1" applyBorder="1">
      <alignment vertical="center"/>
    </xf>
    <xf numFmtId="0" fontId="165" fillId="9" borderId="11" xfId="0" applyFont="1" applyFill="1" applyBorder="1" applyAlignment="1">
      <alignment horizontal="center"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0" xfId="0" applyFill="1">
      <alignment vertical="center"/>
    </xf>
    <xf numFmtId="0" fontId="0" fillId="9" borderId="29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14" xfId="0" applyFill="1" applyBorder="1">
      <alignment vertical="center"/>
    </xf>
    <xf numFmtId="0" fontId="0" fillId="9" borderId="15" xfId="0" applyFill="1" applyBorder="1">
      <alignment vertical="center"/>
    </xf>
    <xf numFmtId="0" fontId="159" fillId="0" borderId="92" xfId="0" applyFont="1" applyFill="1" applyBorder="1" applyAlignment="1">
      <alignment horizontal="center" vertical="center"/>
    </xf>
    <xf numFmtId="0" fontId="159" fillId="0" borderId="32" xfId="0" applyFont="1" applyFill="1" applyBorder="1" applyAlignment="1">
      <alignment horizontal="center" vertical="center"/>
    </xf>
    <xf numFmtId="49" fontId="157" fillId="0" borderId="1" xfId="0" applyNumberFormat="1" applyFont="1" applyFill="1" applyBorder="1" applyAlignment="1">
      <alignment horizontal="center" vertical="center"/>
    </xf>
    <xf numFmtId="49" fontId="157" fillId="0" borderId="1" xfId="9" applyNumberFormat="1" applyFont="1" applyFill="1" applyBorder="1" applyAlignment="1">
      <alignment horizontal="center" vertical="center" wrapText="1"/>
    </xf>
    <xf numFmtId="181" fontId="159" fillId="0" borderId="1" xfId="0" applyNumberFormat="1" applyFont="1" applyFill="1" applyBorder="1" applyAlignment="1">
      <alignment horizontal="center" vertical="center"/>
    </xf>
    <xf numFmtId="181" fontId="159" fillId="0" borderId="63" xfId="0" applyNumberFormat="1" applyFont="1" applyFill="1" applyBorder="1" applyAlignment="1">
      <alignment horizontal="center" vertical="center"/>
    </xf>
    <xf numFmtId="0" fontId="159" fillId="0" borderId="58" xfId="0" applyFont="1" applyFill="1" applyBorder="1" applyAlignment="1">
      <alignment horizontal="center" vertical="center"/>
    </xf>
    <xf numFmtId="0" fontId="159" fillId="0" borderId="60" xfId="0" applyFont="1" applyFill="1" applyBorder="1" applyAlignment="1">
      <alignment horizontal="center" vertical="center"/>
    </xf>
    <xf numFmtId="0" fontId="130" fillId="0" borderId="30" xfId="19" applyFont="1" applyFill="1" applyBorder="1" applyAlignment="1">
      <alignment horizontal="center" vertical="center" wrapText="1"/>
    </xf>
    <xf numFmtId="0" fontId="66" fillId="0" borderId="81" xfId="0" applyFont="1" applyFill="1" applyBorder="1" applyAlignment="1">
      <alignment horizontal="center" vertical="center"/>
    </xf>
    <xf numFmtId="0" fontId="130" fillId="0" borderId="63" xfId="19" applyFont="1" applyFill="1" applyBorder="1" applyAlignment="1">
      <alignment horizontal="center" vertical="center" wrapText="1"/>
    </xf>
    <xf numFmtId="0" fontId="66" fillId="0" borderId="10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25" fillId="0" borderId="109" xfId="0" applyFont="1" applyBorder="1" applyAlignment="1">
      <alignment horizontal="center" vertical="center" wrapText="1"/>
    </xf>
    <xf numFmtId="0" fontId="25" fillId="0" borderId="107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50" fillId="0" borderId="161" xfId="0" applyFont="1" applyBorder="1" applyAlignment="1">
      <alignment horizontal="center" vertical="center"/>
    </xf>
    <xf numFmtId="0" fontId="24" fillId="0" borderId="175" xfId="0" applyFont="1" applyBorder="1" applyAlignment="1">
      <alignment horizontal="center" vertical="center" wrapText="1"/>
    </xf>
    <xf numFmtId="0" fontId="160" fillId="3" borderId="1" xfId="0" applyFont="1" applyFill="1" applyBorder="1" applyAlignment="1">
      <alignment horizontal="center" vertical="center"/>
    </xf>
    <xf numFmtId="186" fontId="160" fillId="3" borderId="1" xfId="0" applyNumberFormat="1" applyFont="1" applyFill="1" applyBorder="1" applyAlignment="1">
      <alignment horizontal="center" vertical="center"/>
    </xf>
    <xf numFmtId="0" fontId="160" fillId="3" borderId="1" xfId="0" applyFont="1" applyFill="1" applyBorder="1" applyAlignment="1">
      <alignment horizontal="center" vertical="center" wrapText="1"/>
    </xf>
    <xf numFmtId="41" fontId="160" fillId="3" borderId="1" xfId="3" applyFont="1" applyFill="1" applyBorder="1" applyAlignment="1">
      <alignment horizontal="center" vertical="center"/>
    </xf>
    <xf numFmtId="0" fontId="160" fillId="2" borderId="1" xfId="0" applyFont="1" applyFill="1" applyBorder="1" applyAlignment="1">
      <alignment horizontal="center" vertical="center"/>
    </xf>
    <xf numFmtId="186" fontId="160" fillId="2" borderId="1" xfId="0" applyNumberFormat="1" applyFont="1" applyFill="1" applyBorder="1" applyAlignment="1">
      <alignment horizontal="center" vertical="center"/>
    </xf>
    <xf numFmtId="41" fontId="160" fillId="2" borderId="1" xfId="3" applyFont="1" applyFill="1" applyBorder="1" applyAlignment="1">
      <alignment horizontal="center" vertical="center"/>
    </xf>
    <xf numFmtId="0" fontId="160" fillId="2" borderId="1" xfId="0" applyFont="1" applyFill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8" fillId="12" borderId="63" xfId="0" applyFont="1" applyFill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/>
    </xf>
    <xf numFmtId="49" fontId="159" fillId="0" borderId="1" xfId="0" applyNumberFormat="1" applyFont="1" applyBorder="1" applyAlignment="1">
      <alignment horizontal="center" vertical="center"/>
    </xf>
    <xf numFmtId="0" fontId="171" fillId="0" borderId="1" xfId="0" applyFont="1" applyBorder="1" applyAlignment="1">
      <alignment horizontal="center" vertical="center"/>
    </xf>
    <xf numFmtId="49" fontId="130" fillId="0" borderId="1" xfId="0" applyNumberFormat="1" applyFont="1" applyBorder="1" applyAlignment="1">
      <alignment horizontal="center" vertical="center" wrapText="1"/>
    </xf>
    <xf numFmtId="0" fontId="158" fillId="3" borderId="1" xfId="0" applyFont="1" applyFill="1" applyBorder="1" applyAlignment="1">
      <alignment horizontal="center" vertical="center" wrapText="1"/>
    </xf>
    <xf numFmtId="0" fontId="159" fillId="3" borderId="1" xfId="0" applyFont="1" applyFill="1" applyBorder="1" applyAlignment="1">
      <alignment horizontal="center" vertical="center"/>
    </xf>
    <xf numFmtId="49" fontId="159" fillId="3" borderId="1" xfId="0" applyNumberFormat="1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49" fontId="130" fillId="3" borderId="1" xfId="0" applyNumberFormat="1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59" fillId="0" borderId="41" xfId="0" applyFont="1" applyFill="1" applyBorder="1" applyAlignment="1">
      <alignment horizontal="center" vertical="center"/>
    </xf>
    <xf numFmtId="0" fontId="116" fillId="5" borderId="1" xfId="19" applyFont="1" applyFill="1" applyBorder="1">
      <alignment vertical="center"/>
    </xf>
    <xf numFmtId="0" fontId="115" fillId="5" borderId="37" xfId="19" applyFont="1" applyFill="1" applyBorder="1" applyAlignment="1">
      <alignment vertical="center" wrapText="1"/>
    </xf>
    <xf numFmtId="0" fontId="115" fillId="5" borderId="38" xfId="19" applyFont="1" applyFill="1" applyBorder="1" applyAlignment="1">
      <alignment vertical="center" wrapText="1"/>
    </xf>
    <xf numFmtId="49" fontId="159" fillId="0" borderId="56" xfId="0" applyNumberFormat="1" applyFont="1" applyFill="1" applyBorder="1" applyAlignment="1">
      <alignment horizontal="center" vertical="center"/>
    </xf>
    <xf numFmtId="0" fontId="174" fillId="0" borderId="58" xfId="0" applyFont="1" applyFill="1" applyBorder="1" applyAlignment="1">
      <alignment horizontal="center" vertical="center"/>
    </xf>
    <xf numFmtId="49" fontId="159" fillId="0" borderId="59" xfId="0" applyNumberFormat="1" applyFont="1" applyFill="1" applyBorder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6" fillId="0" borderId="0" xfId="21">
      <alignment vertical="center"/>
    </xf>
    <xf numFmtId="0" fontId="115" fillId="0" borderId="31" xfId="21" applyFont="1" applyBorder="1" applyAlignment="1">
      <alignment vertical="center" wrapText="1"/>
    </xf>
    <xf numFmtId="0" fontId="116" fillId="0" borderId="1" xfId="21" applyFont="1" applyBorder="1">
      <alignment vertical="center"/>
    </xf>
    <xf numFmtId="0" fontId="115" fillId="0" borderId="33" xfId="21" applyFont="1" applyBorder="1" applyAlignment="1">
      <alignment vertical="center" wrapText="1"/>
    </xf>
    <xf numFmtId="0" fontId="116" fillId="0" borderId="34" xfId="21" applyFont="1" applyBorder="1">
      <alignment vertical="center"/>
    </xf>
    <xf numFmtId="0" fontId="115" fillId="0" borderId="35" xfId="21" applyFont="1" applyBorder="1" applyAlignment="1">
      <alignment vertical="center" wrapText="1"/>
    </xf>
    <xf numFmtId="0" fontId="115" fillId="0" borderId="36" xfId="21" applyFont="1" applyBorder="1" applyAlignment="1">
      <alignment vertical="center" wrapText="1"/>
    </xf>
    <xf numFmtId="0" fontId="115" fillId="0" borderId="46" xfId="21" applyFont="1" applyBorder="1" applyAlignment="1">
      <alignment vertical="center" wrapText="1"/>
    </xf>
    <xf numFmtId="0" fontId="115" fillId="0" borderId="47" xfId="21" applyFont="1" applyBorder="1" applyAlignment="1">
      <alignment vertical="center" wrapText="1"/>
    </xf>
    <xf numFmtId="0" fontId="115" fillId="0" borderId="48" xfId="21" applyFont="1" applyBorder="1" applyAlignment="1">
      <alignment vertical="center" wrapText="1"/>
    </xf>
    <xf numFmtId="0" fontId="113" fillId="0" borderId="42" xfId="21" applyFont="1" applyFill="1" applyBorder="1" applyAlignment="1">
      <alignment vertical="center" wrapText="1"/>
    </xf>
    <xf numFmtId="0" fontId="115" fillId="0" borderId="37" xfId="21" applyFont="1" applyBorder="1" applyAlignment="1">
      <alignment vertical="center" wrapText="1"/>
    </xf>
    <xf numFmtId="0" fontId="115" fillId="0" borderId="38" xfId="21" applyFont="1" applyBorder="1" applyAlignment="1">
      <alignment vertical="center" wrapText="1"/>
    </xf>
    <xf numFmtId="0" fontId="115" fillId="0" borderId="39" xfId="21" applyFont="1" applyBorder="1" applyAlignment="1">
      <alignment vertical="center" wrapText="1"/>
    </xf>
    <xf numFmtId="0" fontId="115" fillId="0" borderId="20" xfId="21" applyFont="1" applyBorder="1" applyAlignment="1">
      <alignment vertical="center" wrapText="1"/>
    </xf>
    <xf numFmtId="0" fontId="115" fillId="0" borderId="26" xfId="21" applyFont="1" applyBorder="1" applyAlignment="1">
      <alignment vertical="center" wrapText="1"/>
    </xf>
    <xf numFmtId="0" fontId="112" fillId="0" borderId="26" xfId="21" applyFont="1" applyBorder="1">
      <alignment vertical="center"/>
    </xf>
    <xf numFmtId="0" fontId="116" fillId="0" borderId="26" xfId="21" applyFont="1" applyBorder="1">
      <alignment vertical="center"/>
    </xf>
    <xf numFmtId="0" fontId="115" fillId="0" borderId="26" xfId="21" applyFont="1" applyFill="1" applyBorder="1" applyAlignment="1">
      <alignment vertical="center" wrapText="1"/>
    </xf>
    <xf numFmtId="0" fontId="114" fillId="0" borderId="27" xfId="21" applyFont="1" applyBorder="1" applyAlignment="1">
      <alignment horizontal="center" vertical="center" wrapText="1"/>
    </xf>
    <xf numFmtId="0" fontId="114" fillId="0" borderId="43" xfId="21" applyFont="1" applyBorder="1" applyAlignment="1">
      <alignment horizontal="center" vertical="center" wrapText="1"/>
    </xf>
    <xf numFmtId="0" fontId="114" fillId="0" borderId="21" xfId="21" applyFont="1" applyBorder="1" applyAlignment="1">
      <alignment horizontal="center" vertical="center" wrapText="1"/>
    </xf>
    <xf numFmtId="0" fontId="116" fillId="0" borderId="30" xfId="21" applyFont="1" applyBorder="1">
      <alignment vertical="center"/>
    </xf>
    <xf numFmtId="0" fontId="115" fillId="0" borderId="24" xfId="21" applyFont="1" applyBorder="1" applyAlignment="1">
      <alignment horizontal="center" vertical="center" wrapText="1"/>
    </xf>
    <xf numFmtId="0" fontId="115" fillId="0" borderId="25" xfId="21" applyFont="1" applyBorder="1" applyAlignment="1">
      <alignment vertical="center" wrapText="1"/>
    </xf>
    <xf numFmtId="0" fontId="115" fillId="0" borderId="23" xfId="21" applyFont="1" applyBorder="1" applyAlignment="1">
      <alignment horizontal="center" vertical="center" wrapText="1"/>
    </xf>
    <xf numFmtId="0" fontId="115" fillId="0" borderId="22" xfId="21" applyFont="1" applyBorder="1" applyAlignment="1">
      <alignment horizontal="center" vertical="center" wrapText="1"/>
    </xf>
    <xf numFmtId="0" fontId="115" fillId="0" borderId="28" xfId="21" applyFont="1" applyBorder="1" applyAlignment="1">
      <alignment horizontal="center" vertical="center" wrapText="1"/>
    </xf>
    <xf numFmtId="0" fontId="115" fillId="0" borderId="32" xfId="21" applyFont="1" applyBorder="1" applyAlignment="1">
      <alignment horizontal="center" vertical="center" wrapText="1"/>
    </xf>
    <xf numFmtId="0" fontId="115" fillId="0" borderId="44" xfId="21" applyFont="1" applyBorder="1" applyAlignment="1">
      <alignment horizontal="center" vertical="center" wrapText="1"/>
    </xf>
    <xf numFmtId="0" fontId="119" fillId="0" borderId="27" xfId="7" applyBorder="1" applyAlignment="1" applyProtection="1">
      <alignment horizontal="center" vertical="center" wrapText="1"/>
    </xf>
    <xf numFmtId="0" fontId="78" fillId="3" borderId="77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8" fillId="12" borderId="63" xfId="0" applyFont="1" applyFill="1" applyBorder="1" applyAlignment="1">
      <alignment horizontal="center" vertical="center" wrapText="1"/>
    </xf>
    <xf numFmtId="0" fontId="25" fillId="0" borderId="102" xfId="0" applyFont="1" applyBorder="1" applyAlignment="1">
      <alignment horizontal="center" vertical="center" wrapText="1"/>
    </xf>
    <xf numFmtId="0" fontId="25" fillId="13" borderId="37" xfId="0" applyFont="1" applyFill="1" applyBorder="1" applyAlignment="1">
      <alignment horizontal="center" vertical="center" wrapText="1"/>
    </xf>
    <xf numFmtId="0" fontId="25" fillId="0" borderId="82" xfId="0" applyFont="1" applyBorder="1" applyAlignment="1">
      <alignment horizontal="center" vertical="center" wrapText="1"/>
    </xf>
    <xf numFmtId="0" fontId="25" fillId="0" borderId="109" xfId="0" applyFont="1" applyBorder="1" applyAlignment="1">
      <alignment horizontal="center" vertical="center" wrapText="1"/>
    </xf>
    <xf numFmtId="0" fontId="25" fillId="0" borderId="107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left" vertical="center" wrapText="1" indent="2"/>
    </xf>
    <xf numFmtId="0" fontId="43" fillId="0" borderId="0" xfId="0" applyFont="1" applyBorder="1" applyAlignment="1">
      <alignment horizontal="left" vertical="center" wrapText="1" indent="2"/>
    </xf>
    <xf numFmtId="0" fontId="43" fillId="0" borderId="6" xfId="0" applyFont="1" applyBorder="1" applyAlignment="1">
      <alignment horizontal="left" vertical="center" wrapText="1" indent="2"/>
    </xf>
    <xf numFmtId="0" fontId="43" fillId="0" borderId="5" xfId="0" applyFont="1" applyBorder="1" applyAlignment="1">
      <alignment horizontal="left" vertical="center" wrapText="1" indent="3"/>
    </xf>
    <xf numFmtId="0" fontId="43" fillId="0" borderId="0" xfId="0" applyFont="1" applyBorder="1" applyAlignment="1">
      <alignment horizontal="left" vertical="center" wrapText="1" indent="3"/>
    </xf>
    <xf numFmtId="0" fontId="43" fillId="0" borderId="6" xfId="0" applyFont="1" applyBorder="1" applyAlignment="1">
      <alignment horizontal="left" vertical="center" wrapText="1" indent="3"/>
    </xf>
    <xf numFmtId="0" fontId="70" fillId="0" borderId="0" xfId="0" applyFont="1" applyAlignment="1">
      <alignment horizontal="right" vertical="center" wrapText="1"/>
    </xf>
    <xf numFmtId="0" fontId="160" fillId="0" borderId="0" xfId="0" applyFont="1" applyAlignment="1">
      <alignment horizontal="center" vertical="center"/>
    </xf>
    <xf numFmtId="0" fontId="116" fillId="0" borderId="20" xfId="0" applyFont="1" applyBorder="1" applyAlignment="1">
      <alignment horizontal="center" vertical="center"/>
    </xf>
    <xf numFmtId="0" fontId="50" fillId="16" borderId="5" xfId="0" applyFont="1" applyFill="1" applyBorder="1" applyAlignment="1">
      <alignment vertical="center"/>
    </xf>
    <xf numFmtId="0" fontId="115" fillId="0" borderId="18" xfId="0" applyFont="1" applyBorder="1" applyAlignment="1">
      <alignment horizontal="center" vertical="center" wrapText="1"/>
    </xf>
    <xf numFmtId="0" fontId="115" fillId="0" borderId="19" xfId="0" applyFont="1" applyBorder="1" applyAlignment="1">
      <alignment vertical="center" wrapText="1"/>
    </xf>
    <xf numFmtId="0" fontId="116" fillId="0" borderId="80" xfId="0" applyFont="1" applyBorder="1">
      <alignment vertical="center"/>
    </xf>
    <xf numFmtId="0" fontId="116" fillId="0" borderId="30" xfId="0" applyFont="1" applyBorder="1" applyAlignment="1">
      <alignment horizontal="left" vertical="center"/>
    </xf>
    <xf numFmtId="0" fontId="50" fillId="16" borderId="7" xfId="0" applyFont="1" applyFill="1" applyBorder="1" applyAlignment="1">
      <alignment vertical="center"/>
    </xf>
    <xf numFmtId="0" fontId="116" fillId="0" borderId="26" xfId="0" applyFont="1" applyBorder="1" applyAlignment="1">
      <alignment horizontal="center" vertical="center"/>
    </xf>
    <xf numFmtId="49" fontId="130" fillId="0" borderId="1" xfId="0" applyNumberFormat="1" applyFont="1" applyFill="1" applyBorder="1" applyAlignment="1">
      <alignment horizontal="center" vertical="center" wrapText="1"/>
    </xf>
    <xf numFmtId="0" fontId="164" fillId="0" borderId="1" xfId="0" applyFont="1" applyFill="1" applyBorder="1" applyAlignment="1">
      <alignment horizontal="center" vertical="center"/>
    </xf>
    <xf numFmtId="49" fontId="130" fillId="0" borderId="63" xfId="0" applyNumberFormat="1" applyFont="1" applyFill="1" applyBorder="1" applyAlignment="1">
      <alignment horizontal="center" vertical="center" wrapText="1"/>
    </xf>
    <xf numFmtId="0" fontId="158" fillId="0" borderId="20" xfId="0" applyFont="1" applyFill="1" applyBorder="1" applyAlignment="1">
      <alignment horizontal="center" vertical="center" wrapText="1"/>
    </xf>
    <xf numFmtId="0" fontId="78" fillId="0" borderId="92" xfId="0" applyFont="1" applyFill="1" applyBorder="1" applyAlignment="1">
      <alignment horizontal="center" vertical="center"/>
    </xf>
    <xf numFmtId="0" fontId="158" fillId="0" borderId="26" xfId="0" applyFont="1" applyFill="1" applyBorder="1" applyAlignment="1">
      <alignment horizontal="center" vertical="center" wrapText="1"/>
    </xf>
    <xf numFmtId="0" fontId="78" fillId="0" borderId="32" xfId="0" applyFont="1" applyFill="1" applyBorder="1" applyAlignment="1">
      <alignment horizontal="center" vertical="center"/>
    </xf>
    <xf numFmtId="0" fontId="158" fillId="0" borderId="42" xfId="0" applyFont="1" applyFill="1" applyBorder="1" applyAlignment="1">
      <alignment horizontal="center" vertical="center" wrapText="1"/>
    </xf>
    <xf numFmtId="0" fontId="78" fillId="0" borderId="44" xfId="0" applyFont="1" applyFill="1" applyBorder="1" applyAlignment="1">
      <alignment horizontal="center" vertical="center"/>
    </xf>
    <xf numFmtId="0" fontId="158" fillId="0" borderId="80" xfId="0" applyFont="1" applyFill="1" applyBorder="1" applyAlignment="1">
      <alignment horizontal="center" vertical="center" wrapText="1"/>
    </xf>
    <xf numFmtId="0" fontId="78" fillId="0" borderId="28" xfId="0" applyFont="1" applyFill="1" applyBorder="1" applyAlignment="1">
      <alignment horizontal="center" vertical="center"/>
    </xf>
    <xf numFmtId="49" fontId="159" fillId="0" borderId="30" xfId="0" applyNumberFormat="1" applyFont="1" applyFill="1" applyBorder="1" applyAlignment="1">
      <alignment horizontal="center" vertical="center"/>
    </xf>
    <xf numFmtId="0" fontId="159" fillId="0" borderId="20" xfId="0" applyFont="1" applyFill="1" applyBorder="1" applyAlignment="1">
      <alignment horizontal="center" vertical="center"/>
    </xf>
    <xf numFmtId="0" fontId="159" fillId="0" borderId="26" xfId="0" applyFont="1" applyFill="1" applyBorder="1" applyAlignment="1">
      <alignment horizontal="center" vertical="center"/>
    </xf>
    <xf numFmtId="0" fontId="159" fillId="0" borderId="42" xfId="0" applyFont="1" applyFill="1" applyBorder="1" applyAlignment="1">
      <alignment horizontal="center" vertical="center"/>
    </xf>
    <xf numFmtId="49" fontId="130" fillId="0" borderId="59" xfId="0" applyNumberFormat="1" applyFont="1" applyFill="1" applyBorder="1" applyAlignment="1">
      <alignment horizontal="center" vertical="center" wrapText="1"/>
    </xf>
    <xf numFmtId="0" fontId="159" fillId="0" borderId="80" xfId="0" applyFont="1" applyFill="1" applyBorder="1" applyAlignment="1">
      <alignment horizontal="center" vertical="center"/>
    </xf>
    <xf numFmtId="0" fontId="159" fillId="0" borderId="40" xfId="0" applyFont="1" applyFill="1" applyBorder="1" applyAlignment="1">
      <alignment horizontal="center" vertical="center"/>
    </xf>
    <xf numFmtId="0" fontId="78" fillId="0" borderId="41" xfId="0" applyFont="1" applyFill="1" applyBorder="1" applyAlignment="1">
      <alignment horizontal="center" vertical="center"/>
    </xf>
    <xf numFmtId="49" fontId="159" fillId="0" borderId="63" xfId="0" applyNumberFormat="1" applyFont="1" applyFill="1" applyBorder="1" applyAlignment="1">
      <alignment horizontal="center" vertical="center"/>
    </xf>
    <xf numFmtId="0" fontId="159" fillId="0" borderId="0" xfId="0" applyFont="1" applyFill="1" applyAlignment="1">
      <alignment horizontal="center" vertical="center" wrapText="1"/>
    </xf>
    <xf numFmtId="0" fontId="66" fillId="0" borderId="0" xfId="0" applyFont="1" applyFill="1" applyAlignment="1">
      <alignment horizontal="center" vertical="center"/>
    </xf>
    <xf numFmtId="0" fontId="159" fillId="0" borderId="0" xfId="0" applyFont="1" applyFill="1" applyBorder="1" applyAlignment="1">
      <alignment horizontal="center" vertical="center"/>
    </xf>
    <xf numFmtId="0" fontId="115" fillId="0" borderId="33" xfId="22" applyFont="1" applyBorder="1" applyAlignment="1">
      <alignment vertical="center" wrapText="1"/>
    </xf>
    <xf numFmtId="0" fontId="115" fillId="0" borderId="32" xfId="22" applyFont="1" applyBorder="1" applyAlignment="1">
      <alignment horizontal="center" vertical="center" wrapText="1"/>
    </xf>
    <xf numFmtId="0" fontId="116" fillId="0" borderId="1" xfId="22" applyFont="1" applyBorder="1" applyAlignment="1">
      <alignment horizontal="center" vertical="center"/>
    </xf>
    <xf numFmtId="0" fontId="116" fillId="0" borderId="34" xfId="22" applyFont="1" applyBorder="1" applyAlignment="1">
      <alignment horizontal="center" vertical="center"/>
    </xf>
    <xf numFmtId="0" fontId="115" fillId="0" borderId="35" xfId="22" applyFont="1" applyBorder="1" applyAlignment="1">
      <alignment horizontal="center" vertical="center" wrapText="1"/>
    </xf>
    <xf numFmtId="0" fontId="115" fillId="0" borderId="92" xfId="22" applyFont="1" applyBorder="1" applyAlignment="1">
      <alignment horizontal="center" vertical="center" wrapText="1"/>
    </xf>
    <xf numFmtId="0" fontId="116" fillId="0" borderId="56" xfId="22" applyFont="1" applyBorder="1" applyAlignment="1">
      <alignment horizontal="center" vertical="center"/>
    </xf>
    <xf numFmtId="0" fontId="115" fillId="0" borderId="146" xfId="22" applyFont="1" applyBorder="1" applyAlignment="1">
      <alignment vertical="center" wrapText="1"/>
    </xf>
    <xf numFmtId="0" fontId="116" fillId="0" borderId="73" xfId="22" applyFont="1" applyBorder="1" applyAlignment="1">
      <alignment horizontal="center" vertical="center"/>
    </xf>
    <xf numFmtId="0" fontId="115" fillId="0" borderId="148" xfId="22" applyFont="1" applyBorder="1" applyAlignment="1">
      <alignment horizontal="center" vertical="center" wrapText="1"/>
    </xf>
    <xf numFmtId="0" fontId="115" fillId="0" borderId="149" xfId="22" applyFont="1" applyBorder="1" applyAlignment="1">
      <alignment vertical="center" wrapText="1"/>
    </xf>
    <xf numFmtId="0" fontId="115" fillId="0" borderId="1" xfId="22" applyFont="1" applyFill="1" applyBorder="1" applyAlignment="1">
      <alignment horizontal="center" vertical="center" wrapText="1"/>
    </xf>
    <xf numFmtId="0" fontId="115" fillId="0" borderId="36" xfId="22" applyFont="1" applyBorder="1" applyAlignment="1">
      <alignment horizontal="center" vertical="center" wrapText="1"/>
    </xf>
    <xf numFmtId="0" fontId="115" fillId="0" borderId="38" xfId="22" applyFont="1" applyBorder="1" applyAlignment="1">
      <alignment horizontal="center" vertical="center" wrapText="1"/>
    </xf>
    <xf numFmtId="0" fontId="128" fillId="0" borderId="1" xfId="22" applyFont="1" applyBorder="1" applyAlignment="1">
      <alignment horizontal="center" vertical="center"/>
    </xf>
    <xf numFmtId="0" fontId="128" fillId="0" borderId="150" xfId="22" applyFont="1" applyBorder="1">
      <alignment vertical="center"/>
    </xf>
    <xf numFmtId="0" fontId="115" fillId="0" borderId="63" xfId="22" applyFont="1" applyFill="1" applyBorder="1" applyAlignment="1">
      <alignment horizontal="center" vertical="center" wrapText="1"/>
    </xf>
    <xf numFmtId="0" fontId="128" fillId="0" borderId="63" xfId="22" applyFont="1" applyBorder="1" applyAlignment="1">
      <alignment horizontal="center" vertical="center"/>
    </xf>
    <xf numFmtId="0" fontId="128" fillId="0" borderId="151" xfId="22" applyFont="1" applyBorder="1">
      <alignment vertical="center"/>
    </xf>
    <xf numFmtId="0" fontId="129" fillId="0" borderId="58" xfId="22" applyFont="1" applyBorder="1" applyAlignment="1">
      <alignment vertical="center"/>
    </xf>
    <xf numFmtId="0" fontId="5" fillId="0" borderId="58" xfId="22" applyBorder="1">
      <alignment vertical="center"/>
    </xf>
    <xf numFmtId="0" fontId="128" fillId="0" borderId="32" xfId="22" applyFont="1" applyBorder="1" applyAlignment="1">
      <alignment horizontal="center" vertical="center"/>
    </xf>
    <xf numFmtId="0" fontId="112" fillId="0" borderId="32" xfId="22" applyFont="1" applyBorder="1" applyAlignment="1">
      <alignment horizontal="center" vertical="center"/>
    </xf>
    <xf numFmtId="0" fontId="116" fillId="0" borderId="1" xfId="22" applyFont="1" applyFill="1" applyBorder="1" applyAlignment="1">
      <alignment horizontal="center" vertical="center"/>
    </xf>
    <xf numFmtId="0" fontId="81" fillId="0" borderId="1" xfId="22" applyFont="1" applyBorder="1" applyAlignment="1">
      <alignment horizontal="center" vertical="center"/>
    </xf>
    <xf numFmtId="0" fontId="116" fillId="0" borderId="1" xfId="22" applyFont="1" applyBorder="1" applyAlignment="1">
      <alignment horizontal="center" vertical="center"/>
    </xf>
    <xf numFmtId="0" fontId="115" fillId="0" borderId="37" xfId="22" applyFont="1" applyBorder="1" applyAlignment="1">
      <alignment horizontal="center" vertical="center" wrapText="1"/>
    </xf>
    <xf numFmtId="0" fontId="115" fillId="0" borderId="1" xfId="22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/>
    </xf>
    <xf numFmtId="0" fontId="42" fillId="15" borderId="77" xfId="0" applyFont="1" applyFill="1" applyBorder="1" applyAlignment="1">
      <alignment horizontal="center" vertical="center" wrapText="1"/>
    </xf>
    <xf numFmtId="0" fontId="42" fillId="15" borderId="78" xfId="0" applyFont="1" applyFill="1" applyBorder="1" applyAlignment="1">
      <alignment horizontal="center" vertical="center" wrapText="1"/>
    </xf>
    <xf numFmtId="0" fontId="42" fillId="15" borderId="79" xfId="0" applyFont="1" applyFill="1" applyBorder="1" applyAlignment="1">
      <alignment horizontal="center" vertical="center" wrapText="1"/>
    </xf>
    <xf numFmtId="0" fontId="38" fillId="15" borderId="88" xfId="0" applyFont="1" applyFill="1" applyBorder="1" applyAlignment="1">
      <alignment horizontal="center" vertical="center"/>
    </xf>
    <xf numFmtId="0" fontId="42" fillId="15" borderId="175" xfId="0" applyFont="1" applyFill="1" applyBorder="1" applyAlignment="1">
      <alignment horizontal="center" vertical="center" wrapText="1"/>
    </xf>
    <xf numFmtId="0" fontId="42" fillId="15" borderId="75" xfId="0" applyFont="1" applyFill="1" applyBorder="1" applyAlignment="1">
      <alignment horizontal="center" vertical="center" wrapText="1"/>
    </xf>
    <xf numFmtId="0" fontId="42" fillId="15" borderId="93" xfId="0" applyFont="1" applyFill="1" applyBorder="1" applyAlignment="1">
      <alignment horizontal="center" vertical="center" wrapText="1"/>
    </xf>
    <xf numFmtId="0" fontId="81" fillId="0" borderId="0" xfId="0" applyNumberFormat="1" applyFont="1" applyBorder="1" applyAlignment="1">
      <alignment vertical="center"/>
    </xf>
    <xf numFmtId="0" fontId="168" fillId="0" borderId="0" xfId="0" applyNumberFormat="1" applyFont="1" applyBorder="1" applyAlignment="1">
      <alignment horizontal="center" vertical="center"/>
    </xf>
    <xf numFmtId="0" fontId="177" fillId="0" borderId="0" xfId="0" applyFont="1" applyBorder="1">
      <alignment vertical="center"/>
    </xf>
    <xf numFmtId="0" fontId="179" fillId="0" borderId="0" xfId="0" applyNumberFormat="1" applyFont="1" applyBorder="1" applyAlignment="1">
      <alignment vertical="center"/>
    </xf>
    <xf numFmtId="0" fontId="179" fillId="0" borderId="0" xfId="0" applyNumberFormat="1" applyFont="1" applyBorder="1" applyAlignment="1">
      <alignment horizontal="center" vertical="center"/>
    </xf>
    <xf numFmtId="0" fontId="180" fillId="0" borderId="0" xfId="0" applyNumberFormat="1" applyFont="1" applyBorder="1" applyAlignment="1">
      <alignment horizontal="center" vertical="center"/>
    </xf>
    <xf numFmtId="0" fontId="179" fillId="0" borderId="8" xfId="0" applyNumberFormat="1" applyFont="1" applyBorder="1" applyAlignment="1">
      <alignment vertical="center"/>
    </xf>
    <xf numFmtId="0" fontId="179" fillId="0" borderId="8" xfId="0" applyNumberFormat="1" applyFont="1" applyBorder="1" applyAlignment="1">
      <alignment horizontal="center" vertical="center"/>
    </xf>
    <xf numFmtId="0" fontId="180" fillId="0" borderId="8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right" vertical="top" wrapText="1"/>
    </xf>
    <xf numFmtId="0" fontId="46" fillId="0" borderId="0" xfId="0" applyFont="1" applyAlignment="1">
      <alignment vertical="center" wrapText="1"/>
    </xf>
    <xf numFmtId="186" fontId="46" fillId="0" borderId="0" xfId="0" applyNumberFormat="1" applyFont="1" applyAlignment="1">
      <alignment horizontal="center" vertical="center" wrapText="1"/>
    </xf>
    <xf numFmtId="14" fontId="63" fillId="5" borderId="83" xfId="0" applyNumberFormat="1" applyFont="1" applyFill="1" applyBorder="1" applyAlignment="1">
      <alignment horizontal="right" vertical="center" wrapText="1"/>
    </xf>
    <xf numFmtId="0" fontId="43" fillId="0" borderId="0" xfId="0" applyFont="1" applyAlignment="1">
      <alignment vertical="center"/>
    </xf>
    <xf numFmtId="0" fontId="23" fillId="3" borderId="0" xfId="0" applyFont="1" applyFill="1" applyBorder="1" applyAlignment="1">
      <alignment vertical="center"/>
    </xf>
    <xf numFmtId="178" fontId="26" fillId="3" borderId="0" xfId="0" applyNumberFormat="1" applyFont="1" applyFill="1" applyAlignment="1">
      <alignment vertical="center"/>
    </xf>
    <xf numFmtId="0" fontId="182" fillId="5" borderId="84" xfId="0" applyFont="1" applyFill="1" applyBorder="1" applyAlignment="1">
      <alignment horizontal="center" vertical="center" wrapText="1"/>
    </xf>
    <xf numFmtId="0" fontId="5" fillId="0" borderId="0" xfId="22">
      <alignment vertical="center"/>
    </xf>
    <xf numFmtId="0" fontId="116" fillId="0" borderId="1" xfId="22" applyFont="1" applyBorder="1">
      <alignment vertical="center"/>
    </xf>
    <xf numFmtId="0" fontId="115" fillId="0" borderId="39" xfId="22" applyFont="1" applyBorder="1" applyAlignment="1">
      <alignment vertical="center" wrapText="1"/>
    </xf>
    <xf numFmtId="0" fontId="38" fillId="9" borderId="12" xfId="22" applyFont="1" applyFill="1" applyBorder="1">
      <alignment vertical="center"/>
    </xf>
    <xf numFmtId="0" fontId="38" fillId="9" borderId="13" xfId="22" applyFont="1" applyFill="1" applyBorder="1">
      <alignment vertical="center"/>
    </xf>
    <xf numFmtId="0" fontId="38" fillId="9" borderId="14" xfId="22" applyFont="1" applyFill="1" applyBorder="1">
      <alignment vertical="center"/>
    </xf>
    <xf numFmtId="0" fontId="38" fillId="9" borderId="15" xfId="22" applyFont="1" applyFill="1" applyBorder="1">
      <alignment vertical="center"/>
    </xf>
    <xf numFmtId="176" fontId="160" fillId="0" borderId="0" xfId="0" applyNumberFormat="1" applyFont="1" applyAlignment="1">
      <alignment vertical="center"/>
    </xf>
    <xf numFmtId="0" fontId="160" fillId="0" borderId="0" xfId="0" applyFont="1" applyAlignment="1">
      <alignment vertical="center"/>
    </xf>
    <xf numFmtId="49" fontId="21" fillId="0" borderId="27" xfId="2" applyNumberFormat="1" applyBorder="1" applyAlignment="1" applyProtection="1">
      <alignment horizontal="center" vertical="center" wrapText="1"/>
    </xf>
    <xf numFmtId="0" fontId="184" fillId="0" borderId="0" xfId="0" applyFont="1">
      <alignment vertical="center"/>
    </xf>
    <xf numFmtId="0" fontId="87" fillId="0" borderId="0" xfId="0" applyFont="1" applyAlignment="1">
      <alignment horizontal="right" vertical="center" wrapText="1"/>
    </xf>
    <xf numFmtId="0" fontId="22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59" fillId="10" borderId="89" xfId="0" applyFont="1" applyFill="1" applyBorder="1" applyAlignment="1">
      <alignment horizontal="center" vertical="center"/>
    </xf>
    <xf numFmtId="0" fontId="159" fillId="10" borderId="88" xfId="0" applyFont="1" applyFill="1" applyBorder="1" applyAlignment="1">
      <alignment horizontal="center" vertical="center"/>
    </xf>
    <xf numFmtId="0" fontId="159" fillId="10" borderId="75" xfId="0" applyFont="1" applyFill="1" applyBorder="1" applyAlignment="1">
      <alignment horizontal="center" vertical="center"/>
    </xf>
    <xf numFmtId="0" fontId="78" fillId="10" borderId="89" xfId="0" applyFont="1" applyFill="1" applyBorder="1" applyAlignment="1">
      <alignment horizontal="center" vertical="center"/>
    </xf>
    <xf numFmtId="0" fontId="159" fillId="10" borderId="161" xfId="0" applyFont="1" applyFill="1" applyBorder="1" applyAlignment="1">
      <alignment horizontal="center" vertical="center"/>
    </xf>
    <xf numFmtId="49" fontId="158" fillId="10" borderId="175" xfId="0" applyNumberFormat="1" applyFont="1" applyFill="1" applyBorder="1" applyAlignment="1">
      <alignment horizontal="center" vertical="center" wrapText="1"/>
    </xf>
    <xf numFmtId="0" fontId="159" fillId="10" borderId="63" xfId="0" applyFont="1" applyFill="1" applyBorder="1" applyAlignment="1">
      <alignment horizontal="center" vertical="center"/>
    </xf>
    <xf numFmtId="49" fontId="159" fillId="10" borderId="63" xfId="0" applyNumberFormat="1" applyFont="1" applyFill="1" applyBorder="1" applyAlignment="1">
      <alignment horizontal="center" vertical="center"/>
    </xf>
    <xf numFmtId="0" fontId="66" fillId="10" borderId="63" xfId="0" applyFont="1" applyFill="1" applyBorder="1" applyAlignment="1">
      <alignment horizontal="center" vertical="center"/>
    </xf>
    <xf numFmtId="0" fontId="159" fillId="10" borderId="12" xfId="0" applyFont="1" applyFill="1" applyBorder="1" applyAlignment="1">
      <alignment horizontal="center" vertical="center"/>
    </xf>
    <xf numFmtId="0" fontId="159" fillId="10" borderId="20" xfId="0" applyFont="1" applyFill="1" applyBorder="1" applyAlignment="1">
      <alignment horizontal="center" vertical="center"/>
    </xf>
    <xf numFmtId="0" fontId="159" fillId="10" borderId="56" xfId="0" applyFont="1" applyFill="1" applyBorder="1" applyAlignment="1">
      <alignment horizontal="center" vertical="center"/>
    </xf>
    <xf numFmtId="49" fontId="158" fillId="10" borderId="56" xfId="0" applyNumberFormat="1" applyFont="1" applyFill="1" applyBorder="1" applyAlignment="1">
      <alignment horizontal="center" vertical="center" wrapText="1"/>
    </xf>
    <xf numFmtId="49" fontId="159" fillId="10" borderId="56" xfId="0" applyNumberFormat="1" applyFont="1" applyFill="1" applyBorder="1" applyAlignment="1">
      <alignment horizontal="center" vertical="center"/>
    </xf>
    <xf numFmtId="0" fontId="174" fillId="10" borderId="56" xfId="0" applyFont="1" applyFill="1" applyBorder="1" applyAlignment="1">
      <alignment horizontal="center" vertical="center"/>
    </xf>
    <xf numFmtId="0" fontId="159" fillId="10" borderId="57" xfId="0" applyFont="1" applyFill="1" applyBorder="1" applyAlignment="1">
      <alignment horizontal="center" vertical="center"/>
    </xf>
    <xf numFmtId="0" fontId="159" fillId="10" borderId="26" xfId="0" applyFont="1" applyFill="1" applyBorder="1" applyAlignment="1">
      <alignment horizontal="center" vertical="center"/>
    </xf>
    <xf numFmtId="0" fontId="159" fillId="10" borderId="1" xfId="0" applyFont="1" applyFill="1" applyBorder="1" applyAlignment="1">
      <alignment horizontal="center" vertical="center"/>
    </xf>
    <xf numFmtId="49" fontId="158" fillId="10" borderId="1" xfId="0" applyNumberFormat="1" applyFont="1" applyFill="1" applyBorder="1" applyAlignment="1">
      <alignment horizontal="center" vertical="center" wrapText="1"/>
    </xf>
    <xf numFmtId="49" fontId="159" fillId="10" borderId="1" xfId="0" applyNumberFormat="1" applyFont="1" applyFill="1" applyBorder="1" applyAlignment="1">
      <alignment horizontal="center" vertical="center"/>
    </xf>
    <xf numFmtId="0" fontId="174" fillId="10" borderId="1" xfId="0" applyFont="1" applyFill="1" applyBorder="1" applyAlignment="1">
      <alignment horizontal="center" vertical="center"/>
    </xf>
    <xf numFmtId="0" fontId="159" fillId="10" borderId="58" xfId="0" applyFont="1" applyFill="1" applyBorder="1" applyAlignment="1">
      <alignment horizontal="center" vertical="center"/>
    </xf>
    <xf numFmtId="0" fontId="175" fillId="10" borderId="1" xfId="0" applyFont="1" applyFill="1" applyBorder="1" applyAlignment="1">
      <alignment horizontal="center" vertical="center"/>
    </xf>
    <xf numFmtId="0" fontId="159" fillId="10" borderId="40" xfId="0" applyFont="1" applyFill="1" applyBorder="1" applyAlignment="1">
      <alignment horizontal="center" vertical="center"/>
    </xf>
    <xf numFmtId="49" fontId="158" fillId="10" borderId="63" xfId="0" applyNumberFormat="1" applyFont="1" applyFill="1" applyBorder="1" applyAlignment="1">
      <alignment horizontal="center" vertical="center" wrapText="1"/>
    </xf>
    <xf numFmtId="0" fontId="174" fillId="10" borderId="63" xfId="0" applyFont="1" applyFill="1" applyBorder="1" applyAlignment="1">
      <alignment horizontal="center" vertical="center"/>
    </xf>
    <xf numFmtId="0" fontId="159" fillId="10" borderId="103" xfId="0" applyFont="1" applyFill="1" applyBorder="1" applyAlignment="1">
      <alignment horizontal="center" vertical="center"/>
    </xf>
    <xf numFmtId="0" fontId="185" fillId="0" borderId="0" xfId="0" applyFont="1">
      <alignment vertical="center"/>
    </xf>
    <xf numFmtId="0" fontId="186" fillId="0" borderId="3" xfId="0" applyFont="1" applyBorder="1">
      <alignment vertical="center"/>
    </xf>
    <xf numFmtId="0" fontId="186" fillId="0" borderId="4" xfId="0" applyFont="1" applyBorder="1">
      <alignment vertical="center"/>
    </xf>
    <xf numFmtId="0" fontId="186" fillId="0" borderId="5" xfId="0" applyFont="1" applyBorder="1">
      <alignment vertical="center"/>
    </xf>
    <xf numFmtId="0" fontId="186" fillId="0" borderId="0" xfId="0" applyFont="1" applyBorder="1">
      <alignment vertical="center"/>
    </xf>
    <xf numFmtId="0" fontId="186" fillId="0" borderId="6" xfId="0" applyFont="1" applyBorder="1">
      <alignment vertical="center"/>
    </xf>
    <xf numFmtId="0" fontId="186" fillId="0" borderId="7" xfId="0" applyFont="1" applyBorder="1">
      <alignment vertical="center"/>
    </xf>
    <xf numFmtId="0" fontId="186" fillId="0" borderId="8" xfId="0" applyFont="1" applyBorder="1">
      <alignment vertical="center"/>
    </xf>
    <xf numFmtId="0" fontId="188" fillId="0" borderId="9" xfId="0" applyFont="1" applyBorder="1" applyAlignment="1">
      <alignment horizontal="right" vertical="center"/>
    </xf>
    <xf numFmtId="0" fontId="188" fillId="0" borderId="2" xfId="0" applyFont="1" applyBorder="1" applyAlignment="1">
      <alignment horizontal="left" vertical="center"/>
    </xf>
    <xf numFmtId="0" fontId="189" fillId="2" borderId="0" xfId="0" applyFont="1" applyFill="1">
      <alignment vertical="center"/>
    </xf>
    <xf numFmtId="0" fontId="189" fillId="0" borderId="0" xfId="0" applyFont="1">
      <alignment vertical="center"/>
    </xf>
    <xf numFmtId="0" fontId="81" fillId="0" borderId="34" xfId="22" applyFont="1" applyBorder="1" applyAlignment="1">
      <alignment horizontal="center" vertical="center"/>
    </xf>
    <xf numFmtId="0" fontId="116" fillId="0" borderId="35" xfId="22" applyFont="1" applyBorder="1" applyAlignment="1">
      <alignment horizontal="center" vertical="center"/>
    </xf>
    <xf numFmtId="0" fontId="116" fillId="0" borderId="36" xfId="22" applyFont="1" applyBorder="1" applyAlignment="1">
      <alignment horizontal="center" vertical="center"/>
    </xf>
    <xf numFmtId="0" fontId="128" fillId="0" borderId="1" xfId="22" applyFont="1" applyFill="1" applyBorder="1" applyAlignment="1">
      <alignment horizontal="center" vertical="center"/>
    </xf>
    <xf numFmtId="0" fontId="81" fillId="0" borderId="33" xfId="22" applyFont="1" applyBorder="1" applyAlignment="1">
      <alignment horizontal="center" vertical="center"/>
    </xf>
    <xf numFmtId="0" fontId="5" fillId="0" borderId="1" xfId="22" applyBorder="1">
      <alignment vertical="center"/>
    </xf>
    <xf numFmtId="0" fontId="128" fillId="0" borderId="58" xfId="22" applyFont="1" applyBorder="1">
      <alignment vertical="center"/>
    </xf>
    <xf numFmtId="0" fontId="115" fillId="0" borderId="150" xfId="22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8" fillId="12" borderId="63" xfId="0" applyFont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horizontal="center" vertical="center" wrapText="1"/>
    </xf>
    <xf numFmtId="0" fontId="25" fillId="0" borderId="82" xfId="0" applyFont="1" applyBorder="1" applyAlignment="1">
      <alignment horizontal="center" vertical="center" wrapText="1"/>
    </xf>
    <xf numFmtId="0" fontId="25" fillId="0" borderId="102" xfId="0" applyFont="1" applyBorder="1" applyAlignment="1">
      <alignment horizontal="center" vertical="center" wrapText="1"/>
    </xf>
    <xf numFmtId="0" fontId="87" fillId="0" borderId="0" xfId="0" applyFont="1" applyAlignment="1">
      <alignment horizontal="right" vertical="center" wrapText="1"/>
    </xf>
    <xf numFmtId="0" fontId="25" fillId="0" borderId="109" xfId="0" applyFont="1" applyBorder="1" applyAlignment="1">
      <alignment horizontal="center" vertical="center" wrapText="1"/>
    </xf>
    <xf numFmtId="0" fontId="25" fillId="0" borderId="107" xfId="0" applyFont="1" applyBorder="1" applyAlignment="1">
      <alignment horizontal="center" vertical="center" wrapText="1"/>
    </xf>
    <xf numFmtId="0" fontId="70" fillId="0" borderId="0" xfId="0" applyFont="1" applyAlignment="1">
      <alignment horizontal="right" vertical="center" wrapText="1"/>
    </xf>
    <xf numFmtId="0" fontId="157" fillId="17" borderId="1" xfId="0" applyFont="1" applyFill="1" applyBorder="1" applyAlignment="1">
      <alignment horizontal="center" vertical="center"/>
    </xf>
    <xf numFmtId="14" fontId="63" fillId="19" borderId="83" xfId="0" applyNumberFormat="1" applyFont="1" applyFill="1" applyBorder="1" applyAlignment="1">
      <alignment horizontal="right" vertical="center" wrapText="1"/>
    </xf>
    <xf numFmtId="0" fontId="182" fillId="19" borderId="84" xfId="0" applyFont="1" applyFill="1" applyBorder="1" applyAlignment="1">
      <alignment horizontal="center" vertical="center" wrapText="1"/>
    </xf>
    <xf numFmtId="0" fontId="181" fillId="0" borderId="0" xfId="0" applyFont="1">
      <alignment vertical="center"/>
    </xf>
    <xf numFmtId="0" fontId="168" fillId="0" borderId="0" xfId="0" applyFont="1" applyFill="1">
      <alignment vertical="center"/>
    </xf>
    <xf numFmtId="0" fontId="168" fillId="0" borderId="0" xfId="0" applyFont="1">
      <alignment vertical="center"/>
    </xf>
    <xf numFmtId="0" fontId="44" fillId="0" borderId="59" xfId="0" applyFont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190" fillId="0" borderId="0" xfId="0" applyFont="1">
      <alignment vertical="center"/>
    </xf>
    <xf numFmtId="0" fontId="191" fillId="0" borderId="21" xfId="0" applyFont="1" applyBorder="1" applyAlignment="1">
      <alignment horizontal="center" vertical="center" wrapText="1"/>
    </xf>
    <xf numFmtId="0" fontId="81" fillId="9" borderId="12" xfId="0" applyFont="1" applyFill="1" applyBorder="1">
      <alignment vertical="center"/>
    </xf>
    <xf numFmtId="0" fontId="191" fillId="0" borderId="27" xfId="0" applyFont="1" applyBorder="1" applyAlignment="1">
      <alignment horizontal="center" vertical="center" wrapText="1"/>
    </xf>
    <xf numFmtId="0" fontId="81" fillId="9" borderId="13" xfId="0" applyFont="1" applyFill="1" applyBorder="1">
      <alignment vertical="center"/>
    </xf>
    <xf numFmtId="0" fontId="81" fillId="9" borderId="14" xfId="0" applyFont="1" applyFill="1" applyBorder="1">
      <alignment vertical="center"/>
    </xf>
    <xf numFmtId="0" fontId="81" fillId="9" borderId="15" xfId="0" applyFont="1" applyFill="1" applyBorder="1">
      <alignment vertical="center"/>
    </xf>
    <xf numFmtId="0" fontId="192" fillId="0" borderId="26" xfId="0" applyFont="1" applyBorder="1">
      <alignment vertical="center"/>
    </xf>
    <xf numFmtId="0" fontId="193" fillId="0" borderId="27" xfId="17" applyFont="1" applyBorder="1" applyAlignment="1" applyProtection="1">
      <alignment horizontal="center" vertical="center" wrapText="1"/>
    </xf>
    <xf numFmtId="0" fontId="194" fillId="0" borderId="42" xfId="0" applyFont="1" applyBorder="1" applyAlignment="1">
      <alignment vertical="center" wrapText="1"/>
    </xf>
    <xf numFmtId="0" fontId="191" fillId="0" borderId="43" xfId="0" applyFont="1" applyBorder="1" applyAlignment="1">
      <alignment horizontal="center" vertical="center" wrapText="1"/>
    </xf>
    <xf numFmtId="0" fontId="115" fillId="0" borderId="34" xfId="23" applyFont="1" applyBorder="1" applyAlignment="1">
      <alignment horizontal="center" vertical="center" wrapText="1"/>
    </xf>
    <xf numFmtId="0" fontId="115" fillId="0" borderId="12" xfId="23" applyFont="1" applyBorder="1" applyAlignment="1">
      <alignment horizontal="center" vertical="center" wrapText="1"/>
    </xf>
    <xf numFmtId="0" fontId="115" fillId="0" borderId="63" xfId="23" applyFont="1" applyBorder="1" applyAlignment="1">
      <alignment horizontal="center" vertical="center" wrapText="1"/>
    </xf>
    <xf numFmtId="0" fontId="116" fillId="0" borderId="1" xfId="23" applyFont="1" applyBorder="1" applyAlignment="1">
      <alignment horizontal="center" vertical="center"/>
    </xf>
    <xf numFmtId="0" fontId="115" fillId="0" borderId="1" xfId="23" applyFont="1" applyBorder="1" applyAlignment="1">
      <alignment horizontal="center" vertical="center" wrapText="1"/>
    </xf>
    <xf numFmtId="0" fontId="115" fillId="0" borderId="59" xfId="23" applyFont="1" applyBorder="1" applyAlignment="1">
      <alignment horizontal="center" vertical="center" wrapText="1"/>
    </xf>
    <xf numFmtId="0" fontId="116" fillId="0" borderId="30" xfId="23" applyFont="1" applyBorder="1" applyAlignment="1">
      <alignment horizontal="center" vertical="center"/>
    </xf>
    <xf numFmtId="0" fontId="115" fillId="0" borderId="42" xfId="23" applyFont="1" applyBorder="1" applyAlignment="1">
      <alignment horizontal="center" vertical="center" wrapText="1"/>
    </xf>
    <xf numFmtId="0" fontId="195" fillId="0" borderId="0" xfId="0" applyFont="1">
      <alignment vertical="center"/>
    </xf>
    <xf numFmtId="0" fontId="193" fillId="0" borderId="27" xfId="2" applyFont="1" applyBorder="1" applyAlignment="1" applyProtection="1">
      <alignment horizontal="center" vertical="center" wrapText="1"/>
    </xf>
    <xf numFmtId="0" fontId="176" fillId="0" borderId="7" xfId="22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3" borderId="82" xfId="0" applyFont="1" applyFill="1" applyBorder="1" applyAlignment="1">
      <alignment horizontal="center" vertical="center" wrapText="1"/>
    </xf>
    <xf numFmtId="0" fontId="157" fillId="18" borderId="1" xfId="0" applyFont="1" applyFill="1" applyBorder="1" applyAlignment="1">
      <alignment horizontal="center" vertical="center"/>
    </xf>
    <xf numFmtId="49" fontId="157" fillId="18" borderId="1" xfId="0" applyNumberFormat="1" applyFont="1" applyFill="1" applyBorder="1" applyAlignment="1">
      <alignment horizontal="center" vertical="center"/>
    </xf>
    <xf numFmtId="0" fontId="130" fillId="18" borderId="1" xfId="0" applyFont="1" applyFill="1" applyBorder="1" applyAlignment="1">
      <alignment horizontal="center" vertical="center"/>
    </xf>
    <xf numFmtId="0" fontId="157" fillId="17" borderId="1" xfId="0" applyNumberFormat="1" applyFont="1" applyFill="1" applyBorder="1" applyAlignment="1">
      <alignment horizontal="center" vertical="center"/>
    </xf>
    <xf numFmtId="49" fontId="157" fillId="17" borderId="1" xfId="0" applyNumberFormat="1" applyFont="1" applyFill="1" applyBorder="1" applyAlignment="1">
      <alignment horizontal="center" vertical="center"/>
    </xf>
    <xf numFmtId="49" fontId="157" fillId="20" borderId="63" xfId="0" applyNumberFormat="1" applyFont="1" applyFill="1" applyBorder="1" applyAlignment="1">
      <alignment horizontal="center" vertical="center"/>
    </xf>
    <xf numFmtId="0" fontId="157" fillId="20" borderId="64" xfId="0" applyFont="1" applyFill="1" applyBorder="1" applyAlignment="1">
      <alignment horizontal="center" vertical="center"/>
    </xf>
    <xf numFmtId="0" fontId="38" fillId="0" borderId="0" xfId="21" applyFont="1" applyFill="1" applyBorder="1">
      <alignment vertical="center"/>
    </xf>
    <xf numFmtId="0" fontId="157" fillId="20" borderId="16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6" fillId="0" borderId="0" xfId="21" applyBorder="1">
      <alignment vertical="center"/>
    </xf>
    <xf numFmtId="0" fontId="115" fillId="0" borderId="130" xfId="0" applyFont="1" applyBorder="1" applyAlignment="1">
      <alignment vertical="center" wrapText="1"/>
    </xf>
    <xf numFmtId="49" fontId="157" fillId="18" borderId="30" xfId="0" applyNumberFormat="1" applyFont="1" applyFill="1" applyBorder="1" applyAlignment="1">
      <alignment horizontal="center" vertical="center"/>
    </xf>
    <xf numFmtId="0" fontId="157" fillId="18" borderId="30" xfId="0" applyFont="1" applyFill="1" applyBorder="1" applyAlignment="1">
      <alignment horizontal="center" vertical="center"/>
    </xf>
    <xf numFmtId="0" fontId="130" fillId="18" borderId="30" xfId="0" applyFont="1" applyFill="1" applyBorder="1" applyAlignment="1">
      <alignment horizontal="center" vertical="center"/>
    </xf>
    <xf numFmtId="0" fontId="38" fillId="9" borderId="76" xfId="0" applyFont="1" applyFill="1" applyBorder="1" applyAlignment="1">
      <alignment horizontal="center" vertical="center"/>
    </xf>
    <xf numFmtId="0" fontId="38" fillId="9" borderId="77" xfId="0" applyFont="1" applyFill="1" applyBorder="1" applyAlignment="1">
      <alignment horizontal="center" vertical="center"/>
    </xf>
    <xf numFmtId="0" fontId="38" fillId="9" borderId="79" xfId="0" applyFont="1" applyFill="1" applyBorder="1" applyAlignment="1">
      <alignment horizontal="center" vertical="center"/>
    </xf>
    <xf numFmtId="41" fontId="0" fillId="0" borderId="0" xfId="3" applyFont="1">
      <alignment vertical="center"/>
    </xf>
    <xf numFmtId="0" fontId="157" fillId="21" borderId="20" xfId="0" applyFont="1" applyFill="1" applyBorder="1" applyAlignment="1">
      <alignment horizontal="center" vertical="center"/>
    </xf>
    <xf numFmtId="0" fontId="67" fillId="21" borderId="56" xfId="0" applyFont="1" applyFill="1" applyBorder="1" applyAlignment="1">
      <alignment horizontal="center" vertical="center"/>
    </xf>
    <xf numFmtId="0" fontId="157" fillId="21" borderId="56" xfId="0" applyFont="1" applyFill="1" applyBorder="1" applyAlignment="1">
      <alignment horizontal="center" vertical="center"/>
    </xf>
    <xf numFmtId="49" fontId="158" fillId="21" borderId="56" xfId="0" applyNumberFormat="1" applyFont="1" applyFill="1" applyBorder="1" applyAlignment="1">
      <alignment horizontal="center" vertical="center" wrapText="1"/>
    </xf>
    <xf numFmtId="0" fontId="157" fillId="21" borderId="57" xfId="0" applyFont="1" applyFill="1" applyBorder="1" applyAlignment="1">
      <alignment horizontal="center" vertical="center"/>
    </xf>
    <xf numFmtId="0" fontId="157" fillId="21" borderId="26" xfId="0" applyFont="1" applyFill="1" applyBorder="1" applyAlignment="1">
      <alignment horizontal="center" vertical="center"/>
    </xf>
    <xf numFmtId="0" fontId="67" fillId="22" borderId="1" xfId="0" applyFont="1" applyFill="1" applyBorder="1" applyAlignment="1">
      <alignment horizontal="center" vertical="center"/>
    </xf>
    <xf numFmtId="0" fontId="157" fillId="22" borderId="1" xfId="0" applyFont="1" applyFill="1" applyBorder="1" applyAlignment="1">
      <alignment horizontal="center" vertical="center"/>
    </xf>
    <xf numFmtId="49" fontId="158" fillId="22" borderId="1" xfId="0" applyNumberFormat="1" applyFont="1" applyFill="1" applyBorder="1" applyAlignment="1">
      <alignment horizontal="center" vertical="center" wrapText="1"/>
    </xf>
    <xf numFmtId="0" fontId="157" fillId="22" borderId="1" xfId="0" applyNumberFormat="1" applyFont="1" applyFill="1" applyBorder="1" applyAlignment="1">
      <alignment horizontal="center" vertical="center"/>
    </xf>
    <xf numFmtId="49" fontId="157" fillId="22" borderId="1" xfId="0" applyNumberFormat="1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0" fontId="157" fillId="22" borderId="58" xfId="0" applyFont="1" applyFill="1" applyBorder="1" applyAlignment="1">
      <alignment horizontal="center" vertical="center"/>
    </xf>
    <xf numFmtId="0" fontId="67" fillId="21" borderId="1" xfId="0" applyFont="1" applyFill="1" applyBorder="1" applyAlignment="1">
      <alignment horizontal="center" vertical="center"/>
    </xf>
    <xf numFmtId="0" fontId="157" fillId="21" borderId="1" xfId="0" applyFont="1" applyFill="1" applyBorder="1" applyAlignment="1">
      <alignment horizontal="center" vertical="center"/>
    </xf>
    <xf numFmtId="49" fontId="158" fillId="21" borderId="1" xfId="0" applyNumberFormat="1" applyFont="1" applyFill="1" applyBorder="1" applyAlignment="1">
      <alignment horizontal="center" vertical="center" wrapText="1"/>
    </xf>
    <xf numFmtId="49" fontId="157" fillId="21" borderId="1" xfId="0" applyNumberFormat="1" applyFont="1" applyFill="1" applyBorder="1" applyAlignment="1">
      <alignment horizontal="center" vertical="center"/>
    </xf>
    <xf numFmtId="0" fontId="130" fillId="21" borderId="1" xfId="0" applyFont="1" applyFill="1" applyBorder="1" applyAlignment="1">
      <alignment horizontal="center" vertical="center"/>
    </xf>
    <xf numFmtId="0" fontId="157" fillId="21" borderId="58" xfId="0" applyFont="1" applyFill="1" applyBorder="1" applyAlignment="1">
      <alignment horizontal="center" vertical="center"/>
    </xf>
    <xf numFmtId="0" fontId="157" fillId="22" borderId="40" xfId="0" applyFont="1" applyFill="1" applyBorder="1" applyAlignment="1">
      <alignment horizontal="center" vertical="center"/>
    </xf>
    <xf numFmtId="0" fontId="67" fillId="22" borderId="63" xfId="0" applyFont="1" applyFill="1" applyBorder="1" applyAlignment="1">
      <alignment horizontal="center" vertical="center"/>
    </xf>
    <xf numFmtId="0" fontId="157" fillId="22" borderId="63" xfId="0" applyFont="1" applyFill="1" applyBorder="1" applyAlignment="1">
      <alignment horizontal="center" vertical="center"/>
    </xf>
    <xf numFmtId="49" fontId="158" fillId="22" borderId="63" xfId="0" applyNumberFormat="1" applyFont="1" applyFill="1" applyBorder="1" applyAlignment="1">
      <alignment horizontal="center" vertical="center" wrapText="1"/>
    </xf>
    <xf numFmtId="0" fontId="157" fillId="22" borderId="103" xfId="0" applyFont="1" applyFill="1" applyBorder="1" applyAlignment="1">
      <alignment horizontal="center" vertical="center"/>
    </xf>
    <xf numFmtId="0" fontId="38" fillId="9" borderId="88" xfId="0" applyFont="1" applyFill="1" applyBorder="1" applyAlignment="1">
      <alignment horizontal="center" vertical="center"/>
    </xf>
    <xf numFmtId="0" fontId="38" fillId="9" borderId="175" xfId="0" applyFont="1" applyFill="1" applyBorder="1" applyAlignment="1">
      <alignment horizontal="center" vertical="center"/>
    </xf>
    <xf numFmtId="0" fontId="38" fillId="9" borderId="93" xfId="0" applyFont="1" applyFill="1" applyBorder="1" applyAlignment="1">
      <alignment horizontal="center" vertical="center"/>
    </xf>
    <xf numFmtId="0" fontId="115" fillId="0" borderId="49" xfId="0" applyFont="1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56" xfId="0" applyBorder="1">
      <alignment vertical="center"/>
    </xf>
    <xf numFmtId="0" fontId="115" fillId="0" borderId="82" xfId="0" applyFont="1" applyBorder="1" applyAlignment="1">
      <alignment vertical="center" wrapText="1"/>
    </xf>
    <xf numFmtId="0" fontId="0" fillId="0" borderId="26" xfId="0" applyBorder="1">
      <alignment vertical="center"/>
    </xf>
    <xf numFmtId="0" fontId="0" fillId="0" borderId="1" xfId="0" applyBorder="1">
      <alignment vertical="center"/>
    </xf>
    <xf numFmtId="0" fontId="83" fillId="2" borderId="0" xfId="0" applyFont="1" applyFill="1">
      <alignment vertical="center"/>
    </xf>
    <xf numFmtId="0" fontId="115" fillId="0" borderId="53" xfId="0" applyFont="1" applyBorder="1" applyAlignment="1">
      <alignment vertical="center" wrapText="1"/>
    </xf>
    <xf numFmtId="0" fontId="115" fillId="0" borderId="127" xfId="0" applyFont="1" applyBorder="1" applyAlignment="1">
      <alignment vertical="center" wrapText="1"/>
    </xf>
    <xf numFmtId="0" fontId="0" fillId="0" borderId="42" xfId="0" applyBorder="1">
      <alignment vertical="center"/>
    </xf>
    <xf numFmtId="0" fontId="0" fillId="0" borderId="59" xfId="0" applyBorder="1">
      <alignment vertical="center"/>
    </xf>
    <xf numFmtId="14" fontId="115" fillId="0" borderId="45" xfId="0" applyNumberFormat="1" applyFont="1" applyBorder="1" applyAlignment="1">
      <alignment vertical="center" wrapText="1"/>
    </xf>
    <xf numFmtId="0" fontId="80" fillId="0" borderId="60" xfId="0" applyFont="1" applyBorder="1" applyAlignment="1">
      <alignment vertical="center"/>
    </xf>
    <xf numFmtId="14" fontId="115" fillId="0" borderId="29" xfId="25" applyNumberFormat="1" applyFont="1" applyBorder="1" applyAlignment="1">
      <alignment horizontal="center" vertical="center" wrapText="1"/>
    </xf>
    <xf numFmtId="0" fontId="2" fillId="0" borderId="0" xfId="25">
      <alignment vertical="center"/>
    </xf>
    <xf numFmtId="0" fontId="116" fillId="0" borderId="1" xfId="25" applyFont="1" applyBorder="1">
      <alignment vertical="center"/>
    </xf>
    <xf numFmtId="0" fontId="116" fillId="0" borderId="34" xfId="25" applyFont="1" applyBorder="1">
      <alignment vertical="center"/>
    </xf>
    <xf numFmtId="0" fontId="115" fillId="0" borderId="35" xfId="25" applyFont="1" applyBorder="1" applyAlignment="1">
      <alignment vertical="center" wrapText="1"/>
    </xf>
    <xf numFmtId="0" fontId="115" fillId="0" borderId="36" xfId="25" applyFont="1" applyBorder="1" applyAlignment="1">
      <alignment vertical="center" wrapText="1"/>
    </xf>
    <xf numFmtId="0" fontId="115" fillId="0" borderId="37" xfId="25" applyFont="1" applyBorder="1" applyAlignment="1">
      <alignment vertical="center" wrapText="1"/>
    </xf>
    <xf numFmtId="0" fontId="115" fillId="0" borderId="38" xfId="25" applyFont="1" applyBorder="1" applyAlignment="1">
      <alignment vertical="center" wrapText="1"/>
    </xf>
    <xf numFmtId="0" fontId="115" fillId="0" borderId="20" xfId="25" applyFont="1" applyBorder="1" applyAlignment="1">
      <alignment vertical="center" wrapText="1"/>
    </xf>
    <xf numFmtId="0" fontId="115" fillId="0" borderId="26" xfId="25" applyFont="1" applyBorder="1" applyAlignment="1">
      <alignment vertical="center" wrapText="1"/>
    </xf>
    <xf numFmtId="0" fontId="112" fillId="0" borderId="26" xfId="25" applyFont="1" applyBorder="1">
      <alignment vertical="center"/>
    </xf>
    <xf numFmtId="0" fontId="116" fillId="0" borderId="26" xfId="25" applyFont="1" applyBorder="1">
      <alignment vertical="center"/>
    </xf>
    <xf numFmtId="0" fontId="115" fillId="0" borderId="26" xfId="25" applyFont="1" applyFill="1" applyBorder="1" applyAlignment="1">
      <alignment vertical="center" wrapText="1"/>
    </xf>
    <xf numFmtId="0" fontId="114" fillId="0" borderId="27" xfId="25" applyFont="1" applyBorder="1" applyAlignment="1">
      <alignment horizontal="center" vertical="center" wrapText="1"/>
    </xf>
    <xf numFmtId="0" fontId="114" fillId="0" borderId="21" xfId="25" applyFont="1" applyBorder="1" applyAlignment="1">
      <alignment horizontal="center" vertical="center" wrapText="1"/>
    </xf>
    <xf numFmtId="0" fontId="116" fillId="0" borderId="30" xfId="25" applyFont="1" applyBorder="1">
      <alignment vertical="center"/>
    </xf>
    <xf numFmtId="0" fontId="115" fillId="0" borderId="24" xfId="25" applyFont="1" applyBorder="1" applyAlignment="1">
      <alignment horizontal="center" vertical="center" wrapText="1"/>
    </xf>
    <xf numFmtId="0" fontId="115" fillId="0" borderId="25" xfId="25" applyFont="1" applyBorder="1" applyAlignment="1">
      <alignment vertical="center" wrapText="1"/>
    </xf>
    <xf numFmtId="0" fontId="115" fillId="0" borderId="23" xfId="25" applyFont="1" applyBorder="1" applyAlignment="1">
      <alignment horizontal="center" vertical="center" wrapText="1"/>
    </xf>
    <xf numFmtId="0" fontId="115" fillId="0" borderId="22" xfId="25" applyFont="1" applyBorder="1" applyAlignment="1">
      <alignment horizontal="center" vertical="center" wrapText="1"/>
    </xf>
    <xf numFmtId="0" fontId="115" fillId="0" borderId="28" xfId="25" applyFont="1" applyBorder="1" applyAlignment="1">
      <alignment horizontal="center" vertical="center" wrapText="1"/>
    </xf>
    <xf numFmtId="0" fontId="115" fillId="0" borderId="32" xfId="25" applyFont="1" applyBorder="1" applyAlignment="1">
      <alignment horizontal="center" vertical="center" wrapText="1"/>
    </xf>
    <xf numFmtId="0" fontId="115" fillId="0" borderId="49" xfId="25" applyFont="1" applyBorder="1" applyAlignment="1">
      <alignment vertical="center" wrapText="1"/>
    </xf>
    <xf numFmtId="0" fontId="115" fillId="0" borderId="82" xfId="25" applyFont="1" applyBorder="1" applyAlignment="1">
      <alignment vertical="center" wrapText="1"/>
    </xf>
    <xf numFmtId="0" fontId="115" fillId="0" borderId="53" xfId="25" applyFont="1" applyBorder="1" applyAlignment="1">
      <alignment vertical="center" wrapText="1"/>
    </xf>
    <xf numFmtId="0" fontId="38" fillId="9" borderId="88" xfId="25" applyFont="1" applyFill="1" applyBorder="1" applyAlignment="1">
      <alignment horizontal="center" vertical="center"/>
    </xf>
    <xf numFmtId="0" fontId="38" fillId="9" borderId="175" xfId="25" applyFont="1" applyFill="1" applyBorder="1" applyAlignment="1">
      <alignment horizontal="center" vertical="center"/>
    </xf>
    <xf numFmtId="0" fontId="38" fillId="9" borderId="93" xfId="25" applyFont="1" applyFill="1" applyBorder="1" applyAlignment="1">
      <alignment horizontal="center" vertical="center"/>
    </xf>
    <xf numFmtId="0" fontId="2" fillId="0" borderId="1" xfId="25" applyBorder="1">
      <alignment vertical="center"/>
    </xf>
    <xf numFmtId="0" fontId="2" fillId="0" borderId="20" xfId="25" applyBorder="1">
      <alignment vertical="center"/>
    </xf>
    <xf numFmtId="0" fontId="2" fillId="0" borderId="56" xfId="25" applyBorder="1">
      <alignment vertical="center"/>
    </xf>
    <xf numFmtId="0" fontId="2" fillId="0" borderId="26" xfId="25" applyBorder="1">
      <alignment vertical="center"/>
    </xf>
    <xf numFmtId="0" fontId="83" fillId="2" borderId="0" xfId="25" applyFont="1" applyFill="1">
      <alignment vertical="center"/>
    </xf>
    <xf numFmtId="0" fontId="56" fillId="0" borderId="27" xfId="5" applyBorder="1" applyAlignment="1">
      <alignment horizontal="center" vertical="center" wrapText="1"/>
    </xf>
    <xf numFmtId="0" fontId="115" fillId="0" borderId="29" xfId="25" applyFont="1" applyBorder="1" applyAlignment="1">
      <alignment horizontal="center" vertical="center" wrapText="1"/>
    </xf>
    <xf numFmtId="0" fontId="80" fillId="0" borderId="56" xfId="25" applyFont="1" applyBorder="1" applyAlignment="1">
      <alignment horizontal="center" vertical="center" wrapText="1"/>
    </xf>
    <xf numFmtId="0" fontId="80" fillId="0" borderId="57" xfId="25" applyFont="1" applyBorder="1" applyAlignment="1">
      <alignment horizontal="center" vertical="center"/>
    </xf>
    <xf numFmtId="0" fontId="80" fillId="0" borderId="1" xfId="25" applyFont="1" applyBorder="1" applyAlignment="1">
      <alignment horizontal="center" vertical="center"/>
    </xf>
    <xf numFmtId="0" fontId="80" fillId="0" borderId="58" xfId="25" applyFont="1" applyBorder="1" applyAlignment="1">
      <alignment horizontal="center" vertical="center"/>
    </xf>
    <xf numFmtId="0" fontId="2" fillId="0" borderId="0" xfId="25">
      <alignment vertical="center"/>
    </xf>
    <xf numFmtId="0" fontId="116" fillId="0" borderId="1" xfId="25" applyFont="1" applyBorder="1">
      <alignment vertical="center"/>
    </xf>
    <xf numFmtId="0" fontId="116" fillId="0" borderId="34" xfId="25" applyFont="1" applyBorder="1">
      <alignment vertical="center"/>
    </xf>
    <xf numFmtId="0" fontId="115" fillId="0" borderId="35" xfId="25" applyFont="1" applyBorder="1" applyAlignment="1">
      <alignment vertical="center" wrapText="1"/>
    </xf>
    <xf numFmtId="0" fontId="115" fillId="0" borderId="36" xfId="25" applyFont="1" applyBorder="1" applyAlignment="1">
      <alignment vertical="center" wrapText="1"/>
    </xf>
    <xf numFmtId="0" fontId="115" fillId="0" borderId="37" xfId="25" applyFont="1" applyBorder="1" applyAlignment="1">
      <alignment vertical="center" wrapText="1"/>
    </xf>
    <xf numFmtId="0" fontId="115" fillId="0" borderId="38" xfId="25" applyFont="1" applyBorder="1" applyAlignment="1">
      <alignment vertical="center" wrapText="1"/>
    </xf>
    <xf numFmtId="0" fontId="115" fillId="0" borderId="20" xfId="25" applyFont="1" applyBorder="1" applyAlignment="1">
      <alignment vertical="center" wrapText="1"/>
    </xf>
    <xf numFmtId="0" fontId="115" fillId="0" borderId="26" xfId="25" applyFont="1" applyBorder="1" applyAlignment="1">
      <alignment vertical="center" wrapText="1"/>
    </xf>
    <xf numFmtId="0" fontId="112" fillId="0" borderId="26" xfId="25" applyFont="1" applyBorder="1">
      <alignment vertical="center"/>
    </xf>
    <xf numFmtId="0" fontId="116" fillId="0" borderId="26" xfId="25" applyFont="1" applyBorder="1">
      <alignment vertical="center"/>
    </xf>
    <xf numFmtId="0" fontId="115" fillId="0" borderId="26" xfId="25" applyFont="1" applyFill="1" applyBorder="1" applyAlignment="1">
      <alignment vertical="center" wrapText="1"/>
    </xf>
    <xf numFmtId="0" fontId="114" fillId="0" borderId="27" xfId="25" applyFont="1" applyBorder="1" applyAlignment="1">
      <alignment horizontal="center" vertical="center" wrapText="1"/>
    </xf>
    <xf numFmtId="0" fontId="114" fillId="0" borderId="21" xfId="25" applyFont="1" applyBorder="1" applyAlignment="1">
      <alignment horizontal="center" vertical="center" wrapText="1"/>
    </xf>
    <xf numFmtId="0" fontId="116" fillId="0" borderId="30" xfId="25" applyFont="1" applyBorder="1">
      <alignment vertical="center"/>
    </xf>
    <xf numFmtId="0" fontId="115" fillId="0" borderId="24" xfId="25" applyFont="1" applyBorder="1" applyAlignment="1">
      <alignment horizontal="center" vertical="center" wrapText="1"/>
    </xf>
    <xf numFmtId="0" fontId="115" fillId="0" borderId="25" xfId="25" applyFont="1" applyBorder="1" applyAlignment="1">
      <alignment vertical="center" wrapText="1"/>
    </xf>
    <xf numFmtId="0" fontId="115" fillId="0" borderId="23" xfId="25" applyFont="1" applyBorder="1" applyAlignment="1">
      <alignment horizontal="center" vertical="center" wrapText="1"/>
    </xf>
    <xf numFmtId="0" fontId="115" fillId="0" borderId="22" xfId="25" applyFont="1" applyBorder="1" applyAlignment="1">
      <alignment horizontal="center" vertical="center" wrapText="1"/>
    </xf>
    <xf numFmtId="0" fontId="115" fillId="0" borderId="28" xfId="25" applyFont="1" applyBorder="1" applyAlignment="1">
      <alignment horizontal="center" vertical="center" wrapText="1"/>
    </xf>
    <xf numFmtId="0" fontId="115" fillId="0" borderId="32" xfId="25" applyFont="1" applyBorder="1" applyAlignment="1">
      <alignment horizontal="center" vertical="center" wrapText="1"/>
    </xf>
    <xf numFmtId="0" fontId="115" fillId="0" borderId="49" xfId="25" applyFont="1" applyBorder="1" applyAlignment="1">
      <alignment vertical="center" wrapText="1"/>
    </xf>
    <xf numFmtId="0" fontId="115" fillId="0" borderId="82" xfId="25" applyFont="1" applyBorder="1" applyAlignment="1">
      <alignment vertical="center" wrapText="1"/>
    </xf>
    <xf numFmtId="0" fontId="115" fillId="0" borderId="53" xfId="25" applyFont="1" applyBorder="1" applyAlignment="1">
      <alignment vertical="center" wrapText="1"/>
    </xf>
    <xf numFmtId="0" fontId="38" fillId="9" borderId="88" xfId="25" applyFont="1" applyFill="1" applyBorder="1" applyAlignment="1">
      <alignment horizontal="center" vertical="center"/>
    </xf>
    <xf numFmtId="0" fontId="38" fillId="9" borderId="175" xfId="25" applyFont="1" applyFill="1" applyBorder="1" applyAlignment="1">
      <alignment horizontal="center" vertical="center"/>
    </xf>
    <xf numFmtId="0" fontId="38" fillId="9" borderId="93" xfId="25" applyFont="1" applyFill="1" applyBorder="1" applyAlignment="1">
      <alignment horizontal="center" vertical="center"/>
    </xf>
    <xf numFmtId="0" fontId="2" fillId="0" borderId="1" xfId="25" applyBorder="1">
      <alignment vertical="center"/>
    </xf>
    <xf numFmtId="0" fontId="2" fillId="0" borderId="20" xfId="25" applyBorder="1">
      <alignment vertical="center"/>
    </xf>
    <xf numFmtId="0" fontId="2" fillId="0" borderId="56" xfId="25" applyBorder="1">
      <alignment vertical="center"/>
    </xf>
    <xf numFmtId="0" fontId="2" fillId="0" borderId="26" xfId="25" applyBorder="1">
      <alignment vertical="center"/>
    </xf>
    <xf numFmtId="0" fontId="83" fillId="2" borderId="0" xfId="25" applyFont="1" applyFill="1">
      <alignment vertical="center"/>
    </xf>
    <xf numFmtId="0" fontId="56" fillId="0" borderId="27" xfId="5" applyBorder="1" applyAlignment="1">
      <alignment horizontal="center" vertical="center" wrapText="1"/>
    </xf>
    <xf numFmtId="0" fontId="115" fillId="0" borderId="40" xfId="25" applyFont="1" applyFill="1" applyBorder="1" applyAlignment="1">
      <alignment vertical="center" wrapText="1"/>
    </xf>
    <xf numFmtId="0" fontId="114" fillId="0" borderId="10" xfId="25" applyFont="1" applyBorder="1" applyAlignment="1">
      <alignment horizontal="center" vertical="center" wrapText="1"/>
    </xf>
    <xf numFmtId="0" fontId="2" fillId="0" borderId="40" xfId="25" applyBorder="1">
      <alignment vertical="center"/>
    </xf>
    <xf numFmtId="0" fontId="2" fillId="0" borderId="63" xfId="25" applyBorder="1">
      <alignment vertical="center"/>
    </xf>
    <xf numFmtId="31" fontId="115" fillId="0" borderId="29" xfId="25" applyNumberFormat="1" applyFont="1" applyBorder="1" applyAlignment="1">
      <alignment horizontal="center" vertical="center" wrapText="1"/>
    </xf>
    <xf numFmtId="0" fontId="115" fillId="0" borderId="29" xfId="25" applyFont="1" applyBorder="1" applyAlignment="1">
      <alignment horizontal="center" vertical="center" wrapText="1"/>
    </xf>
    <xf numFmtId="0" fontId="80" fillId="0" borderId="56" xfId="25" applyFont="1" applyBorder="1" applyAlignment="1">
      <alignment horizontal="center" vertical="center" wrapText="1"/>
    </xf>
    <xf numFmtId="0" fontId="80" fillId="0" borderId="57" xfId="25" applyFont="1" applyBorder="1" applyAlignment="1">
      <alignment horizontal="center" vertical="center"/>
    </xf>
    <xf numFmtId="0" fontId="80" fillId="0" borderId="1" xfId="25" applyFont="1" applyBorder="1" applyAlignment="1">
      <alignment horizontal="center" vertical="center"/>
    </xf>
    <xf numFmtId="0" fontId="80" fillId="0" borderId="58" xfId="25" applyFont="1" applyBorder="1" applyAlignment="1">
      <alignment horizontal="center" vertical="center"/>
    </xf>
    <xf numFmtId="0" fontId="80" fillId="0" borderId="63" xfId="25" applyFont="1" applyBorder="1" applyAlignment="1">
      <alignment horizontal="center" vertical="center"/>
    </xf>
    <xf numFmtId="0" fontId="80" fillId="0" borderId="103" xfId="25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68" fillId="12" borderId="63" xfId="0" applyFont="1" applyFill="1" applyBorder="1" applyAlignment="1">
      <alignment horizontal="center" vertical="center" wrapText="1"/>
    </xf>
    <xf numFmtId="0" fontId="160" fillId="4" borderId="1" xfId="0" applyFont="1" applyFill="1" applyBorder="1" applyAlignment="1">
      <alignment horizontal="center" vertical="center"/>
    </xf>
    <xf numFmtId="14" fontId="63" fillId="16" borderId="83" xfId="0" applyNumberFormat="1" applyFont="1" applyFill="1" applyBorder="1" applyAlignment="1">
      <alignment horizontal="right" vertical="center" wrapText="1"/>
    </xf>
    <xf numFmtId="0" fontId="182" fillId="16" borderId="84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left" vertical="center" wrapText="1" indent="2"/>
    </xf>
    <xf numFmtId="0" fontId="43" fillId="0" borderId="0" xfId="0" applyFont="1" applyBorder="1" applyAlignment="1">
      <alignment horizontal="left" vertical="center" wrapText="1" indent="2"/>
    </xf>
    <xf numFmtId="0" fontId="43" fillId="0" borderId="6" xfId="0" applyFont="1" applyBorder="1" applyAlignment="1">
      <alignment horizontal="left" vertical="center" wrapText="1" indent="2"/>
    </xf>
    <xf numFmtId="0" fontId="43" fillId="0" borderId="5" xfId="0" applyFont="1" applyBorder="1" applyAlignment="1">
      <alignment horizontal="left" vertical="center" wrapText="1" indent="3"/>
    </xf>
    <xf numFmtId="0" fontId="43" fillId="0" borderId="0" xfId="0" applyFont="1" applyBorder="1" applyAlignment="1">
      <alignment horizontal="left" vertical="center" wrapText="1" indent="3"/>
    </xf>
    <xf numFmtId="0" fontId="43" fillId="0" borderId="6" xfId="0" applyFont="1" applyBorder="1" applyAlignment="1">
      <alignment horizontal="left" vertical="center" wrapText="1" indent="3"/>
    </xf>
    <xf numFmtId="0" fontId="55" fillId="0" borderId="0" xfId="0" applyFont="1" applyAlignment="1">
      <alignment horizontal="center" vertical="center"/>
    </xf>
    <xf numFmtId="0" fontId="55" fillId="3" borderId="82" xfId="0" applyFont="1" applyFill="1" applyBorder="1" applyAlignment="1">
      <alignment horizontal="center" vertical="center" wrapText="1"/>
    </xf>
    <xf numFmtId="0" fontId="116" fillId="0" borderId="1" xfId="26" applyFont="1" applyBorder="1">
      <alignment vertical="center"/>
    </xf>
    <xf numFmtId="0" fontId="116" fillId="0" borderId="34" xfId="26" applyFont="1" applyBorder="1">
      <alignment vertical="center"/>
    </xf>
    <xf numFmtId="0" fontId="115" fillId="0" borderId="35" xfId="26" applyFont="1" applyBorder="1" applyAlignment="1">
      <alignment vertical="center" wrapText="1"/>
    </xf>
    <xf numFmtId="0" fontId="115" fillId="0" borderId="36" xfId="26" applyFont="1" applyBorder="1" applyAlignment="1">
      <alignment vertical="center" wrapText="1"/>
    </xf>
    <xf numFmtId="0" fontId="115" fillId="0" borderId="46" xfId="26" applyFont="1" applyBorder="1" applyAlignment="1">
      <alignment vertical="center" wrapText="1"/>
    </xf>
    <xf numFmtId="0" fontId="115" fillId="0" borderId="47" xfId="26" applyFont="1" applyBorder="1" applyAlignment="1">
      <alignment vertical="center" wrapText="1"/>
    </xf>
    <xf numFmtId="0" fontId="113" fillId="0" borderId="42" xfId="26" applyFont="1" applyFill="1" applyBorder="1" applyAlignment="1">
      <alignment vertical="center" wrapText="1"/>
    </xf>
    <xf numFmtId="0" fontId="115" fillId="0" borderId="37" xfId="26" applyFont="1" applyBorder="1" applyAlignment="1">
      <alignment vertical="center" wrapText="1"/>
    </xf>
    <xf numFmtId="0" fontId="115" fillId="0" borderId="38" xfId="26" applyFont="1" applyBorder="1" applyAlignment="1">
      <alignment vertical="center" wrapText="1"/>
    </xf>
    <xf numFmtId="0" fontId="115" fillId="0" borderId="20" xfId="26" applyFont="1" applyBorder="1" applyAlignment="1">
      <alignment vertical="center" wrapText="1"/>
    </xf>
    <xf numFmtId="0" fontId="115" fillId="0" borderId="26" xfId="26" applyFont="1" applyBorder="1" applyAlignment="1">
      <alignment vertical="center" wrapText="1"/>
    </xf>
    <xf numFmtId="0" fontId="112" fillId="0" borderId="26" xfId="26" applyFont="1" applyBorder="1">
      <alignment vertical="center"/>
    </xf>
    <xf numFmtId="0" fontId="116" fillId="0" borderId="26" xfId="26" applyFont="1" applyBorder="1">
      <alignment vertical="center"/>
    </xf>
    <xf numFmtId="0" fontId="115" fillId="0" borderId="26" xfId="26" applyFont="1" applyFill="1" applyBorder="1" applyAlignment="1">
      <alignment vertical="center" wrapText="1"/>
    </xf>
    <xf numFmtId="0" fontId="114" fillId="0" borderId="27" xfId="26" applyFont="1" applyBorder="1" applyAlignment="1">
      <alignment horizontal="center" vertical="center" wrapText="1"/>
    </xf>
    <xf numFmtId="0" fontId="114" fillId="0" borderId="43" xfId="26" applyFont="1" applyBorder="1" applyAlignment="1">
      <alignment horizontal="center" vertical="center" wrapText="1"/>
    </xf>
    <xf numFmtId="0" fontId="114" fillId="0" borderId="21" xfId="26" applyFont="1" applyBorder="1" applyAlignment="1">
      <alignment horizontal="center" vertical="center" wrapText="1"/>
    </xf>
    <xf numFmtId="0" fontId="116" fillId="0" borderId="30" xfId="26" applyFont="1" applyBorder="1">
      <alignment vertical="center"/>
    </xf>
    <xf numFmtId="0" fontId="115" fillId="0" borderId="24" xfId="26" applyFont="1" applyBorder="1" applyAlignment="1">
      <alignment horizontal="center" vertical="center" wrapText="1"/>
    </xf>
    <xf numFmtId="0" fontId="115" fillId="0" borderId="25" xfId="26" applyFont="1" applyBorder="1" applyAlignment="1">
      <alignment vertical="center" wrapText="1"/>
    </xf>
    <xf numFmtId="0" fontId="115" fillId="0" borderId="23" xfId="26" applyFont="1" applyBorder="1" applyAlignment="1">
      <alignment horizontal="center" vertical="center" wrapText="1"/>
    </xf>
    <xf numFmtId="0" fontId="115" fillId="0" borderId="22" xfId="26" applyFont="1" applyBorder="1" applyAlignment="1">
      <alignment horizontal="center" vertical="center" wrapText="1"/>
    </xf>
    <xf numFmtId="0" fontId="115" fillId="0" borderId="28" xfId="26" applyFont="1" applyBorder="1" applyAlignment="1">
      <alignment horizontal="center" vertical="center" wrapText="1"/>
    </xf>
    <xf numFmtId="0" fontId="115" fillId="0" borderId="32" xfId="26" applyFont="1" applyBorder="1" applyAlignment="1">
      <alignment horizontal="center" vertical="center" wrapText="1"/>
    </xf>
    <xf numFmtId="0" fontId="115" fillId="0" borderId="44" xfId="26" applyFont="1" applyBorder="1" applyAlignment="1">
      <alignment horizontal="center" vertical="center" wrapText="1"/>
    </xf>
    <xf numFmtId="0" fontId="115" fillId="0" borderId="49" xfId="26" applyFont="1" applyBorder="1" applyAlignment="1">
      <alignment vertical="center" wrapText="1"/>
    </xf>
    <xf numFmtId="0" fontId="115" fillId="0" borderId="82" xfId="26" applyFont="1" applyBorder="1" applyAlignment="1">
      <alignment vertical="center" wrapText="1"/>
    </xf>
    <xf numFmtId="0" fontId="115" fillId="0" borderId="53" xfId="26" applyFont="1" applyBorder="1" applyAlignment="1">
      <alignment vertical="center" wrapText="1"/>
    </xf>
    <xf numFmtId="0" fontId="115" fillId="0" borderId="127" xfId="26" applyFont="1" applyBorder="1" applyAlignment="1">
      <alignment vertical="center" wrapText="1"/>
    </xf>
    <xf numFmtId="0" fontId="38" fillId="9" borderId="88" xfId="26" applyFont="1" applyFill="1" applyBorder="1" applyAlignment="1">
      <alignment horizontal="center" vertical="center"/>
    </xf>
    <xf numFmtId="0" fontId="38" fillId="9" borderId="175" xfId="26" applyFont="1" applyFill="1" applyBorder="1" applyAlignment="1">
      <alignment horizontal="center" vertical="center"/>
    </xf>
    <xf numFmtId="0" fontId="38" fillId="9" borderId="93" xfId="26" applyFont="1" applyFill="1" applyBorder="1" applyAlignment="1">
      <alignment horizontal="center" vertical="center"/>
    </xf>
    <xf numFmtId="0" fontId="1" fillId="0" borderId="1" xfId="26" applyBorder="1">
      <alignment vertical="center"/>
    </xf>
    <xf numFmtId="0" fontId="1" fillId="0" borderId="20" xfId="26" applyBorder="1">
      <alignment vertical="center"/>
    </xf>
    <xf numFmtId="0" fontId="1" fillId="0" borderId="56" xfId="26" applyBorder="1">
      <alignment vertical="center"/>
    </xf>
    <xf numFmtId="0" fontId="1" fillId="0" borderId="26" xfId="26" applyBorder="1">
      <alignment vertical="center"/>
    </xf>
    <xf numFmtId="0" fontId="1" fillId="0" borderId="42" xfId="26" applyBorder="1">
      <alignment vertical="center"/>
    </xf>
    <xf numFmtId="0" fontId="1" fillId="0" borderId="59" xfId="26" applyBorder="1">
      <alignment vertical="center"/>
    </xf>
    <xf numFmtId="0" fontId="56" fillId="0" borderId="27" xfId="5" applyBorder="1" applyAlignment="1">
      <alignment horizontal="center" vertical="center" wrapText="1"/>
    </xf>
    <xf numFmtId="14" fontId="87" fillId="0" borderId="0" xfId="0" applyNumberFormat="1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109" xfId="0" applyFont="1" applyBorder="1" applyAlignment="1">
      <alignment horizontal="center" vertical="center" wrapText="1"/>
    </xf>
    <xf numFmtId="0" fontId="25" fillId="0" borderId="107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160" fillId="4" borderId="63" xfId="0" applyFont="1" applyFill="1" applyBorder="1" applyAlignment="1">
      <alignment vertical="center"/>
    </xf>
    <xf numFmtId="0" fontId="88" fillId="4" borderId="63" xfId="0" applyFont="1" applyFill="1" applyBorder="1" applyAlignment="1">
      <alignment vertical="center"/>
    </xf>
    <xf numFmtId="0" fontId="160" fillId="2" borderId="1" xfId="0" applyFont="1" applyFill="1" applyBorder="1" applyAlignment="1">
      <alignment horizontal="center" vertical="center"/>
    </xf>
    <xf numFmtId="0" fontId="115" fillId="0" borderId="1" xfId="0" applyFont="1" applyBorder="1" applyAlignment="1">
      <alignment horizontal="center" vertical="center" wrapText="1"/>
    </xf>
    <xf numFmtId="0" fontId="116" fillId="0" borderId="20" xfId="23" applyFont="1" applyBorder="1" applyAlignment="1">
      <alignment horizontal="center" vertical="center"/>
    </xf>
    <xf numFmtId="0" fontId="116" fillId="0" borderId="56" xfId="23" applyFont="1" applyBorder="1" applyAlignment="1">
      <alignment horizontal="center" vertical="center"/>
    </xf>
    <xf numFmtId="0" fontId="115" fillId="0" borderId="57" xfId="23" applyFont="1" applyBorder="1" applyAlignment="1">
      <alignment horizontal="center" vertical="center" wrapText="1"/>
    </xf>
    <xf numFmtId="0" fontId="115" fillId="0" borderId="26" xfId="0" applyFont="1" applyBorder="1" applyAlignment="1">
      <alignment horizontal="center" vertical="center" wrapText="1"/>
    </xf>
    <xf numFmtId="0" fontId="157" fillId="23" borderId="2" xfId="0" applyFont="1" applyFill="1" applyBorder="1" applyAlignment="1">
      <alignment horizontal="center" vertical="center"/>
    </xf>
    <xf numFmtId="0" fontId="67" fillId="23" borderId="75" xfId="0" applyFont="1" applyFill="1" applyBorder="1" applyAlignment="1">
      <alignment horizontal="center" vertical="center" wrapText="1"/>
    </xf>
    <xf numFmtId="0" fontId="157" fillId="23" borderId="75" xfId="0" applyFont="1" applyFill="1" applyBorder="1" applyAlignment="1">
      <alignment horizontal="center" vertical="center"/>
    </xf>
    <xf numFmtId="49" fontId="158" fillId="23" borderId="75" xfId="0" applyNumberFormat="1" applyFont="1" applyFill="1" applyBorder="1" applyAlignment="1">
      <alignment horizontal="center" vertical="center" wrapText="1"/>
    </xf>
    <xf numFmtId="0" fontId="157" fillId="23" borderId="1" xfId="0" applyNumberFormat="1" applyFont="1" applyFill="1" applyBorder="1" applyAlignment="1">
      <alignment horizontal="center" vertical="center"/>
    </xf>
    <xf numFmtId="49" fontId="157" fillId="23" borderId="75" xfId="0" applyNumberFormat="1" applyFont="1" applyFill="1" applyBorder="1" applyAlignment="1">
      <alignment horizontal="center" vertical="center"/>
    </xf>
    <xf numFmtId="0" fontId="67" fillId="23" borderId="75" xfId="0" applyFont="1" applyFill="1" applyBorder="1" applyAlignment="1">
      <alignment horizontal="center" vertical="center"/>
    </xf>
    <xf numFmtId="0" fontId="130" fillId="23" borderId="10" xfId="0" applyFont="1" applyFill="1" applyBorder="1" applyAlignment="1">
      <alignment horizontal="center" vertical="center"/>
    </xf>
    <xf numFmtId="0" fontId="157" fillId="23" borderId="93" xfId="0" applyFont="1" applyFill="1" applyBorder="1" applyAlignment="1">
      <alignment horizontal="center" vertical="center"/>
    </xf>
    <xf numFmtId="0" fontId="157" fillId="23" borderId="74" xfId="0" applyFont="1" applyFill="1" applyBorder="1" applyAlignment="1">
      <alignment horizontal="center" vertical="center"/>
    </xf>
    <xf numFmtId="0" fontId="67" fillId="23" borderId="10" xfId="0" applyFont="1" applyFill="1" applyBorder="1" applyAlignment="1">
      <alignment horizontal="center" vertical="center" wrapText="1"/>
    </xf>
    <xf numFmtId="0" fontId="157" fillId="23" borderId="10" xfId="0" applyFont="1" applyFill="1" applyBorder="1" applyAlignment="1">
      <alignment horizontal="center" vertical="center"/>
    </xf>
    <xf numFmtId="49" fontId="158" fillId="23" borderId="10" xfId="0" applyNumberFormat="1" applyFont="1" applyFill="1" applyBorder="1" applyAlignment="1">
      <alignment horizontal="center" vertical="center" wrapText="1"/>
    </xf>
    <xf numFmtId="49" fontId="157" fillId="23" borderId="10" xfId="0" applyNumberFormat="1" applyFont="1" applyFill="1" applyBorder="1" applyAlignment="1">
      <alignment horizontal="center" vertical="center"/>
    </xf>
    <xf numFmtId="0" fontId="157" fillId="23" borderId="103" xfId="0" applyFont="1" applyFill="1" applyBorder="1" applyAlignment="1">
      <alignment horizontal="center" vertical="center"/>
    </xf>
    <xf numFmtId="0" fontId="159" fillId="23" borderId="10" xfId="0" applyFont="1" applyFill="1" applyBorder="1" applyAlignment="1">
      <alignment horizontal="center" vertical="center"/>
    </xf>
    <xf numFmtId="0" fontId="175" fillId="23" borderId="10" xfId="0" applyFont="1" applyFill="1" applyBorder="1" applyAlignment="1">
      <alignment horizontal="center" vertical="center"/>
    </xf>
    <xf numFmtId="0" fontId="67" fillId="23" borderId="10" xfId="0" applyFont="1" applyFill="1" applyBorder="1" applyAlignment="1">
      <alignment horizontal="center" vertical="center"/>
    </xf>
    <xf numFmtId="0" fontId="115" fillId="0" borderId="34" xfId="22" applyFont="1" applyBorder="1" applyAlignment="1">
      <alignment horizontal="center" vertical="center" wrapText="1"/>
    </xf>
    <xf numFmtId="0" fontId="157" fillId="2" borderId="1" xfId="0" applyFont="1" applyFill="1" applyBorder="1" applyAlignment="1">
      <alignment horizontal="center" vertical="center"/>
    </xf>
    <xf numFmtId="49" fontId="157" fillId="2" borderId="1" xfId="0" applyNumberFormat="1" applyFont="1" applyFill="1" applyBorder="1" applyAlignment="1">
      <alignment horizontal="center" vertical="center"/>
    </xf>
    <xf numFmtId="49" fontId="158" fillId="2" borderId="1" xfId="0" applyNumberFormat="1" applyFont="1" applyFill="1" applyBorder="1" applyAlignment="1">
      <alignment horizontal="center" vertical="center" wrapText="1"/>
    </xf>
    <xf numFmtId="0" fontId="157" fillId="2" borderId="1" xfId="0" applyNumberFormat="1" applyFont="1" applyFill="1" applyBorder="1" applyAlignment="1">
      <alignment horizontal="center" vertical="center"/>
    </xf>
    <xf numFmtId="49" fontId="66" fillId="2" borderId="27" xfId="0" applyNumberFormat="1" applyFont="1" applyFill="1" applyBorder="1" applyAlignment="1">
      <alignment vertical="center"/>
    </xf>
    <xf numFmtId="0" fontId="159" fillId="2" borderId="0" xfId="0" applyFont="1" applyFill="1" applyAlignment="1">
      <alignment horizontal="center" vertical="center"/>
    </xf>
    <xf numFmtId="178" fontId="159" fillId="0" borderId="0" xfId="0" applyNumberFormat="1" applyFont="1" applyFill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60" fillId="0" borderId="1" xfId="0" applyFont="1" applyFill="1" applyBorder="1" applyAlignment="1">
      <alignment horizontal="center" vertical="center"/>
    </xf>
    <xf numFmtId="0" fontId="160" fillId="4" borderId="1" xfId="0" applyFont="1" applyFill="1" applyBorder="1" applyAlignment="1">
      <alignment horizontal="center" vertical="center"/>
    </xf>
    <xf numFmtId="49" fontId="157" fillId="18" borderId="34" xfId="0" applyNumberFormat="1" applyFont="1" applyFill="1" applyBorder="1" applyAlignment="1">
      <alignment horizontal="center" vertical="center"/>
    </xf>
    <xf numFmtId="0" fontId="115" fillId="0" borderId="1" xfId="0" applyFont="1" applyBorder="1" applyAlignment="1">
      <alignment vertical="center" wrapText="1"/>
    </xf>
    <xf numFmtId="0" fontId="38" fillId="9" borderId="131" xfId="0" applyFont="1" applyFill="1" applyBorder="1" applyAlignment="1">
      <alignment horizontal="center" vertical="center"/>
    </xf>
    <xf numFmtId="14" fontId="115" fillId="0" borderId="1" xfId="0" applyNumberFormat="1" applyFont="1" applyBorder="1" applyAlignment="1">
      <alignment vertical="center" wrapText="1"/>
    </xf>
    <xf numFmtId="0" fontId="38" fillId="0" borderId="1" xfId="0" applyFont="1" applyBorder="1" applyAlignment="1">
      <alignment horizontal="center" vertical="center"/>
    </xf>
    <xf numFmtId="0" fontId="115" fillId="0" borderId="1" xfId="0" applyFont="1" applyBorder="1" applyAlignment="1">
      <alignment horizontal="center" vertical="center" wrapText="1"/>
    </xf>
    <xf numFmtId="0" fontId="84" fillId="0" borderId="1" xfId="5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115" fillId="0" borderId="1" xfId="22" applyFont="1" applyBorder="1" applyAlignment="1">
      <alignment vertical="center" wrapText="1"/>
    </xf>
    <xf numFmtId="0" fontId="114" fillId="0" borderId="1" xfId="22" applyFont="1" applyBorder="1" applyAlignment="1">
      <alignment horizontal="center" vertical="center" wrapText="1"/>
    </xf>
    <xf numFmtId="0" fontId="112" fillId="0" borderId="1" xfId="22" applyFont="1" applyBorder="1">
      <alignment vertical="center"/>
    </xf>
    <xf numFmtId="0" fontId="21" fillId="0" borderId="1" xfId="2" applyBorder="1" applyAlignment="1">
      <alignment horizontal="center" vertical="center" wrapText="1"/>
    </xf>
    <xf numFmtId="0" fontId="115" fillId="0" borderId="1" xfId="22" applyFont="1" applyFill="1" applyBorder="1" applyAlignment="1">
      <alignment vertical="center" wrapText="1"/>
    </xf>
    <xf numFmtId="0" fontId="113" fillId="0" borderId="1" xfId="22" applyFont="1" applyFill="1" applyBorder="1" applyAlignment="1">
      <alignment vertical="center" wrapText="1"/>
    </xf>
    <xf numFmtId="0" fontId="80" fillId="0" borderId="56" xfId="0" applyFont="1" applyBorder="1" applyAlignment="1">
      <alignment vertical="center" wrapText="1"/>
    </xf>
    <xf numFmtId="0" fontId="116" fillId="0" borderId="34" xfId="23" applyFont="1" applyBorder="1" applyAlignment="1">
      <alignment horizontal="center" vertical="center"/>
    </xf>
    <xf numFmtId="0" fontId="115" fillId="0" borderId="20" xfId="23" applyFont="1" applyBorder="1" applyAlignment="1">
      <alignment horizontal="center" vertical="center" wrapText="1"/>
    </xf>
    <xf numFmtId="0" fontId="115" fillId="0" borderId="56" xfId="23" applyFont="1" applyBorder="1" applyAlignment="1">
      <alignment horizontal="center" vertical="center" wrapText="1"/>
    </xf>
    <xf numFmtId="0" fontId="117" fillId="0" borderId="1" xfId="6" applyFont="1" applyBorder="1" applyAlignment="1">
      <alignment vertical="center" wrapText="1"/>
    </xf>
    <xf numFmtId="0" fontId="114" fillId="0" borderId="1" xfId="0" applyFont="1" applyBorder="1" applyAlignment="1">
      <alignment horizontal="center" vertical="center" wrapText="1"/>
    </xf>
    <xf numFmtId="0" fontId="115" fillId="0" borderId="1" xfId="19" applyFont="1" applyBorder="1" applyAlignment="1">
      <alignment vertical="center" wrapText="1"/>
    </xf>
    <xf numFmtId="0" fontId="122" fillId="0" borderId="1" xfId="6" applyFont="1" applyBorder="1">
      <alignment vertical="center"/>
    </xf>
    <xf numFmtId="0" fontId="56" fillId="0" borderId="1" xfId="5" applyBorder="1" applyAlignment="1">
      <alignment horizontal="center" vertical="center" wrapText="1"/>
    </xf>
    <xf numFmtId="0" fontId="117" fillId="0" borderId="1" xfId="6" applyFont="1" applyFill="1" applyBorder="1" applyAlignment="1">
      <alignment vertical="center" wrapText="1"/>
    </xf>
    <xf numFmtId="0" fontId="114" fillId="0" borderId="1" xfId="0" applyFont="1" applyFill="1" applyBorder="1" applyAlignment="1">
      <alignment horizontal="center" vertical="center" wrapText="1"/>
    </xf>
    <xf numFmtId="186" fontId="160" fillId="5" borderId="1" xfId="0" applyNumberFormat="1" applyFont="1" applyFill="1" applyBorder="1" applyAlignment="1">
      <alignment horizontal="center" vertical="center"/>
    </xf>
    <xf numFmtId="0" fontId="160" fillId="5" borderId="1" xfId="0" applyFont="1" applyFill="1" applyBorder="1" applyAlignment="1">
      <alignment horizontal="center" vertical="center"/>
    </xf>
    <xf numFmtId="41" fontId="160" fillId="5" borderId="1" xfId="3" applyFont="1" applyFill="1" applyBorder="1" applyAlignment="1">
      <alignment horizontal="center" vertical="center"/>
    </xf>
    <xf numFmtId="0" fontId="160" fillId="5" borderId="1" xfId="0" applyFont="1" applyFill="1" applyBorder="1" applyAlignment="1">
      <alignment vertical="center"/>
    </xf>
    <xf numFmtId="0" fontId="88" fillId="5" borderId="1" xfId="0" applyFont="1" applyFill="1" applyBorder="1" applyAlignment="1">
      <alignment vertical="center"/>
    </xf>
    <xf numFmtId="0" fontId="160" fillId="5" borderId="1" xfId="0" applyFont="1" applyFill="1" applyBorder="1" applyAlignment="1">
      <alignment horizontal="center" vertical="center" wrapText="1"/>
    </xf>
    <xf numFmtId="0" fontId="160" fillId="24" borderId="1" xfId="0" applyFont="1" applyFill="1" applyBorder="1" applyAlignment="1">
      <alignment horizontal="center" vertical="center"/>
    </xf>
    <xf numFmtId="186" fontId="160" fillId="24" borderId="1" xfId="0" applyNumberFormat="1" applyFont="1" applyFill="1" applyBorder="1" applyAlignment="1">
      <alignment horizontal="center" vertical="center"/>
    </xf>
    <xf numFmtId="41" fontId="160" fillId="24" borderId="1" xfId="3" applyFont="1" applyFill="1" applyBorder="1" applyAlignment="1">
      <alignment horizontal="center" vertical="center"/>
    </xf>
    <xf numFmtId="0" fontId="160" fillId="24" borderId="63" xfId="0" applyFont="1" applyFill="1" applyBorder="1" applyAlignment="1">
      <alignment vertical="center"/>
    </xf>
    <xf numFmtId="0" fontId="88" fillId="24" borderId="63" xfId="0" applyFont="1" applyFill="1" applyBorder="1" applyAlignment="1">
      <alignment vertical="center"/>
    </xf>
    <xf numFmtId="0" fontId="160" fillId="24" borderId="64" xfId="0" applyFont="1" applyFill="1" applyBorder="1" applyAlignment="1">
      <alignment vertical="center"/>
    </xf>
    <xf numFmtId="0" fontId="88" fillId="24" borderId="64" xfId="0" applyFont="1" applyFill="1" applyBorder="1" applyAlignment="1">
      <alignment vertical="center"/>
    </xf>
    <xf numFmtId="0" fontId="160" fillId="24" borderId="1" xfId="0" applyFont="1" applyFill="1" applyBorder="1" applyAlignment="1">
      <alignment horizontal="center" vertical="center" wrapText="1"/>
    </xf>
    <xf numFmtId="0" fontId="160" fillId="24" borderId="30" xfId="0" applyFont="1" applyFill="1" applyBorder="1" applyAlignment="1">
      <alignment vertical="center"/>
    </xf>
    <xf numFmtId="0" fontId="88" fillId="24" borderId="30" xfId="0" applyFont="1" applyFill="1" applyBorder="1" applyAlignment="1">
      <alignment vertical="center"/>
    </xf>
    <xf numFmtId="0" fontId="160" fillId="24" borderId="1" xfId="0" applyFont="1" applyFill="1" applyBorder="1" applyAlignment="1">
      <alignment vertical="center"/>
    </xf>
    <xf numFmtId="0" fontId="88" fillId="24" borderId="1" xfId="0" applyFont="1" applyFill="1" applyBorder="1" applyAlignment="1">
      <alignment vertical="center"/>
    </xf>
    <xf numFmtId="0" fontId="88" fillId="24" borderId="1" xfId="0" applyFont="1" applyFill="1" applyBorder="1" applyAlignment="1">
      <alignment horizontal="center" vertical="center"/>
    </xf>
    <xf numFmtId="0" fontId="160" fillId="24" borderId="0" xfId="0" applyFont="1" applyFill="1" applyAlignment="1">
      <alignment horizontal="center" vertical="center"/>
    </xf>
    <xf numFmtId="0" fontId="117" fillId="8" borderId="16" xfId="6" applyFont="1" applyFill="1" applyBorder="1" applyAlignment="1">
      <alignment horizontal="center" vertical="center" wrapText="1"/>
    </xf>
    <xf numFmtId="0" fontId="117" fillId="8" borderId="18" xfId="6" applyFont="1" applyFill="1" applyBorder="1" applyAlignment="1">
      <alignment horizontal="center" vertical="center" wrapText="1"/>
    </xf>
    <xf numFmtId="0" fontId="117" fillId="8" borderId="19" xfId="6" applyFont="1" applyFill="1" applyBorder="1" applyAlignment="1">
      <alignment horizontal="center" vertical="center" wrapText="1"/>
    </xf>
    <xf numFmtId="0" fontId="117" fillId="7" borderId="16" xfId="6" applyFont="1" applyFill="1" applyBorder="1" applyAlignment="1">
      <alignment horizontal="center" vertical="center" wrapText="1"/>
    </xf>
    <xf numFmtId="0" fontId="117" fillId="7" borderId="17" xfId="6" applyFont="1" applyFill="1" applyBorder="1" applyAlignment="1">
      <alignment horizontal="center" vertical="center" wrapText="1"/>
    </xf>
    <xf numFmtId="176" fontId="117" fillId="0" borderId="29" xfId="6" applyNumberFormat="1" applyFont="1" applyBorder="1" applyAlignment="1">
      <alignment horizontal="center" vertical="center" wrapText="1"/>
    </xf>
    <xf numFmtId="0" fontId="117" fillId="0" borderId="29" xfId="6" applyFont="1" applyBorder="1" applyAlignment="1">
      <alignment horizontal="center" vertical="center" wrapText="1"/>
    </xf>
    <xf numFmtId="0" fontId="117" fillId="0" borderId="45" xfId="6" applyFont="1" applyBorder="1" applyAlignment="1">
      <alignment horizontal="center" vertical="center" wrapText="1"/>
    </xf>
    <xf numFmtId="0" fontId="43" fillId="7" borderId="159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center" vertical="center" wrapText="1"/>
    </xf>
    <xf numFmtId="0" fontId="43" fillId="8" borderId="16" xfId="0" applyFont="1" applyFill="1" applyBorder="1" applyAlignment="1">
      <alignment horizontal="center" vertical="center" wrapText="1"/>
    </xf>
    <xf numFmtId="0" fontId="43" fillId="8" borderId="18" xfId="0" applyFont="1" applyFill="1" applyBorder="1" applyAlignment="1">
      <alignment horizontal="center" vertical="center" wrapText="1"/>
    </xf>
    <xf numFmtId="0" fontId="43" fillId="8" borderId="19" xfId="0" applyFont="1" applyFill="1" applyBorder="1" applyAlignment="1">
      <alignment horizontal="center" vertical="center" wrapText="1"/>
    </xf>
    <xf numFmtId="182" fontId="26" fillId="0" borderId="89" xfId="0" applyNumberFormat="1" applyFont="1" applyBorder="1" applyAlignment="1">
      <alignment horizontal="center" vertical="center" wrapText="1"/>
    </xf>
    <xf numFmtId="182" fontId="26" fillId="0" borderId="97" xfId="0" applyNumberFormat="1" applyFont="1" applyBorder="1" applyAlignment="1">
      <alignment horizontal="center" vertical="center" wrapText="1"/>
    </xf>
    <xf numFmtId="182" fontId="26" fillId="0" borderId="98" xfId="0" applyNumberFormat="1" applyFont="1" applyBorder="1" applyAlignment="1">
      <alignment horizontal="center" vertical="center" wrapText="1"/>
    </xf>
    <xf numFmtId="0" fontId="43" fillId="7" borderId="16" xfId="0" applyFont="1" applyFill="1" applyBorder="1" applyAlignment="1">
      <alignment horizontal="center" vertical="center" wrapText="1"/>
    </xf>
    <xf numFmtId="0" fontId="43" fillId="7" borderId="17" xfId="0" applyFont="1" applyFill="1" applyBorder="1" applyAlignment="1">
      <alignment horizontal="center" vertical="center" wrapText="1"/>
    </xf>
    <xf numFmtId="182" fontId="26" fillId="0" borderId="1" xfId="0" applyNumberFormat="1" applyFont="1" applyBorder="1" applyAlignment="1">
      <alignment horizontal="center" vertical="center" wrapText="1"/>
    </xf>
    <xf numFmtId="14" fontId="25" fillId="0" borderId="73" xfId="0" applyNumberFormat="1" applyFont="1" applyBorder="1" applyAlignment="1">
      <alignment horizontal="center" vertical="center" wrapText="1"/>
    </xf>
    <xf numFmtId="14" fontId="25" fillId="0" borderId="34" xfId="0" applyNumberFormat="1" applyFont="1" applyBorder="1" applyAlignment="1">
      <alignment horizontal="center" vertical="center" wrapText="1"/>
    </xf>
    <xf numFmtId="14" fontId="25" fillId="0" borderId="91" xfId="0" applyNumberFormat="1" applyFont="1" applyBorder="1" applyAlignment="1">
      <alignment horizontal="center" vertical="center" wrapText="1"/>
    </xf>
    <xf numFmtId="0" fontId="102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02" fillId="0" borderId="0" xfId="0" applyFont="1" applyAlignment="1">
      <alignment horizontal="left" vertical="center" indent="2"/>
    </xf>
    <xf numFmtId="0" fontId="42" fillId="0" borderId="0" xfId="0" applyFont="1" applyAlignment="1">
      <alignment horizontal="left" vertical="center" indent="1"/>
    </xf>
    <xf numFmtId="0" fontId="42" fillId="0" borderId="0" xfId="0" applyFont="1" applyAlignment="1">
      <alignment horizontal="left" vertical="center" wrapText="1" indent="2"/>
    </xf>
    <xf numFmtId="0" fontId="42" fillId="0" borderId="0" xfId="0" applyFont="1" applyAlignment="1">
      <alignment horizontal="left" vertical="center" indent="2"/>
    </xf>
    <xf numFmtId="0" fontId="42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 indent="5"/>
    </xf>
    <xf numFmtId="0" fontId="102" fillId="0" borderId="0" xfId="0" applyFont="1" applyAlignment="1">
      <alignment horizontal="left" vertical="center" wrapText="1" indent="5"/>
    </xf>
    <xf numFmtId="0" fontId="102" fillId="0" borderId="0" xfId="0" applyFont="1" applyAlignment="1">
      <alignment horizontal="left" vertical="center" wrapText="1" indent="1"/>
    </xf>
    <xf numFmtId="0" fontId="44" fillId="0" borderId="0" xfId="0" applyFont="1" applyAlignment="1">
      <alignment horizontal="center" vertical="center"/>
    </xf>
    <xf numFmtId="0" fontId="25" fillId="3" borderId="26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left" vertical="center" wrapText="1"/>
    </xf>
    <xf numFmtId="0" fontId="61" fillId="0" borderId="76" xfId="0" applyFont="1" applyBorder="1" applyAlignment="1">
      <alignment horizontal="center" vertical="center" wrapText="1"/>
    </xf>
    <xf numFmtId="0" fontId="61" fillId="0" borderId="77" xfId="0" applyFont="1" applyBorder="1" applyAlignment="1">
      <alignment horizontal="center" vertical="center" wrapText="1"/>
    </xf>
    <xf numFmtId="0" fontId="61" fillId="0" borderId="79" xfId="0" applyFont="1" applyBorder="1" applyAlignment="1">
      <alignment horizontal="center" vertical="center" wrapText="1"/>
    </xf>
    <xf numFmtId="0" fontId="43" fillId="0" borderId="80" xfId="0" applyFont="1" applyBorder="1" applyAlignment="1">
      <alignment horizontal="left" vertical="center" wrapText="1"/>
    </xf>
    <xf numFmtId="0" fontId="43" fillId="0" borderId="30" xfId="0" applyFont="1" applyBorder="1" applyAlignment="1">
      <alignment horizontal="left" vertical="center" wrapText="1"/>
    </xf>
    <xf numFmtId="0" fontId="43" fillId="0" borderId="81" xfId="0" applyFont="1" applyBorder="1" applyAlignment="1">
      <alignment horizontal="left" vertical="center" wrapText="1"/>
    </xf>
    <xf numFmtId="0" fontId="43" fillId="0" borderId="26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 wrapText="1"/>
    </xf>
    <xf numFmtId="0" fontId="43" fillId="0" borderId="58" xfId="0" applyFont="1" applyBorder="1" applyAlignment="1">
      <alignment horizontal="left" vertical="center" wrapText="1"/>
    </xf>
    <xf numFmtId="181" fontId="25" fillId="0" borderId="10" xfId="0" applyNumberFormat="1" applyFont="1" applyBorder="1" applyAlignment="1">
      <alignment horizontal="center" vertical="center" wrapText="1"/>
    </xf>
    <xf numFmtId="181" fontId="25" fillId="0" borderId="12" xfId="0" applyNumberFormat="1" applyFont="1" applyBorder="1" applyAlignment="1">
      <alignment horizontal="center" vertical="center" wrapText="1"/>
    </xf>
    <xf numFmtId="181" fontId="25" fillId="0" borderId="13" xfId="0" applyNumberFormat="1" applyFont="1" applyBorder="1" applyAlignment="1">
      <alignment horizontal="center" vertical="center" wrapText="1"/>
    </xf>
    <xf numFmtId="181" fontId="25" fillId="0" borderId="15" xfId="0" applyNumberFormat="1" applyFont="1" applyBorder="1" applyAlignment="1">
      <alignment horizontal="center" vertical="center" wrapText="1"/>
    </xf>
    <xf numFmtId="0" fontId="47" fillId="0" borderId="26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left" vertical="center" wrapText="1"/>
    </xf>
    <xf numFmtId="0" fontId="47" fillId="0" borderId="58" xfId="0" applyFont="1" applyBorder="1" applyAlignment="1">
      <alignment horizontal="left" vertical="center" wrapText="1"/>
    </xf>
    <xf numFmtId="0" fontId="59" fillId="0" borderId="1" xfId="0" applyFont="1" applyBorder="1" applyAlignment="1">
      <alignment horizontal="left" vertical="center" wrapText="1"/>
    </xf>
    <xf numFmtId="0" fontId="25" fillId="3" borderId="58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horizontal="left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 indent="1"/>
    </xf>
    <xf numFmtId="0" fontId="25" fillId="0" borderId="58" xfId="0" applyFont="1" applyBorder="1" applyAlignment="1">
      <alignment horizontal="left" vertical="center" wrapText="1" indent="1"/>
    </xf>
    <xf numFmtId="0" fontId="25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5" fillId="0" borderId="26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horizontal="left" vertical="center" wrapText="1" indent="4"/>
    </xf>
    <xf numFmtId="0" fontId="22" fillId="0" borderId="63" xfId="0" applyFont="1" applyBorder="1" applyAlignment="1">
      <alignment horizontal="center" vertical="top" wrapText="1"/>
    </xf>
    <xf numFmtId="0" fontId="22" fillId="0" borderId="64" xfId="0" applyFont="1" applyBorder="1" applyAlignment="1">
      <alignment horizontal="center" vertical="top" wrapText="1"/>
    </xf>
    <xf numFmtId="0" fontId="22" fillId="0" borderId="30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left" vertical="top" wrapText="1" indent="4"/>
    </xf>
    <xf numFmtId="0" fontId="25" fillId="0" borderId="1" xfId="0" applyFont="1" applyBorder="1" applyAlignment="1">
      <alignment horizontal="left" vertical="top" wrapText="1" indent="4"/>
    </xf>
    <xf numFmtId="0" fontId="45" fillId="0" borderId="1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center" vertical="center" wrapText="1"/>
    </xf>
    <xf numFmtId="14" fontId="25" fillId="0" borderId="27" xfId="0" applyNumberFormat="1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58" xfId="0" applyFont="1" applyBorder="1" applyAlignment="1">
      <alignment horizontal="left" vertical="center" wrapText="1"/>
    </xf>
    <xf numFmtId="0" fontId="47" fillId="0" borderId="26" xfId="0" applyFont="1" applyBorder="1" applyAlignment="1">
      <alignment horizontal="justify" vertical="center" wrapText="1"/>
    </xf>
    <xf numFmtId="0" fontId="47" fillId="0" borderId="1" xfId="0" applyFont="1" applyBorder="1" applyAlignment="1">
      <alignment horizontal="justify" vertical="center" wrapText="1"/>
    </xf>
    <xf numFmtId="0" fontId="47" fillId="0" borderId="58" xfId="0" applyFont="1" applyBorder="1" applyAlignment="1">
      <alignment horizontal="justify" vertical="center" wrapText="1"/>
    </xf>
    <xf numFmtId="0" fontId="25" fillId="0" borderId="74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7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5" fillId="0" borderId="72" xfId="0" applyFont="1" applyBorder="1" applyAlignment="1">
      <alignment horizontal="center" vertical="center" wrapText="1"/>
    </xf>
    <xf numFmtId="0" fontId="60" fillId="0" borderId="2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3" borderId="26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0" fillId="0" borderId="99" xfId="0" applyFont="1" applyBorder="1" applyAlignment="1">
      <alignment horizontal="left" vertical="center" wrapText="1"/>
    </xf>
    <xf numFmtId="0" fontId="60" fillId="0" borderId="100" xfId="0" applyFont="1" applyBorder="1" applyAlignment="1">
      <alignment horizontal="left" vertical="center" wrapText="1"/>
    </xf>
    <xf numFmtId="0" fontId="60" fillId="0" borderId="101" xfId="0" applyFont="1" applyBorder="1" applyAlignment="1">
      <alignment horizontal="left" vertical="center" wrapText="1"/>
    </xf>
    <xf numFmtId="0" fontId="47" fillId="0" borderId="99" xfId="0" applyFont="1" applyBorder="1" applyAlignment="1">
      <alignment horizontal="left" vertical="center" wrapText="1"/>
    </xf>
    <xf numFmtId="0" fontId="47" fillId="0" borderId="100" xfId="0" applyFont="1" applyBorder="1" applyAlignment="1">
      <alignment horizontal="left" vertical="center" wrapText="1"/>
    </xf>
    <xf numFmtId="0" fontId="47" fillId="0" borderId="101" xfId="0" applyFont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8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62" fillId="5" borderId="83" xfId="0" applyFont="1" applyFill="1" applyBorder="1" applyAlignment="1">
      <alignment horizontal="center" vertical="center" wrapText="1"/>
    </xf>
    <xf numFmtId="0" fontId="62" fillId="5" borderId="84" xfId="0" applyFont="1" applyFill="1" applyBorder="1" applyAlignment="1">
      <alignment horizontal="center" vertical="center" wrapText="1"/>
    </xf>
    <xf numFmtId="0" fontId="62" fillId="5" borderId="85" xfId="0" applyFont="1" applyFill="1" applyBorder="1" applyAlignment="1">
      <alignment horizontal="center" vertical="center" wrapText="1"/>
    </xf>
    <xf numFmtId="178" fontId="64" fillId="0" borderId="80" xfId="0" applyNumberFormat="1" applyFont="1" applyBorder="1" applyAlignment="1">
      <alignment horizontal="center" vertical="center" wrapText="1"/>
    </xf>
    <xf numFmtId="178" fontId="64" fillId="0" borderId="26" xfId="0" applyNumberFormat="1" applyFont="1" applyBorder="1" applyAlignment="1">
      <alignment horizontal="center" vertical="center" wrapText="1"/>
    </xf>
    <xf numFmtId="178" fontId="64" fillId="0" borderId="42" xfId="0" applyNumberFormat="1" applyFont="1" applyBorder="1" applyAlignment="1">
      <alignment horizontal="center" vertical="center" wrapText="1"/>
    </xf>
    <xf numFmtId="0" fontId="65" fillId="0" borderId="27" xfId="0" applyFont="1" applyBorder="1" applyAlignment="1">
      <alignment horizontal="center" vertical="center" wrapText="1"/>
    </xf>
    <xf numFmtId="0" fontId="65" fillId="0" borderId="101" xfId="0" applyFont="1" applyBorder="1" applyAlignment="1">
      <alignment horizontal="center" vertical="center" wrapText="1"/>
    </xf>
    <xf numFmtId="0" fontId="62" fillId="2" borderId="83" xfId="0" applyFont="1" applyFill="1" applyBorder="1" applyAlignment="1">
      <alignment horizontal="center" vertical="center" wrapText="1"/>
    </xf>
    <xf numFmtId="0" fontId="62" fillId="2" borderId="84" xfId="0" applyFont="1" applyFill="1" applyBorder="1" applyAlignment="1">
      <alignment horizontal="center" vertical="center" wrapText="1"/>
    </xf>
    <xf numFmtId="0" fontId="62" fillId="2" borderId="85" xfId="0" applyFont="1" applyFill="1" applyBorder="1" applyAlignment="1">
      <alignment horizontal="center" vertical="center" wrapText="1"/>
    </xf>
    <xf numFmtId="178" fontId="64" fillId="0" borderId="20" xfId="0" applyNumberFormat="1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5" fillId="0" borderId="58" xfId="0" applyFont="1" applyBorder="1" applyAlignment="1">
      <alignment horizontal="center" vertical="center" wrapText="1"/>
    </xf>
    <xf numFmtId="0" fontId="62" fillId="16" borderId="84" xfId="0" applyFont="1" applyFill="1" applyBorder="1" applyAlignment="1">
      <alignment horizontal="left" vertical="center" wrapText="1"/>
    </xf>
    <xf numFmtId="0" fontId="62" fillId="16" borderId="85" xfId="0" applyFont="1" applyFill="1" applyBorder="1" applyAlignment="1">
      <alignment horizontal="left" vertical="center" wrapText="1"/>
    </xf>
    <xf numFmtId="0" fontId="62" fillId="4" borderId="83" xfId="0" applyFont="1" applyFill="1" applyBorder="1" applyAlignment="1">
      <alignment horizontal="center" vertical="center" wrapText="1"/>
    </xf>
    <xf numFmtId="0" fontId="62" fillId="4" borderId="84" xfId="0" applyFont="1" applyFill="1" applyBorder="1" applyAlignment="1">
      <alignment horizontal="center" vertical="center" wrapText="1"/>
    </xf>
    <xf numFmtId="0" fontId="62" fillId="4" borderId="85" xfId="0" applyFont="1" applyFill="1" applyBorder="1" applyAlignment="1">
      <alignment horizontal="center" vertical="center" wrapText="1"/>
    </xf>
    <xf numFmtId="0" fontId="62" fillId="19" borderId="84" xfId="0" applyFont="1" applyFill="1" applyBorder="1" applyAlignment="1">
      <alignment horizontal="left" vertical="center" wrapText="1"/>
    </xf>
    <xf numFmtId="0" fontId="62" fillId="19" borderId="85" xfId="0" applyFont="1" applyFill="1" applyBorder="1" applyAlignment="1">
      <alignment horizontal="left" vertical="center" wrapText="1"/>
    </xf>
    <xf numFmtId="0" fontId="62" fillId="5" borderId="84" xfId="0" applyFont="1" applyFill="1" applyBorder="1" applyAlignment="1">
      <alignment horizontal="left" vertical="center" wrapText="1"/>
    </xf>
    <xf numFmtId="0" fontId="62" fillId="5" borderId="85" xfId="0" applyFont="1" applyFill="1" applyBorder="1" applyAlignment="1">
      <alignment horizontal="left" vertical="center" wrapText="1"/>
    </xf>
    <xf numFmtId="0" fontId="42" fillId="0" borderId="158" xfId="0" applyFont="1" applyBorder="1" applyAlignment="1">
      <alignment horizontal="center" vertical="center" wrapText="1"/>
    </xf>
    <xf numFmtId="0" fontId="42" fillId="0" borderId="152" xfId="0" applyFont="1" applyBorder="1" applyAlignment="1">
      <alignment horizontal="center" vertical="center" wrapText="1"/>
    </xf>
    <xf numFmtId="0" fontId="42" fillId="0" borderId="91" xfId="0" applyFont="1" applyBorder="1" applyAlignment="1">
      <alignment horizontal="center" vertical="center" wrapText="1"/>
    </xf>
    <xf numFmtId="0" fontId="100" fillId="0" borderId="83" xfId="0" applyFont="1" applyBorder="1" applyAlignment="1">
      <alignment horizontal="center" vertical="center" wrapText="1"/>
    </xf>
    <xf numFmtId="0" fontId="100" fillId="0" borderId="84" xfId="0" applyFont="1" applyBorder="1" applyAlignment="1">
      <alignment horizontal="center" vertical="center" wrapText="1"/>
    </xf>
    <xf numFmtId="0" fontId="100" fillId="0" borderId="85" xfId="0" applyFont="1" applyBorder="1" applyAlignment="1">
      <alignment horizontal="center" vertical="center" wrapText="1"/>
    </xf>
    <xf numFmtId="178" fontId="26" fillId="3" borderId="0" xfId="0" applyNumberFormat="1" applyFont="1" applyFill="1" applyAlignment="1">
      <alignment horizontal="left" vertical="center"/>
    </xf>
    <xf numFmtId="0" fontId="26" fillId="0" borderId="0" xfId="0" applyFont="1" applyBorder="1" applyAlignment="1">
      <alignment horizontal="left" vertical="center" indent="1"/>
    </xf>
    <xf numFmtId="0" fontId="23" fillId="0" borderId="0" xfId="0" applyFont="1" applyBorder="1" applyAlignment="1">
      <alignment horizontal="center" vertical="center"/>
    </xf>
    <xf numFmtId="0" fontId="68" fillId="12" borderId="20" xfId="0" applyFont="1" applyFill="1" applyBorder="1" applyAlignment="1">
      <alignment horizontal="center" vertical="center" wrapText="1"/>
    </xf>
    <xf numFmtId="0" fontId="68" fillId="12" borderId="26" xfId="0" applyFont="1" applyFill="1" applyBorder="1" applyAlignment="1">
      <alignment horizontal="center" vertical="center" wrapText="1"/>
    </xf>
    <xf numFmtId="0" fontId="68" fillId="12" borderId="40" xfId="0" applyFont="1" applyFill="1" applyBorder="1" applyAlignment="1">
      <alignment horizontal="center" vertical="center" wrapText="1"/>
    </xf>
    <xf numFmtId="0" fontId="68" fillId="12" borderId="56" xfId="0" applyFont="1" applyFill="1" applyBorder="1" applyAlignment="1">
      <alignment horizontal="center" vertical="center" wrapText="1"/>
    </xf>
    <xf numFmtId="0" fontId="68" fillId="12" borderId="1" xfId="0" applyFont="1" applyFill="1" applyBorder="1" applyAlignment="1">
      <alignment horizontal="center" vertical="center" wrapText="1"/>
    </xf>
    <xf numFmtId="0" fontId="68" fillId="12" borderId="63" xfId="0" applyFont="1" applyFill="1" applyBorder="1" applyAlignment="1">
      <alignment horizontal="center" vertical="center" wrapText="1"/>
    </xf>
    <xf numFmtId="0" fontId="68" fillId="12" borderId="57" xfId="0" applyFont="1" applyFill="1" applyBorder="1" applyAlignment="1">
      <alignment horizontal="center" vertical="center" wrapText="1"/>
    </xf>
    <xf numFmtId="0" fontId="68" fillId="12" borderId="58" xfId="0" applyFont="1" applyFill="1" applyBorder="1" applyAlignment="1">
      <alignment horizontal="center" vertical="center" wrapText="1"/>
    </xf>
    <xf numFmtId="0" fontId="68" fillId="12" borderId="103" xfId="0" applyFont="1" applyFill="1" applyBorder="1" applyAlignment="1">
      <alignment horizontal="center" vertical="center" wrapText="1"/>
    </xf>
    <xf numFmtId="0" fontId="68" fillId="12" borderId="64" xfId="0" applyFont="1" applyFill="1" applyBorder="1" applyAlignment="1">
      <alignment horizontal="center" vertical="center" wrapText="1"/>
    </xf>
    <xf numFmtId="0" fontId="42" fillId="0" borderId="99" xfId="0" applyFont="1" applyBorder="1" applyAlignment="1">
      <alignment horizontal="center" vertical="center" wrapText="1"/>
    </xf>
    <xf numFmtId="0" fontId="42" fillId="0" borderId="100" xfId="0" applyFont="1" applyBorder="1" applyAlignment="1">
      <alignment horizontal="center" vertical="center" wrapText="1"/>
    </xf>
    <xf numFmtId="0" fontId="42" fillId="0" borderId="34" xfId="0" applyFont="1" applyBorder="1" applyAlignment="1">
      <alignment horizontal="center" vertical="center" wrapText="1"/>
    </xf>
    <xf numFmtId="0" fontId="183" fillId="0" borderId="83" xfId="0" applyFont="1" applyBorder="1" applyAlignment="1">
      <alignment horizontal="center" vertical="center" wrapText="1"/>
    </xf>
    <xf numFmtId="0" fontId="183" fillId="0" borderId="84" xfId="0" applyFont="1" applyBorder="1" applyAlignment="1">
      <alignment horizontal="center" vertical="center" wrapText="1"/>
    </xf>
    <xf numFmtId="0" fontId="183" fillId="0" borderId="85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horizontal="center" vertical="center"/>
    </xf>
    <xf numFmtId="20" fontId="68" fillId="12" borderId="63" xfId="0" applyNumberFormat="1" applyFont="1" applyFill="1" applyBorder="1" applyAlignment="1">
      <alignment horizontal="center" vertical="center" wrapText="1"/>
    </xf>
    <xf numFmtId="20" fontId="68" fillId="12" borderId="3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68" fillId="12" borderId="86" xfId="0" applyFont="1" applyFill="1" applyBorder="1" applyAlignment="1">
      <alignment horizontal="center" vertical="center" wrapText="1"/>
    </xf>
    <xf numFmtId="0" fontId="25" fillId="13" borderId="67" xfId="0" applyFont="1" applyFill="1" applyBorder="1" applyAlignment="1">
      <alignment horizontal="center" vertical="center" wrapText="1"/>
    </xf>
    <xf numFmtId="0" fontId="25" fillId="13" borderId="52" xfId="0" applyFont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horizontal="center" vertical="center" wrapText="1"/>
    </xf>
    <xf numFmtId="0" fontId="25" fillId="13" borderId="69" xfId="0" applyFont="1" applyFill="1" applyBorder="1" applyAlignment="1">
      <alignment horizontal="center" vertical="center" wrapText="1"/>
    </xf>
    <xf numFmtId="0" fontId="25" fillId="13" borderId="50" xfId="0" applyFont="1" applyFill="1" applyBorder="1" applyAlignment="1">
      <alignment horizontal="center" vertical="center" wrapText="1"/>
    </xf>
    <xf numFmtId="0" fontId="25" fillId="13" borderId="51" xfId="0" applyFont="1" applyFill="1" applyBorder="1" applyAlignment="1">
      <alignment horizontal="center" vertical="center" wrapText="1"/>
    </xf>
    <xf numFmtId="0" fontId="25" fillId="0" borderId="138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70" xfId="0" applyFont="1" applyBorder="1" applyAlignment="1">
      <alignment horizontal="center" vertical="center" wrapText="1"/>
    </xf>
    <xf numFmtId="0" fontId="25" fillId="13" borderId="5" xfId="0" applyFont="1" applyFill="1" applyBorder="1" applyAlignment="1">
      <alignment horizontal="center" vertical="center" wrapText="1"/>
    </xf>
    <xf numFmtId="0" fontId="25" fillId="13" borderId="0" xfId="0" applyFont="1" applyFill="1" applyBorder="1" applyAlignment="1">
      <alignment horizontal="center" vertical="center" wrapText="1"/>
    </xf>
    <xf numFmtId="0" fontId="25" fillId="13" borderId="54" xfId="0" applyFont="1" applyFill="1" applyBorder="1" applyAlignment="1">
      <alignment horizontal="center" vertical="center" wrapText="1"/>
    </xf>
    <xf numFmtId="0" fontId="25" fillId="13" borderId="7" xfId="0" applyFont="1" applyFill="1" applyBorder="1" applyAlignment="1">
      <alignment horizontal="center" vertical="center" wrapText="1"/>
    </xf>
    <xf numFmtId="0" fontId="25" fillId="13" borderId="8" xfId="0" applyFont="1" applyFill="1" applyBorder="1" applyAlignment="1">
      <alignment horizontal="center" vertical="center" wrapText="1"/>
    </xf>
    <xf numFmtId="0" fontId="25" fillId="13" borderId="110" xfId="0" applyFont="1" applyFill="1" applyBorder="1" applyAlignment="1">
      <alignment horizontal="center" vertical="center" wrapText="1"/>
    </xf>
    <xf numFmtId="0" fontId="25" fillId="0" borderId="82" xfId="0" applyFont="1" applyBorder="1" applyAlignment="1">
      <alignment horizontal="center" vertical="center" wrapText="1"/>
    </xf>
    <xf numFmtId="0" fontId="25" fillId="0" borderId="102" xfId="0" applyFont="1" applyBorder="1" applyAlignment="1">
      <alignment horizontal="center" vertical="center" wrapText="1"/>
    </xf>
    <xf numFmtId="0" fontId="25" fillId="0" borderId="126" xfId="0" applyFont="1" applyBorder="1" applyAlignment="1">
      <alignment horizontal="center" vertical="center" wrapText="1"/>
    </xf>
    <xf numFmtId="0" fontId="25" fillId="0" borderId="82" xfId="0" applyFont="1" applyBorder="1" applyAlignment="1">
      <alignment horizontal="left" vertical="center" wrapText="1" indent="1"/>
    </xf>
    <xf numFmtId="0" fontId="25" fillId="0" borderId="102" xfId="0" applyFont="1" applyBorder="1" applyAlignment="1">
      <alignment horizontal="left" vertical="center" wrapText="1" indent="1"/>
    </xf>
    <xf numFmtId="0" fontId="25" fillId="0" borderId="126" xfId="0" applyFont="1" applyBorder="1" applyAlignment="1">
      <alignment horizontal="left" vertical="center" wrapText="1" indent="1"/>
    </xf>
    <xf numFmtId="0" fontId="25" fillId="0" borderId="127" xfId="0" applyFont="1" applyBorder="1" applyAlignment="1">
      <alignment horizontal="center" vertical="center" wrapText="1"/>
    </xf>
    <xf numFmtId="0" fontId="25" fillId="0" borderId="128" xfId="0" applyFont="1" applyBorder="1" applyAlignment="1">
      <alignment horizontal="center" vertical="center" wrapText="1"/>
    </xf>
    <xf numFmtId="0" fontId="25" fillId="0" borderId="129" xfId="0" applyFont="1" applyBorder="1" applyAlignment="1">
      <alignment horizontal="center" vertical="center" wrapText="1"/>
    </xf>
    <xf numFmtId="0" fontId="25" fillId="0" borderId="82" xfId="0" applyFont="1" applyFill="1" applyBorder="1" applyAlignment="1">
      <alignment horizontal="center" vertical="center" wrapText="1"/>
    </xf>
    <xf numFmtId="0" fontId="25" fillId="0" borderId="102" xfId="0" applyFont="1" applyFill="1" applyBorder="1" applyAlignment="1">
      <alignment horizontal="center" vertical="center" wrapText="1"/>
    </xf>
    <xf numFmtId="0" fontId="25" fillId="0" borderId="143" xfId="0" applyFont="1" applyBorder="1" applyAlignment="1">
      <alignment horizontal="center" vertical="center" wrapText="1"/>
    </xf>
    <xf numFmtId="0" fontId="25" fillId="0" borderId="136" xfId="0" applyFont="1" applyBorder="1" applyAlignment="1">
      <alignment horizontal="center" vertical="center" wrapText="1"/>
    </xf>
    <xf numFmtId="0" fontId="25" fillId="0" borderId="109" xfId="0" applyFont="1" applyFill="1" applyBorder="1" applyAlignment="1">
      <alignment horizontal="center" vertical="center" wrapText="1"/>
    </xf>
    <xf numFmtId="0" fontId="25" fillId="0" borderId="119" xfId="0" applyFont="1" applyFill="1" applyBorder="1" applyAlignment="1">
      <alignment horizontal="center" vertical="center" wrapText="1"/>
    </xf>
    <xf numFmtId="0" fontId="25" fillId="0" borderId="142" xfId="0" applyFont="1" applyBorder="1" applyAlignment="1">
      <alignment horizontal="center" vertical="center" wrapText="1"/>
    </xf>
    <xf numFmtId="0" fontId="25" fillId="0" borderId="135" xfId="0" applyFont="1" applyBorder="1" applyAlignment="1">
      <alignment horizontal="center" vertical="center" wrapText="1"/>
    </xf>
    <xf numFmtId="0" fontId="25" fillId="0" borderId="119" xfId="0" applyFont="1" applyBorder="1" applyAlignment="1">
      <alignment horizontal="center" vertical="center" wrapText="1"/>
    </xf>
    <xf numFmtId="0" fontId="25" fillId="0" borderId="125" xfId="0" applyFont="1" applyBorder="1" applyAlignment="1">
      <alignment horizontal="center" vertical="center" wrapText="1"/>
    </xf>
    <xf numFmtId="0" fontId="46" fillId="0" borderId="0" xfId="0" applyFont="1" applyAlignment="1">
      <alignment horizontal="right" vertical="center" wrapText="1"/>
    </xf>
    <xf numFmtId="186" fontId="46" fillId="0" borderId="0" xfId="0" applyNumberFormat="1" applyFont="1" applyAlignment="1">
      <alignment horizontal="left" vertical="center" wrapText="1" indent="3"/>
    </xf>
    <xf numFmtId="14" fontId="46" fillId="0" borderId="0" xfId="0" applyNumberFormat="1" applyFont="1" applyAlignment="1">
      <alignment horizontal="left" vertical="center" wrapText="1"/>
    </xf>
    <xf numFmtId="178" fontId="46" fillId="0" borderId="0" xfId="0" applyNumberFormat="1" applyFont="1" applyAlignment="1">
      <alignment horizontal="left" vertical="center" wrapText="1" indent="3"/>
    </xf>
    <xf numFmtId="0" fontId="46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99" fillId="13" borderId="65" xfId="0" applyFont="1" applyFill="1" applyBorder="1" applyAlignment="1">
      <alignment horizontal="center" vertical="center" wrapText="1"/>
    </xf>
    <xf numFmtId="0" fontId="99" fillId="13" borderId="62" xfId="0" applyFont="1" applyFill="1" applyBorder="1" applyAlignment="1">
      <alignment horizontal="center" vertical="center" wrapText="1"/>
    </xf>
    <xf numFmtId="0" fontId="99" fillId="13" borderId="66" xfId="0" applyFont="1" applyFill="1" applyBorder="1" applyAlignment="1">
      <alignment horizontal="center" vertical="center" wrapText="1"/>
    </xf>
    <xf numFmtId="0" fontId="25" fillId="13" borderId="96" xfId="0" applyFont="1" applyFill="1" applyBorder="1" applyAlignment="1">
      <alignment horizontal="center" vertical="center" wrapText="1"/>
    </xf>
    <xf numFmtId="0" fontId="25" fillId="13" borderId="122" xfId="0" applyFont="1" applyFill="1" applyBorder="1" applyAlignment="1">
      <alignment horizontal="center" vertical="center" wrapText="1"/>
    </xf>
    <xf numFmtId="0" fontId="25" fillId="13" borderId="53" xfId="0" applyFont="1" applyFill="1" applyBorder="1" applyAlignment="1">
      <alignment horizontal="center" vertical="center" wrapText="1"/>
    </xf>
    <xf numFmtId="0" fontId="25" fillId="13" borderId="106" xfId="0" applyFont="1" applyFill="1" applyBorder="1" applyAlignment="1">
      <alignment horizontal="center" vertical="center" wrapText="1"/>
    </xf>
    <xf numFmtId="0" fontId="25" fillId="13" borderId="118" xfId="0" applyFont="1" applyFill="1" applyBorder="1" applyAlignment="1">
      <alignment horizontal="center" vertical="center" wrapText="1"/>
    </xf>
    <xf numFmtId="0" fontId="25" fillId="13" borderId="139" xfId="0" applyFont="1" applyFill="1" applyBorder="1" applyAlignment="1">
      <alignment horizontal="center" vertical="center" wrapText="1"/>
    </xf>
    <xf numFmtId="0" fontId="25" fillId="13" borderId="137" xfId="0" applyFont="1" applyFill="1" applyBorder="1" applyAlignment="1">
      <alignment horizontal="center" vertical="center" wrapText="1"/>
    </xf>
    <xf numFmtId="0" fontId="25" fillId="13" borderId="140" xfId="0" applyFont="1" applyFill="1" applyBorder="1" applyAlignment="1">
      <alignment horizontal="center" vertical="center" wrapText="1"/>
    </xf>
    <xf numFmtId="0" fontId="25" fillId="13" borderId="141" xfId="0" applyFont="1" applyFill="1" applyBorder="1" applyAlignment="1">
      <alignment horizontal="center" vertical="center" wrapText="1"/>
    </xf>
    <xf numFmtId="0" fontId="25" fillId="13" borderId="68" xfId="0" applyFont="1" applyFill="1" applyBorder="1" applyAlignment="1">
      <alignment horizontal="center" vertical="center" wrapText="1"/>
    </xf>
    <xf numFmtId="0" fontId="25" fillId="13" borderId="123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46" fillId="0" borderId="0" xfId="0" applyFont="1" applyAlignment="1">
      <alignment horizontal="left" vertical="center" wrapText="1" indent="3"/>
    </xf>
    <xf numFmtId="0" fontId="25" fillId="13" borderId="2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5" fillId="0" borderId="73" xfId="0" applyFont="1" applyBorder="1" applyAlignment="1">
      <alignment horizontal="center" vertical="center" wrapText="1"/>
    </xf>
    <xf numFmtId="0" fontId="25" fillId="0" borderId="91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80" xfId="0" applyFont="1" applyBorder="1" applyAlignment="1">
      <alignment horizontal="center" vertical="center" wrapText="1"/>
    </xf>
    <xf numFmtId="0" fontId="25" fillId="0" borderId="8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91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87" fillId="0" borderId="0" xfId="0" applyFont="1" applyAlignment="1">
      <alignment horizontal="right" vertical="center" wrapText="1"/>
    </xf>
    <xf numFmtId="0" fontId="87" fillId="0" borderId="0" xfId="0" applyFont="1" applyAlignment="1">
      <alignment horizontal="left" vertical="center" wrapText="1"/>
    </xf>
    <xf numFmtId="0" fontId="87" fillId="0" borderId="6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 indent="1"/>
    </xf>
    <xf numFmtId="0" fontId="70" fillId="0" borderId="0" xfId="0" applyFont="1" applyAlignment="1">
      <alignment horizontal="left" vertical="center" wrapText="1" indent="1"/>
    </xf>
    <xf numFmtId="0" fontId="87" fillId="0" borderId="0" xfId="0" applyFont="1" applyAlignment="1">
      <alignment horizontal="right" vertical="center" wrapText="1" indent="4"/>
    </xf>
    <xf numFmtId="0" fontId="25" fillId="0" borderId="164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25" fillId="0" borderId="155" xfId="0" applyFont="1" applyBorder="1" applyAlignment="1">
      <alignment horizontal="center" vertical="center" wrapText="1"/>
    </xf>
    <xf numFmtId="0" fontId="25" fillId="0" borderId="104" xfId="0" applyFont="1" applyBorder="1" applyAlignment="1">
      <alignment horizontal="center" vertical="center" wrapText="1"/>
    </xf>
    <xf numFmtId="0" fontId="25" fillId="0" borderId="156" xfId="0" applyFont="1" applyBorder="1" applyAlignment="1">
      <alignment horizontal="center" vertical="center" wrapText="1"/>
    </xf>
    <xf numFmtId="0" fontId="25" fillId="0" borderId="105" xfId="0" applyFont="1" applyBorder="1" applyAlignment="1">
      <alignment horizontal="center" vertical="center" wrapText="1"/>
    </xf>
    <xf numFmtId="0" fontId="25" fillId="0" borderId="157" xfId="0" applyFont="1" applyBorder="1" applyAlignment="1">
      <alignment horizontal="center" vertical="center" wrapText="1"/>
    </xf>
    <xf numFmtId="0" fontId="25" fillId="0" borderId="106" xfId="0" applyFont="1" applyBorder="1" applyAlignment="1">
      <alignment horizontal="center" vertical="center" wrapText="1"/>
    </xf>
    <xf numFmtId="0" fontId="25" fillId="0" borderId="109" xfId="0" applyFont="1" applyBorder="1" applyAlignment="1">
      <alignment horizontal="center" vertical="center" wrapText="1"/>
    </xf>
    <xf numFmtId="0" fontId="25" fillId="0" borderId="107" xfId="0" applyFont="1" applyBorder="1" applyAlignment="1">
      <alignment horizontal="center" vertical="center" wrapText="1"/>
    </xf>
    <xf numFmtId="0" fontId="25" fillId="0" borderId="176" xfId="0" applyFont="1" applyBorder="1" applyAlignment="1">
      <alignment horizontal="center" vertical="center" wrapText="1"/>
    </xf>
    <xf numFmtId="0" fontId="25" fillId="0" borderId="177" xfId="0" applyFont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43" fillId="0" borderId="178" xfId="0" applyFont="1" applyBorder="1" applyAlignment="1">
      <alignment horizontal="right" vertical="center"/>
    </xf>
    <xf numFmtId="0" fontId="43" fillId="0" borderId="178" xfId="0" applyFont="1" applyBorder="1" applyAlignment="1">
      <alignment horizontal="left" vertical="center"/>
    </xf>
    <xf numFmtId="0" fontId="25" fillId="0" borderId="111" xfId="0" applyFont="1" applyBorder="1" applyAlignment="1">
      <alignment horizontal="left" vertical="center" wrapText="1" indent="1"/>
    </xf>
    <xf numFmtId="0" fontId="25" fillId="0" borderId="154" xfId="0" applyFont="1" applyBorder="1" applyAlignment="1">
      <alignment horizontal="left" vertical="center" wrapText="1" indent="1"/>
    </xf>
    <xf numFmtId="0" fontId="25" fillId="0" borderId="34" xfId="0" applyFont="1" applyBorder="1" applyAlignment="1">
      <alignment horizontal="left" vertical="center" wrapText="1" indent="1"/>
    </xf>
    <xf numFmtId="0" fontId="25" fillId="0" borderId="112" xfId="0" applyFont="1" applyBorder="1" applyAlignment="1">
      <alignment horizontal="center" wrapText="1"/>
    </xf>
    <xf numFmtId="0" fontId="25" fillId="0" borderId="113" xfId="0" applyFont="1" applyBorder="1" applyAlignment="1">
      <alignment horizontal="center" wrapText="1"/>
    </xf>
    <xf numFmtId="0" fontId="25" fillId="0" borderId="114" xfId="0" applyFont="1" applyBorder="1" applyAlignment="1">
      <alignment horizontal="center" wrapText="1"/>
    </xf>
    <xf numFmtId="0" fontId="25" fillId="0" borderId="112" xfId="0" applyFont="1" applyBorder="1" applyAlignment="1">
      <alignment horizontal="center" vertical="center" wrapText="1"/>
    </xf>
    <xf numFmtId="0" fontId="25" fillId="0" borderId="113" xfId="0" applyFont="1" applyBorder="1" applyAlignment="1">
      <alignment horizontal="center" vertical="center" wrapText="1"/>
    </xf>
    <xf numFmtId="178" fontId="25" fillId="0" borderId="113" xfId="0" applyNumberFormat="1" applyFont="1" applyBorder="1" applyAlignment="1">
      <alignment horizontal="center" vertical="center" wrapText="1"/>
    </xf>
    <xf numFmtId="178" fontId="25" fillId="0" borderId="14" xfId="0" applyNumberFormat="1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115" xfId="0" applyFont="1" applyBorder="1" applyAlignment="1">
      <alignment horizontal="left" vertical="center" wrapText="1" indent="1"/>
    </xf>
    <xf numFmtId="0" fontId="25" fillId="0" borderId="116" xfId="0" applyFont="1" applyBorder="1" applyAlignment="1">
      <alignment horizontal="left" vertical="center" wrapText="1" indent="1"/>
    </xf>
    <xf numFmtId="0" fontId="25" fillId="0" borderId="117" xfId="0" applyFont="1" applyBorder="1" applyAlignment="1">
      <alignment horizontal="center" vertical="center" wrapText="1"/>
    </xf>
    <xf numFmtId="0" fontId="25" fillId="0" borderId="115" xfId="0" applyFont="1" applyBorder="1" applyAlignment="1">
      <alignment horizontal="center" vertical="center" wrapText="1"/>
    </xf>
    <xf numFmtId="0" fontId="25" fillId="0" borderId="116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top" wrapText="1"/>
    </xf>
    <xf numFmtId="0" fontId="25" fillId="0" borderId="1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43" fillId="0" borderId="5" xfId="0" applyFont="1" applyBorder="1" applyAlignment="1">
      <alignment horizontal="left" vertical="center" wrapText="1" indent="2"/>
    </xf>
    <xf numFmtId="0" fontId="43" fillId="0" borderId="0" xfId="0" applyFont="1" applyBorder="1" applyAlignment="1">
      <alignment horizontal="left" vertical="center" wrapText="1" indent="2"/>
    </xf>
    <xf numFmtId="0" fontId="43" fillId="0" borderId="6" xfId="0" applyFont="1" applyBorder="1" applyAlignment="1">
      <alignment horizontal="left" vertical="center" wrapText="1" indent="2"/>
    </xf>
    <xf numFmtId="0" fontId="43" fillId="0" borderId="5" xfId="0" applyFont="1" applyBorder="1" applyAlignment="1">
      <alignment horizontal="left" vertical="center" wrapText="1" indent="3"/>
    </xf>
    <xf numFmtId="0" fontId="43" fillId="0" borderId="0" xfId="0" applyFont="1" applyBorder="1" applyAlignment="1">
      <alignment horizontal="left" vertical="center" wrapText="1" indent="3"/>
    </xf>
    <xf numFmtId="0" fontId="43" fillId="0" borderId="6" xfId="0" applyFont="1" applyBorder="1" applyAlignment="1">
      <alignment horizontal="left" vertical="center" wrapText="1" indent="3"/>
    </xf>
    <xf numFmtId="0" fontId="101" fillId="0" borderId="5" xfId="0" applyFont="1" applyBorder="1" applyAlignment="1">
      <alignment horizontal="center" vertical="center" wrapText="1"/>
    </xf>
    <xf numFmtId="0" fontId="101" fillId="0" borderId="0" xfId="0" applyFont="1" applyBorder="1" applyAlignment="1">
      <alignment horizontal="center" vertical="center" wrapText="1"/>
    </xf>
    <xf numFmtId="0" fontId="101" fillId="0" borderId="6" xfId="0" applyFont="1" applyBorder="1" applyAlignment="1">
      <alignment horizontal="center" vertical="center" wrapText="1"/>
    </xf>
    <xf numFmtId="0" fontId="101" fillId="0" borderId="7" xfId="0" applyFont="1" applyBorder="1" applyAlignment="1">
      <alignment horizontal="center" vertical="center" wrapText="1"/>
    </xf>
    <xf numFmtId="0" fontId="101" fillId="0" borderId="8" xfId="0" applyFont="1" applyBorder="1" applyAlignment="1">
      <alignment horizontal="center" vertical="center" wrapText="1"/>
    </xf>
    <xf numFmtId="0" fontId="101" fillId="0" borderId="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144" fillId="0" borderId="2" xfId="0" applyFont="1" applyBorder="1" applyAlignment="1">
      <alignment horizontal="center" vertical="center" wrapText="1"/>
    </xf>
    <xf numFmtId="0" fontId="144" fillId="0" borderId="3" xfId="0" applyFont="1" applyBorder="1" applyAlignment="1">
      <alignment horizontal="center" vertical="center" wrapText="1"/>
    </xf>
    <xf numFmtId="0" fontId="144" fillId="0" borderId="4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left" vertical="center" wrapText="1" indent="1"/>
    </xf>
    <xf numFmtId="0" fontId="55" fillId="0" borderId="0" xfId="0" applyFont="1" applyBorder="1" applyAlignment="1">
      <alignment horizontal="left" vertical="center" wrapText="1" indent="1"/>
    </xf>
    <xf numFmtId="0" fontId="55" fillId="0" borderId="6" xfId="0" applyFont="1" applyBorder="1" applyAlignment="1">
      <alignment horizontal="left" vertical="center" wrapText="1" indent="1"/>
    </xf>
    <xf numFmtId="0" fontId="28" fillId="14" borderId="169" xfId="0" applyFont="1" applyFill="1" applyBorder="1" applyAlignment="1">
      <alignment horizontal="center" vertical="center" wrapText="1"/>
    </xf>
    <xf numFmtId="0" fontId="28" fillId="14" borderId="121" xfId="0" applyFont="1" applyFill="1" applyBorder="1" applyAlignment="1">
      <alignment horizontal="center" vertical="center" wrapText="1"/>
    </xf>
    <xf numFmtId="0" fontId="28" fillId="14" borderId="170" xfId="0" applyFont="1" applyFill="1" applyBorder="1" applyAlignment="1">
      <alignment horizontal="center" vertical="center" wrapText="1"/>
    </xf>
    <xf numFmtId="0" fontId="28" fillId="0" borderId="133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120" xfId="0" applyFont="1" applyBorder="1" applyAlignment="1">
      <alignment horizontal="center" vertical="center" wrapText="1"/>
    </xf>
    <xf numFmtId="0" fontId="28" fillId="14" borderId="133" xfId="0" applyFont="1" applyFill="1" applyBorder="1" applyAlignment="1">
      <alignment horizontal="center" vertical="center" wrapText="1"/>
    </xf>
    <xf numFmtId="0" fontId="28" fillId="14" borderId="55" xfId="0" applyFont="1" applyFill="1" applyBorder="1" applyAlignment="1">
      <alignment horizontal="center" vertical="center" wrapText="1"/>
    </xf>
    <xf numFmtId="0" fontId="28" fillId="14" borderId="120" xfId="0" applyFont="1" applyFill="1" applyBorder="1" applyAlignment="1">
      <alignment horizontal="center" vertical="center" wrapText="1"/>
    </xf>
    <xf numFmtId="0" fontId="28" fillId="0" borderId="138" xfId="0" applyFont="1" applyBorder="1" applyAlignment="1">
      <alignment horizontal="center" vertical="center" wrapText="1"/>
    </xf>
    <xf numFmtId="0" fontId="28" fillId="0" borderId="166" xfId="0" applyFont="1" applyBorder="1" applyAlignment="1">
      <alignment horizontal="center" vertical="center" wrapText="1"/>
    </xf>
    <xf numFmtId="0" fontId="28" fillId="0" borderId="145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167" xfId="0" applyFont="1" applyBorder="1" applyAlignment="1">
      <alignment horizontal="center" vertical="center" wrapText="1"/>
    </xf>
    <xf numFmtId="0" fontId="28" fillId="0" borderId="168" xfId="0" applyFont="1" applyBorder="1" applyAlignment="1">
      <alignment horizontal="center" vertical="center" wrapText="1"/>
    </xf>
    <xf numFmtId="0" fontId="134" fillId="0" borderId="138" xfId="0" applyFont="1" applyBorder="1" applyAlignment="1">
      <alignment horizontal="center" vertical="center" wrapText="1"/>
    </xf>
    <xf numFmtId="0" fontId="134" fillId="0" borderId="61" xfId="0" applyFont="1" applyBorder="1" applyAlignment="1">
      <alignment horizontal="center" vertical="center" wrapText="1"/>
    </xf>
    <xf numFmtId="0" fontId="134" fillId="0" borderId="145" xfId="0" applyFont="1" applyBorder="1" applyAlignment="1">
      <alignment horizontal="center" vertical="center" wrapText="1"/>
    </xf>
    <xf numFmtId="0" fontId="134" fillId="0" borderId="6" xfId="0" applyFont="1" applyBorder="1" applyAlignment="1">
      <alignment horizontal="center" vertical="center" wrapText="1"/>
    </xf>
    <xf numFmtId="0" fontId="134" fillId="0" borderId="167" xfId="0" applyFont="1" applyBorder="1" applyAlignment="1">
      <alignment horizontal="center" vertical="center" wrapText="1"/>
    </xf>
    <xf numFmtId="0" fontId="134" fillId="0" borderId="72" xfId="0" applyFont="1" applyBorder="1" applyAlignment="1">
      <alignment horizontal="center" vertical="center" wrapText="1"/>
    </xf>
    <xf numFmtId="178" fontId="101" fillId="0" borderId="5" xfId="0" applyNumberFormat="1" applyFont="1" applyBorder="1" applyAlignment="1">
      <alignment horizontal="center" vertical="center" wrapText="1"/>
    </xf>
    <xf numFmtId="178" fontId="101" fillId="0" borderId="0" xfId="0" applyNumberFormat="1" applyFont="1" applyBorder="1" applyAlignment="1">
      <alignment horizontal="center" vertical="center" wrapText="1"/>
    </xf>
    <xf numFmtId="178" fontId="101" fillId="0" borderId="6" xfId="0" applyNumberFormat="1" applyFont="1" applyBorder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70" fillId="0" borderId="0" xfId="0" applyFont="1" applyAlignment="1">
      <alignment horizontal="right" vertical="center" wrapText="1"/>
    </xf>
    <xf numFmtId="0" fontId="24" fillId="0" borderId="0" xfId="0" applyFont="1" applyAlignment="1">
      <alignment horizontal="left" vertical="center" wrapText="1"/>
    </xf>
    <xf numFmtId="0" fontId="72" fillId="0" borderId="20" xfId="0" applyFont="1" applyBorder="1" applyAlignment="1">
      <alignment horizontal="left" vertical="center" wrapText="1"/>
    </xf>
    <xf numFmtId="0" fontId="72" fillId="0" borderId="73" xfId="0" applyFont="1" applyBorder="1" applyAlignment="1">
      <alignment horizontal="left" vertical="center" wrapText="1"/>
    </xf>
    <xf numFmtId="0" fontId="72" fillId="0" borderId="56" xfId="0" applyFont="1" applyBorder="1" applyAlignment="1">
      <alignment horizontal="left" vertical="center" wrapText="1"/>
    </xf>
    <xf numFmtId="0" fontId="72" fillId="0" borderId="57" xfId="0" applyFont="1" applyBorder="1" applyAlignment="1">
      <alignment horizontal="left" vertical="center" wrapText="1"/>
    </xf>
    <xf numFmtId="0" fontId="44" fillId="0" borderId="42" xfId="0" applyFont="1" applyBorder="1" applyAlignment="1">
      <alignment horizontal="center" vertical="center" wrapText="1"/>
    </xf>
    <xf numFmtId="0" fontId="44" fillId="0" borderId="91" xfId="0" applyFont="1" applyBorder="1" applyAlignment="1">
      <alignment horizontal="center" vertical="center" wrapText="1"/>
    </xf>
    <xf numFmtId="0" fontId="44" fillId="0" borderId="59" xfId="0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2" fillId="0" borderId="58" xfId="0" applyFont="1" applyBorder="1" applyAlignment="1">
      <alignment horizontal="center" vertical="center" wrapText="1"/>
    </xf>
    <xf numFmtId="0" fontId="72" fillId="0" borderId="26" xfId="0" applyFont="1" applyBorder="1" applyAlignment="1">
      <alignment horizontal="center" vertical="center" wrapText="1"/>
    </xf>
    <xf numFmtId="0" fontId="72" fillId="0" borderId="34" xfId="0" applyFont="1" applyBorder="1" applyAlignment="1">
      <alignment horizontal="center" vertical="center" wrapText="1"/>
    </xf>
    <xf numFmtId="0" fontId="55" fillId="0" borderId="0" xfId="0" applyFont="1" applyAlignment="1">
      <alignment horizontal="right" vertical="center" wrapText="1"/>
    </xf>
    <xf numFmtId="178" fontId="55" fillId="0" borderId="0" xfId="0" applyNumberFormat="1" applyFont="1" applyAlignment="1">
      <alignment horizontal="right" vertical="center" wrapText="1"/>
    </xf>
    <xf numFmtId="0" fontId="95" fillId="0" borderId="0" xfId="0" applyFont="1" applyAlignment="1">
      <alignment horizontal="center" vertical="center" wrapText="1"/>
    </xf>
    <xf numFmtId="0" fontId="173" fillId="0" borderId="14" xfId="0" applyFont="1" applyBorder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1" fillId="0" borderId="0" xfId="0" applyFont="1" applyAlignment="1">
      <alignment horizontal="left" vertical="center" indent="1"/>
    </xf>
    <xf numFmtId="0" fontId="131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1" fillId="0" borderId="0" xfId="0" applyFont="1" applyAlignment="1">
      <alignment horizontal="left" vertical="center" wrapText="1"/>
    </xf>
    <xf numFmtId="178" fontId="131" fillId="0" borderId="0" xfId="0" applyNumberFormat="1" applyFont="1" applyAlignment="1">
      <alignment horizontal="center" vertical="center"/>
    </xf>
    <xf numFmtId="0" fontId="81" fillId="0" borderId="0" xfId="0" applyNumberFormat="1" applyFont="1" applyAlignment="1">
      <alignment horizontal="left" vertical="center" indent="2"/>
    </xf>
    <xf numFmtId="0" fontId="51" fillId="0" borderId="0" xfId="0" applyFont="1" applyAlignment="1">
      <alignment horizontal="left" vertical="center" wrapText="1"/>
    </xf>
    <xf numFmtId="0" fontId="89" fillId="0" borderId="0" xfId="0" applyFont="1" applyAlignment="1">
      <alignment horizontal="center" vertical="center"/>
    </xf>
    <xf numFmtId="0" fontId="90" fillId="0" borderId="0" xfId="0" applyNumberFormat="1" applyFont="1" applyAlignment="1">
      <alignment horizontal="center" vertical="center"/>
    </xf>
    <xf numFmtId="31" fontId="90" fillId="0" borderId="0" xfId="0" applyNumberFormat="1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89" fillId="0" borderId="0" xfId="0" applyFont="1" applyAlignment="1">
      <alignment horizontal="left" vertical="center"/>
    </xf>
    <xf numFmtId="0" fontId="91" fillId="0" borderId="0" xfId="0" applyFont="1" applyAlignment="1">
      <alignment horizontal="left" vertical="center"/>
    </xf>
    <xf numFmtId="0" fontId="90" fillId="0" borderId="0" xfId="0" applyFont="1" applyAlignment="1">
      <alignment horizontal="left" vertical="center"/>
    </xf>
    <xf numFmtId="0" fontId="94" fillId="0" borderId="0" xfId="0" applyFont="1" applyAlignment="1">
      <alignment horizontal="center" vertical="center" wrapText="1"/>
    </xf>
    <xf numFmtId="178" fontId="95" fillId="0" borderId="0" xfId="0" applyNumberFormat="1" applyFont="1" applyAlignment="1">
      <alignment horizontal="center" vertical="center" wrapText="1"/>
    </xf>
    <xf numFmtId="0" fontId="181" fillId="0" borderId="0" xfId="0" applyNumberFormat="1" applyFont="1" applyBorder="1" applyAlignment="1">
      <alignment horizontal="center" vertical="center"/>
    </xf>
    <xf numFmtId="0" fontId="64" fillId="0" borderId="0" xfId="0" applyNumberFormat="1" applyFont="1" applyBorder="1" applyAlignment="1">
      <alignment horizontal="center" vertical="center"/>
    </xf>
    <xf numFmtId="0" fontId="178" fillId="0" borderId="0" xfId="0" applyNumberFormat="1" applyFont="1" applyBorder="1" applyAlignment="1">
      <alignment horizontal="center" vertical="center"/>
    </xf>
    <xf numFmtId="0" fontId="49" fillId="0" borderId="0" xfId="0" applyNumberFormat="1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76" fillId="0" borderId="8" xfId="0" applyFont="1" applyBorder="1" applyAlignment="1">
      <alignment horizontal="center" vertical="center"/>
    </xf>
    <xf numFmtId="0" fontId="79" fillId="0" borderId="83" xfId="0" applyFont="1" applyBorder="1" applyAlignment="1">
      <alignment horizontal="center" vertical="center"/>
    </xf>
    <xf numFmtId="0" fontId="79" fillId="0" borderId="84" xfId="0" applyFont="1" applyBorder="1" applyAlignment="1">
      <alignment horizontal="center" vertical="center"/>
    </xf>
    <xf numFmtId="0" fontId="79" fillId="0" borderId="85" xfId="0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76" fillId="0" borderId="83" xfId="0" applyFont="1" applyBorder="1" applyAlignment="1">
      <alignment horizontal="center" vertical="center"/>
    </xf>
    <xf numFmtId="0" fontId="76" fillId="0" borderId="84" xfId="0" applyFont="1" applyBorder="1" applyAlignment="1">
      <alignment horizontal="center" vertical="center"/>
    </xf>
    <xf numFmtId="0" fontId="76" fillId="0" borderId="85" xfId="0" applyFont="1" applyBorder="1" applyAlignment="1">
      <alignment horizontal="center" vertical="center"/>
    </xf>
    <xf numFmtId="14" fontId="115" fillId="0" borderId="28" xfId="15" applyNumberFormat="1" applyFont="1" applyBorder="1" applyAlignment="1">
      <alignment horizontal="center" vertical="center" wrapText="1"/>
    </xf>
    <xf numFmtId="14" fontId="115" fillId="0" borderId="32" xfId="15" applyNumberFormat="1" applyFont="1" applyBorder="1" applyAlignment="1">
      <alignment horizontal="center" vertical="center" wrapText="1"/>
    </xf>
    <xf numFmtId="14" fontId="115" fillId="0" borderId="44" xfId="15" applyNumberFormat="1" applyFont="1" applyBorder="1" applyAlignment="1">
      <alignment horizontal="center" vertical="center" wrapText="1"/>
    </xf>
    <xf numFmtId="0" fontId="117" fillId="7" borderId="16" xfId="8" applyFont="1" applyFill="1" applyBorder="1" applyAlignment="1">
      <alignment horizontal="center" vertical="center" wrapText="1"/>
    </xf>
    <xf numFmtId="0" fontId="117" fillId="7" borderId="17" xfId="8" applyFont="1" applyFill="1" applyBorder="1" applyAlignment="1">
      <alignment horizontal="center" vertical="center" wrapText="1"/>
    </xf>
    <xf numFmtId="0" fontId="117" fillId="8" borderId="16" xfId="8" applyFont="1" applyFill="1" applyBorder="1" applyAlignment="1">
      <alignment horizontal="center" vertical="center" wrapText="1"/>
    </xf>
    <xf numFmtId="0" fontId="117" fillId="8" borderId="18" xfId="8" applyFont="1" applyFill="1" applyBorder="1" applyAlignment="1">
      <alignment horizontal="center" vertical="center" wrapText="1"/>
    </xf>
    <xf numFmtId="0" fontId="117" fillId="8" borderId="19" xfId="8" applyFont="1" applyFill="1" applyBorder="1" applyAlignment="1">
      <alignment horizontal="center" vertical="center" wrapText="1"/>
    </xf>
    <xf numFmtId="14" fontId="117" fillId="0" borderId="88" xfId="0" applyNumberFormat="1" applyFont="1" applyBorder="1" applyAlignment="1">
      <alignment horizontal="center" vertical="center" wrapText="1"/>
    </xf>
    <xf numFmtId="14" fontId="117" fillId="0" borderId="147" xfId="0" applyNumberFormat="1" applyFont="1" applyBorder="1" applyAlignment="1">
      <alignment horizontal="center" vertical="center" wrapText="1"/>
    </xf>
    <xf numFmtId="0" fontId="187" fillId="0" borderId="5" xfId="0" applyFont="1" applyBorder="1" applyAlignment="1">
      <alignment horizontal="center" vertical="center"/>
    </xf>
    <xf numFmtId="0" fontId="187" fillId="0" borderId="0" xfId="0" applyFont="1" applyBorder="1" applyAlignment="1">
      <alignment horizontal="center" vertical="center"/>
    </xf>
    <xf numFmtId="0" fontId="187" fillId="0" borderId="6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NumberFormat="1" applyFont="1" applyAlignment="1">
      <alignment horizontal="center" vertical="center"/>
    </xf>
    <xf numFmtId="0" fontId="55" fillId="0" borderId="0" xfId="0" applyFont="1" applyFill="1" applyBorder="1" applyAlignment="1">
      <alignment horizontal="center" vertical="center" wrapText="1"/>
    </xf>
    <xf numFmtId="0" fontId="55" fillId="0" borderId="82" xfId="0" applyFont="1" applyBorder="1" applyAlignment="1">
      <alignment horizontal="center" vertical="center" wrapText="1"/>
    </xf>
    <xf numFmtId="0" fontId="55" fillId="0" borderId="35" xfId="0" applyFont="1" applyBorder="1" applyAlignment="1">
      <alignment horizontal="center" vertical="center" wrapText="1"/>
    </xf>
    <xf numFmtId="178" fontId="95" fillId="0" borderId="0" xfId="0" applyNumberFormat="1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5" fillId="0" borderId="50" xfId="0" applyFont="1" applyBorder="1" applyAlignment="1">
      <alignment horizontal="center" vertical="center"/>
    </xf>
    <xf numFmtId="0" fontId="55" fillId="3" borderId="82" xfId="0" applyFont="1" applyFill="1" applyBorder="1" applyAlignment="1">
      <alignment horizontal="center" vertical="center" wrapText="1"/>
    </xf>
    <xf numFmtId="0" fontId="55" fillId="3" borderId="35" xfId="0" applyFont="1" applyFill="1" applyBorder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/>
    </xf>
    <xf numFmtId="0" fontId="55" fillId="0" borderId="173" xfId="0" applyFont="1" applyBorder="1" applyAlignment="1">
      <alignment horizontal="center" vertical="center" wrapText="1"/>
    </xf>
    <xf numFmtId="0" fontId="55" fillId="0" borderId="174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1" fillId="0" borderId="0" xfId="2" applyFill="1" applyAlignment="1">
      <alignment horizontal="center" vertical="center" wrapText="1"/>
    </xf>
    <xf numFmtId="0" fontId="160" fillId="2" borderId="63" xfId="0" applyFont="1" applyFill="1" applyBorder="1" applyAlignment="1">
      <alignment horizontal="center" vertical="center"/>
    </xf>
    <xf numFmtId="0" fontId="160" fillId="2" borderId="64" xfId="0" applyFont="1" applyFill="1" applyBorder="1" applyAlignment="1">
      <alignment horizontal="center" vertical="center"/>
    </xf>
    <xf numFmtId="0" fontId="160" fillId="2" borderId="30" xfId="0" applyFont="1" applyFill="1" applyBorder="1" applyAlignment="1">
      <alignment horizontal="center" vertical="center"/>
    </xf>
    <xf numFmtId="0" fontId="88" fillId="2" borderId="63" xfId="0" applyFont="1" applyFill="1" applyBorder="1" applyAlignment="1">
      <alignment horizontal="center" vertical="center"/>
    </xf>
    <xf numFmtId="0" fontId="88" fillId="2" borderId="64" xfId="0" applyFont="1" applyFill="1" applyBorder="1" applyAlignment="1">
      <alignment horizontal="center" vertical="center"/>
    </xf>
    <xf numFmtId="0" fontId="88" fillId="2" borderId="30" xfId="0" applyFont="1" applyFill="1" applyBorder="1" applyAlignment="1">
      <alignment horizontal="center" vertical="center"/>
    </xf>
    <xf numFmtId="0" fontId="160" fillId="4" borderId="1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8" fillId="4" borderId="63" xfId="0" applyFont="1" applyFill="1" applyBorder="1" applyAlignment="1">
      <alignment horizontal="center" vertical="center"/>
    </xf>
    <xf numFmtId="0" fontId="88" fillId="4" borderId="64" xfId="0" applyFont="1" applyFill="1" applyBorder="1" applyAlignment="1">
      <alignment horizontal="center" vertical="center"/>
    </xf>
    <xf numFmtId="0" fontId="88" fillId="4" borderId="30" xfId="0" applyFont="1" applyFill="1" applyBorder="1" applyAlignment="1">
      <alignment horizontal="center" vertical="center"/>
    </xf>
    <xf numFmtId="0" fontId="161" fillId="0" borderId="76" xfId="0" applyFont="1" applyBorder="1" applyAlignment="1">
      <alignment horizontal="center" vertical="center"/>
    </xf>
    <xf numFmtId="0" fontId="161" fillId="0" borderId="77" xfId="0" applyFont="1" applyBorder="1" applyAlignment="1">
      <alignment horizontal="center" vertical="center"/>
    </xf>
    <xf numFmtId="0" fontId="161" fillId="0" borderId="79" xfId="0" applyFont="1" applyBorder="1" applyAlignment="1">
      <alignment horizontal="center" vertical="center"/>
    </xf>
    <xf numFmtId="0" fontId="160" fillId="0" borderId="30" xfId="0" applyFont="1" applyFill="1" applyBorder="1" applyAlignment="1">
      <alignment horizontal="center" vertical="center"/>
    </xf>
    <xf numFmtId="0" fontId="160" fillId="0" borderId="1" xfId="0" applyFont="1" applyFill="1" applyBorder="1" applyAlignment="1">
      <alignment horizontal="center" vertical="center"/>
    </xf>
    <xf numFmtId="0" fontId="88" fillId="0" borderId="30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center" vertical="center"/>
    </xf>
    <xf numFmtId="0" fontId="160" fillId="3" borderId="1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8" fillId="0" borderId="63" xfId="0" applyFont="1" applyFill="1" applyBorder="1" applyAlignment="1">
      <alignment horizontal="center" vertical="center"/>
    </xf>
    <xf numFmtId="0" fontId="88" fillId="0" borderId="64" xfId="0" applyFont="1" applyFill="1" applyBorder="1" applyAlignment="1">
      <alignment horizontal="center" vertical="center"/>
    </xf>
    <xf numFmtId="0" fontId="160" fillId="0" borderId="63" xfId="0" applyFont="1" applyFill="1" applyBorder="1" applyAlignment="1">
      <alignment horizontal="center" vertical="center"/>
    </xf>
    <xf numFmtId="0" fontId="160" fillId="0" borderId="64" xfId="0" applyFont="1" applyFill="1" applyBorder="1" applyAlignment="1">
      <alignment horizontal="center" vertical="center"/>
    </xf>
    <xf numFmtId="0" fontId="160" fillId="4" borderId="63" xfId="0" applyFont="1" applyFill="1" applyBorder="1" applyAlignment="1">
      <alignment horizontal="center" vertical="center"/>
    </xf>
    <xf numFmtId="0" fontId="160" fillId="4" borderId="64" xfId="0" applyFont="1" applyFill="1" applyBorder="1" applyAlignment="1">
      <alignment horizontal="center" vertical="center"/>
    </xf>
    <xf numFmtId="0" fontId="160" fillId="4" borderId="30" xfId="0" applyFont="1" applyFill="1" applyBorder="1" applyAlignment="1">
      <alignment horizontal="center" vertical="center"/>
    </xf>
    <xf numFmtId="0" fontId="169" fillId="3" borderId="0" xfId="0" applyFont="1" applyFill="1" applyBorder="1" applyAlignment="1">
      <alignment horizontal="center" vertical="center" wrapText="1"/>
    </xf>
    <xf numFmtId="0" fontId="101" fillId="0" borderId="2" xfId="0" applyFont="1" applyBorder="1" applyAlignment="1">
      <alignment horizontal="center" vertical="center" wrapText="1"/>
    </xf>
    <xf numFmtId="0" fontId="101" fillId="0" borderId="3" xfId="0" applyFont="1" applyBorder="1" applyAlignment="1">
      <alignment horizontal="center" vertical="center" wrapText="1"/>
    </xf>
    <xf numFmtId="0" fontId="101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 wrapText="1" indent="4"/>
    </xf>
    <xf numFmtId="0" fontId="25" fillId="0" borderId="0" xfId="0" applyFont="1" applyBorder="1" applyAlignment="1">
      <alignment horizontal="left" vertical="center" wrapText="1" indent="4"/>
    </xf>
    <xf numFmtId="0" fontId="25" fillId="0" borderId="6" xfId="0" applyFont="1" applyBorder="1" applyAlignment="1">
      <alignment horizontal="left" vertical="center" wrapText="1" indent="4"/>
    </xf>
    <xf numFmtId="0" fontId="25" fillId="0" borderId="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 indent="3"/>
    </xf>
    <xf numFmtId="0" fontId="25" fillId="0" borderId="0" xfId="0" applyFont="1" applyBorder="1" applyAlignment="1">
      <alignment horizontal="left" vertical="center" wrapText="1" indent="3"/>
    </xf>
    <xf numFmtId="0" fontId="25" fillId="0" borderId="6" xfId="0" applyFont="1" applyBorder="1" applyAlignment="1">
      <alignment horizontal="left" vertical="center" wrapText="1" indent="3"/>
    </xf>
    <xf numFmtId="0" fontId="25" fillId="0" borderId="5" xfId="0" applyFont="1" applyBorder="1" applyAlignment="1">
      <alignment horizontal="left" vertical="center" wrapText="1" indent="1"/>
    </xf>
    <xf numFmtId="0" fontId="23" fillId="3" borderId="1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 indent="1"/>
    </xf>
    <xf numFmtId="0" fontId="24" fillId="0" borderId="63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center" wrapText="1" indent="5"/>
    </xf>
    <xf numFmtId="0" fontId="25" fillId="0" borderId="8" xfId="0" applyFont="1" applyBorder="1" applyAlignment="1">
      <alignment horizontal="left" vertical="center" wrapText="1" indent="5"/>
    </xf>
    <xf numFmtId="0" fontId="25" fillId="0" borderId="9" xfId="0" applyFont="1" applyBorder="1" applyAlignment="1">
      <alignment horizontal="left" vertical="center" wrapText="1" indent="5"/>
    </xf>
    <xf numFmtId="178" fontId="28" fillId="0" borderId="5" xfId="0" applyNumberFormat="1" applyFont="1" applyBorder="1" applyAlignment="1">
      <alignment horizontal="center" vertical="center" wrapText="1"/>
    </xf>
    <xf numFmtId="178" fontId="28" fillId="0" borderId="0" xfId="0" applyNumberFormat="1" applyFont="1" applyBorder="1" applyAlignment="1">
      <alignment horizontal="center" vertical="center" wrapText="1"/>
    </xf>
    <xf numFmtId="178" fontId="28" fillId="0" borderId="6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 indent="1"/>
    </xf>
    <xf numFmtId="0" fontId="26" fillId="0" borderId="0" xfId="0" applyFont="1" applyBorder="1" applyAlignment="1">
      <alignment horizontal="left" vertical="center" wrapText="1" indent="1"/>
    </xf>
    <xf numFmtId="0" fontId="26" fillId="0" borderId="6" xfId="0" applyFont="1" applyBorder="1" applyAlignment="1">
      <alignment horizontal="left" vertical="center" wrapText="1" indent="1"/>
    </xf>
    <xf numFmtId="0" fontId="26" fillId="0" borderId="0" xfId="0" applyFont="1" applyBorder="1" applyAlignment="1">
      <alignment horizontal="left" vertical="center" wrapText="1"/>
    </xf>
    <xf numFmtId="0" fontId="170" fillId="0" borderId="0" xfId="0" applyFont="1" applyBorder="1" applyAlignment="1">
      <alignment horizontal="left" vertical="center" wrapText="1"/>
    </xf>
    <xf numFmtId="177" fontId="26" fillId="3" borderId="0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 indent="1"/>
    </xf>
    <xf numFmtId="0" fontId="25" fillId="0" borderId="7" xfId="0" applyFont="1" applyBorder="1" applyAlignment="1">
      <alignment horizontal="left" vertical="center" wrapText="1" indent="1"/>
    </xf>
    <xf numFmtId="0" fontId="25" fillId="0" borderId="8" xfId="0" applyFont="1" applyBorder="1" applyAlignment="1">
      <alignment horizontal="left" vertical="center" wrapText="1" indent="1"/>
    </xf>
    <xf numFmtId="0" fontId="25" fillId="0" borderId="9" xfId="0" applyFont="1" applyBorder="1" applyAlignment="1">
      <alignment horizontal="left" vertical="center" wrapText="1" indent="1"/>
    </xf>
    <xf numFmtId="0" fontId="25" fillId="0" borderId="2" xfId="0" applyFont="1" applyBorder="1" applyAlignment="1">
      <alignment horizontal="left" vertical="center" wrapText="1" indent="1"/>
    </xf>
    <xf numFmtId="0" fontId="25" fillId="0" borderId="3" xfId="0" applyFont="1" applyBorder="1" applyAlignment="1">
      <alignment horizontal="left" vertical="center" wrapText="1" indent="1"/>
    </xf>
    <xf numFmtId="0" fontId="25" fillId="0" borderId="4" xfId="0" applyFont="1" applyBorder="1" applyAlignment="1">
      <alignment horizontal="left" vertical="center" wrapText="1" indent="1"/>
    </xf>
    <xf numFmtId="0" fontId="42" fillId="3" borderId="7" xfId="0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right" vertical="center" wrapText="1"/>
    </xf>
    <xf numFmtId="31" fontId="26" fillId="3" borderId="0" xfId="0" applyNumberFormat="1" applyFont="1" applyFill="1" applyBorder="1" applyAlignment="1">
      <alignment horizontal="center" vertical="center" wrapText="1"/>
    </xf>
    <xf numFmtId="183" fontId="69" fillId="0" borderId="0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 wrapText="1" indent="6"/>
    </xf>
    <xf numFmtId="0" fontId="25" fillId="0" borderId="0" xfId="0" applyFont="1" applyBorder="1" applyAlignment="1">
      <alignment horizontal="left" vertical="center" wrapText="1" indent="6"/>
    </xf>
    <xf numFmtId="0" fontId="25" fillId="0" borderId="6" xfId="0" applyFont="1" applyBorder="1" applyAlignment="1">
      <alignment horizontal="left" vertical="center" wrapText="1" indent="6"/>
    </xf>
    <xf numFmtId="0" fontId="43" fillId="7" borderId="1" xfId="0" applyFont="1" applyFill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 wrapText="1"/>
    </xf>
    <xf numFmtId="0" fontId="115" fillId="0" borderId="1" xfId="0" applyFont="1" applyBorder="1" applyAlignment="1">
      <alignment horizontal="center" vertical="center" wrapText="1"/>
    </xf>
    <xf numFmtId="0" fontId="117" fillId="8" borderId="16" xfId="26" applyFont="1" applyFill="1" applyBorder="1" applyAlignment="1">
      <alignment horizontal="center" vertical="center" wrapText="1"/>
    </xf>
    <xf numFmtId="0" fontId="117" fillId="8" borderId="18" xfId="26" applyFont="1" applyFill="1" applyBorder="1" applyAlignment="1">
      <alignment horizontal="center" vertical="center" wrapText="1"/>
    </xf>
    <xf numFmtId="0" fontId="117" fillId="8" borderId="19" xfId="26" applyFont="1" applyFill="1" applyBorder="1" applyAlignment="1">
      <alignment horizontal="center" vertical="center" wrapText="1"/>
    </xf>
    <xf numFmtId="0" fontId="117" fillId="7" borderId="16" xfId="26" applyFont="1" applyFill="1" applyBorder="1" applyAlignment="1">
      <alignment horizontal="center" vertical="center" wrapText="1"/>
    </xf>
    <xf numFmtId="0" fontId="117" fillId="7" borderId="17" xfId="26" applyFont="1" applyFill="1" applyBorder="1" applyAlignment="1">
      <alignment horizontal="center" vertical="center" wrapText="1"/>
    </xf>
    <xf numFmtId="14" fontId="115" fillId="0" borderId="29" xfId="26" applyNumberFormat="1" applyFont="1" applyBorder="1" applyAlignment="1">
      <alignment horizontal="center" vertical="center" wrapText="1"/>
    </xf>
    <xf numFmtId="0" fontId="115" fillId="0" borderId="29" xfId="26" applyFont="1" applyBorder="1" applyAlignment="1">
      <alignment horizontal="center" vertical="center" wrapText="1"/>
    </xf>
    <xf numFmtId="0" fontId="115" fillId="0" borderId="45" xfId="26" applyFont="1" applyBorder="1" applyAlignment="1">
      <alignment horizontal="center" vertical="center" wrapText="1"/>
    </xf>
    <xf numFmtId="0" fontId="30" fillId="2" borderId="83" xfId="26" applyFont="1" applyFill="1" applyBorder="1" applyAlignment="1">
      <alignment horizontal="center" vertical="center" wrapText="1"/>
    </xf>
    <xf numFmtId="0" fontId="30" fillId="2" borderId="84" xfId="26" applyFont="1" applyFill="1" applyBorder="1" applyAlignment="1">
      <alignment horizontal="center" vertical="center"/>
    </xf>
    <xf numFmtId="0" fontId="30" fillId="2" borderId="85" xfId="26" applyFont="1" applyFill="1" applyBorder="1" applyAlignment="1">
      <alignment horizontal="center" vertical="center"/>
    </xf>
    <xf numFmtId="0" fontId="80" fillId="0" borderId="56" xfId="26" applyFont="1" applyBorder="1" applyAlignment="1">
      <alignment horizontal="center" vertical="center" wrapText="1"/>
    </xf>
    <xf numFmtId="0" fontId="80" fillId="0" borderId="57" xfId="26" applyFont="1" applyBorder="1" applyAlignment="1">
      <alignment horizontal="center" vertical="center"/>
    </xf>
    <xf numFmtId="0" fontId="80" fillId="0" borderId="1" xfId="26" applyFont="1" applyBorder="1" applyAlignment="1">
      <alignment horizontal="center" vertical="center"/>
    </xf>
    <xf numFmtId="0" fontId="80" fillId="0" borderId="58" xfId="26" applyFont="1" applyBorder="1" applyAlignment="1">
      <alignment horizontal="center" vertical="center"/>
    </xf>
    <xf numFmtId="0" fontId="80" fillId="0" borderId="59" xfId="26" applyFont="1" applyBorder="1" applyAlignment="1">
      <alignment horizontal="center" vertical="center"/>
    </xf>
    <xf numFmtId="0" fontId="80" fillId="0" borderId="60" xfId="26" applyFont="1" applyBorder="1" applyAlignment="1">
      <alignment horizontal="center" vertical="center"/>
    </xf>
    <xf numFmtId="0" fontId="115" fillId="7" borderId="16" xfId="0" applyFont="1" applyFill="1" applyBorder="1" applyAlignment="1">
      <alignment horizontal="center" vertical="center" wrapText="1"/>
    </xf>
    <xf numFmtId="0" fontId="115" fillId="7" borderId="17" xfId="0" applyFont="1" applyFill="1" applyBorder="1" applyAlignment="1">
      <alignment horizontal="center" vertical="center" wrapText="1"/>
    </xf>
    <xf numFmtId="0" fontId="115" fillId="8" borderId="16" xfId="0" applyFont="1" applyFill="1" applyBorder="1" applyAlignment="1">
      <alignment horizontal="center" vertical="center" wrapText="1"/>
    </xf>
    <xf numFmtId="0" fontId="115" fillId="8" borderId="18" xfId="0" applyFont="1" applyFill="1" applyBorder="1" applyAlignment="1">
      <alignment horizontal="center" vertical="center" wrapText="1"/>
    </xf>
    <xf numFmtId="0" fontId="115" fillId="8" borderId="19" xfId="0" applyFont="1" applyFill="1" applyBorder="1" applyAlignment="1">
      <alignment horizontal="center" vertical="center" wrapText="1"/>
    </xf>
    <xf numFmtId="14" fontId="115" fillId="0" borderId="29" xfId="0" applyNumberFormat="1" applyFont="1" applyBorder="1" applyAlignment="1">
      <alignment horizontal="center" vertical="center" wrapText="1"/>
    </xf>
    <xf numFmtId="14" fontId="115" fillId="0" borderId="45" xfId="0" applyNumberFormat="1" applyFont="1" applyBorder="1" applyAlignment="1">
      <alignment horizontal="center" vertical="center" wrapText="1"/>
    </xf>
    <xf numFmtId="0" fontId="163" fillId="7" borderId="16" xfId="16" applyFont="1" applyFill="1" applyBorder="1" applyAlignment="1">
      <alignment horizontal="center" vertical="center" wrapText="1"/>
    </xf>
    <xf numFmtId="0" fontId="163" fillId="7" borderId="17" xfId="16" applyFont="1" applyFill="1" applyBorder="1" applyAlignment="1">
      <alignment horizontal="center" vertical="center" wrapText="1"/>
    </xf>
    <xf numFmtId="0" fontId="163" fillId="8" borderId="16" xfId="16" applyFont="1" applyFill="1" applyBorder="1" applyAlignment="1">
      <alignment horizontal="center" vertical="center" wrapText="1"/>
    </xf>
    <xf numFmtId="0" fontId="163" fillId="8" borderId="18" xfId="16" applyFont="1" applyFill="1" applyBorder="1" applyAlignment="1">
      <alignment horizontal="center" vertical="center" wrapText="1"/>
    </xf>
    <xf numFmtId="0" fontId="163" fillId="8" borderId="19" xfId="16" applyFont="1" applyFill="1" applyBorder="1" applyAlignment="1">
      <alignment horizontal="center" vertical="center" wrapText="1"/>
    </xf>
    <xf numFmtId="14" fontId="163" fillId="0" borderId="29" xfId="16" applyNumberFormat="1" applyFont="1" applyBorder="1" applyAlignment="1">
      <alignment horizontal="center" vertical="center" wrapText="1"/>
    </xf>
    <xf numFmtId="14" fontId="163" fillId="0" borderId="45" xfId="16" applyNumberFormat="1" applyFont="1" applyBorder="1" applyAlignment="1">
      <alignment horizontal="center" vertical="center" wrapText="1"/>
    </xf>
    <xf numFmtId="0" fontId="117" fillId="7" borderId="16" xfId="0" applyFont="1" applyFill="1" applyBorder="1" applyAlignment="1">
      <alignment horizontal="center" vertical="center" wrapText="1"/>
    </xf>
    <xf numFmtId="0" fontId="117" fillId="7" borderId="17" xfId="0" applyFont="1" applyFill="1" applyBorder="1" applyAlignment="1">
      <alignment horizontal="center" vertical="center" wrapText="1"/>
    </xf>
    <xf numFmtId="0" fontId="117" fillId="8" borderId="16" xfId="0" applyFont="1" applyFill="1" applyBorder="1" applyAlignment="1">
      <alignment horizontal="center" vertical="center" wrapText="1"/>
    </xf>
    <xf numFmtId="0" fontId="117" fillId="8" borderId="18" xfId="0" applyFont="1" applyFill="1" applyBorder="1" applyAlignment="1">
      <alignment horizontal="center" vertical="center" wrapText="1"/>
    </xf>
    <xf numFmtId="0" fontId="117" fillId="8" borderId="19" xfId="0" applyFont="1" applyFill="1" applyBorder="1" applyAlignment="1">
      <alignment horizontal="center" vertical="center" wrapText="1"/>
    </xf>
    <xf numFmtId="14" fontId="115" fillId="0" borderId="1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15" fillId="0" borderId="29" xfId="0" applyFont="1" applyBorder="1" applyAlignment="1">
      <alignment horizontal="center" vertical="center" wrapText="1"/>
    </xf>
    <xf numFmtId="0" fontId="115" fillId="0" borderId="45" xfId="0" applyFont="1" applyBorder="1" applyAlignment="1">
      <alignment horizontal="center" vertical="center" wrapText="1"/>
    </xf>
    <xf numFmtId="0" fontId="117" fillId="8" borderId="16" xfId="12" applyFont="1" applyFill="1" applyBorder="1" applyAlignment="1">
      <alignment horizontal="center" vertical="center" wrapText="1"/>
    </xf>
    <xf numFmtId="0" fontId="117" fillId="8" borderId="18" xfId="12" applyFont="1" applyFill="1" applyBorder="1" applyAlignment="1">
      <alignment horizontal="center" vertical="center" wrapText="1"/>
    </xf>
    <xf numFmtId="0" fontId="117" fillId="8" borderId="19" xfId="12" applyFont="1" applyFill="1" applyBorder="1" applyAlignment="1">
      <alignment horizontal="center" vertical="center" wrapText="1"/>
    </xf>
    <xf numFmtId="0" fontId="117" fillId="7" borderId="16" xfId="12" applyFont="1" applyFill="1" applyBorder="1" applyAlignment="1">
      <alignment horizontal="center" vertical="center" wrapText="1"/>
    </xf>
    <xf numFmtId="0" fontId="117" fillId="7" borderId="17" xfId="12" applyFont="1" applyFill="1" applyBorder="1" applyAlignment="1">
      <alignment horizontal="center" vertical="center" wrapText="1"/>
    </xf>
    <xf numFmtId="14" fontId="115" fillId="0" borderId="29" xfId="12" applyNumberFormat="1" applyFont="1" applyBorder="1" applyAlignment="1">
      <alignment horizontal="center" vertical="center" wrapText="1"/>
    </xf>
    <xf numFmtId="14" fontId="115" fillId="0" borderId="45" xfId="12" applyNumberFormat="1" applyFont="1" applyBorder="1" applyAlignment="1">
      <alignment horizontal="center" vertical="center" wrapText="1"/>
    </xf>
    <xf numFmtId="0" fontId="30" fillId="2" borderId="83" xfId="0" applyFont="1" applyFill="1" applyBorder="1" applyAlignment="1">
      <alignment horizontal="center" vertical="center" wrapText="1"/>
    </xf>
    <xf numFmtId="0" fontId="30" fillId="2" borderId="84" xfId="0" applyFont="1" applyFill="1" applyBorder="1" applyAlignment="1">
      <alignment horizontal="center" vertical="center"/>
    </xf>
    <xf numFmtId="0" fontId="30" fillId="2" borderId="85" xfId="0" applyFont="1" applyFill="1" applyBorder="1" applyAlignment="1">
      <alignment horizontal="center" vertical="center"/>
    </xf>
    <xf numFmtId="0" fontId="80" fillId="0" borderId="56" xfId="0" applyFont="1" applyBorder="1" applyAlignment="1">
      <alignment horizontal="center" vertical="center" wrapText="1"/>
    </xf>
    <xf numFmtId="0" fontId="80" fillId="0" borderId="57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58" xfId="0" applyFont="1" applyBorder="1" applyAlignment="1">
      <alignment horizontal="center" vertical="center"/>
    </xf>
    <xf numFmtId="0" fontId="80" fillId="0" borderId="59" xfId="0" applyFont="1" applyBorder="1" applyAlignment="1">
      <alignment horizontal="center" vertical="center"/>
    </xf>
    <xf numFmtId="0" fontId="80" fillId="0" borderId="60" xfId="0" applyFont="1" applyBorder="1" applyAlignment="1">
      <alignment horizontal="center" vertical="center"/>
    </xf>
    <xf numFmtId="182" fontId="26" fillId="0" borderId="29" xfId="0" applyNumberFormat="1" applyFont="1" applyBorder="1" applyAlignment="1">
      <alignment horizontal="center" vertical="center" wrapText="1"/>
    </xf>
    <xf numFmtId="182" fontId="26" fillId="0" borderId="45" xfId="0" applyNumberFormat="1" applyFont="1" applyBorder="1" applyAlignment="1">
      <alignment horizontal="center" vertical="center" wrapText="1"/>
    </xf>
    <xf numFmtId="176" fontId="26" fillId="0" borderId="56" xfId="0" applyNumberFormat="1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43" fillId="7" borderId="19" xfId="0" applyFont="1" applyFill="1" applyBorder="1" applyAlignment="1">
      <alignment horizontal="center" vertical="center" wrapText="1"/>
    </xf>
    <xf numFmtId="0" fontId="43" fillId="8" borderId="90" xfId="0" applyFont="1" applyFill="1" applyBorder="1" applyAlignment="1">
      <alignment horizontal="center" vertical="center" wrapText="1"/>
    </xf>
    <xf numFmtId="176" fontId="26" fillId="0" borderId="72" xfId="0" applyNumberFormat="1" applyFont="1" applyBorder="1" applyAlignment="1">
      <alignment horizontal="center" vertical="center" wrapText="1"/>
    </xf>
    <xf numFmtId="0" fontId="26" fillId="0" borderId="101" xfId="0" applyFont="1" applyBorder="1" applyAlignment="1">
      <alignment horizontal="center" vertical="center" wrapText="1"/>
    </xf>
    <xf numFmtId="0" fontId="26" fillId="0" borderId="153" xfId="0" applyFont="1" applyBorder="1" applyAlignment="1">
      <alignment horizontal="center" vertical="center" wrapText="1"/>
    </xf>
    <xf numFmtId="176" fontId="26" fillId="0" borderId="88" xfId="0" applyNumberFormat="1" applyFont="1" applyBorder="1" applyAlignment="1">
      <alignment horizontal="center" vertical="center" wrapText="1"/>
    </xf>
    <xf numFmtId="0" fontId="26" fillId="0" borderId="147" xfId="0" applyFont="1" applyBorder="1" applyAlignment="1">
      <alignment horizontal="center" vertical="center" wrapText="1"/>
    </xf>
    <xf numFmtId="0" fontId="26" fillId="0" borderId="94" xfId="0" applyFont="1" applyBorder="1" applyAlignment="1">
      <alignment horizontal="center" vertical="center" wrapText="1"/>
    </xf>
    <xf numFmtId="182" fontId="26" fillId="0" borderId="161" xfId="0" applyNumberFormat="1" applyFont="1" applyBorder="1" applyAlignment="1">
      <alignment horizontal="center" vertical="center" wrapText="1"/>
    </xf>
    <xf numFmtId="182" fontId="115" fillId="0" borderId="29" xfId="0" applyNumberFormat="1" applyFont="1" applyBorder="1" applyAlignment="1">
      <alignment horizontal="center" vertical="center" wrapText="1"/>
    </xf>
    <xf numFmtId="182" fontId="115" fillId="0" borderId="45" xfId="0" applyNumberFormat="1" applyFont="1" applyBorder="1" applyAlignment="1">
      <alignment horizontal="center" vertical="center" wrapText="1"/>
    </xf>
    <xf numFmtId="182" fontId="115" fillId="0" borderId="161" xfId="0" applyNumberFormat="1" applyFont="1" applyBorder="1" applyAlignment="1">
      <alignment horizontal="center" vertical="center" wrapText="1"/>
    </xf>
    <xf numFmtId="176" fontId="115" fillId="0" borderId="10" xfId="0" applyNumberFormat="1" applyFont="1" applyBorder="1" applyAlignment="1">
      <alignment horizontal="center" vertical="center" wrapText="1"/>
    </xf>
    <xf numFmtId="0" fontId="115" fillId="0" borderId="160" xfId="0" applyFont="1" applyBorder="1" applyAlignment="1">
      <alignment horizontal="center" vertical="center" wrapText="1"/>
    </xf>
    <xf numFmtId="0" fontId="115" fillId="0" borderId="13" xfId="0" applyFont="1" applyBorder="1" applyAlignment="1">
      <alignment horizontal="center" vertical="center" wrapText="1"/>
    </xf>
    <xf numFmtId="14" fontId="115" fillId="0" borderId="89" xfId="0" applyNumberFormat="1" applyFont="1" applyBorder="1" applyAlignment="1">
      <alignment horizontal="center" vertical="center" wrapText="1"/>
    </xf>
    <xf numFmtId="14" fontId="115" fillId="0" borderId="97" xfId="0" applyNumberFormat="1" applyFont="1" applyBorder="1" applyAlignment="1">
      <alignment horizontal="center" vertical="center" wrapText="1"/>
    </xf>
    <xf numFmtId="14" fontId="115" fillId="0" borderId="98" xfId="0" applyNumberFormat="1" applyFont="1" applyBorder="1" applyAlignment="1">
      <alignment horizontal="center" vertical="center" wrapText="1"/>
    </xf>
    <xf numFmtId="14" fontId="26" fillId="0" borderId="30" xfId="0" applyNumberFormat="1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14" fontId="26" fillId="0" borderId="59" xfId="0" applyNumberFormat="1" applyFont="1" applyBorder="1" applyAlignment="1">
      <alignment horizontal="center" vertical="center" wrapText="1"/>
    </xf>
    <xf numFmtId="176" fontId="115" fillId="0" borderId="63" xfId="0" applyNumberFormat="1" applyFont="1" applyBorder="1" applyAlignment="1">
      <alignment horizontal="center" vertical="center" wrapText="1"/>
    </xf>
    <xf numFmtId="0" fontId="115" fillId="0" borderId="64" xfId="0" applyFont="1" applyBorder="1" applyAlignment="1">
      <alignment horizontal="center" vertical="center" wrapText="1"/>
    </xf>
    <xf numFmtId="0" fontId="115" fillId="0" borderId="86" xfId="0" applyFont="1" applyBorder="1" applyAlignment="1">
      <alignment horizontal="center" vertical="center" wrapText="1"/>
    </xf>
    <xf numFmtId="14" fontId="115" fillId="0" borderId="29" xfId="6" applyNumberFormat="1" applyFont="1" applyBorder="1" applyAlignment="1">
      <alignment horizontal="center" vertical="center" wrapText="1"/>
    </xf>
    <xf numFmtId="14" fontId="115" fillId="0" borderId="45" xfId="6" applyNumberFormat="1" applyFont="1" applyBorder="1" applyAlignment="1">
      <alignment horizontal="center" vertical="center" wrapText="1"/>
    </xf>
    <xf numFmtId="14" fontId="115" fillId="0" borderId="29" xfId="8" applyNumberFormat="1" applyFont="1" applyBorder="1" applyAlignment="1">
      <alignment horizontal="center" vertical="center" wrapText="1"/>
    </xf>
    <xf numFmtId="14" fontId="115" fillId="0" borderId="45" xfId="8" applyNumberFormat="1" applyFont="1" applyBorder="1" applyAlignment="1">
      <alignment horizontal="center" vertical="center" wrapText="1"/>
    </xf>
    <xf numFmtId="0" fontId="117" fillId="8" borderId="16" xfId="16" applyFont="1" applyFill="1" applyBorder="1" applyAlignment="1">
      <alignment horizontal="center" vertical="center" wrapText="1"/>
    </xf>
    <xf numFmtId="0" fontId="117" fillId="8" borderId="18" xfId="16" applyFont="1" applyFill="1" applyBorder="1" applyAlignment="1">
      <alignment horizontal="center" vertical="center" wrapText="1"/>
    </xf>
    <xf numFmtId="0" fontId="117" fillId="8" borderId="19" xfId="16" applyFont="1" applyFill="1" applyBorder="1" applyAlignment="1">
      <alignment horizontal="center" vertical="center" wrapText="1"/>
    </xf>
    <xf numFmtId="0" fontId="117" fillId="7" borderId="16" xfId="16" applyFont="1" applyFill="1" applyBorder="1" applyAlignment="1">
      <alignment horizontal="center" vertical="center" wrapText="1"/>
    </xf>
    <xf numFmtId="0" fontId="117" fillId="7" borderId="17" xfId="16" applyFont="1" applyFill="1" applyBorder="1" applyAlignment="1">
      <alignment horizontal="center" vertical="center" wrapText="1"/>
    </xf>
    <xf numFmtId="14" fontId="115" fillId="0" borderId="29" xfId="16" applyNumberFormat="1" applyFont="1" applyBorder="1" applyAlignment="1">
      <alignment horizontal="center" vertical="center" wrapText="1"/>
    </xf>
    <xf numFmtId="14" fontId="115" fillId="0" borderId="45" xfId="16" applyNumberFormat="1" applyFont="1" applyBorder="1" applyAlignment="1">
      <alignment horizontal="center" vertical="center" wrapText="1"/>
    </xf>
    <xf numFmtId="14" fontId="50" fillId="16" borderId="2" xfId="0" applyNumberFormat="1" applyFont="1" applyFill="1" applyBorder="1" applyAlignment="1">
      <alignment horizontal="center" vertical="center"/>
    </xf>
    <xf numFmtId="14" fontId="50" fillId="16" borderId="5" xfId="0" applyNumberFormat="1" applyFont="1" applyFill="1" applyBorder="1" applyAlignment="1">
      <alignment horizontal="center" vertical="center"/>
    </xf>
    <xf numFmtId="14" fontId="117" fillId="0" borderId="29" xfId="0" applyNumberFormat="1" applyFont="1" applyBorder="1" applyAlignment="1">
      <alignment horizontal="center" vertical="center" wrapText="1"/>
    </xf>
    <xf numFmtId="14" fontId="117" fillId="0" borderId="45" xfId="0" applyNumberFormat="1" applyFont="1" applyBorder="1" applyAlignment="1">
      <alignment horizontal="center" vertical="center" wrapText="1"/>
    </xf>
    <xf numFmtId="176" fontId="115" fillId="0" borderId="161" xfId="22" applyNumberFormat="1" applyFont="1" applyBorder="1" applyAlignment="1">
      <alignment horizontal="center" vertical="center" wrapText="1"/>
    </xf>
    <xf numFmtId="176" fontId="115" fillId="0" borderId="29" xfId="22" applyNumberFormat="1" applyFont="1" applyBorder="1" applyAlignment="1">
      <alignment horizontal="center" vertical="center" wrapText="1"/>
    </xf>
    <xf numFmtId="0" fontId="117" fillId="8" borderId="16" xfId="21" applyFont="1" applyFill="1" applyBorder="1" applyAlignment="1">
      <alignment horizontal="center" vertical="center" wrapText="1"/>
    </xf>
    <xf numFmtId="0" fontId="117" fillId="8" borderId="18" xfId="21" applyFont="1" applyFill="1" applyBorder="1" applyAlignment="1">
      <alignment horizontal="center" vertical="center" wrapText="1"/>
    </xf>
    <xf numFmtId="0" fontId="117" fillId="8" borderId="19" xfId="21" applyFont="1" applyFill="1" applyBorder="1" applyAlignment="1">
      <alignment horizontal="center" vertical="center" wrapText="1"/>
    </xf>
    <xf numFmtId="0" fontId="117" fillId="7" borderId="16" xfId="21" applyFont="1" applyFill="1" applyBorder="1" applyAlignment="1">
      <alignment horizontal="center" vertical="center" wrapText="1"/>
    </xf>
    <xf numFmtId="0" fontId="117" fillId="7" borderId="17" xfId="21" applyFont="1" applyFill="1" applyBorder="1" applyAlignment="1">
      <alignment horizontal="center" vertical="center" wrapText="1"/>
    </xf>
    <xf numFmtId="14" fontId="115" fillId="0" borderId="29" xfId="21" applyNumberFormat="1" applyFont="1" applyBorder="1" applyAlignment="1">
      <alignment horizontal="center" vertical="center" wrapText="1"/>
    </xf>
    <xf numFmtId="0" fontId="115" fillId="0" borderId="29" xfId="21" applyFont="1" applyBorder="1" applyAlignment="1">
      <alignment horizontal="center" vertical="center" wrapText="1"/>
    </xf>
    <xf numFmtId="0" fontId="115" fillId="0" borderId="45" xfId="21" applyFont="1" applyBorder="1" applyAlignment="1">
      <alignment horizontal="center" vertical="center" wrapText="1"/>
    </xf>
    <xf numFmtId="0" fontId="117" fillId="8" borderId="1" xfId="22" applyFont="1" applyFill="1" applyBorder="1" applyAlignment="1">
      <alignment horizontal="center" vertical="center" wrapText="1"/>
    </xf>
    <xf numFmtId="0" fontId="117" fillId="7" borderId="1" xfId="22" applyFont="1" applyFill="1" applyBorder="1" applyAlignment="1">
      <alignment horizontal="center" vertical="center" wrapText="1"/>
    </xf>
    <xf numFmtId="14" fontId="115" fillId="0" borderId="1" xfId="22" applyNumberFormat="1" applyFont="1" applyBorder="1" applyAlignment="1">
      <alignment horizontal="center" vertical="center" wrapText="1"/>
    </xf>
    <xf numFmtId="0" fontId="115" fillId="0" borderId="1" xfId="22" applyFont="1" applyBorder="1" applyAlignment="1">
      <alignment horizontal="center" vertical="center" wrapText="1"/>
    </xf>
    <xf numFmtId="176" fontId="115" fillId="0" borderId="29" xfId="0" applyNumberFormat="1" applyFont="1" applyBorder="1" applyAlignment="1">
      <alignment horizontal="center" vertical="center" wrapText="1"/>
    </xf>
    <xf numFmtId="0" fontId="117" fillId="8" borderId="16" xfId="18" applyFont="1" applyFill="1" applyBorder="1" applyAlignment="1">
      <alignment horizontal="center" vertical="center" wrapText="1"/>
    </xf>
    <xf numFmtId="0" fontId="117" fillId="8" borderId="18" xfId="18" applyFont="1" applyFill="1" applyBorder="1" applyAlignment="1">
      <alignment horizontal="center" vertical="center" wrapText="1"/>
    </xf>
    <xf numFmtId="0" fontId="117" fillId="8" borderId="19" xfId="18" applyFont="1" applyFill="1" applyBorder="1" applyAlignment="1">
      <alignment horizontal="center" vertical="center" wrapText="1"/>
    </xf>
    <xf numFmtId="0" fontId="117" fillId="7" borderId="16" xfId="18" applyFont="1" applyFill="1" applyBorder="1" applyAlignment="1">
      <alignment horizontal="center" vertical="center" wrapText="1"/>
    </xf>
    <xf numFmtId="0" fontId="117" fillId="7" borderId="17" xfId="18" applyFont="1" applyFill="1" applyBorder="1" applyAlignment="1">
      <alignment horizontal="center" vertical="center" wrapText="1"/>
    </xf>
    <xf numFmtId="14" fontId="115" fillId="0" borderId="63" xfId="18" applyNumberFormat="1" applyFont="1" applyBorder="1" applyAlignment="1">
      <alignment horizontal="center" vertical="center" wrapText="1"/>
    </xf>
    <xf numFmtId="0" fontId="115" fillId="0" borderId="64" xfId="18" applyFont="1" applyBorder="1" applyAlignment="1">
      <alignment horizontal="center" vertical="center" wrapText="1"/>
    </xf>
    <xf numFmtId="0" fontId="115" fillId="0" borderId="30" xfId="18" applyFont="1" applyBorder="1" applyAlignment="1">
      <alignment horizontal="center" vertical="center" wrapText="1"/>
    </xf>
    <xf numFmtId="0" fontId="43" fillId="8" borderId="23" xfId="0" applyFont="1" applyFill="1" applyBorder="1" applyAlignment="1">
      <alignment horizontal="center" vertical="center" wrapText="1"/>
    </xf>
    <xf numFmtId="0" fontId="43" fillId="8" borderId="24" xfId="0" applyFont="1" applyFill="1" applyBorder="1" applyAlignment="1">
      <alignment horizontal="center" vertical="center" wrapText="1"/>
    </xf>
    <xf numFmtId="0" fontId="43" fillId="8" borderId="25" xfId="0" applyFont="1" applyFill="1" applyBorder="1" applyAlignment="1">
      <alignment horizontal="center" vertical="center" wrapText="1"/>
    </xf>
    <xf numFmtId="14" fontId="26" fillId="0" borderId="13" xfId="0" applyNumberFormat="1" applyFont="1" applyBorder="1" applyAlignment="1">
      <alignment horizontal="center" vertical="center" wrapText="1"/>
    </xf>
    <xf numFmtId="14" fontId="26" fillId="0" borderId="27" xfId="0" applyNumberFormat="1" applyFont="1" applyBorder="1" applyAlignment="1">
      <alignment horizontal="center" vertical="center" wrapText="1"/>
    </xf>
    <xf numFmtId="14" fontId="26" fillId="0" borderId="43" xfId="0" applyNumberFormat="1" applyFont="1" applyBorder="1" applyAlignment="1">
      <alignment horizontal="center" vertical="center" wrapText="1"/>
    </xf>
  </cellXfs>
  <cellStyles count="27">
    <cellStyle name="쉼표 [0]" xfId="3" builtinId="6"/>
    <cellStyle name="표준" xfId="0" builtinId="0"/>
    <cellStyle name="표준 10" xfId="15" xr:uid="{1804887C-18B7-4B54-9227-BB10AC8C70C6}"/>
    <cellStyle name="표준 11" xfId="16" xr:uid="{F10324DF-3EB6-4D41-A499-CE102A9D5C78}"/>
    <cellStyle name="표준 12" xfId="18" xr:uid="{3118D289-B12D-4B4C-8368-2B8A0002BBA0}"/>
    <cellStyle name="표준 13" xfId="19" xr:uid="{40DD4E5B-22A1-4B58-BBC4-42A9CF3E7467}"/>
    <cellStyle name="표준 14" xfId="20" xr:uid="{930ED629-01EA-4F1A-AE7F-F3B3D8E992AC}"/>
    <cellStyle name="표준 15" xfId="21" xr:uid="{7D099872-B4C8-4EC5-9FA3-3255673E30AC}"/>
    <cellStyle name="표준 16" xfId="22" xr:uid="{5908C7D0-FC17-413C-A491-0A9BFAB80EE6}"/>
    <cellStyle name="표준 17" xfId="23" xr:uid="{A4AA80B7-2617-445C-8E38-CD7E8F1FB135}"/>
    <cellStyle name="표준 18" xfId="24" xr:uid="{30931D36-B4A4-4566-9FDE-D1FF8B405926}"/>
    <cellStyle name="표준 19" xfId="25" xr:uid="{0B3774A5-B512-4F2B-8C6D-39144F8C5663}"/>
    <cellStyle name="표준 2" xfId="1" xr:uid="{00000000-0005-0000-0000-000001000000}"/>
    <cellStyle name="표준 2 2" xfId="10" xr:uid="{0DF3EC37-7247-4A88-8412-F3F327A1A373}"/>
    <cellStyle name="표준 20" xfId="26" xr:uid="{FED34F1E-6E0F-4287-AAF0-1D0CFC990D2F}"/>
    <cellStyle name="표준 3" xfId="4" xr:uid="{BF31F85D-4F41-4CEB-A699-C075D2CF8BFC}"/>
    <cellStyle name="표준 4" xfId="6" xr:uid="{6F68DE6A-DC49-46BD-8E58-56EB19E47905}"/>
    <cellStyle name="표준 5" xfId="8" xr:uid="{EF92FB3C-3274-46A7-990E-5255A05882AB}"/>
    <cellStyle name="표준 6" xfId="9" xr:uid="{79F0A534-B6D5-43BB-B4BB-E26F22733A8A}"/>
    <cellStyle name="표준 7" xfId="12" xr:uid="{3F9F45C8-9249-47A0-BECF-D0A46DE13577}"/>
    <cellStyle name="표준 8" xfId="13" xr:uid="{7E8A7654-0CE0-496C-A51A-BA3AE32B34DC}"/>
    <cellStyle name="표준 9" xfId="14" xr:uid="{C89D9BFE-2E6D-4309-9197-18F35C816B28}"/>
    <cellStyle name="표준_07년 1월 실적" xfId="11" xr:uid="{21959B58-DE13-4720-9C97-0FBF9A2CC871}"/>
    <cellStyle name="하이퍼링크" xfId="2" builtinId="8"/>
    <cellStyle name="하이퍼링크 2" xfId="5" xr:uid="{DD31D0C7-EBD9-4693-AFF9-46ABDEA58EAD}"/>
    <cellStyle name="하이퍼링크 3" xfId="7" xr:uid="{DC2E25E7-9AD7-4578-8218-B80D050A48B9}"/>
    <cellStyle name="하이퍼링크 4" xfId="17" xr:uid="{73A6EDD2-3149-445E-944F-04F458A3A06E}"/>
  </cellStyles>
  <dxfs count="3"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FF5050"/>
      <color rgb="FF2309E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38</xdr:row>
      <xdr:rowOff>133351</xdr:rowOff>
    </xdr:from>
    <xdr:to>
      <xdr:col>0</xdr:col>
      <xdr:colOff>762000</xdr:colOff>
      <xdr:row>39</xdr:row>
      <xdr:rowOff>171451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78118996-B060-4237-867B-AA9E33E7F2A1}"/>
            </a:ext>
          </a:extLst>
        </xdr:cNvPr>
        <xdr:cNvSpPr/>
      </xdr:nvSpPr>
      <xdr:spPr>
        <a:xfrm>
          <a:off x="495300" y="8801101"/>
          <a:ext cx="266700" cy="24765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514350</xdr:colOff>
      <xdr:row>42</xdr:row>
      <xdr:rowOff>104776</xdr:rowOff>
    </xdr:from>
    <xdr:to>
      <xdr:col>0</xdr:col>
      <xdr:colOff>781050</xdr:colOff>
      <xdr:row>43</xdr:row>
      <xdr:rowOff>142876</xdr:rowOff>
    </xdr:to>
    <xdr:sp macro="" textlink="">
      <xdr:nvSpPr>
        <xdr:cNvPr id="34" name="화살표: 오른쪽 33">
          <a:extLst>
            <a:ext uri="{FF2B5EF4-FFF2-40B4-BE49-F238E27FC236}">
              <a16:creationId xmlns:a16="http://schemas.microsoft.com/office/drawing/2014/main" id="{01428EC3-0FA3-4903-83AC-449432123BB3}"/>
            </a:ext>
          </a:extLst>
        </xdr:cNvPr>
        <xdr:cNvSpPr/>
      </xdr:nvSpPr>
      <xdr:spPr>
        <a:xfrm>
          <a:off x="514350" y="9620251"/>
          <a:ext cx="266700" cy="24765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495300</xdr:colOff>
      <xdr:row>87</xdr:row>
      <xdr:rowOff>133351</xdr:rowOff>
    </xdr:from>
    <xdr:to>
      <xdr:col>0</xdr:col>
      <xdr:colOff>762000</xdr:colOff>
      <xdr:row>88</xdr:row>
      <xdr:rowOff>171451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75A3B06A-237B-4B74-84AF-2AFE53AEFB62}"/>
            </a:ext>
          </a:extLst>
        </xdr:cNvPr>
        <xdr:cNvSpPr/>
      </xdr:nvSpPr>
      <xdr:spPr>
        <a:xfrm>
          <a:off x="495300" y="13413922"/>
          <a:ext cx="266700" cy="378279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514350</xdr:colOff>
      <xdr:row>91</xdr:row>
      <xdr:rowOff>104776</xdr:rowOff>
    </xdr:from>
    <xdr:to>
      <xdr:col>0</xdr:col>
      <xdr:colOff>781050</xdr:colOff>
      <xdr:row>92</xdr:row>
      <xdr:rowOff>142876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F07D3D6E-F7BB-4C2D-AA26-D1FA9E4E2A86}"/>
            </a:ext>
          </a:extLst>
        </xdr:cNvPr>
        <xdr:cNvSpPr/>
      </xdr:nvSpPr>
      <xdr:spPr>
        <a:xfrm>
          <a:off x="514350" y="14746062"/>
          <a:ext cx="266700" cy="378278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495300</xdr:colOff>
      <xdr:row>136</xdr:row>
      <xdr:rowOff>133351</xdr:rowOff>
    </xdr:from>
    <xdr:to>
      <xdr:col>0</xdr:col>
      <xdr:colOff>762000</xdr:colOff>
      <xdr:row>137</xdr:row>
      <xdr:rowOff>171451</xdr:rowOff>
    </xdr:to>
    <xdr:sp macro="" textlink="">
      <xdr:nvSpPr>
        <xdr:cNvPr id="6" name="화살표: 오른쪽 5">
          <a:extLst>
            <a:ext uri="{FF2B5EF4-FFF2-40B4-BE49-F238E27FC236}">
              <a16:creationId xmlns:a16="http://schemas.microsoft.com/office/drawing/2014/main" id="{FC06B150-D7A5-464F-90F5-5C05C536C629}"/>
            </a:ext>
          </a:extLst>
        </xdr:cNvPr>
        <xdr:cNvSpPr/>
      </xdr:nvSpPr>
      <xdr:spPr>
        <a:xfrm>
          <a:off x="495300" y="30681387"/>
          <a:ext cx="266700" cy="378278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514350</xdr:colOff>
      <xdr:row>140</xdr:row>
      <xdr:rowOff>104776</xdr:rowOff>
    </xdr:from>
    <xdr:to>
      <xdr:col>0</xdr:col>
      <xdr:colOff>781050</xdr:colOff>
      <xdr:row>141</xdr:row>
      <xdr:rowOff>142876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5D75C463-CF58-42DC-904A-4D77B1C44DD3}"/>
            </a:ext>
          </a:extLst>
        </xdr:cNvPr>
        <xdr:cNvSpPr/>
      </xdr:nvSpPr>
      <xdr:spPr>
        <a:xfrm>
          <a:off x="514350" y="32013526"/>
          <a:ext cx="266700" cy="378279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495300</xdr:colOff>
      <xdr:row>185</xdr:row>
      <xdr:rowOff>133351</xdr:rowOff>
    </xdr:from>
    <xdr:to>
      <xdr:col>0</xdr:col>
      <xdr:colOff>762000</xdr:colOff>
      <xdr:row>186</xdr:row>
      <xdr:rowOff>171451</xdr:rowOff>
    </xdr:to>
    <xdr:sp macro="" textlink="">
      <xdr:nvSpPr>
        <xdr:cNvPr id="8" name="화살표: 오른쪽 7">
          <a:extLst>
            <a:ext uri="{FF2B5EF4-FFF2-40B4-BE49-F238E27FC236}">
              <a16:creationId xmlns:a16="http://schemas.microsoft.com/office/drawing/2014/main" id="{C7DF20FA-C915-458E-B26C-F5B5F70D2EBF}"/>
            </a:ext>
          </a:extLst>
        </xdr:cNvPr>
        <xdr:cNvSpPr/>
      </xdr:nvSpPr>
      <xdr:spPr>
        <a:xfrm>
          <a:off x="495300" y="47948851"/>
          <a:ext cx="266700" cy="378279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514350</xdr:colOff>
      <xdr:row>189</xdr:row>
      <xdr:rowOff>104776</xdr:rowOff>
    </xdr:from>
    <xdr:to>
      <xdr:col>0</xdr:col>
      <xdr:colOff>781050</xdr:colOff>
      <xdr:row>190</xdr:row>
      <xdr:rowOff>142876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A588A9F0-EEB8-4AF8-9877-DCD1BD1F9585}"/>
            </a:ext>
          </a:extLst>
        </xdr:cNvPr>
        <xdr:cNvSpPr/>
      </xdr:nvSpPr>
      <xdr:spPr>
        <a:xfrm>
          <a:off x="514350" y="49280990"/>
          <a:ext cx="266700" cy="378279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369792</xdr:colOff>
      <xdr:row>21</xdr:row>
      <xdr:rowOff>33618</xdr:rowOff>
    </xdr:from>
    <xdr:to>
      <xdr:col>5</xdr:col>
      <xdr:colOff>670670</xdr:colOff>
      <xdr:row>25</xdr:row>
      <xdr:rowOff>127438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2171406-3DA8-45E2-A33E-CEE5F6601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665" b="94241" l="8293" r="97561">
                      <a14:foregroundMark x1="16098" y1="7330" x2="17073" y2="7330"/>
                      <a14:foregroundMark x1="17073" y1="7330" x2="18049" y2="7330"/>
                      <a14:foregroundMark x1="62927" y1="4712" x2="62927" y2="4712"/>
                      <a14:foregroundMark x1="89268" y1="10471" x2="89268" y2="10471"/>
                      <a14:foregroundMark x1="92195" y1="53403" x2="92195" y2="53403"/>
                      <a14:foregroundMark x1="94634" y1="42932" x2="94634" y2="42932"/>
                      <a14:foregroundMark x1="96098" y1="26702" x2="96098" y2="26702"/>
                      <a14:foregroundMark x1="97561" y1="82723" x2="97561" y2="82723"/>
                      <a14:foregroundMark x1="85854" y1="91623" x2="85854" y2="91623"/>
                      <a14:foregroundMark x1="26829" y1="94241" x2="26829" y2="94241"/>
                      <a14:backgroundMark x1="14146" y1="46597" x2="14146" y2="46597"/>
                      <a14:backgroundMark x1="22927" y1="46597" x2="22927" y2="46597"/>
                      <a14:backgroundMark x1="23902" y1="60733" x2="23902" y2="60733"/>
                      <a14:backgroundMark x1="23415" y1="54450" x2="23415" y2="54450"/>
                      <a14:backgroundMark x1="23415" y1="50785" x2="23415" y2="50785"/>
                      <a14:backgroundMark x1="14146" y1="53403" x2="14146" y2="53403"/>
                      <a14:backgroundMark x1="14634" y1="60209" x2="14634" y2="6020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792" y="5132294"/>
          <a:ext cx="1062878" cy="9902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470647</xdr:colOff>
      <xdr:row>16</xdr:row>
      <xdr:rowOff>145676</xdr:rowOff>
    </xdr:from>
    <xdr:ext cx="1097624" cy="1094025"/>
    <xdr:pic>
      <xdr:nvPicPr>
        <xdr:cNvPr id="2" name="그림 1">
          <a:extLst>
            <a:ext uri="{FF2B5EF4-FFF2-40B4-BE49-F238E27FC236}">
              <a16:creationId xmlns:a16="http://schemas.microsoft.com/office/drawing/2014/main" id="{41CAB4D2-63B2-41E0-94B9-1B477ED35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5622" y="687985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36</xdr:row>
      <xdr:rowOff>145676</xdr:rowOff>
    </xdr:from>
    <xdr:ext cx="1097624" cy="1094025"/>
    <xdr:pic>
      <xdr:nvPicPr>
        <xdr:cNvPr id="61" name="그림 60">
          <a:extLst>
            <a:ext uri="{FF2B5EF4-FFF2-40B4-BE49-F238E27FC236}">
              <a16:creationId xmlns:a16="http://schemas.microsoft.com/office/drawing/2014/main" id="{BDF5357A-E1E9-4FA8-A5CC-9785AB63E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56</xdr:row>
      <xdr:rowOff>145676</xdr:rowOff>
    </xdr:from>
    <xdr:ext cx="1097624" cy="1094025"/>
    <xdr:pic>
      <xdr:nvPicPr>
        <xdr:cNvPr id="62" name="그림 61">
          <a:extLst>
            <a:ext uri="{FF2B5EF4-FFF2-40B4-BE49-F238E27FC236}">
              <a16:creationId xmlns:a16="http://schemas.microsoft.com/office/drawing/2014/main" id="{0FD73779-F76D-41B5-BA24-93A689858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76</xdr:row>
      <xdr:rowOff>145676</xdr:rowOff>
    </xdr:from>
    <xdr:ext cx="1097624" cy="1094025"/>
    <xdr:pic>
      <xdr:nvPicPr>
        <xdr:cNvPr id="63" name="그림 62">
          <a:extLst>
            <a:ext uri="{FF2B5EF4-FFF2-40B4-BE49-F238E27FC236}">
              <a16:creationId xmlns:a16="http://schemas.microsoft.com/office/drawing/2014/main" id="{8CFB1D18-EA50-4A34-90D5-A0D192D8D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96</xdr:row>
      <xdr:rowOff>145676</xdr:rowOff>
    </xdr:from>
    <xdr:ext cx="1097624" cy="1094025"/>
    <xdr:pic>
      <xdr:nvPicPr>
        <xdr:cNvPr id="64" name="그림 63">
          <a:extLst>
            <a:ext uri="{FF2B5EF4-FFF2-40B4-BE49-F238E27FC236}">
              <a16:creationId xmlns:a16="http://schemas.microsoft.com/office/drawing/2014/main" id="{B2C73E17-5F90-4538-9740-3C59D2051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116</xdr:row>
      <xdr:rowOff>145676</xdr:rowOff>
    </xdr:from>
    <xdr:ext cx="1097624" cy="1094025"/>
    <xdr:pic>
      <xdr:nvPicPr>
        <xdr:cNvPr id="65" name="그림 64">
          <a:extLst>
            <a:ext uri="{FF2B5EF4-FFF2-40B4-BE49-F238E27FC236}">
              <a16:creationId xmlns:a16="http://schemas.microsoft.com/office/drawing/2014/main" id="{2A57E51C-D5A2-47DC-8080-68D55F83E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136</xdr:row>
      <xdr:rowOff>145676</xdr:rowOff>
    </xdr:from>
    <xdr:ext cx="1097624" cy="1094025"/>
    <xdr:pic>
      <xdr:nvPicPr>
        <xdr:cNvPr id="66" name="그림 65">
          <a:extLst>
            <a:ext uri="{FF2B5EF4-FFF2-40B4-BE49-F238E27FC236}">
              <a16:creationId xmlns:a16="http://schemas.microsoft.com/office/drawing/2014/main" id="{FC38BB3D-3D0D-463C-8072-9BDAB499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156</xdr:row>
      <xdr:rowOff>145676</xdr:rowOff>
    </xdr:from>
    <xdr:ext cx="1097624" cy="1094025"/>
    <xdr:pic>
      <xdr:nvPicPr>
        <xdr:cNvPr id="67" name="그림 66">
          <a:extLst>
            <a:ext uri="{FF2B5EF4-FFF2-40B4-BE49-F238E27FC236}">
              <a16:creationId xmlns:a16="http://schemas.microsoft.com/office/drawing/2014/main" id="{9A2735EB-710C-4CAB-AF2D-8DB6E8AE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176</xdr:row>
      <xdr:rowOff>145676</xdr:rowOff>
    </xdr:from>
    <xdr:ext cx="1097624" cy="1094025"/>
    <xdr:pic>
      <xdr:nvPicPr>
        <xdr:cNvPr id="68" name="그림 67">
          <a:extLst>
            <a:ext uri="{FF2B5EF4-FFF2-40B4-BE49-F238E27FC236}">
              <a16:creationId xmlns:a16="http://schemas.microsoft.com/office/drawing/2014/main" id="{7FAF79A5-6442-4DD1-BA40-E87F40804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196</xdr:row>
      <xdr:rowOff>145676</xdr:rowOff>
    </xdr:from>
    <xdr:ext cx="1097624" cy="1094025"/>
    <xdr:pic>
      <xdr:nvPicPr>
        <xdr:cNvPr id="69" name="그림 68">
          <a:extLst>
            <a:ext uri="{FF2B5EF4-FFF2-40B4-BE49-F238E27FC236}">
              <a16:creationId xmlns:a16="http://schemas.microsoft.com/office/drawing/2014/main" id="{5C937058-84A1-4E0B-83E4-B6AB13315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216</xdr:row>
      <xdr:rowOff>145676</xdr:rowOff>
    </xdr:from>
    <xdr:ext cx="1097624" cy="1094025"/>
    <xdr:pic>
      <xdr:nvPicPr>
        <xdr:cNvPr id="70" name="그림 69">
          <a:extLst>
            <a:ext uri="{FF2B5EF4-FFF2-40B4-BE49-F238E27FC236}">
              <a16:creationId xmlns:a16="http://schemas.microsoft.com/office/drawing/2014/main" id="{2DE8186E-8392-490C-9A99-3E1BA7043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236</xdr:row>
      <xdr:rowOff>145676</xdr:rowOff>
    </xdr:from>
    <xdr:ext cx="1097624" cy="1094025"/>
    <xdr:pic>
      <xdr:nvPicPr>
        <xdr:cNvPr id="71" name="그림 70">
          <a:extLst>
            <a:ext uri="{FF2B5EF4-FFF2-40B4-BE49-F238E27FC236}">
              <a16:creationId xmlns:a16="http://schemas.microsoft.com/office/drawing/2014/main" id="{A1227CC3-F018-42A2-9FF2-B06E69FB4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256</xdr:row>
      <xdr:rowOff>145676</xdr:rowOff>
    </xdr:from>
    <xdr:ext cx="1097624" cy="1094025"/>
    <xdr:pic>
      <xdr:nvPicPr>
        <xdr:cNvPr id="72" name="그림 71">
          <a:extLst>
            <a:ext uri="{FF2B5EF4-FFF2-40B4-BE49-F238E27FC236}">
              <a16:creationId xmlns:a16="http://schemas.microsoft.com/office/drawing/2014/main" id="{FD52CB76-EBC8-4A84-9F64-20C6F5CCA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276</xdr:row>
      <xdr:rowOff>145676</xdr:rowOff>
    </xdr:from>
    <xdr:ext cx="1097624" cy="1094025"/>
    <xdr:pic>
      <xdr:nvPicPr>
        <xdr:cNvPr id="73" name="그림 72">
          <a:extLst>
            <a:ext uri="{FF2B5EF4-FFF2-40B4-BE49-F238E27FC236}">
              <a16:creationId xmlns:a16="http://schemas.microsoft.com/office/drawing/2014/main" id="{4DE937F9-3006-44C9-B166-885C87822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296</xdr:row>
      <xdr:rowOff>145676</xdr:rowOff>
    </xdr:from>
    <xdr:ext cx="1097624" cy="1094025"/>
    <xdr:pic>
      <xdr:nvPicPr>
        <xdr:cNvPr id="74" name="그림 73">
          <a:extLst>
            <a:ext uri="{FF2B5EF4-FFF2-40B4-BE49-F238E27FC236}">
              <a16:creationId xmlns:a16="http://schemas.microsoft.com/office/drawing/2014/main" id="{DC369957-AE7D-436E-836B-4559F838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316</xdr:row>
      <xdr:rowOff>145676</xdr:rowOff>
    </xdr:from>
    <xdr:ext cx="1097624" cy="1094025"/>
    <xdr:pic>
      <xdr:nvPicPr>
        <xdr:cNvPr id="75" name="그림 74">
          <a:extLst>
            <a:ext uri="{FF2B5EF4-FFF2-40B4-BE49-F238E27FC236}">
              <a16:creationId xmlns:a16="http://schemas.microsoft.com/office/drawing/2014/main" id="{A5A45A28-E720-4ACA-AB82-AF298FC81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336</xdr:row>
      <xdr:rowOff>145676</xdr:rowOff>
    </xdr:from>
    <xdr:ext cx="1097624" cy="1094025"/>
    <xdr:pic>
      <xdr:nvPicPr>
        <xdr:cNvPr id="76" name="그림 75">
          <a:extLst>
            <a:ext uri="{FF2B5EF4-FFF2-40B4-BE49-F238E27FC236}">
              <a16:creationId xmlns:a16="http://schemas.microsoft.com/office/drawing/2014/main" id="{BADED9B5-FC62-4886-B221-52EA2A094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356</xdr:row>
      <xdr:rowOff>145676</xdr:rowOff>
    </xdr:from>
    <xdr:ext cx="1097624" cy="1094025"/>
    <xdr:pic>
      <xdr:nvPicPr>
        <xdr:cNvPr id="77" name="그림 76">
          <a:extLst>
            <a:ext uri="{FF2B5EF4-FFF2-40B4-BE49-F238E27FC236}">
              <a16:creationId xmlns:a16="http://schemas.microsoft.com/office/drawing/2014/main" id="{55ED8B1D-27D1-4748-8A90-A4A621937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376</xdr:row>
      <xdr:rowOff>145676</xdr:rowOff>
    </xdr:from>
    <xdr:ext cx="1097624" cy="1094025"/>
    <xdr:pic>
      <xdr:nvPicPr>
        <xdr:cNvPr id="78" name="그림 77">
          <a:extLst>
            <a:ext uri="{FF2B5EF4-FFF2-40B4-BE49-F238E27FC236}">
              <a16:creationId xmlns:a16="http://schemas.microsoft.com/office/drawing/2014/main" id="{9408CC19-6A72-4B43-9F0B-DCBFCE840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396</xdr:row>
      <xdr:rowOff>145676</xdr:rowOff>
    </xdr:from>
    <xdr:ext cx="1097624" cy="1094025"/>
    <xdr:pic>
      <xdr:nvPicPr>
        <xdr:cNvPr id="79" name="그림 78">
          <a:extLst>
            <a:ext uri="{FF2B5EF4-FFF2-40B4-BE49-F238E27FC236}">
              <a16:creationId xmlns:a16="http://schemas.microsoft.com/office/drawing/2014/main" id="{73E8FBF7-0622-45C7-B928-FEAB3CECC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416</xdr:row>
      <xdr:rowOff>145676</xdr:rowOff>
    </xdr:from>
    <xdr:ext cx="1097624" cy="1094025"/>
    <xdr:pic>
      <xdr:nvPicPr>
        <xdr:cNvPr id="80" name="그림 79">
          <a:extLst>
            <a:ext uri="{FF2B5EF4-FFF2-40B4-BE49-F238E27FC236}">
              <a16:creationId xmlns:a16="http://schemas.microsoft.com/office/drawing/2014/main" id="{2AE70B33-D5EC-42DD-BE84-453CEE8B5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436</xdr:row>
      <xdr:rowOff>145676</xdr:rowOff>
    </xdr:from>
    <xdr:ext cx="1097624" cy="1094025"/>
    <xdr:pic>
      <xdr:nvPicPr>
        <xdr:cNvPr id="81" name="그림 80">
          <a:extLst>
            <a:ext uri="{FF2B5EF4-FFF2-40B4-BE49-F238E27FC236}">
              <a16:creationId xmlns:a16="http://schemas.microsoft.com/office/drawing/2014/main" id="{372372E3-C868-4615-9998-A956F67A7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456</xdr:row>
      <xdr:rowOff>145676</xdr:rowOff>
    </xdr:from>
    <xdr:ext cx="1097624" cy="1094025"/>
    <xdr:pic>
      <xdr:nvPicPr>
        <xdr:cNvPr id="82" name="그림 81">
          <a:extLst>
            <a:ext uri="{FF2B5EF4-FFF2-40B4-BE49-F238E27FC236}">
              <a16:creationId xmlns:a16="http://schemas.microsoft.com/office/drawing/2014/main" id="{1275A148-7BAA-46DD-94B7-DBB36C9A6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476</xdr:row>
      <xdr:rowOff>145676</xdr:rowOff>
    </xdr:from>
    <xdr:ext cx="1097624" cy="1094025"/>
    <xdr:pic>
      <xdr:nvPicPr>
        <xdr:cNvPr id="83" name="그림 82">
          <a:extLst>
            <a:ext uri="{FF2B5EF4-FFF2-40B4-BE49-F238E27FC236}">
              <a16:creationId xmlns:a16="http://schemas.microsoft.com/office/drawing/2014/main" id="{C1F2E358-8FD2-40F3-9C06-C7392FF63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496</xdr:row>
      <xdr:rowOff>145676</xdr:rowOff>
    </xdr:from>
    <xdr:ext cx="1097624" cy="1094025"/>
    <xdr:pic>
      <xdr:nvPicPr>
        <xdr:cNvPr id="84" name="그림 83">
          <a:extLst>
            <a:ext uri="{FF2B5EF4-FFF2-40B4-BE49-F238E27FC236}">
              <a16:creationId xmlns:a16="http://schemas.microsoft.com/office/drawing/2014/main" id="{3414CBC0-E056-4148-A006-9CC5A4447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516</xdr:row>
      <xdr:rowOff>145676</xdr:rowOff>
    </xdr:from>
    <xdr:ext cx="1097624" cy="1094025"/>
    <xdr:pic>
      <xdr:nvPicPr>
        <xdr:cNvPr id="85" name="그림 84">
          <a:extLst>
            <a:ext uri="{FF2B5EF4-FFF2-40B4-BE49-F238E27FC236}">
              <a16:creationId xmlns:a16="http://schemas.microsoft.com/office/drawing/2014/main" id="{44B36DAA-FE20-427D-A449-5F359FC4E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536</xdr:row>
      <xdr:rowOff>145676</xdr:rowOff>
    </xdr:from>
    <xdr:ext cx="1097624" cy="1094025"/>
    <xdr:pic>
      <xdr:nvPicPr>
        <xdr:cNvPr id="86" name="그림 85">
          <a:extLst>
            <a:ext uri="{FF2B5EF4-FFF2-40B4-BE49-F238E27FC236}">
              <a16:creationId xmlns:a16="http://schemas.microsoft.com/office/drawing/2014/main" id="{1CE50399-589F-429B-B0A2-C8F9CC93B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556</xdr:row>
      <xdr:rowOff>145676</xdr:rowOff>
    </xdr:from>
    <xdr:ext cx="1097624" cy="1094025"/>
    <xdr:pic>
      <xdr:nvPicPr>
        <xdr:cNvPr id="87" name="그림 86">
          <a:extLst>
            <a:ext uri="{FF2B5EF4-FFF2-40B4-BE49-F238E27FC236}">
              <a16:creationId xmlns:a16="http://schemas.microsoft.com/office/drawing/2014/main" id="{1275C5E8-FF13-4D8E-9BBB-439FE2758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576</xdr:row>
      <xdr:rowOff>145676</xdr:rowOff>
    </xdr:from>
    <xdr:ext cx="1097624" cy="1094025"/>
    <xdr:pic>
      <xdr:nvPicPr>
        <xdr:cNvPr id="88" name="그림 87">
          <a:extLst>
            <a:ext uri="{FF2B5EF4-FFF2-40B4-BE49-F238E27FC236}">
              <a16:creationId xmlns:a16="http://schemas.microsoft.com/office/drawing/2014/main" id="{7C1B41B0-BA43-4E19-B952-6269761C1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596</xdr:row>
      <xdr:rowOff>145676</xdr:rowOff>
    </xdr:from>
    <xdr:ext cx="1097624" cy="1094025"/>
    <xdr:pic>
      <xdr:nvPicPr>
        <xdr:cNvPr id="89" name="그림 88">
          <a:extLst>
            <a:ext uri="{FF2B5EF4-FFF2-40B4-BE49-F238E27FC236}">
              <a16:creationId xmlns:a16="http://schemas.microsoft.com/office/drawing/2014/main" id="{158FC364-92EA-492C-A21B-8DC1267A4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470647</xdr:colOff>
      <xdr:row>16</xdr:row>
      <xdr:rowOff>145676</xdr:rowOff>
    </xdr:from>
    <xdr:ext cx="1097624" cy="1094025"/>
    <xdr:pic>
      <xdr:nvPicPr>
        <xdr:cNvPr id="487" name="그림 486">
          <a:extLst>
            <a:ext uri="{FF2B5EF4-FFF2-40B4-BE49-F238E27FC236}">
              <a16:creationId xmlns:a16="http://schemas.microsoft.com/office/drawing/2014/main" id="{52F37093-1EDA-42A5-BC5C-A14F53BC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36</xdr:row>
      <xdr:rowOff>145676</xdr:rowOff>
    </xdr:from>
    <xdr:ext cx="1097624" cy="1094025"/>
    <xdr:pic>
      <xdr:nvPicPr>
        <xdr:cNvPr id="488" name="그림 487">
          <a:extLst>
            <a:ext uri="{FF2B5EF4-FFF2-40B4-BE49-F238E27FC236}">
              <a16:creationId xmlns:a16="http://schemas.microsoft.com/office/drawing/2014/main" id="{86FB7232-002F-4103-9DDC-5D2683383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36</xdr:row>
      <xdr:rowOff>145676</xdr:rowOff>
    </xdr:from>
    <xdr:ext cx="1097624" cy="1094025"/>
    <xdr:pic>
      <xdr:nvPicPr>
        <xdr:cNvPr id="490" name="그림 489">
          <a:extLst>
            <a:ext uri="{FF2B5EF4-FFF2-40B4-BE49-F238E27FC236}">
              <a16:creationId xmlns:a16="http://schemas.microsoft.com/office/drawing/2014/main" id="{CD89A07F-C2A3-4B17-8A1B-59FBDB398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85800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56</xdr:row>
      <xdr:rowOff>145676</xdr:rowOff>
    </xdr:from>
    <xdr:ext cx="1097624" cy="1094025"/>
    <xdr:pic>
      <xdr:nvPicPr>
        <xdr:cNvPr id="492" name="그림 491">
          <a:extLst>
            <a:ext uri="{FF2B5EF4-FFF2-40B4-BE49-F238E27FC236}">
              <a16:creationId xmlns:a16="http://schemas.microsoft.com/office/drawing/2014/main" id="{E35F8D34-D180-4E87-9A65-08FC6EC89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56</xdr:row>
      <xdr:rowOff>145676</xdr:rowOff>
    </xdr:from>
    <xdr:ext cx="1097624" cy="1094025"/>
    <xdr:pic>
      <xdr:nvPicPr>
        <xdr:cNvPr id="493" name="그림 492">
          <a:extLst>
            <a:ext uri="{FF2B5EF4-FFF2-40B4-BE49-F238E27FC236}">
              <a16:creationId xmlns:a16="http://schemas.microsoft.com/office/drawing/2014/main" id="{56F84248-711E-4A82-B102-A34504F0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76</xdr:row>
      <xdr:rowOff>145676</xdr:rowOff>
    </xdr:from>
    <xdr:ext cx="1097624" cy="1094025"/>
    <xdr:pic>
      <xdr:nvPicPr>
        <xdr:cNvPr id="494" name="그림 493">
          <a:extLst>
            <a:ext uri="{FF2B5EF4-FFF2-40B4-BE49-F238E27FC236}">
              <a16:creationId xmlns:a16="http://schemas.microsoft.com/office/drawing/2014/main" id="{4CF7654F-595C-4AD7-9416-99D7B4DFD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76</xdr:row>
      <xdr:rowOff>145676</xdr:rowOff>
    </xdr:from>
    <xdr:ext cx="1097624" cy="1094025"/>
    <xdr:pic>
      <xdr:nvPicPr>
        <xdr:cNvPr id="495" name="그림 494">
          <a:extLst>
            <a:ext uri="{FF2B5EF4-FFF2-40B4-BE49-F238E27FC236}">
              <a16:creationId xmlns:a16="http://schemas.microsoft.com/office/drawing/2014/main" id="{11757DE8-BD61-4397-8536-B24E2FC4D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96</xdr:row>
      <xdr:rowOff>145676</xdr:rowOff>
    </xdr:from>
    <xdr:ext cx="1097624" cy="1094025"/>
    <xdr:pic>
      <xdr:nvPicPr>
        <xdr:cNvPr id="496" name="그림 495">
          <a:extLst>
            <a:ext uri="{FF2B5EF4-FFF2-40B4-BE49-F238E27FC236}">
              <a16:creationId xmlns:a16="http://schemas.microsoft.com/office/drawing/2014/main" id="{B42C4E94-D46D-4F41-8439-4DF1C6F63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96</xdr:row>
      <xdr:rowOff>145676</xdr:rowOff>
    </xdr:from>
    <xdr:ext cx="1097624" cy="1094025"/>
    <xdr:pic>
      <xdr:nvPicPr>
        <xdr:cNvPr id="497" name="그림 496">
          <a:extLst>
            <a:ext uri="{FF2B5EF4-FFF2-40B4-BE49-F238E27FC236}">
              <a16:creationId xmlns:a16="http://schemas.microsoft.com/office/drawing/2014/main" id="{2F00E7EE-D745-453C-A4E5-9A611A4D4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116</xdr:row>
      <xdr:rowOff>145676</xdr:rowOff>
    </xdr:from>
    <xdr:ext cx="1097624" cy="1094025"/>
    <xdr:pic>
      <xdr:nvPicPr>
        <xdr:cNvPr id="498" name="그림 497">
          <a:extLst>
            <a:ext uri="{FF2B5EF4-FFF2-40B4-BE49-F238E27FC236}">
              <a16:creationId xmlns:a16="http://schemas.microsoft.com/office/drawing/2014/main" id="{A81030DF-9514-4804-90A4-DA86E9B64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116</xdr:row>
      <xdr:rowOff>145676</xdr:rowOff>
    </xdr:from>
    <xdr:ext cx="1097624" cy="1094025"/>
    <xdr:pic>
      <xdr:nvPicPr>
        <xdr:cNvPr id="499" name="그림 498">
          <a:extLst>
            <a:ext uri="{FF2B5EF4-FFF2-40B4-BE49-F238E27FC236}">
              <a16:creationId xmlns:a16="http://schemas.microsoft.com/office/drawing/2014/main" id="{D3EC325F-8AF1-4225-8B74-0A5A8802D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136</xdr:row>
      <xdr:rowOff>145676</xdr:rowOff>
    </xdr:from>
    <xdr:ext cx="1097624" cy="1094025"/>
    <xdr:pic>
      <xdr:nvPicPr>
        <xdr:cNvPr id="500" name="그림 499">
          <a:extLst>
            <a:ext uri="{FF2B5EF4-FFF2-40B4-BE49-F238E27FC236}">
              <a16:creationId xmlns:a16="http://schemas.microsoft.com/office/drawing/2014/main" id="{1284274B-A275-47E0-B20E-6E0CD5F31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136</xdr:row>
      <xdr:rowOff>145676</xdr:rowOff>
    </xdr:from>
    <xdr:ext cx="1097624" cy="1094025"/>
    <xdr:pic>
      <xdr:nvPicPr>
        <xdr:cNvPr id="501" name="그림 500">
          <a:extLst>
            <a:ext uri="{FF2B5EF4-FFF2-40B4-BE49-F238E27FC236}">
              <a16:creationId xmlns:a16="http://schemas.microsoft.com/office/drawing/2014/main" id="{B2F89279-76E5-46B5-A82D-6B6027244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156</xdr:row>
      <xdr:rowOff>145676</xdr:rowOff>
    </xdr:from>
    <xdr:ext cx="1097624" cy="1094025"/>
    <xdr:pic>
      <xdr:nvPicPr>
        <xdr:cNvPr id="502" name="그림 501">
          <a:extLst>
            <a:ext uri="{FF2B5EF4-FFF2-40B4-BE49-F238E27FC236}">
              <a16:creationId xmlns:a16="http://schemas.microsoft.com/office/drawing/2014/main" id="{833F9764-35B9-4ECF-90E0-507EE560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156</xdr:row>
      <xdr:rowOff>145676</xdr:rowOff>
    </xdr:from>
    <xdr:ext cx="1097624" cy="1094025"/>
    <xdr:pic>
      <xdr:nvPicPr>
        <xdr:cNvPr id="503" name="그림 502">
          <a:extLst>
            <a:ext uri="{FF2B5EF4-FFF2-40B4-BE49-F238E27FC236}">
              <a16:creationId xmlns:a16="http://schemas.microsoft.com/office/drawing/2014/main" id="{E06DC03E-C6C1-46BA-925B-8E173B78D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176</xdr:row>
      <xdr:rowOff>145676</xdr:rowOff>
    </xdr:from>
    <xdr:ext cx="1097624" cy="1094025"/>
    <xdr:pic>
      <xdr:nvPicPr>
        <xdr:cNvPr id="504" name="그림 503">
          <a:extLst>
            <a:ext uri="{FF2B5EF4-FFF2-40B4-BE49-F238E27FC236}">
              <a16:creationId xmlns:a16="http://schemas.microsoft.com/office/drawing/2014/main" id="{CAE252F8-FC14-4F8A-8123-CD12250D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176</xdr:row>
      <xdr:rowOff>145676</xdr:rowOff>
    </xdr:from>
    <xdr:ext cx="1097624" cy="1094025"/>
    <xdr:pic>
      <xdr:nvPicPr>
        <xdr:cNvPr id="505" name="그림 504">
          <a:extLst>
            <a:ext uri="{FF2B5EF4-FFF2-40B4-BE49-F238E27FC236}">
              <a16:creationId xmlns:a16="http://schemas.microsoft.com/office/drawing/2014/main" id="{D3986053-7591-457F-82A0-736C6F9D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196</xdr:row>
      <xdr:rowOff>145676</xdr:rowOff>
    </xdr:from>
    <xdr:ext cx="1097624" cy="1094025"/>
    <xdr:pic>
      <xdr:nvPicPr>
        <xdr:cNvPr id="506" name="그림 505">
          <a:extLst>
            <a:ext uri="{FF2B5EF4-FFF2-40B4-BE49-F238E27FC236}">
              <a16:creationId xmlns:a16="http://schemas.microsoft.com/office/drawing/2014/main" id="{46F88EA2-E4F3-4094-A905-B2F09E18F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196</xdr:row>
      <xdr:rowOff>145676</xdr:rowOff>
    </xdr:from>
    <xdr:ext cx="1097624" cy="1094025"/>
    <xdr:pic>
      <xdr:nvPicPr>
        <xdr:cNvPr id="507" name="그림 506">
          <a:extLst>
            <a:ext uri="{FF2B5EF4-FFF2-40B4-BE49-F238E27FC236}">
              <a16:creationId xmlns:a16="http://schemas.microsoft.com/office/drawing/2014/main" id="{44D3BA1F-56D6-48B4-B238-71EBC288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216</xdr:row>
      <xdr:rowOff>145676</xdr:rowOff>
    </xdr:from>
    <xdr:ext cx="1097624" cy="1094025"/>
    <xdr:pic>
      <xdr:nvPicPr>
        <xdr:cNvPr id="508" name="그림 507">
          <a:extLst>
            <a:ext uri="{FF2B5EF4-FFF2-40B4-BE49-F238E27FC236}">
              <a16:creationId xmlns:a16="http://schemas.microsoft.com/office/drawing/2014/main" id="{C475D86B-544B-4CC8-86CC-F571EBAB6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216</xdr:row>
      <xdr:rowOff>145676</xdr:rowOff>
    </xdr:from>
    <xdr:ext cx="1097624" cy="1094025"/>
    <xdr:pic>
      <xdr:nvPicPr>
        <xdr:cNvPr id="509" name="그림 508">
          <a:extLst>
            <a:ext uri="{FF2B5EF4-FFF2-40B4-BE49-F238E27FC236}">
              <a16:creationId xmlns:a16="http://schemas.microsoft.com/office/drawing/2014/main" id="{FB06FC1F-5655-4345-AFB3-E0D0CC798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236</xdr:row>
      <xdr:rowOff>145676</xdr:rowOff>
    </xdr:from>
    <xdr:ext cx="1097624" cy="1094025"/>
    <xdr:pic>
      <xdr:nvPicPr>
        <xdr:cNvPr id="510" name="그림 509">
          <a:extLst>
            <a:ext uri="{FF2B5EF4-FFF2-40B4-BE49-F238E27FC236}">
              <a16:creationId xmlns:a16="http://schemas.microsoft.com/office/drawing/2014/main" id="{4F5F8555-ECF2-4FDC-8E64-DA622BB2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236</xdr:row>
      <xdr:rowOff>145676</xdr:rowOff>
    </xdr:from>
    <xdr:ext cx="1097624" cy="1094025"/>
    <xdr:pic>
      <xdr:nvPicPr>
        <xdr:cNvPr id="511" name="그림 510">
          <a:extLst>
            <a:ext uri="{FF2B5EF4-FFF2-40B4-BE49-F238E27FC236}">
              <a16:creationId xmlns:a16="http://schemas.microsoft.com/office/drawing/2014/main" id="{F8219266-E4D2-49BA-BA6B-5B490F028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256</xdr:row>
      <xdr:rowOff>145676</xdr:rowOff>
    </xdr:from>
    <xdr:ext cx="1097624" cy="1094025"/>
    <xdr:pic>
      <xdr:nvPicPr>
        <xdr:cNvPr id="512" name="그림 511">
          <a:extLst>
            <a:ext uri="{FF2B5EF4-FFF2-40B4-BE49-F238E27FC236}">
              <a16:creationId xmlns:a16="http://schemas.microsoft.com/office/drawing/2014/main" id="{6A9315E1-4649-409C-8236-28D46A458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23778882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256</xdr:row>
      <xdr:rowOff>145676</xdr:rowOff>
    </xdr:from>
    <xdr:ext cx="1097624" cy="1094025"/>
    <xdr:pic>
      <xdr:nvPicPr>
        <xdr:cNvPr id="513" name="그림 512">
          <a:extLst>
            <a:ext uri="{FF2B5EF4-FFF2-40B4-BE49-F238E27FC236}">
              <a16:creationId xmlns:a16="http://schemas.microsoft.com/office/drawing/2014/main" id="{853E8C39-60CC-45C9-A61B-7B2A80A4A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23778882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276</xdr:row>
      <xdr:rowOff>145676</xdr:rowOff>
    </xdr:from>
    <xdr:ext cx="1097624" cy="1094025"/>
    <xdr:pic>
      <xdr:nvPicPr>
        <xdr:cNvPr id="514" name="그림 513">
          <a:extLst>
            <a:ext uri="{FF2B5EF4-FFF2-40B4-BE49-F238E27FC236}">
              <a16:creationId xmlns:a16="http://schemas.microsoft.com/office/drawing/2014/main" id="{0511354F-AEF2-418A-82CD-6A95E876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32239323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276</xdr:row>
      <xdr:rowOff>145676</xdr:rowOff>
    </xdr:from>
    <xdr:ext cx="1097624" cy="1094025"/>
    <xdr:pic>
      <xdr:nvPicPr>
        <xdr:cNvPr id="515" name="그림 514">
          <a:extLst>
            <a:ext uri="{FF2B5EF4-FFF2-40B4-BE49-F238E27FC236}">
              <a16:creationId xmlns:a16="http://schemas.microsoft.com/office/drawing/2014/main" id="{7E019ECD-C07D-424C-8D9B-DD188FBA6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32239323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296</xdr:row>
      <xdr:rowOff>145676</xdr:rowOff>
    </xdr:from>
    <xdr:ext cx="1097624" cy="1094025"/>
    <xdr:pic>
      <xdr:nvPicPr>
        <xdr:cNvPr id="516" name="그림 515">
          <a:extLst>
            <a:ext uri="{FF2B5EF4-FFF2-40B4-BE49-F238E27FC236}">
              <a16:creationId xmlns:a16="http://schemas.microsoft.com/office/drawing/2014/main" id="{F316BF86-9E38-4B21-8371-71CC38536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0699764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296</xdr:row>
      <xdr:rowOff>145676</xdr:rowOff>
    </xdr:from>
    <xdr:ext cx="1097624" cy="1094025"/>
    <xdr:pic>
      <xdr:nvPicPr>
        <xdr:cNvPr id="517" name="그림 516">
          <a:extLst>
            <a:ext uri="{FF2B5EF4-FFF2-40B4-BE49-F238E27FC236}">
              <a16:creationId xmlns:a16="http://schemas.microsoft.com/office/drawing/2014/main" id="{7F5078B0-FD2C-4D56-801D-1DB4B9D2C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0699764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316</xdr:row>
      <xdr:rowOff>145676</xdr:rowOff>
    </xdr:from>
    <xdr:ext cx="1097624" cy="1094025"/>
    <xdr:pic>
      <xdr:nvPicPr>
        <xdr:cNvPr id="518" name="그림 517">
          <a:extLst>
            <a:ext uri="{FF2B5EF4-FFF2-40B4-BE49-F238E27FC236}">
              <a16:creationId xmlns:a16="http://schemas.microsoft.com/office/drawing/2014/main" id="{450CC197-A42E-47C6-A002-89D61AACA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9160205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316</xdr:row>
      <xdr:rowOff>145676</xdr:rowOff>
    </xdr:from>
    <xdr:ext cx="1097624" cy="1094025"/>
    <xdr:pic>
      <xdr:nvPicPr>
        <xdr:cNvPr id="519" name="그림 518">
          <a:extLst>
            <a:ext uri="{FF2B5EF4-FFF2-40B4-BE49-F238E27FC236}">
              <a16:creationId xmlns:a16="http://schemas.microsoft.com/office/drawing/2014/main" id="{AE557F5D-86FA-42E3-A8C2-CCD2DB6B7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9160205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336</xdr:row>
      <xdr:rowOff>145676</xdr:rowOff>
    </xdr:from>
    <xdr:ext cx="1097624" cy="1094025"/>
    <xdr:pic>
      <xdr:nvPicPr>
        <xdr:cNvPr id="520" name="그림 519">
          <a:extLst>
            <a:ext uri="{FF2B5EF4-FFF2-40B4-BE49-F238E27FC236}">
              <a16:creationId xmlns:a16="http://schemas.microsoft.com/office/drawing/2014/main" id="{09AFF5DB-7CD4-43C8-8A42-74B2C318E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57620647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336</xdr:row>
      <xdr:rowOff>145676</xdr:rowOff>
    </xdr:from>
    <xdr:ext cx="1097624" cy="1094025"/>
    <xdr:pic>
      <xdr:nvPicPr>
        <xdr:cNvPr id="521" name="그림 520">
          <a:extLst>
            <a:ext uri="{FF2B5EF4-FFF2-40B4-BE49-F238E27FC236}">
              <a16:creationId xmlns:a16="http://schemas.microsoft.com/office/drawing/2014/main" id="{7C4C31FC-1B29-4CAE-9264-C666E4384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57620647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356</xdr:row>
      <xdr:rowOff>145676</xdr:rowOff>
    </xdr:from>
    <xdr:ext cx="1097624" cy="1094025"/>
    <xdr:pic>
      <xdr:nvPicPr>
        <xdr:cNvPr id="522" name="그림 521">
          <a:extLst>
            <a:ext uri="{FF2B5EF4-FFF2-40B4-BE49-F238E27FC236}">
              <a16:creationId xmlns:a16="http://schemas.microsoft.com/office/drawing/2014/main" id="{EED1473E-CFE1-471B-A456-FEBB1DA6C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6081088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356</xdr:row>
      <xdr:rowOff>145676</xdr:rowOff>
    </xdr:from>
    <xdr:ext cx="1097624" cy="1094025"/>
    <xdr:pic>
      <xdr:nvPicPr>
        <xdr:cNvPr id="523" name="그림 522">
          <a:extLst>
            <a:ext uri="{FF2B5EF4-FFF2-40B4-BE49-F238E27FC236}">
              <a16:creationId xmlns:a16="http://schemas.microsoft.com/office/drawing/2014/main" id="{B40A1FFA-93F2-4CE0-B352-77CB9CD58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6081088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376</xdr:row>
      <xdr:rowOff>145676</xdr:rowOff>
    </xdr:from>
    <xdr:ext cx="1097624" cy="1094025"/>
    <xdr:pic>
      <xdr:nvPicPr>
        <xdr:cNvPr id="524" name="그림 523">
          <a:extLst>
            <a:ext uri="{FF2B5EF4-FFF2-40B4-BE49-F238E27FC236}">
              <a16:creationId xmlns:a16="http://schemas.microsoft.com/office/drawing/2014/main" id="{37D80FF9-C1AE-44F6-84D9-B9943B97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74541529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376</xdr:row>
      <xdr:rowOff>145676</xdr:rowOff>
    </xdr:from>
    <xdr:ext cx="1097624" cy="1094025"/>
    <xdr:pic>
      <xdr:nvPicPr>
        <xdr:cNvPr id="525" name="그림 524">
          <a:extLst>
            <a:ext uri="{FF2B5EF4-FFF2-40B4-BE49-F238E27FC236}">
              <a16:creationId xmlns:a16="http://schemas.microsoft.com/office/drawing/2014/main" id="{3B905218-50CD-41B4-872D-3D8D94001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74541529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396</xdr:row>
      <xdr:rowOff>145676</xdr:rowOff>
    </xdr:from>
    <xdr:ext cx="1097624" cy="1094025"/>
    <xdr:pic>
      <xdr:nvPicPr>
        <xdr:cNvPr id="526" name="그림 525">
          <a:extLst>
            <a:ext uri="{FF2B5EF4-FFF2-40B4-BE49-F238E27FC236}">
              <a16:creationId xmlns:a16="http://schemas.microsoft.com/office/drawing/2014/main" id="{5AC9A870-B289-47D6-AD5B-E76EE0CEA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8300197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396</xdr:row>
      <xdr:rowOff>145676</xdr:rowOff>
    </xdr:from>
    <xdr:ext cx="1097624" cy="1094025"/>
    <xdr:pic>
      <xdr:nvPicPr>
        <xdr:cNvPr id="527" name="그림 526">
          <a:extLst>
            <a:ext uri="{FF2B5EF4-FFF2-40B4-BE49-F238E27FC236}">
              <a16:creationId xmlns:a16="http://schemas.microsoft.com/office/drawing/2014/main" id="{7D1EC1E1-7CC1-4BF0-9EED-6FE117698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8300197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416</xdr:row>
      <xdr:rowOff>145676</xdr:rowOff>
    </xdr:from>
    <xdr:ext cx="1097624" cy="1094025"/>
    <xdr:pic>
      <xdr:nvPicPr>
        <xdr:cNvPr id="528" name="그림 527">
          <a:extLst>
            <a:ext uri="{FF2B5EF4-FFF2-40B4-BE49-F238E27FC236}">
              <a16:creationId xmlns:a16="http://schemas.microsoft.com/office/drawing/2014/main" id="{5D49E738-36D2-4D4C-8BB1-1C41BE8FF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9146241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416</xdr:row>
      <xdr:rowOff>145676</xdr:rowOff>
    </xdr:from>
    <xdr:ext cx="1097624" cy="1094025"/>
    <xdr:pic>
      <xdr:nvPicPr>
        <xdr:cNvPr id="529" name="그림 528">
          <a:extLst>
            <a:ext uri="{FF2B5EF4-FFF2-40B4-BE49-F238E27FC236}">
              <a16:creationId xmlns:a16="http://schemas.microsoft.com/office/drawing/2014/main" id="{B76C4EC6-7AC6-4D2B-8BA7-D62157B33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9146241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436</xdr:row>
      <xdr:rowOff>145676</xdr:rowOff>
    </xdr:from>
    <xdr:ext cx="1097624" cy="1094025"/>
    <xdr:pic>
      <xdr:nvPicPr>
        <xdr:cNvPr id="530" name="그림 529">
          <a:extLst>
            <a:ext uri="{FF2B5EF4-FFF2-40B4-BE49-F238E27FC236}">
              <a16:creationId xmlns:a16="http://schemas.microsoft.com/office/drawing/2014/main" id="{FEBE40C8-361A-47C8-B269-01C085FB2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436</xdr:row>
      <xdr:rowOff>145676</xdr:rowOff>
    </xdr:from>
    <xdr:ext cx="1097624" cy="1094025"/>
    <xdr:pic>
      <xdr:nvPicPr>
        <xdr:cNvPr id="531" name="그림 530">
          <a:extLst>
            <a:ext uri="{FF2B5EF4-FFF2-40B4-BE49-F238E27FC236}">
              <a16:creationId xmlns:a16="http://schemas.microsoft.com/office/drawing/2014/main" id="{1899CF2A-6EFD-4EB1-8D60-41A684CA0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15318441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456</xdr:row>
      <xdr:rowOff>145676</xdr:rowOff>
    </xdr:from>
    <xdr:ext cx="1097624" cy="1094025"/>
    <xdr:pic>
      <xdr:nvPicPr>
        <xdr:cNvPr id="532" name="그림 531">
          <a:extLst>
            <a:ext uri="{FF2B5EF4-FFF2-40B4-BE49-F238E27FC236}">
              <a16:creationId xmlns:a16="http://schemas.microsoft.com/office/drawing/2014/main" id="{0505F0A5-8702-464A-AF59-58F342C62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23778882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456</xdr:row>
      <xdr:rowOff>145676</xdr:rowOff>
    </xdr:from>
    <xdr:ext cx="1097624" cy="1094025"/>
    <xdr:pic>
      <xdr:nvPicPr>
        <xdr:cNvPr id="533" name="그림 532">
          <a:extLst>
            <a:ext uri="{FF2B5EF4-FFF2-40B4-BE49-F238E27FC236}">
              <a16:creationId xmlns:a16="http://schemas.microsoft.com/office/drawing/2014/main" id="{17AD1425-B745-4B77-8E8B-27270EF0A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23778882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476</xdr:row>
      <xdr:rowOff>145676</xdr:rowOff>
    </xdr:from>
    <xdr:ext cx="1097624" cy="1094025"/>
    <xdr:pic>
      <xdr:nvPicPr>
        <xdr:cNvPr id="534" name="그림 533">
          <a:extLst>
            <a:ext uri="{FF2B5EF4-FFF2-40B4-BE49-F238E27FC236}">
              <a16:creationId xmlns:a16="http://schemas.microsoft.com/office/drawing/2014/main" id="{5F934514-BA9A-4547-9AC5-004948D0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32239323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476</xdr:row>
      <xdr:rowOff>145676</xdr:rowOff>
    </xdr:from>
    <xdr:ext cx="1097624" cy="1094025"/>
    <xdr:pic>
      <xdr:nvPicPr>
        <xdr:cNvPr id="535" name="그림 534">
          <a:extLst>
            <a:ext uri="{FF2B5EF4-FFF2-40B4-BE49-F238E27FC236}">
              <a16:creationId xmlns:a16="http://schemas.microsoft.com/office/drawing/2014/main" id="{490030E1-FDBF-4D23-8E66-AF7A60BFE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32239323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496</xdr:row>
      <xdr:rowOff>145676</xdr:rowOff>
    </xdr:from>
    <xdr:ext cx="1097624" cy="1094025"/>
    <xdr:pic>
      <xdr:nvPicPr>
        <xdr:cNvPr id="536" name="그림 535">
          <a:extLst>
            <a:ext uri="{FF2B5EF4-FFF2-40B4-BE49-F238E27FC236}">
              <a16:creationId xmlns:a16="http://schemas.microsoft.com/office/drawing/2014/main" id="{82471939-E749-4163-BA7C-812D4921A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0699764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496</xdr:row>
      <xdr:rowOff>145676</xdr:rowOff>
    </xdr:from>
    <xdr:ext cx="1097624" cy="1094025"/>
    <xdr:pic>
      <xdr:nvPicPr>
        <xdr:cNvPr id="537" name="그림 536">
          <a:extLst>
            <a:ext uri="{FF2B5EF4-FFF2-40B4-BE49-F238E27FC236}">
              <a16:creationId xmlns:a16="http://schemas.microsoft.com/office/drawing/2014/main" id="{4A92DB64-74AF-41BC-9490-21D75E530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0699764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516</xdr:row>
      <xdr:rowOff>145676</xdr:rowOff>
    </xdr:from>
    <xdr:ext cx="1097624" cy="1094025"/>
    <xdr:pic>
      <xdr:nvPicPr>
        <xdr:cNvPr id="538" name="그림 537">
          <a:extLst>
            <a:ext uri="{FF2B5EF4-FFF2-40B4-BE49-F238E27FC236}">
              <a16:creationId xmlns:a16="http://schemas.microsoft.com/office/drawing/2014/main" id="{E852E1BF-13C0-460E-B595-56AC14FB3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9160205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516</xdr:row>
      <xdr:rowOff>145676</xdr:rowOff>
    </xdr:from>
    <xdr:ext cx="1097624" cy="1094025"/>
    <xdr:pic>
      <xdr:nvPicPr>
        <xdr:cNvPr id="539" name="그림 538">
          <a:extLst>
            <a:ext uri="{FF2B5EF4-FFF2-40B4-BE49-F238E27FC236}">
              <a16:creationId xmlns:a16="http://schemas.microsoft.com/office/drawing/2014/main" id="{8C5B877F-6AC0-4012-B1FF-0C5C40A5D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49160205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536</xdr:row>
      <xdr:rowOff>145676</xdr:rowOff>
    </xdr:from>
    <xdr:ext cx="1097624" cy="1094025"/>
    <xdr:pic>
      <xdr:nvPicPr>
        <xdr:cNvPr id="540" name="그림 539">
          <a:extLst>
            <a:ext uri="{FF2B5EF4-FFF2-40B4-BE49-F238E27FC236}">
              <a16:creationId xmlns:a16="http://schemas.microsoft.com/office/drawing/2014/main" id="{E035559E-A07A-4DBC-BD04-0E5646E79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57620647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536</xdr:row>
      <xdr:rowOff>145676</xdr:rowOff>
    </xdr:from>
    <xdr:ext cx="1097624" cy="1094025"/>
    <xdr:pic>
      <xdr:nvPicPr>
        <xdr:cNvPr id="541" name="그림 540">
          <a:extLst>
            <a:ext uri="{FF2B5EF4-FFF2-40B4-BE49-F238E27FC236}">
              <a16:creationId xmlns:a16="http://schemas.microsoft.com/office/drawing/2014/main" id="{01D817FD-3EA5-44E9-87A2-C052B71B5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57620647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556</xdr:row>
      <xdr:rowOff>145676</xdr:rowOff>
    </xdr:from>
    <xdr:ext cx="1097624" cy="1094025"/>
    <xdr:pic>
      <xdr:nvPicPr>
        <xdr:cNvPr id="542" name="그림 541">
          <a:extLst>
            <a:ext uri="{FF2B5EF4-FFF2-40B4-BE49-F238E27FC236}">
              <a16:creationId xmlns:a16="http://schemas.microsoft.com/office/drawing/2014/main" id="{895FCBF7-909D-4ABD-92F2-82B6CFEA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6081088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556</xdr:row>
      <xdr:rowOff>145676</xdr:rowOff>
    </xdr:from>
    <xdr:ext cx="1097624" cy="1094025"/>
    <xdr:pic>
      <xdr:nvPicPr>
        <xdr:cNvPr id="543" name="그림 542">
          <a:extLst>
            <a:ext uri="{FF2B5EF4-FFF2-40B4-BE49-F238E27FC236}">
              <a16:creationId xmlns:a16="http://schemas.microsoft.com/office/drawing/2014/main" id="{87335808-B610-4D9A-9D46-3F0F725A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66081088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576</xdr:row>
      <xdr:rowOff>145676</xdr:rowOff>
    </xdr:from>
    <xdr:ext cx="1097624" cy="1094025"/>
    <xdr:pic>
      <xdr:nvPicPr>
        <xdr:cNvPr id="544" name="그림 543">
          <a:extLst>
            <a:ext uri="{FF2B5EF4-FFF2-40B4-BE49-F238E27FC236}">
              <a16:creationId xmlns:a16="http://schemas.microsoft.com/office/drawing/2014/main" id="{BFE444AD-8B6D-4538-BC20-9BE572CC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74541529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576</xdr:row>
      <xdr:rowOff>145676</xdr:rowOff>
    </xdr:from>
    <xdr:ext cx="1097624" cy="1094025"/>
    <xdr:pic>
      <xdr:nvPicPr>
        <xdr:cNvPr id="545" name="그림 544">
          <a:extLst>
            <a:ext uri="{FF2B5EF4-FFF2-40B4-BE49-F238E27FC236}">
              <a16:creationId xmlns:a16="http://schemas.microsoft.com/office/drawing/2014/main" id="{F1E54B62-F618-435F-9C2A-83B92B443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74541529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596</xdr:row>
      <xdr:rowOff>145676</xdr:rowOff>
    </xdr:from>
    <xdr:ext cx="1097624" cy="1094025"/>
    <xdr:pic>
      <xdr:nvPicPr>
        <xdr:cNvPr id="546" name="그림 545">
          <a:extLst>
            <a:ext uri="{FF2B5EF4-FFF2-40B4-BE49-F238E27FC236}">
              <a16:creationId xmlns:a16="http://schemas.microsoft.com/office/drawing/2014/main" id="{D126D6F8-0AA0-473E-BBE5-FD55BBA57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83001970"/>
          <a:ext cx="1097624" cy="1094025"/>
        </a:xfrm>
        <a:prstGeom prst="rect">
          <a:avLst/>
        </a:prstGeom>
      </xdr:spPr>
    </xdr:pic>
    <xdr:clientData/>
  </xdr:oneCellAnchor>
  <xdr:oneCellAnchor>
    <xdr:from>
      <xdr:col>5</xdr:col>
      <xdr:colOff>470647</xdr:colOff>
      <xdr:row>596</xdr:row>
      <xdr:rowOff>145676</xdr:rowOff>
    </xdr:from>
    <xdr:ext cx="1097624" cy="1094025"/>
    <xdr:pic>
      <xdr:nvPicPr>
        <xdr:cNvPr id="547" name="그림 546">
          <a:extLst>
            <a:ext uri="{FF2B5EF4-FFF2-40B4-BE49-F238E27FC236}">
              <a16:creationId xmlns:a16="http://schemas.microsoft.com/office/drawing/2014/main" id="{6CBB9AE5-AB58-49DD-A4A7-5736BCA32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41" y="83001970"/>
          <a:ext cx="1097624" cy="10940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5322455</xdr:colOff>
      <xdr:row>2</xdr:row>
      <xdr:rowOff>277092</xdr:rowOff>
    </xdr:from>
    <xdr:to>
      <xdr:col>4</xdr:col>
      <xdr:colOff>623455</xdr:colOff>
      <xdr:row>6</xdr:row>
      <xdr:rowOff>450273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8FC7617-F4F4-4A65-95EB-61FEBDF1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2455" y="1645228"/>
          <a:ext cx="3371273" cy="2528454"/>
        </a:xfrm>
        <a:prstGeom prst="rect">
          <a:avLst/>
        </a:prstGeom>
      </xdr:spPr>
    </xdr:pic>
    <xdr:clientData/>
  </xdr:twoCellAnchor>
  <xdr:oneCellAnchor>
    <xdr:from>
      <xdr:col>0</xdr:col>
      <xdr:colOff>5270500</xdr:colOff>
      <xdr:row>15</xdr:row>
      <xdr:rowOff>259774</xdr:rowOff>
    </xdr:from>
    <xdr:ext cx="3371273" cy="2528454"/>
    <xdr:pic>
      <xdr:nvPicPr>
        <xdr:cNvPr id="4" name="그림 3">
          <a:extLst>
            <a:ext uri="{FF2B5EF4-FFF2-40B4-BE49-F238E27FC236}">
              <a16:creationId xmlns:a16="http://schemas.microsoft.com/office/drawing/2014/main" id="{24D909D7-6FA4-4116-8E50-5C81D601F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9525001"/>
          <a:ext cx="3371273" cy="2528454"/>
        </a:xfrm>
        <a:prstGeom prst="rect">
          <a:avLst/>
        </a:prstGeom>
      </xdr:spPr>
    </xdr:pic>
    <xdr:clientData/>
  </xdr:oneCellAnchor>
  <xdr:oneCellAnchor>
    <xdr:from>
      <xdr:col>0</xdr:col>
      <xdr:colOff>5270500</xdr:colOff>
      <xdr:row>28</xdr:row>
      <xdr:rowOff>259774</xdr:rowOff>
    </xdr:from>
    <xdr:ext cx="3371273" cy="2528454"/>
    <xdr:pic>
      <xdr:nvPicPr>
        <xdr:cNvPr id="5" name="그림 4">
          <a:extLst>
            <a:ext uri="{FF2B5EF4-FFF2-40B4-BE49-F238E27FC236}">
              <a16:creationId xmlns:a16="http://schemas.microsoft.com/office/drawing/2014/main" id="{87E66045-0D7D-4B11-9C84-65712F9F3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9525001"/>
          <a:ext cx="3371273" cy="2528454"/>
        </a:xfrm>
        <a:prstGeom prst="rect">
          <a:avLst/>
        </a:prstGeom>
      </xdr:spPr>
    </xdr:pic>
    <xdr:clientData/>
  </xdr:oneCellAnchor>
  <xdr:oneCellAnchor>
    <xdr:from>
      <xdr:col>0</xdr:col>
      <xdr:colOff>5270500</xdr:colOff>
      <xdr:row>41</xdr:row>
      <xdr:rowOff>259774</xdr:rowOff>
    </xdr:from>
    <xdr:ext cx="3371273" cy="2528454"/>
    <xdr:pic>
      <xdr:nvPicPr>
        <xdr:cNvPr id="6" name="그림 5">
          <a:extLst>
            <a:ext uri="{FF2B5EF4-FFF2-40B4-BE49-F238E27FC236}">
              <a16:creationId xmlns:a16="http://schemas.microsoft.com/office/drawing/2014/main" id="{54A4F368-00B8-454D-B0B4-969FBB12A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9525001"/>
          <a:ext cx="3371273" cy="2528454"/>
        </a:xfrm>
        <a:prstGeom prst="rect">
          <a:avLst/>
        </a:prstGeom>
      </xdr:spPr>
    </xdr:pic>
    <xdr:clientData/>
  </xdr:oneCellAnchor>
  <xdr:oneCellAnchor>
    <xdr:from>
      <xdr:col>0</xdr:col>
      <xdr:colOff>5270500</xdr:colOff>
      <xdr:row>54</xdr:row>
      <xdr:rowOff>259774</xdr:rowOff>
    </xdr:from>
    <xdr:ext cx="3371273" cy="2528454"/>
    <xdr:pic>
      <xdr:nvPicPr>
        <xdr:cNvPr id="7" name="그림 6">
          <a:extLst>
            <a:ext uri="{FF2B5EF4-FFF2-40B4-BE49-F238E27FC236}">
              <a16:creationId xmlns:a16="http://schemas.microsoft.com/office/drawing/2014/main" id="{9479013E-5298-4D5D-93DC-1C936DAA0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9525001"/>
          <a:ext cx="3371273" cy="2528454"/>
        </a:xfrm>
        <a:prstGeom prst="rect">
          <a:avLst/>
        </a:prstGeom>
      </xdr:spPr>
    </xdr:pic>
    <xdr:clientData/>
  </xdr:oneCellAnchor>
  <xdr:oneCellAnchor>
    <xdr:from>
      <xdr:col>0</xdr:col>
      <xdr:colOff>5270500</xdr:colOff>
      <xdr:row>67</xdr:row>
      <xdr:rowOff>259774</xdr:rowOff>
    </xdr:from>
    <xdr:ext cx="3371273" cy="2528454"/>
    <xdr:pic>
      <xdr:nvPicPr>
        <xdr:cNvPr id="8" name="그림 7">
          <a:extLst>
            <a:ext uri="{FF2B5EF4-FFF2-40B4-BE49-F238E27FC236}">
              <a16:creationId xmlns:a16="http://schemas.microsoft.com/office/drawing/2014/main" id="{AB75FD8B-ED68-41E5-BD03-8448A066E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33216274"/>
          <a:ext cx="3371273" cy="2528454"/>
        </a:xfrm>
        <a:prstGeom prst="rect">
          <a:avLst/>
        </a:prstGeom>
      </xdr:spPr>
    </xdr:pic>
    <xdr:clientData/>
  </xdr:oneCellAnchor>
  <xdr:oneCellAnchor>
    <xdr:from>
      <xdr:col>0</xdr:col>
      <xdr:colOff>5270500</xdr:colOff>
      <xdr:row>80</xdr:row>
      <xdr:rowOff>259774</xdr:rowOff>
    </xdr:from>
    <xdr:ext cx="3371273" cy="2528454"/>
    <xdr:pic>
      <xdr:nvPicPr>
        <xdr:cNvPr id="9" name="그림 8">
          <a:extLst>
            <a:ext uri="{FF2B5EF4-FFF2-40B4-BE49-F238E27FC236}">
              <a16:creationId xmlns:a16="http://schemas.microsoft.com/office/drawing/2014/main" id="{881A4EC3-0051-4441-B72E-B8683F57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33216274"/>
          <a:ext cx="3371273" cy="2528454"/>
        </a:xfrm>
        <a:prstGeom prst="rect">
          <a:avLst/>
        </a:prstGeom>
      </xdr:spPr>
    </xdr:pic>
    <xdr:clientData/>
  </xdr:oneCellAnchor>
  <xdr:oneCellAnchor>
    <xdr:from>
      <xdr:col>0</xdr:col>
      <xdr:colOff>5270500</xdr:colOff>
      <xdr:row>93</xdr:row>
      <xdr:rowOff>259774</xdr:rowOff>
    </xdr:from>
    <xdr:ext cx="3371273" cy="2528454"/>
    <xdr:pic>
      <xdr:nvPicPr>
        <xdr:cNvPr id="10" name="그림 9">
          <a:extLst>
            <a:ext uri="{FF2B5EF4-FFF2-40B4-BE49-F238E27FC236}">
              <a16:creationId xmlns:a16="http://schemas.microsoft.com/office/drawing/2014/main" id="{A77415D8-7A2A-4CF6-9264-41CB1EDFC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49010456"/>
          <a:ext cx="3371273" cy="2528454"/>
        </a:xfrm>
        <a:prstGeom prst="rect">
          <a:avLst/>
        </a:prstGeom>
      </xdr:spPr>
    </xdr:pic>
    <xdr:clientData/>
  </xdr:oneCellAnchor>
  <xdr:oneCellAnchor>
    <xdr:from>
      <xdr:col>0</xdr:col>
      <xdr:colOff>5270500</xdr:colOff>
      <xdr:row>106</xdr:row>
      <xdr:rowOff>259774</xdr:rowOff>
    </xdr:from>
    <xdr:ext cx="3371273" cy="2528454"/>
    <xdr:pic>
      <xdr:nvPicPr>
        <xdr:cNvPr id="11" name="그림 10">
          <a:extLst>
            <a:ext uri="{FF2B5EF4-FFF2-40B4-BE49-F238E27FC236}">
              <a16:creationId xmlns:a16="http://schemas.microsoft.com/office/drawing/2014/main" id="{FA3ECACC-65F9-40D6-953D-AAB90C114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49010456"/>
          <a:ext cx="3371273" cy="252845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55</xdr:row>
      <xdr:rowOff>171200</xdr:rowOff>
    </xdr:from>
    <xdr:to>
      <xdr:col>5</xdr:col>
      <xdr:colOff>685038</xdr:colOff>
      <xdr:row>58</xdr:row>
      <xdr:rowOff>212216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42EF53-214E-4D77-805E-29C7DAB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486275"/>
          <a:ext cx="894588" cy="888741"/>
        </a:xfrm>
        <a:prstGeom prst="rect">
          <a:avLst/>
        </a:prstGeom>
      </xdr:spPr>
    </xdr:pic>
    <xdr:clientData/>
  </xdr:twoCellAnchor>
  <xdr:oneCellAnchor>
    <xdr:from>
      <xdr:col>4</xdr:col>
      <xdr:colOff>657225</xdr:colOff>
      <xdr:row>25</xdr:row>
      <xdr:rowOff>171200</xdr:rowOff>
    </xdr:from>
    <xdr:ext cx="894588" cy="888741"/>
    <xdr:pic>
      <xdr:nvPicPr>
        <xdr:cNvPr id="6" name="그림 5">
          <a:extLst>
            <a:ext uri="{FF2B5EF4-FFF2-40B4-BE49-F238E27FC236}">
              <a16:creationId xmlns:a16="http://schemas.microsoft.com/office/drawing/2014/main" id="{D5FD8025-1BCD-4EE8-9131-E42B2E5E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7410200"/>
          <a:ext cx="894588" cy="888741"/>
        </a:xfrm>
        <a:prstGeom prst="rect">
          <a:avLst/>
        </a:prstGeom>
      </xdr:spPr>
    </xdr:pic>
    <xdr:clientData/>
  </xdr:oneCellAnchor>
  <xdr:oneCellAnchor>
    <xdr:from>
      <xdr:col>4</xdr:col>
      <xdr:colOff>657225</xdr:colOff>
      <xdr:row>85</xdr:row>
      <xdr:rowOff>171200</xdr:rowOff>
    </xdr:from>
    <xdr:ext cx="894588" cy="888741"/>
    <xdr:pic>
      <xdr:nvPicPr>
        <xdr:cNvPr id="4" name="그림 3">
          <a:extLst>
            <a:ext uri="{FF2B5EF4-FFF2-40B4-BE49-F238E27FC236}">
              <a16:creationId xmlns:a16="http://schemas.microsoft.com/office/drawing/2014/main" id="{143C8AE9-1CE8-46C1-8BE2-46A9776D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7410200"/>
          <a:ext cx="894588" cy="888741"/>
        </a:xfrm>
        <a:prstGeom prst="rect">
          <a:avLst/>
        </a:prstGeom>
      </xdr:spPr>
    </xdr:pic>
    <xdr:clientData/>
  </xdr:oneCellAnchor>
  <xdr:oneCellAnchor>
    <xdr:from>
      <xdr:col>4</xdr:col>
      <xdr:colOff>657225</xdr:colOff>
      <xdr:row>115</xdr:row>
      <xdr:rowOff>171200</xdr:rowOff>
    </xdr:from>
    <xdr:ext cx="894588" cy="888741"/>
    <xdr:pic>
      <xdr:nvPicPr>
        <xdr:cNvPr id="5" name="그림 4">
          <a:extLst>
            <a:ext uri="{FF2B5EF4-FFF2-40B4-BE49-F238E27FC236}">
              <a16:creationId xmlns:a16="http://schemas.microsoft.com/office/drawing/2014/main" id="{94C48230-5C0C-46D9-90D7-239F4894E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7410200"/>
          <a:ext cx="894588" cy="888741"/>
        </a:xfrm>
        <a:prstGeom prst="rect">
          <a:avLst/>
        </a:prstGeom>
      </xdr:spPr>
    </xdr:pic>
    <xdr:clientData/>
  </xdr:oneCellAnchor>
  <xdr:oneCellAnchor>
    <xdr:from>
      <xdr:col>4</xdr:col>
      <xdr:colOff>657225</xdr:colOff>
      <xdr:row>145</xdr:row>
      <xdr:rowOff>171200</xdr:rowOff>
    </xdr:from>
    <xdr:ext cx="894588" cy="888741"/>
    <xdr:pic>
      <xdr:nvPicPr>
        <xdr:cNvPr id="8" name="그림 7">
          <a:extLst>
            <a:ext uri="{FF2B5EF4-FFF2-40B4-BE49-F238E27FC236}">
              <a16:creationId xmlns:a16="http://schemas.microsoft.com/office/drawing/2014/main" id="{A238A98C-D88B-434F-9A8D-F23973D53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7410200"/>
          <a:ext cx="894588" cy="888741"/>
        </a:xfrm>
        <a:prstGeom prst="rect">
          <a:avLst/>
        </a:prstGeom>
      </xdr:spPr>
    </xdr:pic>
    <xdr:clientData/>
  </xdr:oneCellAnchor>
  <xdr:oneCellAnchor>
    <xdr:from>
      <xdr:col>4</xdr:col>
      <xdr:colOff>657225</xdr:colOff>
      <xdr:row>175</xdr:row>
      <xdr:rowOff>171200</xdr:rowOff>
    </xdr:from>
    <xdr:ext cx="894588" cy="888741"/>
    <xdr:pic>
      <xdr:nvPicPr>
        <xdr:cNvPr id="7" name="그림 6">
          <a:extLst>
            <a:ext uri="{FF2B5EF4-FFF2-40B4-BE49-F238E27FC236}">
              <a16:creationId xmlns:a16="http://schemas.microsoft.com/office/drawing/2014/main" id="{3F88D775-1236-41EA-96F1-CF888E4E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7410200"/>
          <a:ext cx="894588" cy="888741"/>
        </a:xfrm>
        <a:prstGeom prst="rect">
          <a:avLst/>
        </a:prstGeom>
      </xdr:spPr>
    </xdr:pic>
    <xdr:clientData/>
  </xdr:oneCellAnchor>
  <xdr:oneCellAnchor>
    <xdr:from>
      <xdr:col>4</xdr:col>
      <xdr:colOff>657225</xdr:colOff>
      <xdr:row>205</xdr:row>
      <xdr:rowOff>171200</xdr:rowOff>
    </xdr:from>
    <xdr:ext cx="894588" cy="888741"/>
    <xdr:pic>
      <xdr:nvPicPr>
        <xdr:cNvPr id="9" name="그림 8">
          <a:extLst>
            <a:ext uri="{FF2B5EF4-FFF2-40B4-BE49-F238E27FC236}">
              <a16:creationId xmlns:a16="http://schemas.microsoft.com/office/drawing/2014/main" id="{6E464E8E-8240-4F19-8FE3-81AFCE152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7410200"/>
          <a:ext cx="894588" cy="88874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492490</xdr:colOff>
      <xdr:row>89</xdr:row>
      <xdr:rowOff>29069</xdr:rowOff>
    </xdr:from>
    <xdr:to>
      <xdr:col>6</xdr:col>
      <xdr:colOff>1447800</xdr:colOff>
      <xdr:row>93</xdr:row>
      <xdr:rowOff>104774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E9B295-5A9F-47CF-A49D-979CC608D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240" y="19869644"/>
          <a:ext cx="955310" cy="952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gsong@hanmail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ubk53@hanmail.na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odem7538-@naver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1956hsj@naver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www.hrd.go.kr/hrdp/mb/pmbao/PMBAO0100T.do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wbhjhs@hanmail.net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khs580303@daum.net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reen6691@naver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mire0078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eoreh12@naver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todd-33@daum.net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bonitahe88@naver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elpis0691@naver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yoo4652@hanmail.net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aria0898@naver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ksbae0310@naver.com" TargetMode="External"/><Relationship Id="rId4" Type="http://schemas.openxmlformats.org/officeDocument/2006/relationships/comments" Target="../comments7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mailto:gaemicare@naver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mailto:ksd0691@hanmail.net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mailto:yhb410@hanmail.net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eeoo2959@hanmail.net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kaskjh3217@naver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mailto:gaemicare@naver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hwa690@hanmail.net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post4541@nate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nanumhappy1@hanmail.net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ourlovehouse@hanmail.net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mailto:bonitahe88@naver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love-welfare@naver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ourlovehouse@hanmail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cd0075@naver.com" TargetMode="External"/><Relationship Id="rId4" Type="http://schemas.openxmlformats.org/officeDocument/2006/relationships/comments" Target="../comments12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milesenior27@naver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mailto:hhss2505@hanmail.net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mire0078@naver.com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shell64@hanmail.net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odd-33@daum.net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ourlovehouse@hanmail.net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bonitahe88@naver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juhyun0704@naver.com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hyperlink" Target="mailto:wbhjhs@hanmail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1956hsj@naver.com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yjcare@hanmail.net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yoyang0515@hanmail.net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yoyang0515@hanmail.net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bokdan99@hanmail.net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bokdan99@hanmail.net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milesenior27@naver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hyperlink" Target="mailto:ryoo1402@hanmail.net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hyperlink" Target="mailto:ryoo1402@hanmail.net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hyperlink" Target="mailto:gaonhomecare@naver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hwangbongju@hanmail.net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rodem7538-@naver.com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rodem7538-@naver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BE1D-54BA-4AC6-AD19-6F0CFBF25FFD}">
  <sheetPr codeName="Sheet35">
    <tabColor theme="1" tint="0.14999847407452621"/>
  </sheetPr>
  <dimension ref="A1:M13"/>
  <sheetViews>
    <sheetView topLeftCell="B1" zoomScaleNormal="100" workbookViewId="0">
      <selection activeCell="B15" sqref="B15"/>
    </sheetView>
  </sheetViews>
  <sheetFormatPr defaultColWidth="29.88671875" defaultRowHeight="13.5"/>
  <cols>
    <col min="1" max="1" width="29.33203125" bestFit="1" customWidth="1"/>
    <col min="3" max="3" width="6.6640625" bestFit="1" customWidth="1"/>
    <col min="4" max="4" width="13.6640625" bestFit="1" customWidth="1"/>
    <col min="5" max="5" width="9.21875" bestFit="1" customWidth="1"/>
    <col min="6" max="6" width="21.21875" bestFit="1" customWidth="1"/>
    <col min="7" max="7" width="19.77734375" bestFit="1" customWidth="1"/>
    <col min="8" max="8" width="6.6640625" bestFit="1" customWidth="1"/>
    <col min="10" max="10" width="27.6640625" bestFit="1" customWidth="1"/>
  </cols>
  <sheetData>
    <row r="1" spans="1:13" ht="17.25" thickBot="1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</row>
    <row r="2" spans="1:13" ht="21" thickBot="1">
      <c r="A2" s="1641" t="s">
        <v>103</v>
      </c>
      <c r="B2" s="1642"/>
      <c r="C2" s="1638" t="s">
        <v>104</v>
      </c>
      <c r="D2" s="1639"/>
      <c r="E2" s="1639"/>
      <c r="F2" s="1639"/>
      <c r="G2" s="1639"/>
      <c r="H2" s="1640"/>
      <c r="I2" s="404"/>
      <c r="J2" s="404"/>
      <c r="K2" s="404"/>
      <c r="L2" s="404"/>
      <c r="M2" s="404"/>
    </row>
    <row r="3" spans="1:13" ht="21" thickBot="1">
      <c r="A3" s="409" t="s">
        <v>507</v>
      </c>
      <c r="B3" s="436" t="s">
        <v>1023</v>
      </c>
      <c r="C3" s="410" t="s">
        <v>956</v>
      </c>
      <c r="D3" s="411" t="s">
        <v>957</v>
      </c>
      <c r="E3" s="412" t="s">
        <v>230</v>
      </c>
      <c r="F3" s="412" t="s">
        <v>111</v>
      </c>
      <c r="G3" s="412" t="s">
        <v>958</v>
      </c>
      <c r="H3" s="413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405"/>
    </row>
    <row r="4" spans="1:13" ht="20.25">
      <c r="A4" s="414" t="s">
        <v>508</v>
      </c>
      <c r="B4" s="437" t="s">
        <v>985</v>
      </c>
      <c r="C4" s="415">
        <v>1</v>
      </c>
      <c r="D4" s="1643">
        <v>44128</v>
      </c>
      <c r="E4" s="416" t="s">
        <v>986</v>
      </c>
      <c r="F4" s="416" t="s">
        <v>987</v>
      </c>
      <c r="G4" s="416" t="s">
        <v>988</v>
      </c>
      <c r="H4" s="417"/>
      <c r="I4" s="404"/>
      <c r="J4" s="406" t="s">
        <v>989</v>
      </c>
      <c r="K4" s="407"/>
      <c r="L4" s="407"/>
      <c r="M4" s="408"/>
    </row>
    <row r="5" spans="1:13" ht="26.25">
      <c r="A5" s="418" t="s">
        <v>120</v>
      </c>
      <c r="B5" s="437" t="s">
        <v>1024</v>
      </c>
      <c r="C5" s="419">
        <v>2</v>
      </c>
      <c r="D5" s="1644"/>
      <c r="E5" s="420" t="s">
        <v>990</v>
      </c>
      <c r="F5" s="420" t="s">
        <v>991</v>
      </c>
      <c r="G5" s="420" t="s">
        <v>992</v>
      </c>
      <c r="H5" s="421"/>
      <c r="I5" s="404"/>
      <c r="J5" s="404"/>
      <c r="K5" s="404"/>
      <c r="L5" s="404"/>
      <c r="M5" s="404"/>
    </row>
    <row r="6" spans="1:13" ht="40.5">
      <c r="A6" s="414" t="s">
        <v>510</v>
      </c>
      <c r="B6" s="437" t="s">
        <v>2583</v>
      </c>
      <c r="C6" s="419">
        <v>3</v>
      </c>
      <c r="D6" s="1644"/>
      <c r="E6" s="420" t="s">
        <v>993</v>
      </c>
      <c r="F6" s="420" t="s">
        <v>994</v>
      </c>
      <c r="G6" s="420" t="s">
        <v>995</v>
      </c>
      <c r="H6" s="421"/>
      <c r="I6" s="404"/>
      <c r="J6" s="404"/>
      <c r="K6" s="404"/>
      <c r="L6" s="404"/>
      <c r="M6" s="404"/>
    </row>
    <row r="7" spans="1:13" ht="20.25">
      <c r="A7" s="414" t="s">
        <v>511</v>
      </c>
      <c r="B7" s="437" t="s">
        <v>996</v>
      </c>
      <c r="C7" s="419">
        <v>4</v>
      </c>
      <c r="D7" s="1644"/>
      <c r="E7" s="420" t="s">
        <v>997</v>
      </c>
      <c r="F7" s="420" t="s">
        <v>998</v>
      </c>
      <c r="G7" s="420" t="s">
        <v>999</v>
      </c>
      <c r="H7" s="421"/>
      <c r="I7" s="404"/>
      <c r="J7" s="404"/>
      <c r="K7" s="404"/>
      <c r="L7" s="404"/>
      <c r="M7" s="404"/>
    </row>
    <row r="8" spans="1:13" ht="20.25">
      <c r="A8" s="414" t="s">
        <v>513</v>
      </c>
      <c r="B8" s="437" t="s">
        <v>1000</v>
      </c>
      <c r="C8" s="419">
        <v>5</v>
      </c>
      <c r="D8" s="1644"/>
      <c r="E8" s="422" t="s">
        <v>1001</v>
      </c>
      <c r="F8" s="420" t="s">
        <v>1002</v>
      </c>
      <c r="G8" s="420" t="s">
        <v>1003</v>
      </c>
      <c r="H8" s="421"/>
      <c r="I8" s="404"/>
      <c r="J8" s="404"/>
      <c r="K8" s="404"/>
      <c r="L8" s="404"/>
      <c r="M8" s="404"/>
    </row>
    <row r="9" spans="1:13" ht="20.25">
      <c r="A9" s="414" t="s">
        <v>515</v>
      </c>
      <c r="B9" s="437" t="s">
        <v>1004</v>
      </c>
      <c r="C9" s="419">
        <v>6</v>
      </c>
      <c r="D9" s="1644"/>
      <c r="E9" s="420" t="s">
        <v>1005</v>
      </c>
      <c r="F9" s="420" t="s">
        <v>1006</v>
      </c>
      <c r="G9" s="420" t="s">
        <v>1007</v>
      </c>
      <c r="H9" s="421"/>
      <c r="I9" s="404"/>
      <c r="J9" s="404"/>
      <c r="K9" s="404"/>
      <c r="L9" s="404"/>
      <c r="M9" s="404"/>
    </row>
    <row r="10" spans="1:13" ht="26.25">
      <c r="A10" s="423" t="s">
        <v>1008</v>
      </c>
      <c r="B10" s="438" t="s">
        <v>1009</v>
      </c>
      <c r="C10" s="419">
        <v>7</v>
      </c>
      <c r="D10" s="1644"/>
      <c r="E10" s="420" t="s">
        <v>1010</v>
      </c>
      <c r="F10" s="420" t="s">
        <v>1011</v>
      </c>
      <c r="G10" s="420" t="s">
        <v>1012</v>
      </c>
      <c r="H10" s="421"/>
      <c r="I10" s="404"/>
      <c r="J10" s="404"/>
      <c r="K10" s="404"/>
      <c r="L10" s="404"/>
      <c r="M10" s="404"/>
    </row>
    <row r="11" spans="1:13" ht="20.25">
      <c r="A11" s="414" t="s">
        <v>518</v>
      </c>
      <c r="B11" s="437" t="s">
        <v>985</v>
      </c>
      <c r="C11" s="419">
        <v>8</v>
      </c>
      <c r="D11" s="1644"/>
      <c r="E11" s="424" t="s">
        <v>1013</v>
      </c>
      <c r="F11" s="425" t="s">
        <v>1014</v>
      </c>
      <c r="G11" s="425" t="s">
        <v>1015</v>
      </c>
      <c r="H11" s="421"/>
      <c r="I11" s="404"/>
      <c r="J11" s="404"/>
      <c r="K11" s="404"/>
      <c r="L11" s="404"/>
      <c r="M11" s="404"/>
    </row>
    <row r="12" spans="1:13" ht="20.25">
      <c r="A12" s="426" t="s">
        <v>520</v>
      </c>
      <c r="B12" s="437" t="s">
        <v>1016</v>
      </c>
      <c r="C12" s="419">
        <v>9</v>
      </c>
      <c r="D12" s="1644"/>
      <c r="E12" s="427" t="s">
        <v>1017</v>
      </c>
      <c r="F12" s="428" t="s">
        <v>1018</v>
      </c>
      <c r="G12" s="428" t="s">
        <v>1019</v>
      </c>
      <c r="H12" s="429"/>
      <c r="I12" s="404"/>
      <c r="J12" s="404"/>
      <c r="K12" s="404"/>
      <c r="L12" s="404"/>
      <c r="M12" s="404"/>
    </row>
    <row r="13" spans="1:13" ht="21" thickBot="1">
      <c r="A13" s="430"/>
      <c r="B13" s="431">
        <v>10</v>
      </c>
      <c r="C13" s="432">
        <v>10</v>
      </c>
      <c r="D13" s="1645"/>
      <c r="E13" s="433" t="s">
        <v>1020</v>
      </c>
      <c r="F13" s="434" t="s">
        <v>1021</v>
      </c>
      <c r="G13" s="434" t="s">
        <v>1022</v>
      </c>
      <c r="H13" s="435"/>
      <c r="I13" s="404"/>
      <c r="J13" s="404"/>
      <c r="K13" s="404"/>
      <c r="L13" s="404"/>
      <c r="M13" s="404"/>
    </row>
  </sheetData>
  <mergeCells count="3">
    <mergeCell ref="C2:H2"/>
    <mergeCell ref="A2:B2"/>
    <mergeCell ref="D4:D13"/>
  </mergeCells>
  <phoneticPr fontId="20" type="noConversion"/>
  <hyperlinks>
    <hyperlink ref="B10" r:id="rId1" xr:uid="{5B498DED-BB27-4A52-BB0E-1A10C21B2C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B750-F334-4497-8793-9CE87E3154DB}">
  <sheetPr codeName="Sheet63">
    <pageSetUpPr fitToPage="1"/>
  </sheetPr>
  <dimension ref="A1:K103"/>
  <sheetViews>
    <sheetView topLeftCell="A25" workbookViewId="0">
      <selection activeCell="H36" sqref="H36:I36"/>
    </sheetView>
  </sheetViews>
  <sheetFormatPr defaultColWidth="10.88671875" defaultRowHeight="16.5"/>
  <cols>
    <col min="1" max="1" width="22.21875" style="32" bestFit="1" customWidth="1"/>
    <col min="2" max="2" width="8.6640625" style="32" bestFit="1" customWidth="1"/>
    <col min="3" max="3" width="6.88671875" style="32" bestFit="1" customWidth="1"/>
    <col min="4" max="4" width="12.33203125" style="32" bestFit="1" customWidth="1"/>
    <col min="5" max="5" width="8.6640625" style="32" bestFit="1" customWidth="1"/>
    <col min="6" max="6" width="12.44140625" style="32" bestFit="1" customWidth="1"/>
    <col min="7" max="7" width="9.6640625" style="32" bestFit="1" customWidth="1"/>
    <col min="8" max="8" width="8.6640625" style="32" bestFit="1" customWidth="1"/>
    <col min="9" max="9" width="8.6640625" style="33" bestFit="1" customWidth="1"/>
    <col min="10" max="10" width="14.33203125" style="32" bestFit="1" customWidth="1"/>
    <col min="11" max="11" width="8.6640625" style="32" bestFit="1" customWidth="1"/>
    <col min="12" max="16384" width="10.88671875" style="32"/>
  </cols>
  <sheetData>
    <row r="1" spans="1:11" ht="54.75" thickBot="1">
      <c r="A1" s="1679" t="s">
        <v>173</v>
      </c>
      <c r="B1" s="1680"/>
      <c r="C1" s="1680"/>
      <c r="D1" s="1680"/>
      <c r="E1" s="1680"/>
      <c r="F1" s="1680"/>
      <c r="G1" s="1680"/>
      <c r="H1" s="1680"/>
      <c r="I1" s="1680"/>
      <c r="J1" s="1680"/>
      <c r="K1" s="1681"/>
    </row>
    <row r="2" spans="1:11">
      <c r="A2" s="1682" t="s">
        <v>266</v>
      </c>
      <c r="B2" s="1683"/>
      <c r="C2" s="1683"/>
      <c r="D2" s="1683"/>
      <c r="E2" s="1683"/>
      <c r="F2" s="1683"/>
      <c r="G2" s="1683"/>
      <c r="H2" s="1683"/>
      <c r="I2" s="1683"/>
      <c r="J2" s="1683"/>
      <c r="K2" s="1684"/>
    </row>
    <row r="3" spans="1:11" ht="35.1" customHeight="1">
      <c r="A3" s="1685"/>
      <c r="B3" s="1686"/>
      <c r="C3" s="1686"/>
      <c r="D3" s="1686"/>
      <c r="E3" s="1686"/>
      <c r="F3" s="1686"/>
      <c r="G3" s="1686"/>
      <c r="H3" s="1686"/>
      <c r="I3" s="1686"/>
      <c r="J3" s="1686"/>
      <c r="K3" s="1687"/>
    </row>
    <row r="4" spans="1:11" s="5" customFormat="1" ht="35.1" customHeight="1">
      <c r="A4" s="1673" t="s">
        <v>174</v>
      </c>
      <c r="B4" s="1674"/>
      <c r="C4" s="1675" t="s">
        <v>175</v>
      </c>
      <c r="D4" s="1675"/>
      <c r="E4" s="1675"/>
      <c r="F4" s="1674" t="s">
        <v>176</v>
      </c>
      <c r="G4" s="1688" t="s">
        <v>655</v>
      </c>
      <c r="H4" s="1689"/>
      <c r="I4" s="1674" t="s">
        <v>177</v>
      </c>
      <c r="J4" s="1676" t="s">
        <v>178</v>
      </c>
      <c r="K4" s="1677"/>
    </row>
    <row r="5" spans="1:11" s="5" customFormat="1" ht="35.1" customHeight="1">
      <c r="A5" s="1673"/>
      <c r="B5" s="1674"/>
      <c r="C5" s="1675"/>
      <c r="D5" s="1675"/>
      <c r="E5" s="1675"/>
      <c r="F5" s="1674"/>
      <c r="G5" s="1690"/>
      <c r="H5" s="1691"/>
      <c r="I5" s="1674"/>
      <c r="J5" s="1676"/>
      <c r="K5" s="1677"/>
    </row>
    <row r="6" spans="1:11" s="5" customFormat="1" ht="35.1" customHeight="1">
      <c r="A6" s="1673" t="s">
        <v>179</v>
      </c>
      <c r="B6" s="1674"/>
      <c r="C6" s="1675" t="s">
        <v>267</v>
      </c>
      <c r="D6" s="1675"/>
      <c r="E6" s="1675"/>
      <c r="F6" s="1675"/>
      <c r="G6" s="1675"/>
      <c r="H6" s="1675"/>
      <c r="I6" s="1674" t="s">
        <v>180</v>
      </c>
      <c r="J6" s="1676" t="s">
        <v>181</v>
      </c>
      <c r="K6" s="1677"/>
    </row>
    <row r="7" spans="1:11" s="5" customFormat="1" ht="35.1" customHeight="1">
      <c r="A7" s="1673"/>
      <c r="B7" s="1674"/>
      <c r="C7" s="1675"/>
      <c r="D7" s="1675"/>
      <c r="E7" s="1675"/>
      <c r="F7" s="1675"/>
      <c r="G7" s="1675"/>
      <c r="H7" s="1675"/>
      <c r="I7" s="1674"/>
      <c r="J7" s="1676"/>
      <c r="K7" s="1677"/>
    </row>
    <row r="8" spans="1:11" s="5" customFormat="1" ht="35.1" customHeight="1">
      <c r="A8" s="1673" t="s">
        <v>182</v>
      </c>
      <c r="B8" s="1674"/>
      <c r="C8" s="1675" t="s">
        <v>268</v>
      </c>
      <c r="D8" s="1675"/>
      <c r="E8" s="1675"/>
      <c r="F8" s="1675"/>
      <c r="G8" s="1675"/>
      <c r="H8" s="1675"/>
      <c r="I8" s="1675"/>
      <c r="J8" s="1675"/>
      <c r="K8" s="1678"/>
    </row>
    <row r="9" spans="1:11" s="5" customFormat="1" ht="35.1" customHeight="1">
      <c r="A9" s="1673"/>
      <c r="B9" s="1674"/>
      <c r="C9" s="1675"/>
      <c r="D9" s="1675"/>
      <c r="E9" s="1675"/>
      <c r="F9" s="1675"/>
      <c r="G9" s="1675"/>
      <c r="H9" s="1675"/>
      <c r="I9" s="1675"/>
      <c r="J9" s="1675"/>
      <c r="K9" s="1678"/>
    </row>
    <row r="10" spans="1:11" ht="35.1" customHeight="1">
      <c r="A10" s="1685" t="s">
        <v>269</v>
      </c>
      <c r="B10" s="1686"/>
      <c r="C10" s="1686"/>
      <c r="D10" s="1686"/>
      <c r="E10" s="1686"/>
      <c r="F10" s="1686"/>
      <c r="G10" s="1686"/>
      <c r="H10" s="1686"/>
      <c r="I10" s="1686"/>
      <c r="J10" s="1686"/>
      <c r="K10" s="1687"/>
    </row>
    <row r="11" spans="1:11" ht="35.1" customHeight="1">
      <c r="A11" s="1685"/>
      <c r="B11" s="1686"/>
      <c r="C11" s="1686"/>
      <c r="D11" s="1686"/>
      <c r="E11" s="1686"/>
      <c r="F11" s="1686"/>
      <c r="G11" s="1686"/>
      <c r="H11" s="1686"/>
      <c r="I11" s="1686"/>
      <c r="J11" s="1686"/>
      <c r="K11" s="1687"/>
    </row>
    <row r="12" spans="1:11" ht="35.1" customHeight="1">
      <c r="A12" s="1692" t="s">
        <v>270</v>
      </c>
      <c r="B12" s="1693"/>
      <c r="C12" s="1693"/>
      <c r="D12" s="1693"/>
      <c r="E12" s="1693"/>
      <c r="F12" s="1693"/>
      <c r="G12" s="1693"/>
      <c r="H12" s="1693"/>
      <c r="I12" s="1693"/>
      <c r="J12" s="1693"/>
      <c r="K12" s="1694"/>
    </row>
    <row r="13" spans="1:11" s="5" customFormat="1" ht="35.1" customHeight="1">
      <c r="A13" s="1673" t="s">
        <v>536</v>
      </c>
      <c r="B13" s="1674"/>
      <c r="C13" s="1695" t="s">
        <v>271</v>
      </c>
      <c r="D13" s="1695"/>
      <c r="E13" s="1695"/>
      <c r="F13" s="1695"/>
      <c r="G13" s="1695"/>
      <c r="H13" s="1695"/>
      <c r="I13" s="1674" t="s">
        <v>280</v>
      </c>
      <c r="J13" s="1676" t="s">
        <v>283</v>
      </c>
      <c r="K13" s="1677"/>
    </row>
    <row r="14" spans="1:11" s="5" customFormat="1" ht="35.1" customHeight="1">
      <c r="A14" s="1673"/>
      <c r="B14" s="1674"/>
      <c r="C14" s="1695"/>
      <c r="D14" s="1695"/>
      <c r="E14" s="1695"/>
      <c r="F14" s="1695"/>
      <c r="G14" s="1695"/>
      <c r="H14" s="1695"/>
      <c r="I14" s="1674"/>
      <c r="J14" s="1676"/>
      <c r="K14" s="1677"/>
    </row>
    <row r="15" spans="1:11" s="5" customFormat="1" ht="35.1" customHeight="1">
      <c r="A15" s="1673" t="s">
        <v>183</v>
      </c>
      <c r="B15" s="1674"/>
      <c r="C15" s="1675" t="s">
        <v>178</v>
      </c>
      <c r="D15" s="1675"/>
      <c r="E15" s="1674" t="s">
        <v>184</v>
      </c>
      <c r="F15" s="1674"/>
      <c r="G15" s="1675" t="s">
        <v>185</v>
      </c>
      <c r="H15" s="1675"/>
      <c r="I15" s="1674" t="s">
        <v>281</v>
      </c>
      <c r="J15" s="1676" t="s">
        <v>282</v>
      </c>
      <c r="K15" s="1677"/>
    </row>
    <row r="16" spans="1:11" s="5" customFormat="1" ht="35.1" customHeight="1">
      <c r="A16" s="1673"/>
      <c r="B16" s="1674"/>
      <c r="C16" s="1675"/>
      <c r="D16" s="1675"/>
      <c r="E16" s="1674"/>
      <c r="F16" s="1674"/>
      <c r="G16" s="1675"/>
      <c r="H16" s="1675"/>
      <c r="I16" s="1674"/>
      <c r="J16" s="1676"/>
      <c r="K16" s="1677"/>
    </row>
    <row r="17" spans="1:11" s="5" customFormat="1" ht="35.1" customHeight="1">
      <c r="A17" s="1673" t="s">
        <v>186</v>
      </c>
      <c r="B17" s="1674"/>
      <c r="C17" s="1674"/>
      <c r="D17" s="1674"/>
      <c r="E17" s="1674" t="s">
        <v>187</v>
      </c>
      <c r="F17" s="1674"/>
      <c r="G17" s="1674" t="s">
        <v>285</v>
      </c>
      <c r="H17" s="1674" t="s">
        <v>284</v>
      </c>
      <c r="I17" s="1674"/>
      <c r="J17" s="1674" t="s">
        <v>293</v>
      </c>
      <c r="K17" s="1696"/>
    </row>
    <row r="18" spans="1:11" s="5" customFormat="1" ht="35.1" customHeight="1">
      <c r="A18" s="1673"/>
      <c r="B18" s="1674"/>
      <c r="C18" s="1674"/>
      <c r="D18" s="1674"/>
      <c r="E18" s="1674"/>
      <c r="F18" s="1674"/>
      <c r="G18" s="1674"/>
      <c r="H18" s="1674"/>
      <c r="I18" s="1674"/>
      <c r="J18" s="1674"/>
      <c r="K18" s="1696"/>
    </row>
    <row r="19" spans="1:11" s="5" customFormat="1" ht="35.1" customHeight="1">
      <c r="A19" s="1697" t="s">
        <v>286</v>
      </c>
      <c r="B19" s="1675"/>
      <c r="C19" s="1675"/>
      <c r="D19" s="1675"/>
      <c r="E19" s="1675" t="s">
        <v>188</v>
      </c>
      <c r="F19" s="1675"/>
      <c r="G19" s="1698" t="s">
        <v>538</v>
      </c>
      <c r="H19" s="1676" t="s">
        <v>190</v>
      </c>
      <c r="I19" s="1676" t="s">
        <v>36</v>
      </c>
      <c r="J19" s="1701" t="s">
        <v>191</v>
      </c>
      <c r="K19" s="1702"/>
    </row>
    <row r="20" spans="1:11" s="5" customFormat="1" ht="35.1" customHeight="1">
      <c r="A20" s="1697" t="s">
        <v>322</v>
      </c>
      <c r="B20" s="1675"/>
      <c r="C20" s="1675"/>
      <c r="D20" s="1675"/>
      <c r="E20" s="1675" t="s">
        <v>301</v>
      </c>
      <c r="F20" s="1675"/>
      <c r="G20" s="1699"/>
      <c r="H20" s="1676"/>
      <c r="I20" s="1676"/>
      <c r="J20" s="1701" t="s">
        <v>192</v>
      </c>
      <c r="K20" s="1702"/>
    </row>
    <row r="21" spans="1:11" s="5" customFormat="1" ht="17.25">
      <c r="A21" s="1697" t="s">
        <v>287</v>
      </c>
      <c r="B21" s="1675"/>
      <c r="C21" s="1675"/>
      <c r="D21" s="1675"/>
      <c r="E21" s="1703" t="s">
        <v>272</v>
      </c>
      <c r="F21" s="1703"/>
      <c r="G21" s="1700"/>
      <c r="H21" s="1676" t="s">
        <v>193</v>
      </c>
      <c r="I21" s="1704"/>
      <c r="J21" s="1705"/>
      <c r="K21" s="1706"/>
    </row>
    <row r="22" spans="1:11" s="5" customFormat="1" ht="17.25">
      <c r="A22" s="1707" t="s">
        <v>288</v>
      </c>
      <c r="B22" s="1708"/>
      <c r="C22" s="1708"/>
      <c r="D22" s="1708"/>
      <c r="E22" s="1703" t="s">
        <v>189</v>
      </c>
      <c r="F22" s="1703"/>
      <c r="G22" s="1709"/>
      <c r="H22" s="1676"/>
      <c r="I22" s="1704"/>
      <c r="J22" s="1705"/>
      <c r="K22" s="1706"/>
    </row>
    <row r="23" spans="1:11" s="5" customFormat="1" ht="17.25">
      <c r="A23" s="1707" t="s">
        <v>289</v>
      </c>
      <c r="B23" s="1708"/>
      <c r="C23" s="1708"/>
      <c r="D23" s="1708"/>
      <c r="E23" s="1703" t="s">
        <v>302</v>
      </c>
      <c r="F23" s="1703"/>
      <c r="G23" s="1710"/>
      <c r="H23" s="1676" t="s">
        <v>194</v>
      </c>
      <c r="I23" s="1704"/>
      <c r="J23" s="1705"/>
      <c r="K23" s="1706"/>
    </row>
    <row r="24" spans="1:11" s="5" customFormat="1" ht="17.25">
      <c r="A24" s="1707" t="s">
        <v>290</v>
      </c>
      <c r="B24" s="1708"/>
      <c r="C24" s="1708"/>
      <c r="D24" s="1708"/>
      <c r="E24" s="1675" t="s">
        <v>273</v>
      </c>
      <c r="F24" s="1675"/>
      <c r="G24" s="1710"/>
      <c r="H24" s="1676"/>
      <c r="I24" s="1704"/>
      <c r="J24" s="1705"/>
      <c r="K24" s="1706"/>
    </row>
    <row r="25" spans="1:11" s="5" customFormat="1" ht="17.25">
      <c r="A25" s="1707" t="s">
        <v>291</v>
      </c>
      <c r="B25" s="1708"/>
      <c r="C25" s="1708"/>
      <c r="D25" s="1708"/>
      <c r="E25" s="1712"/>
      <c r="F25" s="1712"/>
      <c r="G25" s="1710"/>
      <c r="H25" s="1676" t="s">
        <v>195</v>
      </c>
      <c r="I25" s="1704"/>
      <c r="J25" s="1705"/>
      <c r="K25" s="1706"/>
    </row>
    <row r="26" spans="1:11" s="5" customFormat="1" ht="17.25">
      <c r="A26" s="1713" t="s">
        <v>292</v>
      </c>
      <c r="B26" s="1714"/>
      <c r="C26" s="1714"/>
      <c r="D26" s="1714"/>
      <c r="E26" s="1712"/>
      <c r="F26" s="1712"/>
      <c r="G26" s="1710"/>
      <c r="H26" s="1676"/>
      <c r="I26" s="1704"/>
      <c r="J26" s="1705"/>
      <c r="K26" s="1706"/>
    </row>
    <row r="27" spans="1:11" s="5" customFormat="1" ht="17.25">
      <c r="A27" s="1713"/>
      <c r="B27" s="1714"/>
      <c r="C27" s="1714"/>
      <c r="D27" s="1714"/>
      <c r="E27" s="1712"/>
      <c r="F27" s="1712"/>
      <c r="G27" s="1710"/>
      <c r="H27" s="1715" t="s">
        <v>531</v>
      </c>
      <c r="I27" s="1715"/>
      <c r="J27" s="1705"/>
      <c r="K27" s="1706"/>
    </row>
    <row r="28" spans="1:11" s="5" customFormat="1" ht="17.25">
      <c r="A28" s="1713"/>
      <c r="B28" s="1714"/>
      <c r="C28" s="1714"/>
      <c r="D28" s="1714"/>
      <c r="E28" s="1712"/>
      <c r="F28" s="1712"/>
      <c r="G28" s="1711"/>
      <c r="H28" s="1715"/>
      <c r="I28" s="1715"/>
      <c r="J28" s="1705"/>
      <c r="K28" s="1706"/>
    </row>
    <row r="29" spans="1:11" ht="19.5">
      <c r="A29" s="1692" t="s">
        <v>274</v>
      </c>
      <c r="B29" s="1693"/>
      <c r="C29" s="1693"/>
      <c r="D29" s="1693"/>
      <c r="E29" s="1693"/>
      <c r="F29" s="1693"/>
      <c r="G29" s="1693"/>
      <c r="H29" s="1693"/>
      <c r="I29" s="1693"/>
      <c r="J29" s="1693"/>
      <c r="K29" s="1694"/>
    </row>
    <row r="30" spans="1:11" s="5" customFormat="1" ht="17.25">
      <c r="A30" s="1673" t="s">
        <v>196</v>
      </c>
      <c r="B30" s="1674"/>
      <c r="C30" s="1674"/>
      <c r="D30" s="1674" t="s">
        <v>197</v>
      </c>
      <c r="E30" s="1674"/>
      <c r="F30" s="1674" t="s">
        <v>296</v>
      </c>
      <c r="G30" s="1674" t="s">
        <v>295</v>
      </c>
      <c r="H30" s="1674"/>
      <c r="I30" s="1674"/>
      <c r="J30" s="1674" t="s">
        <v>297</v>
      </c>
      <c r="K30" s="1696"/>
    </row>
    <row r="31" spans="1:11" s="5" customFormat="1" ht="17.25">
      <c r="A31" s="1673"/>
      <c r="B31" s="1674"/>
      <c r="C31" s="1674"/>
      <c r="D31" s="1674"/>
      <c r="E31" s="1674"/>
      <c r="F31" s="1674"/>
      <c r="G31" s="1674"/>
      <c r="H31" s="1674"/>
      <c r="I31" s="1674"/>
      <c r="J31" s="1674"/>
      <c r="K31" s="1696"/>
    </row>
    <row r="32" spans="1:11" s="5" customFormat="1" ht="17.25">
      <c r="A32" s="1716" t="s">
        <v>328</v>
      </c>
      <c r="B32" s="1676"/>
      <c r="C32" s="1676"/>
      <c r="D32" s="1676" t="s">
        <v>275</v>
      </c>
      <c r="E32" s="1676"/>
      <c r="F32" s="1676" t="s">
        <v>198</v>
      </c>
      <c r="G32" s="1676" t="s">
        <v>300</v>
      </c>
      <c r="H32" s="1676"/>
      <c r="I32" s="1676"/>
      <c r="J32" s="1676" t="s">
        <v>294</v>
      </c>
      <c r="K32" s="1677"/>
    </row>
    <row r="33" spans="1:11" s="5" customFormat="1" ht="17.25">
      <c r="A33" s="1716"/>
      <c r="B33" s="1676"/>
      <c r="C33" s="1676"/>
      <c r="D33" s="1676"/>
      <c r="E33" s="1676"/>
      <c r="F33" s="1676"/>
      <c r="G33" s="1676"/>
      <c r="H33" s="1676"/>
      <c r="I33" s="1676"/>
      <c r="J33" s="1676"/>
      <c r="K33" s="1677"/>
    </row>
    <row r="34" spans="1:11" ht="19.5">
      <c r="A34" s="1692" t="s">
        <v>276</v>
      </c>
      <c r="B34" s="1693"/>
      <c r="C34" s="1693"/>
      <c r="D34" s="1693"/>
      <c r="E34" s="1693"/>
      <c r="F34" s="1693"/>
      <c r="G34" s="1693"/>
      <c r="H34" s="1693"/>
      <c r="I34" s="1693"/>
      <c r="J34" s="1693"/>
      <c r="K34" s="1694"/>
    </row>
    <row r="35" spans="1:11" s="5" customFormat="1" ht="17.25">
      <c r="A35" s="960" t="s">
        <v>174</v>
      </c>
      <c r="B35" s="1674" t="s">
        <v>179</v>
      </c>
      <c r="C35" s="1674"/>
      <c r="D35" s="961" t="s">
        <v>180</v>
      </c>
      <c r="E35" s="1674" t="s">
        <v>199</v>
      </c>
      <c r="F35" s="1674"/>
      <c r="G35" s="1674"/>
      <c r="H35" s="1674" t="s">
        <v>200</v>
      </c>
      <c r="I35" s="1674"/>
      <c r="J35" s="961" t="s">
        <v>277</v>
      </c>
      <c r="K35" s="964" t="s">
        <v>113</v>
      </c>
    </row>
    <row r="36" spans="1:11" s="5" customFormat="1" ht="17.25">
      <c r="A36" s="1716" t="s">
        <v>73</v>
      </c>
      <c r="B36" s="1676" t="s">
        <v>299</v>
      </c>
      <c r="C36" s="1676"/>
      <c r="D36" s="1676" t="s">
        <v>181</v>
      </c>
      <c r="E36" s="1676" t="s">
        <v>278</v>
      </c>
      <c r="F36" s="1676"/>
      <c r="G36" s="1676"/>
      <c r="H36" s="1717" t="e">
        <f>계약서!C35</f>
        <v>#N/A</v>
      </c>
      <c r="I36" s="1658"/>
      <c r="J36" s="1676">
        <v>64</v>
      </c>
      <c r="K36" s="1677" t="s">
        <v>298</v>
      </c>
    </row>
    <row r="37" spans="1:11" s="5" customFormat="1" ht="17.25">
      <c r="A37" s="1716"/>
      <c r="B37" s="1676"/>
      <c r="C37" s="1676"/>
      <c r="D37" s="1676"/>
      <c r="E37" s="1676"/>
      <c r="F37" s="1676"/>
      <c r="G37" s="1676"/>
      <c r="H37" s="1718" t="s">
        <v>537</v>
      </c>
      <c r="I37" s="1719"/>
      <c r="J37" s="1676"/>
      <c r="K37" s="1677"/>
    </row>
    <row r="38" spans="1:11">
      <c r="A38" s="1720" t="s">
        <v>279</v>
      </c>
      <c r="B38" s="1721"/>
      <c r="C38" s="1721"/>
      <c r="D38" s="1721"/>
      <c r="E38" s="1721"/>
      <c r="F38" s="1721"/>
      <c r="G38" s="1721"/>
      <c r="H38" s="1721"/>
      <c r="I38" s="1721"/>
      <c r="J38" s="1721"/>
      <c r="K38" s="1722"/>
    </row>
    <row r="39" spans="1:11">
      <c r="A39" s="1720"/>
      <c r="B39" s="1721"/>
      <c r="C39" s="1721"/>
      <c r="D39" s="1721"/>
      <c r="E39" s="1721"/>
      <c r="F39" s="1721"/>
      <c r="G39" s="1721"/>
      <c r="H39" s="1721"/>
      <c r="I39" s="1721"/>
      <c r="J39" s="1721"/>
      <c r="K39" s="1722"/>
    </row>
    <row r="40" spans="1:11" ht="19.5">
      <c r="A40" s="1723" t="s">
        <v>303</v>
      </c>
      <c r="B40" s="1724"/>
      <c r="C40" s="1724"/>
      <c r="D40" s="1724"/>
      <c r="E40" s="1724"/>
      <c r="F40" s="1724"/>
      <c r="G40" s="1724"/>
      <c r="H40" s="1724"/>
      <c r="I40" s="1724"/>
      <c r="J40" s="1724"/>
      <c r="K40" s="1725"/>
    </row>
    <row r="41" spans="1:11" s="5" customFormat="1" ht="17.25">
      <c r="A41" s="1673" t="s">
        <v>201</v>
      </c>
      <c r="B41" s="1674"/>
      <c r="C41" s="1674" t="s">
        <v>202</v>
      </c>
      <c r="D41" s="1674"/>
      <c r="E41" s="1674"/>
      <c r="F41" s="1674" t="s">
        <v>203</v>
      </c>
      <c r="G41" s="1674"/>
      <c r="H41" s="1674" t="s">
        <v>204</v>
      </c>
      <c r="I41" s="1674"/>
      <c r="J41" s="1674"/>
      <c r="K41" s="1696"/>
    </row>
    <row r="42" spans="1:11" s="5" customFormat="1" ht="17.25">
      <c r="A42" s="1716" t="s">
        <v>205</v>
      </c>
      <c r="B42" s="1676"/>
      <c r="C42" s="1676">
        <v>0</v>
      </c>
      <c r="D42" s="1676"/>
      <c r="E42" s="1676"/>
      <c r="F42" s="1676" t="s">
        <v>206</v>
      </c>
      <c r="G42" s="1676"/>
      <c r="H42" s="1676" t="s">
        <v>207</v>
      </c>
      <c r="I42" s="1676"/>
      <c r="J42" s="1676"/>
      <c r="K42" s="1677"/>
    </row>
    <row r="43" spans="1:11" s="5" customFormat="1" ht="17.25">
      <c r="A43" s="1716" t="s">
        <v>304</v>
      </c>
      <c r="B43" s="1676"/>
      <c r="C43" s="1676">
        <v>1</v>
      </c>
      <c r="D43" s="1676"/>
      <c r="E43" s="1676"/>
      <c r="F43" s="1676" t="s">
        <v>206</v>
      </c>
      <c r="G43" s="1676"/>
      <c r="H43" s="1676" t="s">
        <v>207</v>
      </c>
      <c r="I43" s="1676"/>
      <c r="J43" s="1676"/>
      <c r="K43" s="1677"/>
    </row>
    <row r="44" spans="1:11" s="5" customFormat="1" ht="17.25">
      <c r="A44" s="1716" t="s">
        <v>208</v>
      </c>
      <c r="B44" s="1676"/>
      <c r="C44" s="1676">
        <v>1</v>
      </c>
      <c r="D44" s="1676"/>
      <c r="E44" s="1676"/>
      <c r="F44" s="1676" t="s">
        <v>209</v>
      </c>
      <c r="G44" s="1676"/>
      <c r="H44" s="1676" t="s">
        <v>207</v>
      </c>
      <c r="I44" s="1676"/>
      <c r="J44" s="1676"/>
      <c r="K44" s="1677"/>
    </row>
    <row r="45" spans="1:11" s="5" customFormat="1" ht="17.25">
      <c r="A45" s="1716" t="s">
        <v>210</v>
      </c>
      <c r="B45" s="1676"/>
      <c r="C45" s="1676">
        <v>1</v>
      </c>
      <c r="D45" s="1676"/>
      <c r="E45" s="1676"/>
      <c r="F45" s="1676" t="s">
        <v>209</v>
      </c>
      <c r="G45" s="1676"/>
      <c r="H45" s="1676" t="s">
        <v>211</v>
      </c>
      <c r="I45" s="1676"/>
      <c r="J45" s="1676"/>
      <c r="K45" s="1677"/>
    </row>
    <row r="46" spans="1:11" s="5" customFormat="1" ht="17.25">
      <c r="A46" s="1716" t="s">
        <v>212</v>
      </c>
      <c r="B46" s="1676"/>
      <c r="C46" s="1676">
        <v>1</v>
      </c>
      <c r="D46" s="1676"/>
      <c r="E46" s="1676"/>
      <c r="F46" s="1676" t="s">
        <v>206</v>
      </c>
      <c r="G46" s="1676"/>
      <c r="H46" s="1676" t="s">
        <v>213</v>
      </c>
      <c r="I46" s="1676"/>
      <c r="J46" s="1676"/>
      <c r="K46" s="1677"/>
    </row>
    <row r="47" spans="1:11" s="5" customFormat="1" ht="17.25">
      <c r="A47" s="1716" t="s">
        <v>214</v>
      </c>
      <c r="B47" s="1676"/>
      <c r="C47" s="1676">
        <v>1</v>
      </c>
      <c r="D47" s="1676"/>
      <c r="E47" s="1676"/>
      <c r="F47" s="1676" t="s">
        <v>206</v>
      </c>
      <c r="G47" s="1676"/>
      <c r="H47" s="1676" t="s">
        <v>213</v>
      </c>
      <c r="I47" s="1676"/>
      <c r="J47" s="1676"/>
      <c r="K47" s="1677"/>
    </row>
    <row r="48" spans="1:11" s="5" customFormat="1" ht="17.25">
      <c r="A48" s="1716" t="s">
        <v>215</v>
      </c>
      <c r="B48" s="1676"/>
      <c r="C48" s="1676">
        <v>1</v>
      </c>
      <c r="D48" s="1676"/>
      <c r="E48" s="1676"/>
      <c r="F48" s="1676" t="s">
        <v>206</v>
      </c>
      <c r="G48" s="1676"/>
      <c r="H48" s="1676" t="s">
        <v>213</v>
      </c>
      <c r="I48" s="1676"/>
      <c r="J48" s="1676"/>
      <c r="K48" s="1677"/>
    </row>
    <row r="49" spans="1:11" s="5" customFormat="1" ht="17.25">
      <c r="A49" s="1716" t="s">
        <v>216</v>
      </c>
      <c r="B49" s="1676"/>
      <c r="C49" s="1676">
        <v>1</v>
      </c>
      <c r="D49" s="1676"/>
      <c r="E49" s="1676"/>
      <c r="F49" s="1676" t="s">
        <v>206</v>
      </c>
      <c r="G49" s="1676"/>
      <c r="H49" s="1676" t="s">
        <v>305</v>
      </c>
      <c r="I49" s="1676"/>
      <c r="J49" s="1676"/>
      <c r="K49" s="1677"/>
    </row>
    <row r="50" spans="1:11" s="5" customFormat="1" ht="17.25">
      <c r="A50" s="1716" t="s">
        <v>217</v>
      </c>
      <c r="B50" s="1676"/>
      <c r="C50" s="1676">
        <v>4</v>
      </c>
      <c r="D50" s="1676"/>
      <c r="E50" s="1676"/>
      <c r="F50" s="1676" t="s">
        <v>218</v>
      </c>
      <c r="G50" s="1676"/>
      <c r="H50" s="1676" t="s">
        <v>305</v>
      </c>
      <c r="I50" s="1676"/>
      <c r="J50" s="1676"/>
      <c r="K50" s="1677"/>
    </row>
    <row r="51" spans="1:11" s="5" customFormat="1" ht="17.25">
      <c r="A51" s="1716" t="s">
        <v>219</v>
      </c>
      <c r="B51" s="1676"/>
      <c r="C51" s="1676">
        <v>1</v>
      </c>
      <c r="D51" s="1676"/>
      <c r="E51" s="1676"/>
      <c r="F51" s="1676" t="s">
        <v>206</v>
      </c>
      <c r="G51" s="1676"/>
      <c r="H51" s="1676" t="s">
        <v>305</v>
      </c>
      <c r="I51" s="1676"/>
      <c r="J51" s="1676"/>
      <c r="K51" s="1677"/>
    </row>
    <row r="52" spans="1:11" s="5" customFormat="1" ht="17.25">
      <c r="A52" s="1726" t="s">
        <v>220</v>
      </c>
      <c r="B52" s="1727"/>
      <c r="C52" s="1730">
        <v>1</v>
      </c>
      <c r="D52" s="1731"/>
      <c r="E52" s="1727"/>
      <c r="F52" s="1730" t="s">
        <v>206</v>
      </c>
      <c r="G52" s="1727"/>
      <c r="H52" s="1730" t="s">
        <v>323</v>
      </c>
      <c r="I52" s="1731"/>
      <c r="J52" s="1731"/>
      <c r="K52" s="1734"/>
    </row>
    <row r="53" spans="1:11" s="5" customFormat="1" ht="17.25">
      <c r="A53" s="1728"/>
      <c r="B53" s="1729"/>
      <c r="C53" s="1732"/>
      <c r="D53" s="1733"/>
      <c r="E53" s="1729"/>
      <c r="F53" s="1732"/>
      <c r="G53" s="1729"/>
      <c r="H53" s="1732"/>
      <c r="I53" s="1733"/>
      <c r="J53" s="1733"/>
      <c r="K53" s="1735"/>
    </row>
    <row r="54" spans="1:11" s="5" customFormat="1" ht="17.25">
      <c r="A54" s="1716" t="s">
        <v>221</v>
      </c>
      <c r="B54" s="1676"/>
      <c r="C54" s="1676">
        <v>1</v>
      </c>
      <c r="D54" s="1676"/>
      <c r="E54" s="1676"/>
      <c r="F54" s="1676" t="s">
        <v>206</v>
      </c>
      <c r="G54" s="1676"/>
      <c r="H54" s="1676" t="s">
        <v>305</v>
      </c>
      <c r="I54" s="1676"/>
      <c r="J54" s="1676"/>
      <c r="K54" s="1677"/>
    </row>
    <row r="55" spans="1:11" s="5" customFormat="1" ht="17.25">
      <c r="A55" s="1716" t="s">
        <v>222</v>
      </c>
      <c r="B55" s="1676"/>
      <c r="C55" s="1676">
        <v>1</v>
      </c>
      <c r="D55" s="1676"/>
      <c r="E55" s="1676"/>
      <c r="F55" s="1676" t="s">
        <v>206</v>
      </c>
      <c r="G55" s="1676"/>
      <c r="H55" s="1676" t="s">
        <v>305</v>
      </c>
      <c r="I55" s="1676"/>
      <c r="J55" s="1676"/>
      <c r="K55" s="1677"/>
    </row>
    <row r="56" spans="1:11" s="5" customFormat="1" ht="17.25">
      <c r="A56" s="1716" t="s">
        <v>223</v>
      </c>
      <c r="B56" s="1676"/>
      <c r="C56" s="1676">
        <v>4</v>
      </c>
      <c r="D56" s="1676"/>
      <c r="E56" s="1676"/>
      <c r="F56" s="1676" t="s">
        <v>206</v>
      </c>
      <c r="G56" s="1676"/>
      <c r="H56" s="1676" t="s">
        <v>305</v>
      </c>
      <c r="I56" s="1676"/>
      <c r="J56" s="1676"/>
      <c r="K56" s="1677"/>
    </row>
    <row r="57" spans="1:11" s="5" customFormat="1" ht="17.25">
      <c r="A57" s="1716" t="s">
        <v>224</v>
      </c>
      <c r="B57" s="1676"/>
      <c r="C57" s="1676">
        <v>1</v>
      </c>
      <c r="D57" s="1676"/>
      <c r="E57" s="1676"/>
      <c r="F57" s="1676" t="s">
        <v>209</v>
      </c>
      <c r="G57" s="1676"/>
      <c r="H57" s="1676" t="s">
        <v>305</v>
      </c>
      <c r="I57" s="1676"/>
      <c r="J57" s="1676"/>
      <c r="K57" s="1677"/>
    </row>
    <row r="58" spans="1:11" s="5" customFormat="1" ht="17.25">
      <c r="A58" s="1716" t="s">
        <v>225</v>
      </c>
      <c r="B58" s="1676"/>
      <c r="C58" s="1676">
        <v>1</v>
      </c>
      <c r="D58" s="1676"/>
      <c r="E58" s="1676"/>
      <c r="F58" s="1676" t="s">
        <v>206</v>
      </c>
      <c r="G58" s="1676"/>
      <c r="H58" s="1676" t="s">
        <v>305</v>
      </c>
      <c r="I58" s="1676"/>
      <c r="J58" s="1676"/>
      <c r="K58" s="1677"/>
    </row>
    <row r="59" spans="1:11" s="5" customFormat="1" ht="17.25">
      <c r="A59" s="1716" t="s">
        <v>226</v>
      </c>
      <c r="B59" s="1676"/>
      <c r="C59" s="1676">
        <v>5</v>
      </c>
      <c r="D59" s="1676"/>
      <c r="E59" s="1676"/>
      <c r="F59" s="1676" t="s">
        <v>218</v>
      </c>
      <c r="G59" s="1676"/>
      <c r="H59" s="1676" t="s">
        <v>305</v>
      </c>
      <c r="I59" s="1676"/>
      <c r="J59" s="1676"/>
      <c r="K59" s="1677"/>
    </row>
    <row r="60" spans="1:11" s="5" customFormat="1" ht="17.25">
      <c r="A60" s="1716" t="s">
        <v>227</v>
      </c>
      <c r="B60" s="1676"/>
      <c r="C60" s="1676">
        <v>4</v>
      </c>
      <c r="D60" s="1676"/>
      <c r="E60" s="1676"/>
      <c r="F60" s="1676" t="s">
        <v>206</v>
      </c>
      <c r="G60" s="1676"/>
      <c r="H60" s="1676" t="s">
        <v>207</v>
      </c>
      <c r="I60" s="1676"/>
      <c r="J60" s="1676"/>
      <c r="K60" s="1677"/>
    </row>
    <row r="61" spans="1:11" s="5" customFormat="1" ht="17.25">
      <c r="A61" s="1716" t="s">
        <v>228</v>
      </c>
      <c r="B61" s="1676"/>
      <c r="C61" s="1676">
        <v>1</v>
      </c>
      <c r="D61" s="1676"/>
      <c r="E61" s="1676"/>
      <c r="F61" s="1676" t="s">
        <v>206</v>
      </c>
      <c r="G61" s="1676"/>
      <c r="H61" s="1676" t="s">
        <v>323</v>
      </c>
      <c r="I61" s="1676"/>
      <c r="J61" s="1676"/>
      <c r="K61" s="1677"/>
    </row>
    <row r="62" spans="1:11" s="5" customFormat="1" ht="17.25">
      <c r="A62" s="1716"/>
      <c r="B62" s="1676"/>
      <c r="C62" s="1676"/>
      <c r="D62" s="1676"/>
      <c r="E62" s="1676"/>
      <c r="F62" s="1676"/>
      <c r="G62" s="1676"/>
      <c r="H62" s="1676"/>
      <c r="I62" s="1676"/>
      <c r="J62" s="1676"/>
      <c r="K62" s="1677"/>
    </row>
    <row r="63" spans="1:11" s="5" customFormat="1" ht="17.25">
      <c r="A63" s="1716" t="s">
        <v>229</v>
      </c>
      <c r="B63" s="1676"/>
      <c r="C63" s="1676">
        <v>1</v>
      </c>
      <c r="D63" s="1676"/>
      <c r="E63" s="1676"/>
      <c r="F63" s="1676" t="s">
        <v>206</v>
      </c>
      <c r="G63" s="1676"/>
      <c r="H63" s="1676" t="s">
        <v>207</v>
      </c>
      <c r="I63" s="1676"/>
      <c r="J63" s="1676"/>
      <c r="K63" s="1677"/>
    </row>
    <row r="64" spans="1:11" ht="19.5">
      <c r="A64" s="1723" t="s">
        <v>306</v>
      </c>
      <c r="B64" s="1724"/>
      <c r="C64" s="1724"/>
      <c r="D64" s="1724"/>
      <c r="E64" s="1724"/>
      <c r="F64" s="1724"/>
      <c r="G64" s="1724"/>
      <c r="H64" s="1724"/>
      <c r="I64" s="1724"/>
      <c r="J64" s="1724"/>
      <c r="K64" s="1725"/>
    </row>
    <row r="65" spans="1:11" s="5" customFormat="1" ht="17.25">
      <c r="A65" s="1673" t="s">
        <v>230</v>
      </c>
      <c r="B65" s="1674" t="s">
        <v>231</v>
      </c>
      <c r="C65" s="1674"/>
      <c r="D65" s="1674" t="s">
        <v>232</v>
      </c>
      <c r="E65" s="1674"/>
      <c r="F65" s="1674"/>
      <c r="G65" s="1674" t="s">
        <v>233</v>
      </c>
      <c r="H65" s="1674" t="s">
        <v>234</v>
      </c>
      <c r="I65" s="1674"/>
      <c r="J65" s="1674" t="s">
        <v>307</v>
      </c>
      <c r="K65" s="1696" t="s">
        <v>235</v>
      </c>
    </row>
    <row r="66" spans="1:11" s="5" customFormat="1" ht="17.25">
      <c r="A66" s="1673"/>
      <c r="B66" s="1674"/>
      <c r="C66" s="1674"/>
      <c r="D66" s="1674"/>
      <c r="E66" s="1674"/>
      <c r="F66" s="1674"/>
      <c r="G66" s="1674"/>
      <c r="H66" s="1674"/>
      <c r="I66" s="1674"/>
      <c r="J66" s="1674"/>
      <c r="K66" s="1696"/>
    </row>
    <row r="67" spans="1:11" s="5" customFormat="1" ht="17.25">
      <c r="A67" s="1716" t="s">
        <v>1827</v>
      </c>
      <c r="B67" s="1676" t="s">
        <v>665</v>
      </c>
      <c r="C67" s="1676"/>
      <c r="D67" s="1676" t="s">
        <v>529</v>
      </c>
      <c r="E67" s="1676"/>
      <c r="F67" s="1676"/>
      <c r="G67" s="1676" t="s">
        <v>666</v>
      </c>
      <c r="H67" s="1676" t="s">
        <v>533</v>
      </c>
      <c r="I67" s="1676"/>
      <c r="J67" s="1676" t="s">
        <v>236</v>
      </c>
      <c r="K67" s="1677" t="s">
        <v>237</v>
      </c>
    </row>
    <row r="68" spans="1:11" s="5" customFormat="1" ht="17.25">
      <c r="A68" s="1716"/>
      <c r="B68" s="1676"/>
      <c r="C68" s="1676"/>
      <c r="D68" s="1676"/>
      <c r="E68" s="1676"/>
      <c r="F68" s="1676"/>
      <c r="G68" s="1676"/>
      <c r="H68" s="1676"/>
      <c r="I68" s="1676"/>
      <c r="J68" s="1676"/>
      <c r="K68" s="1677"/>
    </row>
    <row r="69" spans="1:11" s="5" customFormat="1" ht="17.25">
      <c r="A69" s="1716"/>
      <c r="B69" s="1676"/>
      <c r="C69" s="1676"/>
      <c r="D69" s="1676"/>
      <c r="E69" s="1676"/>
      <c r="F69" s="1676"/>
      <c r="G69" s="1676"/>
      <c r="H69" s="1676"/>
      <c r="I69" s="1676"/>
      <c r="J69" s="1676"/>
      <c r="K69" s="1677"/>
    </row>
    <row r="70" spans="1:11" s="5" customFormat="1" ht="17.25">
      <c r="A70" s="1716" t="s">
        <v>573</v>
      </c>
      <c r="B70" s="1676" t="s">
        <v>238</v>
      </c>
      <c r="C70" s="1676"/>
      <c r="D70" s="1676" t="s">
        <v>530</v>
      </c>
      <c r="E70" s="1676"/>
      <c r="F70" s="1676"/>
      <c r="G70" s="1676" t="s">
        <v>535</v>
      </c>
      <c r="H70" s="1676" t="s">
        <v>239</v>
      </c>
      <c r="I70" s="1676"/>
      <c r="J70" s="1676" t="s">
        <v>240</v>
      </c>
      <c r="K70" s="1677" t="s">
        <v>241</v>
      </c>
    </row>
    <row r="71" spans="1:11" s="5" customFormat="1" ht="17.25">
      <c r="A71" s="1716"/>
      <c r="B71" s="1676"/>
      <c r="C71" s="1676"/>
      <c r="D71" s="1676"/>
      <c r="E71" s="1676"/>
      <c r="F71" s="1676"/>
      <c r="G71" s="1676"/>
      <c r="H71" s="1676"/>
      <c r="I71" s="1676"/>
      <c r="J71" s="1676"/>
      <c r="K71" s="1677"/>
    </row>
    <row r="72" spans="1:11" s="5" customFormat="1" ht="17.25">
      <c r="A72" s="1716"/>
      <c r="B72" s="1676"/>
      <c r="C72" s="1676"/>
      <c r="D72" s="1676"/>
      <c r="E72" s="1676"/>
      <c r="F72" s="1676"/>
      <c r="G72" s="1676"/>
      <c r="H72" s="1676"/>
      <c r="I72" s="1676"/>
      <c r="J72" s="1676"/>
      <c r="K72" s="1677"/>
    </row>
    <row r="73" spans="1:11">
      <c r="A73" s="1720" t="s">
        <v>309</v>
      </c>
      <c r="B73" s="1721"/>
      <c r="C73" s="1721"/>
      <c r="D73" s="1721"/>
      <c r="E73" s="1721"/>
      <c r="F73" s="1721"/>
      <c r="G73" s="1721"/>
      <c r="H73" s="1721"/>
      <c r="I73" s="1721"/>
      <c r="J73" s="1721"/>
      <c r="K73" s="1722"/>
    </row>
    <row r="74" spans="1:11">
      <c r="A74" s="1720"/>
      <c r="B74" s="1721"/>
      <c r="C74" s="1721"/>
      <c r="D74" s="1721"/>
      <c r="E74" s="1721"/>
      <c r="F74" s="1721"/>
      <c r="G74" s="1721"/>
      <c r="H74" s="1721"/>
      <c r="I74" s="1721"/>
      <c r="J74" s="1721"/>
      <c r="K74" s="1722"/>
    </row>
    <row r="75" spans="1:11">
      <c r="A75" s="1720"/>
      <c r="B75" s="1721"/>
      <c r="C75" s="1721"/>
      <c r="D75" s="1721"/>
      <c r="E75" s="1721"/>
      <c r="F75" s="1721"/>
      <c r="G75" s="1721"/>
      <c r="H75" s="1721"/>
      <c r="I75" s="1721"/>
      <c r="J75" s="1721"/>
      <c r="K75" s="1722"/>
    </row>
    <row r="76" spans="1:11" s="959" customFormat="1">
      <c r="A76" s="1685" t="s">
        <v>329</v>
      </c>
      <c r="B76" s="1686"/>
      <c r="C76" s="1686"/>
      <c r="D76" s="1686"/>
      <c r="E76" s="1686"/>
      <c r="F76" s="1686"/>
      <c r="G76" s="1686"/>
      <c r="H76" s="1686"/>
      <c r="I76" s="1686"/>
      <c r="J76" s="1686"/>
      <c r="K76" s="1687"/>
    </row>
    <row r="77" spans="1:11" s="959" customFormat="1">
      <c r="A77" s="1685"/>
      <c r="B77" s="1686"/>
      <c r="C77" s="1686"/>
      <c r="D77" s="1686"/>
      <c r="E77" s="1686"/>
      <c r="F77" s="1686"/>
      <c r="G77" s="1686"/>
      <c r="H77" s="1686"/>
      <c r="I77" s="1686"/>
      <c r="J77" s="1686"/>
      <c r="K77" s="1687"/>
    </row>
    <row r="78" spans="1:11" s="959" customFormat="1" ht="19.5">
      <c r="A78" s="1692" t="s">
        <v>310</v>
      </c>
      <c r="B78" s="1693"/>
      <c r="C78" s="1693"/>
      <c r="D78" s="1693"/>
      <c r="E78" s="1693"/>
      <c r="F78" s="1693"/>
      <c r="G78" s="1693"/>
      <c r="H78" s="1693"/>
      <c r="I78" s="1693"/>
      <c r="J78" s="1693"/>
      <c r="K78" s="1694"/>
    </row>
    <row r="79" spans="1:11" s="45" customFormat="1" ht="17.25">
      <c r="A79" s="1697" t="s">
        <v>311</v>
      </c>
      <c r="B79" s="1675"/>
      <c r="C79" s="1675"/>
      <c r="D79" s="1675"/>
      <c r="E79" s="1675"/>
      <c r="F79" s="1675"/>
      <c r="G79" s="1675"/>
      <c r="H79" s="1675"/>
      <c r="I79" s="1675"/>
      <c r="J79" s="1675"/>
      <c r="K79" s="1678"/>
    </row>
    <row r="80" spans="1:11" s="45" customFormat="1" ht="17.25">
      <c r="A80" s="1738" t="s">
        <v>242</v>
      </c>
      <c r="B80" s="1739" t="s">
        <v>243</v>
      </c>
      <c r="C80" s="1739" t="s">
        <v>244</v>
      </c>
      <c r="D80" s="1739" t="s">
        <v>318</v>
      </c>
      <c r="E80" s="1739" t="s">
        <v>319</v>
      </c>
      <c r="F80" s="1674" t="s">
        <v>246</v>
      </c>
      <c r="G80" s="1674"/>
      <c r="H80" s="1674"/>
      <c r="I80" s="1674"/>
      <c r="J80" s="1674" t="s">
        <v>324</v>
      </c>
      <c r="K80" s="1696" t="s">
        <v>247</v>
      </c>
    </row>
    <row r="81" spans="1:11" s="45" customFormat="1" ht="17.25">
      <c r="A81" s="1738"/>
      <c r="B81" s="1739"/>
      <c r="C81" s="1739"/>
      <c r="D81" s="1739"/>
      <c r="E81" s="1739"/>
      <c r="F81" s="961" t="s">
        <v>248</v>
      </c>
      <c r="G81" s="961" t="s">
        <v>320</v>
      </c>
      <c r="H81" s="961" t="s">
        <v>321</v>
      </c>
      <c r="I81" s="961" t="s">
        <v>249</v>
      </c>
      <c r="J81" s="1674"/>
      <c r="K81" s="1696"/>
    </row>
    <row r="82" spans="1:11" s="45" customFormat="1" ht="17.25">
      <c r="A82" s="1736"/>
      <c r="B82" s="1737"/>
      <c r="C82" s="1737"/>
      <c r="D82" s="1737"/>
      <c r="E82" s="1737"/>
      <c r="F82" s="966"/>
      <c r="G82" s="966"/>
      <c r="H82" s="966"/>
      <c r="I82" s="966"/>
      <c r="J82" s="962"/>
      <c r="K82" s="963"/>
    </row>
    <row r="83" spans="1:11" s="45" customFormat="1" ht="17.25">
      <c r="A83" s="1736"/>
      <c r="B83" s="1737"/>
      <c r="C83" s="1737"/>
      <c r="D83" s="1737"/>
      <c r="E83" s="1737"/>
      <c r="F83" s="966"/>
      <c r="G83" s="966"/>
      <c r="H83" s="966" t="s">
        <v>171</v>
      </c>
      <c r="I83" s="966"/>
      <c r="J83" s="962"/>
      <c r="K83" s="963"/>
    </row>
    <row r="84" spans="1:11" s="45" customFormat="1" ht="17.25">
      <c r="A84" s="1740" t="s">
        <v>312</v>
      </c>
      <c r="B84" s="1741"/>
      <c r="C84" s="1741"/>
      <c r="D84" s="1741"/>
      <c r="E84" s="1741"/>
      <c r="F84" s="1741"/>
      <c r="G84" s="1741"/>
      <c r="H84" s="1741"/>
      <c r="I84" s="1741"/>
      <c r="J84" s="1741"/>
      <c r="K84" s="1742"/>
    </row>
    <row r="85" spans="1:11" s="45" customFormat="1" ht="17.25">
      <c r="A85" s="1738" t="s">
        <v>242</v>
      </c>
      <c r="B85" s="1739" t="s">
        <v>243</v>
      </c>
      <c r="C85" s="1739" t="s">
        <v>244</v>
      </c>
      <c r="D85" s="1739"/>
      <c r="E85" s="1674" t="s">
        <v>325</v>
      </c>
      <c r="F85" s="1674" t="s">
        <v>250</v>
      </c>
      <c r="G85" s="1674"/>
      <c r="H85" s="1674" t="s">
        <v>245</v>
      </c>
      <c r="I85" s="1674"/>
      <c r="J85" s="1674" t="s">
        <v>324</v>
      </c>
      <c r="K85" s="1696" t="s">
        <v>247</v>
      </c>
    </row>
    <row r="86" spans="1:11" s="45" customFormat="1" ht="17.25">
      <c r="A86" s="1738"/>
      <c r="B86" s="1739"/>
      <c r="C86" s="1739"/>
      <c r="D86" s="1739"/>
      <c r="E86" s="1674"/>
      <c r="F86" s="1674"/>
      <c r="G86" s="1674"/>
      <c r="H86" s="1674"/>
      <c r="I86" s="1674"/>
      <c r="J86" s="1674"/>
      <c r="K86" s="1696"/>
    </row>
    <row r="87" spans="1:11" s="45" customFormat="1" ht="17.25">
      <c r="A87" s="1738"/>
      <c r="B87" s="1739"/>
      <c r="C87" s="1739"/>
      <c r="D87" s="1739"/>
      <c r="E87" s="1674"/>
      <c r="F87" s="1674"/>
      <c r="G87" s="1674"/>
      <c r="H87" s="1674"/>
      <c r="I87" s="1674"/>
      <c r="J87" s="1674"/>
      <c r="K87" s="1696"/>
    </row>
    <row r="88" spans="1:11" s="45" customFormat="1" ht="17.25">
      <c r="A88" s="965"/>
      <c r="B88" s="962"/>
      <c r="C88" s="962"/>
      <c r="D88" s="962"/>
      <c r="E88" s="962"/>
      <c r="F88" s="962"/>
      <c r="G88" s="962"/>
      <c r="H88" s="962"/>
      <c r="I88" s="962"/>
      <c r="J88" s="962"/>
      <c r="K88" s="963"/>
    </row>
    <row r="89" spans="1:11" s="45" customFormat="1" ht="17.25">
      <c r="A89" s="965"/>
      <c r="B89" s="962"/>
      <c r="C89" s="962"/>
      <c r="D89" s="962"/>
      <c r="E89" s="962"/>
      <c r="F89" s="962"/>
      <c r="G89" s="962"/>
      <c r="H89" s="962"/>
      <c r="I89" s="962"/>
      <c r="J89" s="962"/>
      <c r="K89" s="963"/>
    </row>
    <row r="90" spans="1:11" s="959" customFormat="1" ht="19.5">
      <c r="A90" s="1692" t="s">
        <v>313</v>
      </c>
      <c r="B90" s="1693"/>
      <c r="C90" s="1693"/>
      <c r="D90" s="1693"/>
      <c r="E90" s="1693"/>
      <c r="F90" s="1693"/>
      <c r="G90" s="1693"/>
      <c r="H90" s="1693"/>
      <c r="I90" s="1693"/>
      <c r="J90" s="1693"/>
      <c r="K90" s="1694"/>
    </row>
    <row r="91" spans="1:11" s="45" customFormat="1" ht="17.25">
      <c r="A91" s="1673" t="s">
        <v>251</v>
      </c>
      <c r="B91" s="1674" t="s">
        <v>252</v>
      </c>
      <c r="C91" s="1674"/>
      <c r="D91" s="1674"/>
      <c r="E91" s="1674"/>
      <c r="F91" s="1674" t="s">
        <v>326</v>
      </c>
      <c r="G91" s="1674"/>
      <c r="H91" s="1674"/>
      <c r="I91" s="1674"/>
      <c r="J91" s="1674" t="s">
        <v>327</v>
      </c>
      <c r="K91" s="1696"/>
    </row>
    <row r="92" spans="1:11" s="45" customFormat="1" ht="17.25">
      <c r="A92" s="1673"/>
      <c r="B92" s="1674"/>
      <c r="C92" s="1674"/>
      <c r="D92" s="1674"/>
      <c r="E92" s="1674"/>
      <c r="F92" s="1674"/>
      <c r="G92" s="1674"/>
      <c r="H92" s="1674"/>
      <c r="I92" s="1674"/>
      <c r="J92" s="1674"/>
      <c r="K92" s="1696"/>
    </row>
    <row r="93" spans="1:11" s="45" customFormat="1" ht="17.25">
      <c r="A93" s="965"/>
      <c r="B93" s="1676"/>
      <c r="C93" s="1676"/>
      <c r="D93" s="1676"/>
      <c r="E93" s="1676"/>
      <c r="F93" s="1676"/>
      <c r="G93" s="1676"/>
      <c r="H93" s="1676"/>
      <c r="I93" s="1676"/>
      <c r="J93" s="1676"/>
      <c r="K93" s="1677"/>
    </row>
    <row r="94" spans="1:11" s="959" customFormat="1" ht="19.5">
      <c r="A94" s="1743" t="s">
        <v>314</v>
      </c>
      <c r="B94" s="1744"/>
      <c r="C94" s="1744"/>
      <c r="D94" s="1744"/>
      <c r="E94" s="1744"/>
      <c r="F94" s="1744"/>
      <c r="G94" s="1744"/>
      <c r="H94" s="1744"/>
      <c r="I94" s="1744"/>
      <c r="J94" s="1744"/>
      <c r="K94" s="1745"/>
    </row>
    <row r="95" spans="1:11" s="959" customFormat="1" ht="19.5">
      <c r="A95" s="1692" t="s">
        <v>315</v>
      </c>
      <c r="B95" s="1693"/>
      <c r="C95" s="1693"/>
      <c r="D95" s="1693"/>
      <c r="E95" s="1693"/>
      <c r="F95" s="1693"/>
      <c r="G95" s="1693"/>
      <c r="H95" s="1693"/>
      <c r="I95" s="1693"/>
      <c r="J95" s="1693"/>
      <c r="K95" s="1694"/>
    </row>
    <row r="96" spans="1:11" s="959" customFormat="1">
      <c r="A96" s="59" t="s">
        <v>253</v>
      </c>
      <c r="B96" s="1746" t="s">
        <v>254</v>
      </c>
      <c r="C96" s="1746"/>
      <c r="D96" s="1746"/>
      <c r="E96" s="1746" t="s">
        <v>255</v>
      </c>
      <c r="F96" s="1746"/>
      <c r="G96" s="1746" t="s">
        <v>256</v>
      </c>
      <c r="H96" s="1746"/>
      <c r="I96" s="1746"/>
      <c r="J96" s="1746" t="s">
        <v>257</v>
      </c>
      <c r="K96" s="1747"/>
    </row>
    <row r="97" spans="1:11" s="959" customFormat="1">
      <c r="A97" s="43" t="s">
        <v>258</v>
      </c>
      <c r="B97" s="1748"/>
      <c r="C97" s="1748"/>
      <c r="D97" s="1748"/>
      <c r="E97" s="1748"/>
      <c r="F97" s="1748"/>
      <c r="G97" s="1748"/>
      <c r="H97" s="1748"/>
      <c r="I97" s="1748"/>
      <c r="J97" s="1748"/>
      <c r="K97" s="1749"/>
    </row>
    <row r="98" spans="1:11" s="959" customFormat="1" ht="19.5">
      <c r="A98" s="1692" t="s">
        <v>316</v>
      </c>
      <c r="B98" s="1693"/>
      <c r="C98" s="1693"/>
      <c r="D98" s="1693"/>
      <c r="E98" s="1693"/>
      <c r="F98" s="1693"/>
      <c r="G98" s="1693"/>
      <c r="H98" s="1693"/>
      <c r="I98" s="1693"/>
      <c r="J98" s="1693"/>
      <c r="K98" s="1694"/>
    </row>
    <row r="99" spans="1:11" s="959" customFormat="1">
      <c r="A99" s="59" t="s">
        <v>259</v>
      </c>
      <c r="B99" s="1746" t="s">
        <v>260</v>
      </c>
      <c r="C99" s="1746"/>
      <c r="D99" s="1746"/>
      <c r="E99" s="1746" t="s">
        <v>261</v>
      </c>
      <c r="F99" s="1746"/>
      <c r="G99" s="1746" t="s">
        <v>262</v>
      </c>
      <c r="H99" s="1746"/>
      <c r="I99" s="1746"/>
      <c r="J99" s="1746" t="s">
        <v>257</v>
      </c>
      <c r="K99" s="1747"/>
    </row>
    <row r="100" spans="1:11">
      <c r="A100" s="43"/>
      <c r="B100" s="1748"/>
      <c r="C100" s="1748"/>
      <c r="D100" s="1748"/>
      <c r="E100" s="1748"/>
      <c r="F100" s="1748"/>
      <c r="G100" s="1748"/>
      <c r="H100" s="1748"/>
      <c r="I100" s="1748"/>
      <c r="J100" s="1748"/>
      <c r="K100" s="1749"/>
    </row>
    <row r="101" spans="1:11" ht="19.5">
      <c r="A101" s="1692" t="s">
        <v>317</v>
      </c>
      <c r="B101" s="1693"/>
      <c r="C101" s="1693"/>
      <c r="D101" s="1693"/>
      <c r="E101" s="1693"/>
      <c r="F101" s="1693"/>
      <c r="G101" s="1693"/>
      <c r="H101" s="1693"/>
      <c r="I101" s="1693"/>
      <c r="J101" s="1693"/>
      <c r="K101" s="1694"/>
    </row>
    <row r="102" spans="1:11" s="5" customFormat="1" ht="17.25">
      <c r="A102" s="1673" t="s">
        <v>263</v>
      </c>
      <c r="B102" s="1674"/>
      <c r="C102" s="1674"/>
      <c r="D102" s="1674" t="s">
        <v>264</v>
      </c>
      <c r="E102" s="1674"/>
      <c r="F102" s="1674"/>
      <c r="G102" s="1674" t="s">
        <v>265</v>
      </c>
      <c r="H102" s="1674"/>
      <c r="I102" s="1674"/>
      <c r="J102" s="1674" t="s">
        <v>113</v>
      </c>
      <c r="K102" s="1696"/>
    </row>
    <row r="103" spans="1:11" s="5" customFormat="1" ht="18" thickBot="1">
      <c r="A103" s="1750"/>
      <c r="B103" s="1751"/>
      <c r="C103" s="1751"/>
      <c r="D103" s="1751"/>
      <c r="E103" s="1751"/>
      <c r="F103" s="1751"/>
      <c r="G103" s="1751"/>
      <c r="H103" s="1751"/>
      <c r="I103" s="1751"/>
      <c r="J103" s="1751"/>
      <c r="K103" s="1752"/>
    </row>
  </sheetData>
  <mergeCells count="253">
    <mergeCell ref="A6:B7"/>
    <mergeCell ref="C6:H7"/>
    <mergeCell ref="I6:I7"/>
    <mergeCell ref="J6:K7"/>
    <mergeCell ref="A8:B9"/>
    <mergeCell ref="C8:K9"/>
    <mergeCell ref="A1:K1"/>
    <mergeCell ref="A2:K3"/>
    <mergeCell ref="A4:B5"/>
    <mergeCell ref="C4:E5"/>
    <mergeCell ref="F4:F5"/>
    <mergeCell ref="G4:H5"/>
    <mergeCell ref="I4:I5"/>
    <mergeCell ref="J4:K5"/>
    <mergeCell ref="A15:B16"/>
    <mergeCell ref="C15:D16"/>
    <mergeCell ref="E15:F16"/>
    <mergeCell ref="G15:H16"/>
    <mergeCell ref="I15:I16"/>
    <mergeCell ref="J15:K16"/>
    <mergeCell ref="A10:K11"/>
    <mergeCell ref="A12:K12"/>
    <mergeCell ref="A13:B14"/>
    <mergeCell ref="C13:H14"/>
    <mergeCell ref="I13:I14"/>
    <mergeCell ref="J13:K14"/>
    <mergeCell ref="A17:D18"/>
    <mergeCell ref="E17:F18"/>
    <mergeCell ref="G17:G18"/>
    <mergeCell ref="H17:I18"/>
    <mergeCell ref="J17:K18"/>
    <mergeCell ref="A19:D19"/>
    <mergeCell ref="E19:F19"/>
    <mergeCell ref="G19:G21"/>
    <mergeCell ref="H19:H20"/>
    <mergeCell ref="I19:I20"/>
    <mergeCell ref="J19:K19"/>
    <mergeCell ref="A20:D20"/>
    <mergeCell ref="E20:F20"/>
    <mergeCell ref="J20:K20"/>
    <mergeCell ref="A21:D21"/>
    <mergeCell ref="E21:F21"/>
    <mergeCell ref="H21:H22"/>
    <mergeCell ref="I21:I22"/>
    <mergeCell ref="J21:K28"/>
    <mergeCell ref="A22:D22"/>
    <mergeCell ref="E22:F22"/>
    <mergeCell ref="G22:G28"/>
    <mergeCell ref="A23:D23"/>
    <mergeCell ref="E23:F23"/>
    <mergeCell ref="H23:H24"/>
    <mergeCell ref="I23:I24"/>
    <mergeCell ref="A24:D24"/>
    <mergeCell ref="E24:F24"/>
    <mergeCell ref="A25:D25"/>
    <mergeCell ref="E25:F28"/>
    <mergeCell ref="J32:K33"/>
    <mergeCell ref="A34:K34"/>
    <mergeCell ref="H25:H26"/>
    <mergeCell ref="I25:I26"/>
    <mergeCell ref="A26:D28"/>
    <mergeCell ref="H27:I28"/>
    <mergeCell ref="A29:K29"/>
    <mergeCell ref="A30:C31"/>
    <mergeCell ref="D30:E31"/>
    <mergeCell ref="F30:F31"/>
    <mergeCell ref="G30:I31"/>
    <mergeCell ref="J30:K31"/>
    <mergeCell ref="B35:C35"/>
    <mergeCell ref="E35:G35"/>
    <mergeCell ref="H35:I35"/>
    <mergeCell ref="A36:A37"/>
    <mergeCell ref="B36:C37"/>
    <mergeCell ref="D36:D37"/>
    <mergeCell ref="E36:G37"/>
    <mergeCell ref="H36:I36"/>
    <mergeCell ref="A32:C33"/>
    <mergeCell ref="D32:E33"/>
    <mergeCell ref="F32:F33"/>
    <mergeCell ref="G32:I33"/>
    <mergeCell ref="A42:B42"/>
    <mergeCell ref="C42:E42"/>
    <mergeCell ref="F42:G42"/>
    <mergeCell ref="H42:K42"/>
    <mergeCell ref="A43:B43"/>
    <mergeCell ref="C43:E43"/>
    <mergeCell ref="F43:G43"/>
    <mergeCell ref="H43:K43"/>
    <mergeCell ref="J36:J37"/>
    <mergeCell ref="K36:K37"/>
    <mergeCell ref="H37:I37"/>
    <mergeCell ref="A38:K39"/>
    <mergeCell ref="A40:K40"/>
    <mergeCell ref="A41:B41"/>
    <mergeCell ref="C41:E41"/>
    <mergeCell ref="F41:G41"/>
    <mergeCell ref="H41:K41"/>
    <mergeCell ref="A46:B46"/>
    <mergeCell ref="C46:E46"/>
    <mergeCell ref="F46:G46"/>
    <mergeCell ref="H46:K46"/>
    <mergeCell ref="A47:B47"/>
    <mergeCell ref="C47:E47"/>
    <mergeCell ref="F47:G47"/>
    <mergeCell ref="H47:K47"/>
    <mergeCell ref="A44:B44"/>
    <mergeCell ref="C44:E44"/>
    <mergeCell ref="F44:G44"/>
    <mergeCell ref="H44:K44"/>
    <mergeCell ref="A45:B45"/>
    <mergeCell ref="C45:E45"/>
    <mergeCell ref="F45:G45"/>
    <mergeCell ref="H45:K45"/>
    <mergeCell ref="A50:B50"/>
    <mergeCell ref="C50:E50"/>
    <mergeCell ref="F50:G50"/>
    <mergeCell ref="H50:K50"/>
    <mergeCell ref="A51:B51"/>
    <mergeCell ref="C51:E51"/>
    <mergeCell ref="F51:G51"/>
    <mergeCell ref="H51:K51"/>
    <mergeCell ref="A48:B48"/>
    <mergeCell ref="C48:E48"/>
    <mergeCell ref="F48:G48"/>
    <mergeCell ref="H48:K48"/>
    <mergeCell ref="A49:B49"/>
    <mergeCell ref="C49:E49"/>
    <mergeCell ref="F49:G49"/>
    <mergeCell ref="H49:K49"/>
    <mergeCell ref="A55:B55"/>
    <mergeCell ref="C55:E55"/>
    <mergeCell ref="F55:G55"/>
    <mergeCell ref="H55:K55"/>
    <mergeCell ref="A56:B56"/>
    <mergeCell ref="C56:E56"/>
    <mergeCell ref="F56:G56"/>
    <mergeCell ref="H56:K56"/>
    <mergeCell ref="A52:B53"/>
    <mergeCell ref="C52:E53"/>
    <mergeCell ref="F52:G53"/>
    <mergeCell ref="H52:K53"/>
    <mergeCell ref="A54:B54"/>
    <mergeCell ref="C54:E54"/>
    <mergeCell ref="F54:G54"/>
    <mergeCell ref="H54:K54"/>
    <mergeCell ref="A59:B59"/>
    <mergeCell ref="C59:E59"/>
    <mergeCell ref="F59:G59"/>
    <mergeCell ref="H59:K59"/>
    <mergeCell ref="A60:B60"/>
    <mergeCell ref="C60:E60"/>
    <mergeCell ref="F60:G60"/>
    <mergeCell ref="H60:K60"/>
    <mergeCell ref="A57:B57"/>
    <mergeCell ref="C57:E57"/>
    <mergeCell ref="F57:G57"/>
    <mergeCell ref="H57:K57"/>
    <mergeCell ref="A58:B58"/>
    <mergeCell ref="C58:E58"/>
    <mergeCell ref="F58:G58"/>
    <mergeCell ref="H58:K58"/>
    <mergeCell ref="A64:K64"/>
    <mergeCell ref="A65:A66"/>
    <mergeCell ref="B65:C66"/>
    <mergeCell ref="D65:F66"/>
    <mergeCell ref="G65:G66"/>
    <mergeCell ref="H65:I66"/>
    <mergeCell ref="J65:J66"/>
    <mergeCell ref="K65:K66"/>
    <mergeCell ref="A61:B62"/>
    <mergeCell ref="C61:E62"/>
    <mergeCell ref="F61:G62"/>
    <mergeCell ref="H61:K62"/>
    <mergeCell ref="A63:B63"/>
    <mergeCell ref="C63:E63"/>
    <mergeCell ref="F63:G63"/>
    <mergeCell ref="H63:K63"/>
    <mergeCell ref="K67:K69"/>
    <mergeCell ref="A70:A72"/>
    <mergeCell ref="B70:C72"/>
    <mergeCell ref="D70:F72"/>
    <mergeCell ref="G70:G72"/>
    <mergeCell ref="H70:I72"/>
    <mergeCell ref="J70:J72"/>
    <mergeCell ref="K70:K72"/>
    <mergeCell ref="A67:A69"/>
    <mergeCell ref="B67:C69"/>
    <mergeCell ref="D67:F69"/>
    <mergeCell ref="G67:G69"/>
    <mergeCell ref="H67:I69"/>
    <mergeCell ref="J67:J69"/>
    <mergeCell ref="J80:J81"/>
    <mergeCell ref="K80:K81"/>
    <mergeCell ref="A82:A83"/>
    <mergeCell ref="B82:B83"/>
    <mergeCell ref="C82:C83"/>
    <mergeCell ref="D82:D83"/>
    <mergeCell ref="E82:E83"/>
    <mergeCell ref="A73:K75"/>
    <mergeCell ref="A76:K77"/>
    <mergeCell ref="A78:K78"/>
    <mergeCell ref="A79:K79"/>
    <mergeCell ref="A80:A81"/>
    <mergeCell ref="B80:B81"/>
    <mergeCell ref="C80:C81"/>
    <mergeCell ref="D80:D81"/>
    <mergeCell ref="E80:E81"/>
    <mergeCell ref="F80:I80"/>
    <mergeCell ref="A84:K84"/>
    <mergeCell ref="A85:A87"/>
    <mergeCell ref="B85:B87"/>
    <mergeCell ref="C85:D87"/>
    <mergeCell ref="E85:E87"/>
    <mergeCell ref="F85:G87"/>
    <mergeCell ref="H85:I87"/>
    <mergeCell ref="J85:J87"/>
    <mergeCell ref="K85:K87"/>
    <mergeCell ref="A94:K94"/>
    <mergeCell ref="A95:K95"/>
    <mergeCell ref="B96:D96"/>
    <mergeCell ref="E96:F96"/>
    <mergeCell ref="G96:I96"/>
    <mergeCell ref="J96:K96"/>
    <mergeCell ref="A90:K90"/>
    <mergeCell ref="A91:A92"/>
    <mergeCell ref="B91:E92"/>
    <mergeCell ref="F91:I92"/>
    <mergeCell ref="J91:K92"/>
    <mergeCell ref="B93:E93"/>
    <mergeCell ref="F93:I93"/>
    <mergeCell ref="J93:K93"/>
    <mergeCell ref="B97:D97"/>
    <mergeCell ref="E97:F97"/>
    <mergeCell ref="G97:I97"/>
    <mergeCell ref="J97:K97"/>
    <mergeCell ref="A98:K98"/>
    <mergeCell ref="B99:D99"/>
    <mergeCell ref="E99:F99"/>
    <mergeCell ref="G99:I99"/>
    <mergeCell ref="J99:K99"/>
    <mergeCell ref="A103:C103"/>
    <mergeCell ref="D103:F103"/>
    <mergeCell ref="G103:I103"/>
    <mergeCell ref="J103:K103"/>
    <mergeCell ref="B100:D100"/>
    <mergeCell ref="E100:F100"/>
    <mergeCell ref="G100:I100"/>
    <mergeCell ref="J100:K100"/>
    <mergeCell ref="A101:K101"/>
    <mergeCell ref="A102:C102"/>
    <mergeCell ref="D102:F102"/>
    <mergeCell ref="G102:I102"/>
    <mergeCell ref="J102:K102"/>
  </mergeCells>
  <phoneticPr fontId="20" type="noConversion"/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0" fitToHeight="0" orientation="portrait" r:id="rId1"/>
  <headerFooter>
    <oddFooter>&amp;L2020직무교육훈련실시계획&amp;C&amp;P&amp;R더조은요양보호사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F22C-6280-4A96-A761-24FB964F98F9}">
  <sheetPr codeName="Sheet9">
    <pageSetUpPr fitToPage="1"/>
  </sheetPr>
  <dimension ref="A1:F85"/>
  <sheetViews>
    <sheetView topLeftCell="A53" zoomScale="70" zoomScaleNormal="70" workbookViewId="0">
      <selection activeCell="B61" sqref="B61"/>
    </sheetView>
  </sheetViews>
  <sheetFormatPr defaultRowHeight="31.5"/>
  <cols>
    <col min="1" max="1" width="35.77734375" style="32" bestFit="1" customWidth="1"/>
    <col min="2" max="2" width="19.44140625" style="32" customWidth="1"/>
    <col min="3" max="3" width="10.77734375" style="32" bestFit="1" customWidth="1"/>
    <col min="4" max="4" width="38.88671875" style="32" bestFit="1" customWidth="1"/>
    <col min="5" max="5" width="8.88671875" style="32"/>
    <col min="6" max="6" width="8.88671875" style="1316"/>
    <col min="7" max="16384" width="8.88671875" style="32"/>
  </cols>
  <sheetData>
    <row r="1" spans="1:6" ht="54.75" thickBot="1">
      <c r="A1" s="1753" t="s">
        <v>1197</v>
      </c>
      <c r="B1" s="1754"/>
      <c r="C1" s="1754"/>
      <c r="D1" s="1755"/>
      <c r="F1" s="1316">
        <v>1</v>
      </c>
    </row>
    <row r="2" spans="1:6" ht="32.25" thickBot="1">
      <c r="A2" s="46" t="s">
        <v>835</v>
      </c>
      <c r="B2" s="47" t="s">
        <v>836</v>
      </c>
      <c r="C2" s="47" t="s">
        <v>837</v>
      </c>
      <c r="D2" s="48" t="s">
        <v>838</v>
      </c>
    </row>
    <row r="3" spans="1:6" ht="35.1" customHeight="1">
      <c r="A3" s="1756">
        <v>44100</v>
      </c>
      <c r="B3" s="49" t="s">
        <v>539</v>
      </c>
      <c r="C3" s="50" t="s">
        <v>115</v>
      </c>
      <c r="D3" s="51" t="s">
        <v>540</v>
      </c>
    </row>
    <row r="4" spans="1:6" ht="35.1" customHeight="1">
      <c r="A4" s="1757"/>
      <c r="B4" s="52" t="s">
        <v>541</v>
      </c>
      <c r="C4" s="53" t="s">
        <v>542</v>
      </c>
      <c r="D4" s="54" t="s">
        <v>543</v>
      </c>
    </row>
    <row r="5" spans="1:6" ht="35.1" customHeight="1">
      <c r="A5" s="1757"/>
      <c r="B5" s="52" t="s">
        <v>544</v>
      </c>
      <c r="C5" s="53" t="s">
        <v>542</v>
      </c>
      <c r="D5" s="54" t="s">
        <v>545</v>
      </c>
    </row>
    <row r="6" spans="1:6" ht="35.1" customHeight="1">
      <c r="A6" s="1757"/>
      <c r="B6" s="52" t="s">
        <v>546</v>
      </c>
      <c r="C6" s="53" t="s">
        <v>542</v>
      </c>
      <c r="D6" s="54" t="s">
        <v>547</v>
      </c>
    </row>
    <row r="7" spans="1:6" ht="35.1" customHeight="1">
      <c r="A7" s="1757"/>
      <c r="B7" s="52" t="s">
        <v>556</v>
      </c>
      <c r="C7" s="1759" t="s">
        <v>555</v>
      </c>
      <c r="D7" s="1760"/>
    </row>
    <row r="8" spans="1:6" ht="35.1" customHeight="1">
      <c r="A8" s="1757"/>
      <c r="B8" s="52" t="s">
        <v>548</v>
      </c>
      <c r="C8" s="53" t="s">
        <v>549</v>
      </c>
      <c r="D8" s="54" t="s">
        <v>550</v>
      </c>
    </row>
    <row r="9" spans="1:6" ht="35.1" customHeight="1">
      <c r="A9" s="1757"/>
      <c r="B9" s="52" t="s">
        <v>551</v>
      </c>
      <c r="C9" s="53" t="s">
        <v>549</v>
      </c>
      <c r="D9" s="54" t="s">
        <v>719</v>
      </c>
    </row>
    <row r="10" spans="1:6" ht="35.1" customHeight="1">
      <c r="A10" s="1757"/>
      <c r="B10" s="52" t="s">
        <v>552</v>
      </c>
      <c r="C10" s="53" t="s">
        <v>549</v>
      </c>
      <c r="D10" s="54" t="s">
        <v>719</v>
      </c>
    </row>
    <row r="11" spans="1:6" ht="35.1" customHeight="1" thickBot="1">
      <c r="A11" s="1758"/>
      <c r="B11" s="55" t="s">
        <v>553</v>
      </c>
      <c r="C11" s="56" t="s">
        <v>549</v>
      </c>
      <c r="D11" s="57" t="s">
        <v>554</v>
      </c>
    </row>
    <row r="12" spans="1:6" ht="35.1" customHeight="1" thickBot="1"/>
    <row r="13" spans="1:6" ht="54.75" thickBot="1">
      <c r="A13" s="1761" t="s">
        <v>1822</v>
      </c>
      <c r="B13" s="1762"/>
      <c r="C13" s="1762"/>
      <c r="D13" s="1763"/>
      <c r="F13" s="1316">
        <f>F1+1</f>
        <v>2</v>
      </c>
    </row>
    <row r="14" spans="1:6" ht="32.25" thickBot="1">
      <c r="A14" s="947" t="s">
        <v>835</v>
      </c>
      <c r="B14" s="948" t="s">
        <v>836</v>
      </c>
      <c r="C14" s="948" t="s">
        <v>837</v>
      </c>
      <c r="D14" s="949" t="s">
        <v>838</v>
      </c>
    </row>
    <row r="15" spans="1:6" ht="35.1" customHeight="1">
      <c r="A15" s="1764">
        <v>44121</v>
      </c>
      <c r="B15" s="950" t="s">
        <v>539</v>
      </c>
      <c r="C15" s="951" t="s">
        <v>549</v>
      </c>
      <c r="D15" s="952" t="s">
        <v>550</v>
      </c>
    </row>
    <row r="16" spans="1:6" ht="35.1" customHeight="1">
      <c r="A16" s="1757"/>
      <c r="B16" s="52" t="s">
        <v>541</v>
      </c>
      <c r="C16" s="53" t="s">
        <v>549</v>
      </c>
      <c r="D16" s="54" t="s">
        <v>719</v>
      </c>
    </row>
    <row r="17" spans="1:6" ht="35.1" customHeight="1">
      <c r="A17" s="1757"/>
      <c r="B17" s="52" t="s">
        <v>544</v>
      </c>
      <c r="C17" s="53" t="s">
        <v>549</v>
      </c>
      <c r="D17" s="54" t="s">
        <v>719</v>
      </c>
    </row>
    <row r="18" spans="1:6" ht="35.1" customHeight="1">
      <c r="A18" s="1757"/>
      <c r="B18" s="52" t="s">
        <v>546</v>
      </c>
      <c r="C18" s="53" t="s">
        <v>549</v>
      </c>
      <c r="D18" s="54" t="s">
        <v>554</v>
      </c>
    </row>
    <row r="19" spans="1:6" ht="35.1" customHeight="1">
      <c r="A19" s="1757"/>
      <c r="B19" s="52" t="s">
        <v>1816</v>
      </c>
      <c r="C19" s="1765" t="s">
        <v>555</v>
      </c>
      <c r="D19" s="1766"/>
    </row>
    <row r="20" spans="1:6" ht="35.1" customHeight="1">
      <c r="A20" s="1757"/>
      <c r="B20" s="52" t="s">
        <v>1817</v>
      </c>
      <c r="C20" s="53" t="s">
        <v>1815</v>
      </c>
      <c r="D20" s="54" t="s">
        <v>540</v>
      </c>
    </row>
    <row r="21" spans="1:6" ht="35.1" customHeight="1">
      <c r="A21" s="1757"/>
      <c r="B21" s="52" t="s">
        <v>1818</v>
      </c>
      <c r="C21" s="53" t="s">
        <v>1815</v>
      </c>
      <c r="D21" s="54" t="s">
        <v>543</v>
      </c>
    </row>
    <row r="22" spans="1:6" ht="35.1" customHeight="1">
      <c r="A22" s="1757"/>
      <c r="B22" s="52" t="s">
        <v>1819</v>
      </c>
      <c r="C22" s="53" t="s">
        <v>1815</v>
      </c>
      <c r="D22" s="54" t="s">
        <v>545</v>
      </c>
    </row>
    <row r="23" spans="1:6" ht="35.1" customHeight="1" thickBot="1">
      <c r="A23" s="1758"/>
      <c r="B23" s="55" t="s">
        <v>1820</v>
      </c>
      <c r="C23" s="56" t="s">
        <v>1815</v>
      </c>
      <c r="D23" s="57" t="s">
        <v>547</v>
      </c>
    </row>
    <row r="24" spans="1:6" ht="32.25" thickBot="1"/>
    <row r="25" spans="1:6" ht="54.75" thickBot="1">
      <c r="A25" s="1769" t="s">
        <v>2007</v>
      </c>
      <c r="B25" s="1770"/>
      <c r="C25" s="1770"/>
      <c r="D25" s="1771"/>
      <c r="F25" s="1316">
        <f t="shared" ref="F25" si="0">F13+1</f>
        <v>3</v>
      </c>
    </row>
    <row r="26" spans="1:6" ht="32.25" thickBot="1">
      <c r="A26" s="947" t="s">
        <v>835</v>
      </c>
      <c r="B26" s="948" t="s">
        <v>836</v>
      </c>
      <c r="C26" s="948" t="s">
        <v>837</v>
      </c>
      <c r="D26" s="949" t="s">
        <v>838</v>
      </c>
    </row>
    <row r="27" spans="1:6" ht="35.1" customHeight="1">
      <c r="A27" s="1764">
        <v>44128</v>
      </c>
      <c r="B27" s="950" t="s">
        <v>539</v>
      </c>
      <c r="C27" s="951" t="s">
        <v>2008</v>
      </c>
      <c r="D27" s="952" t="s">
        <v>547</v>
      </c>
    </row>
    <row r="28" spans="1:6" ht="35.1" customHeight="1">
      <c r="A28" s="1757"/>
      <c r="B28" s="52" t="s">
        <v>541</v>
      </c>
      <c r="C28" s="1056" t="s">
        <v>1878</v>
      </c>
      <c r="D28" s="54" t="s">
        <v>550</v>
      </c>
    </row>
    <row r="29" spans="1:6" ht="35.1" customHeight="1">
      <c r="A29" s="1757"/>
      <c r="B29" s="52" t="s">
        <v>544</v>
      </c>
      <c r="C29" s="1056" t="s">
        <v>1878</v>
      </c>
      <c r="D29" s="54" t="s">
        <v>719</v>
      </c>
    </row>
    <row r="30" spans="1:6" ht="35.1" customHeight="1">
      <c r="A30" s="1757"/>
      <c r="B30" s="52" t="s">
        <v>546</v>
      </c>
      <c r="C30" s="1056" t="s">
        <v>1878</v>
      </c>
      <c r="D30" s="54" t="s">
        <v>719</v>
      </c>
    </row>
    <row r="31" spans="1:6" ht="35.1" customHeight="1">
      <c r="A31" s="1757"/>
      <c r="B31" s="52" t="s">
        <v>1816</v>
      </c>
      <c r="C31" s="1765" t="s">
        <v>555</v>
      </c>
      <c r="D31" s="1766"/>
    </row>
    <row r="32" spans="1:6" ht="35.1" customHeight="1">
      <c r="A32" s="1757"/>
      <c r="B32" s="52" t="s">
        <v>1817</v>
      </c>
      <c r="C32" s="1056" t="s">
        <v>2009</v>
      </c>
      <c r="D32" s="54" t="s">
        <v>540</v>
      </c>
    </row>
    <row r="33" spans="1:6" ht="35.1" customHeight="1">
      <c r="A33" s="1757"/>
      <c r="B33" s="52" t="s">
        <v>1818</v>
      </c>
      <c r="C33" s="1056" t="s">
        <v>2009</v>
      </c>
      <c r="D33" s="54" t="s">
        <v>543</v>
      </c>
    </row>
    <row r="34" spans="1:6" ht="35.1" customHeight="1">
      <c r="A34" s="1757"/>
      <c r="B34" s="52" t="s">
        <v>1819</v>
      </c>
      <c r="C34" s="1056" t="s">
        <v>2009</v>
      </c>
      <c r="D34" s="54" t="s">
        <v>545</v>
      </c>
    </row>
    <row r="35" spans="1:6" ht="35.1" customHeight="1" thickBot="1">
      <c r="A35" s="1758"/>
      <c r="B35" s="55" t="s">
        <v>1820</v>
      </c>
      <c r="C35" s="56" t="s">
        <v>2009</v>
      </c>
      <c r="D35" s="57" t="s">
        <v>554</v>
      </c>
    </row>
    <row r="36" spans="1:6" ht="32.25" thickBot="1"/>
    <row r="37" spans="1:6" ht="54.75" customHeight="1" thickBot="1">
      <c r="A37" s="1228">
        <v>44135</v>
      </c>
      <c r="B37" s="1232" t="s">
        <v>2253</v>
      </c>
      <c r="C37" s="1774" t="s">
        <v>2260</v>
      </c>
      <c r="D37" s="1775"/>
      <c r="F37" s="1316">
        <f t="shared" ref="F37" si="1">F25+1</f>
        <v>4</v>
      </c>
    </row>
    <row r="38" spans="1:6" ht="32.25" thickBot="1">
      <c r="A38" s="46" t="s">
        <v>835</v>
      </c>
      <c r="B38" s="47" t="s">
        <v>836</v>
      </c>
      <c r="C38" s="47" t="s">
        <v>837</v>
      </c>
      <c r="D38" s="48" t="s">
        <v>838</v>
      </c>
    </row>
    <row r="39" spans="1:6" ht="35.1" customHeight="1">
      <c r="A39" s="1756">
        <f>A37</f>
        <v>44135</v>
      </c>
      <c r="B39" s="49" t="s">
        <v>539</v>
      </c>
      <c r="C39" s="50" t="s">
        <v>1815</v>
      </c>
      <c r="D39" s="51" t="s">
        <v>540</v>
      </c>
    </row>
    <row r="40" spans="1:6" ht="35.1" customHeight="1">
      <c r="A40" s="1757"/>
      <c r="B40" s="52" t="s">
        <v>541</v>
      </c>
      <c r="C40" s="1070" t="s">
        <v>1827</v>
      </c>
      <c r="D40" s="54" t="s">
        <v>543</v>
      </c>
    </row>
    <row r="41" spans="1:6" ht="35.1" customHeight="1">
      <c r="A41" s="1757"/>
      <c r="B41" s="52" t="s">
        <v>544</v>
      </c>
      <c r="C41" s="1070" t="s">
        <v>1827</v>
      </c>
      <c r="D41" s="54" t="s">
        <v>545</v>
      </c>
    </row>
    <row r="42" spans="1:6" ht="35.1" customHeight="1">
      <c r="A42" s="1757"/>
      <c r="B42" s="52" t="s">
        <v>546</v>
      </c>
      <c r="C42" s="1070" t="s">
        <v>1827</v>
      </c>
      <c r="D42" s="54" t="s">
        <v>547</v>
      </c>
    </row>
    <row r="43" spans="1:6" ht="35.1" customHeight="1">
      <c r="A43" s="1757"/>
      <c r="B43" s="52" t="s">
        <v>1816</v>
      </c>
      <c r="C43" s="1759" t="s">
        <v>555</v>
      </c>
      <c r="D43" s="1760"/>
    </row>
    <row r="44" spans="1:6" ht="35.1" customHeight="1">
      <c r="A44" s="1757"/>
      <c r="B44" s="52" t="s">
        <v>1817</v>
      </c>
      <c r="C44" s="1070" t="s">
        <v>549</v>
      </c>
      <c r="D44" s="54" t="s">
        <v>550</v>
      </c>
    </row>
    <row r="45" spans="1:6" ht="35.1" customHeight="1">
      <c r="A45" s="1757"/>
      <c r="B45" s="52" t="s">
        <v>1818</v>
      </c>
      <c r="C45" s="1070" t="s">
        <v>549</v>
      </c>
      <c r="D45" s="54" t="s">
        <v>719</v>
      </c>
    </row>
    <row r="46" spans="1:6" ht="35.1" customHeight="1">
      <c r="A46" s="1757"/>
      <c r="B46" s="52" t="s">
        <v>1819</v>
      </c>
      <c r="C46" s="1070" t="s">
        <v>549</v>
      </c>
      <c r="D46" s="54" t="s">
        <v>719</v>
      </c>
    </row>
    <row r="47" spans="1:6" ht="35.1" customHeight="1" thickBot="1">
      <c r="A47" s="1758"/>
      <c r="B47" s="55" t="s">
        <v>1820</v>
      </c>
      <c r="C47" s="56" t="s">
        <v>549</v>
      </c>
      <c r="D47" s="57" t="s">
        <v>554</v>
      </c>
    </row>
    <row r="48" spans="1:6" ht="32.25" thickBot="1"/>
    <row r="49" spans="1:6" ht="54.75" customHeight="1" thickBot="1">
      <c r="A49" s="1314">
        <v>44142</v>
      </c>
      <c r="B49" s="1315" t="s">
        <v>2363</v>
      </c>
      <c r="C49" s="1772" t="s">
        <v>2260</v>
      </c>
      <c r="D49" s="1773"/>
      <c r="F49" s="1316">
        <f t="shared" ref="F49" si="2">F37+1</f>
        <v>5</v>
      </c>
    </row>
    <row r="50" spans="1:6" ht="32.25" thickBot="1">
      <c r="A50" s="46" t="s">
        <v>835</v>
      </c>
      <c r="B50" s="47" t="s">
        <v>836</v>
      </c>
      <c r="C50" s="47" t="s">
        <v>837</v>
      </c>
      <c r="D50" s="48" t="s">
        <v>838</v>
      </c>
    </row>
    <row r="51" spans="1:6" ht="35.1" customHeight="1">
      <c r="A51" s="1756">
        <f>A49</f>
        <v>44142</v>
      </c>
      <c r="B51" s="49" t="s">
        <v>539</v>
      </c>
      <c r="C51" s="50" t="s">
        <v>115</v>
      </c>
      <c r="D51" s="51" t="s">
        <v>540</v>
      </c>
    </row>
    <row r="52" spans="1:6" ht="35.1" customHeight="1">
      <c r="A52" s="1757"/>
      <c r="B52" s="52" t="s">
        <v>541</v>
      </c>
      <c r="C52" s="1304" t="str">
        <f>C51</f>
        <v>김주원</v>
      </c>
      <c r="D52" s="54" t="s">
        <v>543</v>
      </c>
    </row>
    <row r="53" spans="1:6" ht="35.1" customHeight="1">
      <c r="A53" s="1757"/>
      <c r="B53" s="52" t="s">
        <v>544</v>
      </c>
      <c r="C53" s="1304" t="str">
        <f t="shared" ref="C53:C54" si="3">C52</f>
        <v>김주원</v>
      </c>
      <c r="D53" s="54" t="s">
        <v>545</v>
      </c>
    </row>
    <row r="54" spans="1:6" ht="35.1" customHeight="1">
      <c r="A54" s="1757"/>
      <c r="B54" s="52" t="s">
        <v>546</v>
      </c>
      <c r="C54" s="1304" t="str">
        <f t="shared" si="3"/>
        <v>김주원</v>
      </c>
      <c r="D54" s="54" t="s">
        <v>547</v>
      </c>
    </row>
    <row r="55" spans="1:6" ht="35.1" customHeight="1">
      <c r="A55" s="1757"/>
      <c r="B55" s="52" t="s">
        <v>1816</v>
      </c>
      <c r="C55" s="1759" t="s">
        <v>555</v>
      </c>
      <c r="D55" s="1760"/>
    </row>
    <row r="56" spans="1:6" ht="35.1" customHeight="1">
      <c r="A56" s="1757"/>
      <c r="B56" s="52" t="s">
        <v>1817</v>
      </c>
      <c r="C56" s="1304" t="s">
        <v>2009</v>
      </c>
      <c r="D56" s="54" t="s">
        <v>550</v>
      </c>
    </row>
    <row r="57" spans="1:6" ht="35.1" customHeight="1">
      <c r="A57" s="1757"/>
      <c r="B57" s="52" t="s">
        <v>1818</v>
      </c>
      <c r="C57" s="1304" t="str">
        <f>C56</f>
        <v>박윤선</v>
      </c>
      <c r="D57" s="54" t="s">
        <v>719</v>
      </c>
    </row>
    <row r="58" spans="1:6" ht="35.1" customHeight="1">
      <c r="A58" s="1757"/>
      <c r="B58" s="52" t="s">
        <v>1819</v>
      </c>
      <c r="C58" s="1304" t="str">
        <f t="shared" ref="C58:C59" si="4">C57</f>
        <v>박윤선</v>
      </c>
      <c r="D58" s="54" t="s">
        <v>719</v>
      </c>
    </row>
    <row r="59" spans="1:6" ht="35.1" customHeight="1" thickBot="1">
      <c r="A59" s="1758"/>
      <c r="B59" s="55" t="s">
        <v>1820</v>
      </c>
      <c r="C59" s="56" t="str">
        <f t="shared" si="4"/>
        <v>박윤선</v>
      </c>
      <c r="D59" s="57" t="s">
        <v>554</v>
      </c>
    </row>
    <row r="60" spans="1:6" ht="32.25" thickBot="1"/>
    <row r="61" spans="1:6" ht="54.75" customHeight="1" thickBot="1">
      <c r="A61" s="1493">
        <v>44156</v>
      </c>
      <c r="B61" s="1494" t="s">
        <v>2563</v>
      </c>
      <c r="C61" s="1767" t="s">
        <v>2260</v>
      </c>
      <c r="D61" s="1768"/>
      <c r="F61" s="1316">
        <f t="shared" ref="F61" si="5">F49+1</f>
        <v>6</v>
      </c>
    </row>
    <row r="62" spans="1:6" ht="32.25" thickBot="1">
      <c r="A62" s="46" t="s">
        <v>835</v>
      </c>
      <c r="B62" s="47" t="s">
        <v>836</v>
      </c>
      <c r="C62" s="47" t="s">
        <v>837</v>
      </c>
      <c r="D62" s="48" t="s">
        <v>838</v>
      </c>
    </row>
    <row r="63" spans="1:6" ht="35.1" customHeight="1">
      <c r="A63" s="1756">
        <f>A61</f>
        <v>44156</v>
      </c>
      <c r="B63" s="49" t="s">
        <v>539</v>
      </c>
      <c r="C63" s="50" t="s">
        <v>1815</v>
      </c>
      <c r="D63" s="51" t="s">
        <v>540</v>
      </c>
    </row>
    <row r="64" spans="1:6" ht="35.1" customHeight="1">
      <c r="A64" s="1757"/>
      <c r="B64" s="52" t="s">
        <v>541</v>
      </c>
      <c r="C64" s="1490" t="str">
        <f>C63</f>
        <v>추기옥</v>
      </c>
      <c r="D64" s="54" t="s">
        <v>543</v>
      </c>
    </row>
    <row r="65" spans="1:6" ht="35.1" customHeight="1">
      <c r="A65" s="1757"/>
      <c r="B65" s="52" t="s">
        <v>544</v>
      </c>
      <c r="C65" s="1490" t="str">
        <f t="shared" ref="C65:C66" si="6">C64</f>
        <v>추기옥</v>
      </c>
      <c r="D65" s="54" t="s">
        <v>545</v>
      </c>
    </row>
    <row r="66" spans="1:6" ht="35.1" customHeight="1">
      <c r="A66" s="1757"/>
      <c r="B66" s="52" t="s">
        <v>546</v>
      </c>
      <c r="C66" s="1490" t="str">
        <f t="shared" si="6"/>
        <v>추기옥</v>
      </c>
      <c r="D66" s="54" t="s">
        <v>547</v>
      </c>
    </row>
    <row r="67" spans="1:6" ht="35.1" customHeight="1">
      <c r="A67" s="1757"/>
      <c r="B67" s="52" t="s">
        <v>1816</v>
      </c>
      <c r="C67" s="1759" t="s">
        <v>555</v>
      </c>
      <c r="D67" s="1760"/>
    </row>
    <row r="68" spans="1:6" ht="35.1" customHeight="1">
      <c r="A68" s="1757"/>
      <c r="B68" s="52" t="s">
        <v>1817</v>
      </c>
      <c r="C68" s="1490" t="s">
        <v>549</v>
      </c>
      <c r="D68" s="54" t="s">
        <v>550</v>
      </c>
    </row>
    <row r="69" spans="1:6" ht="35.1" customHeight="1">
      <c r="A69" s="1757"/>
      <c r="B69" s="52" t="s">
        <v>1818</v>
      </c>
      <c r="C69" s="1490" t="str">
        <f>C68</f>
        <v>장귀남</v>
      </c>
      <c r="D69" s="54" t="s">
        <v>719</v>
      </c>
    </row>
    <row r="70" spans="1:6" ht="35.1" customHeight="1">
      <c r="A70" s="1757"/>
      <c r="B70" s="52" t="s">
        <v>1819</v>
      </c>
      <c r="C70" s="1490" t="str">
        <f t="shared" ref="C70:C71" si="7">C69</f>
        <v>장귀남</v>
      </c>
      <c r="D70" s="54" t="s">
        <v>719</v>
      </c>
    </row>
    <row r="71" spans="1:6" ht="35.1" customHeight="1" thickBot="1">
      <c r="A71" s="1758"/>
      <c r="B71" s="55" t="s">
        <v>1820</v>
      </c>
      <c r="C71" s="56" t="str">
        <f t="shared" si="7"/>
        <v>장귀남</v>
      </c>
      <c r="D71" s="57" t="s">
        <v>554</v>
      </c>
    </row>
    <row r="73" spans="1:6">
      <c r="F73" s="1316">
        <f t="shared" ref="F73" si="8">F61+1</f>
        <v>7</v>
      </c>
    </row>
    <row r="85" spans="6:6">
      <c r="F85" s="1316">
        <f t="shared" ref="F85" si="9">F73+1</f>
        <v>8</v>
      </c>
    </row>
  </sheetData>
  <mergeCells count="18">
    <mergeCell ref="C61:D61"/>
    <mergeCell ref="A63:A71"/>
    <mergeCell ref="C67:D67"/>
    <mergeCell ref="A25:D25"/>
    <mergeCell ref="A15:A23"/>
    <mergeCell ref="C19:D19"/>
    <mergeCell ref="C49:D49"/>
    <mergeCell ref="A51:A59"/>
    <mergeCell ref="C55:D55"/>
    <mergeCell ref="A39:A47"/>
    <mergeCell ref="C43:D43"/>
    <mergeCell ref="C37:D37"/>
    <mergeCell ref="A1:D1"/>
    <mergeCell ref="A3:A11"/>
    <mergeCell ref="C7:D7"/>
    <mergeCell ref="A13:D13"/>
    <mergeCell ref="A27:A35"/>
    <mergeCell ref="C31:D31"/>
  </mergeCells>
  <phoneticPr fontId="20" type="noConversion"/>
  <printOptions horizontalCentered="1" verticalCentered="1"/>
  <pageMargins left="0" right="0" top="0" bottom="0" header="0" footer="0"/>
  <pageSetup paperSize="9" orientation="landscape" horizontalDpi="4294967293" verticalDpi="4294967293" r:id="rId1"/>
  <headerFooter>
    <oddFooter>&amp;L2020 직무교육시간표&amp;C&amp;P&amp;R더조은요양보호사교육원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F09-9AAB-4C06-A54E-83CCCA18905F}">
  <sheetPr codeName="Sheet10">
    <pageSetUpPr fitToPage="1"/>
  </sheetPr>
  <dimension ref="A1:U673"/>
  <sheetViews>
    <sheetView topLeftCell="A325" zoomScale="85" zoomScaleNormal="85" workbookViewId="0">
      <selection activeCell="E336" sqref="E336"/>
    </sheetView>
  </sheetViews>
  <sheetFormatPr defaultRowHeight="26.25"/>
  <cols>
    <col min="1" max="1" width="2.88671875" style="58" bestFit="1" customWidth="1"/>
    <col min="2" max="2" width="11.88671875" style="58" customWidth="1"/>
    <col min="3" max="3" width="26.77734375" style="58" customWidth="1"/>
    <col min="4" max="4" width="5.6640625" style="58" bestFit="1" customWidth="1"/>
    <col min="5" max="5" width="2.77734375" style="58" bestFit="1" customWidth="1"/>
    <col min="6" max="15" width="7.77734375" style="58" customWidth="1"/>
    <col min="16" max="16" width="5.33203125" style="58" bestFit="1" customWidth="1"/>
    <col min="17" max="17" width="3.88671875" style="58" bestFit="1" customWidth="1"/>
    <col min="18" max="19" width="4.21875" style="58" bestFit="1" customWidth="1"/>
    <col min="20" max="20" width="8.88671875" style="58"/>
    <col min="21" max="21" width="8.88671875" style="1318"/>
    <col min="22" max="16384" width="8.88671875" style="58"/>
  </cols>
  <sheetData>
    <row r="1" spans="1:21" ht="39.75" thickBot="1">
      <c r="A1" s="1779" t="s">
        <v>574</v>
      </c>
      <c r="B1" s="1780"/>
      <c r="C1" s="1780"/>
      <c r="D1" s="1780"/>
      <c r="E1" s="1780"/>
      <c r="F1" s="1780"/>
      <c r="G1" s="1780"/>
      <c r="H1" s="1780"/>
      <c r="I1" s="1780"/>
      <c r="J1" s="1780"/>
      <c r="K1" s="1780"/>
      <c r="L1" s="1780"/>
      <c r="M1" s="1780"/>
      <c r="N1" s="1780"/>
      <c r="O1" s="1780"/>
      <c r="P1" s="1780"/>
      <c r="Q1" s="1780"/>
      <c r="R1" s="1780"/>
      <c r="S1" s="1781"/>
      <c r="U1" s="1317">
        <v>1</v>
      </c>
    </row>
    <row r="2" spans="1:21" s="1" customForma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U2" s="1317"/>
    </row>
    <row r="3" spans="1:21">
      <c r="A3" s="1801" t="s">
        <v>575</v>
      </c>
      <c r="B3" s="1801"/>
      <c r="C3" s="1801"/>
      <c r="D3" s="1801"/>
      <c r="E3" s="1801"/>
      <c r="F3" s="1801"/>
      <c r="G3" s="1801"/>
      <c r="H3" s="1805" t="s">
        <v>1182</v>
      </c>
      <c r="I3" s="1805"/>
      <c r="J3" s="1805"/>
      <c r="K3" s="1805"/>
      <c r="L3" s="1805"/>
      <c r="M3" s="1805"/>
      <c r="N3" s="1805"/>
      <c r="U3" s="1317"/>
    </row>
    <row r="4" spans="1:21">
      <c r="A4" s="1783" t="s">
        <v>576</v>
      </c>
      <c r="B4" s="1783"/>
      <c r="C4" s="1783"/>
      <c r="D4" s="1783"/>
      <c r="E4" s="1783"/>
      <c r="F4" s="1783"/>
      <c r="G4" s="1783"/>
      <c r="H4" s="1806" t="s">
        <v>1194</v>
      </c>
      <c r="I4" s="1806"/>
      <c r="J4" s="1806"/>
      <c r="K4" s="1806"/>
      <c r="L4" s="1806"/>
      <c r="M4" s="1806"/>
      <c r="N4" s="1806"/>
      <c r="U4" s="1317"/>
    </row>
    <row r="5" spans="1:21" s="1" customFormat="1" ht="27" thickBot="1">
      <c r="B5" s="301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1"/>
      <c r="R5" s="301"/>
      <c r="S5" s="301"/>
      <c r="U5" s="1317"/>
    </row>
    <row r="6" spans="1:21">
      <c r="A6" s="1785" t="s">
        <v>695</v>
      </c>
      <c r="B6" s="1788" t="s">
        <v>562</v>
      </c>
      <c r="C6" s="1788" t="s">
        <v>561</v>
      </c>
      <c r="D6" s="1788" t="s">
        <v>230</v>
      </c>
      <c r="E6" s="1788" t="s">
        <v>560</v>
      </c>
      <c r="F6" s="1788" t="s">
        <v>557</v>
      </c>
      <c r="G6" s="1788"/>
      <c r="H6" s="1788"/>
      <c r="I6" s="1788"/>
      <c r="J6" s="1788"/>
      <c r="K6" s="1788"/>
      <c r="L6" s="1788"/>
      <c r="M6" s="1788"/>
      <c r="N6" s="1788"/>
      <c r="O6" s="1788"/>
      <c r="P6" s="1788"/>
      <c r="Q6" s="1788" t="s">
        <v>565</v>
      </c>
      <c r="R6" s="1788" t="s">
        <v>564</v>
      </c>
      <c r="S6" s="1791" t="s">
        <v>563</v>
      </c>
      <c r="U6" s="1317"/>
    </row>
    <row r="7" spans="1:21">
      <c r="A7" s="1786"/>
      <c r="B7" s="1789"/>
      <c r="C7" s="1789"/>
      <c r="D7" s="1789"/>
      <c r="E7" s="1789"/>
      <c r="F7" s="1790" t="s">
        <v>569</v>
      </c>
      <c r="G7" s="1789" t="s">
        <v>558</v>
      </c>
      <c r="H7" s="1789"/>
      <c r="I7" s="1789"/>
      <c r="J7" s="1789"/>
      <c r="K7" s="1789"/>
      <c r="L7" s="1789"/>
      <c r="M7" s="1789"/>
      <c r="N7" s="1789"/>
      <c r="O7" s="1789"/>
      <c r="P7" s="1789" t="s">
        <v>566</v>
      </c>
      <c r="Q7" s="1789"/>
      <c r="R7" s="1789"/>
      <c r="S7" s="1792"/>
      <c r="U7" s="1317"/>
    </row>
    <row r="8" spans="1:21">
      <c r="A8" s="1786"/>
      <c r="B8" s="1789"/>
      <c r="C8" s="1789"/>
      <c r="D8" s="1789"/>
      <c r="E8" s="1789"/>
      <c r="F8" s="1794"/>
      <c r="G8" s="1789" t="s">
        <v>567</v>
      </c>
      <c r="H8" s="1789" t="s">
        <v>572</v>
      </c>
      <c r="I8" s="1789" t="s">
        <v>572</v>
      </c>
      <c r="J8" s="1789" t="s">
        <v>689</v>
      </c>
      <c r="K8" s="1789" t="s">
        <v>568</v>
      </c>
      <c r="L8" s="1789" t="s">
        <v>691</v>
      </c>
      <c r="M8" s="1789" t="s">
        <v>720</v>
      </c>
      <c r="N8" s="1789" t="s">
        <v>720</v>
      </c>
      <c r="O8" s="1789" t="s">
        <v>559</v>
      </c>
      <c r="P8" s="1789"/>
      <c r="Q8" s="1789"/>
      <c r="R8" s="1789"/>
      <c r="S8" s="1792"/>
      <c r="U8" s="1317"/>
    </row>
    <row r="9" spans="1:21">
      <c r="A9" s="1786"/>
      <c r="B9" s="1789"/>
      <c r="C9" s="1789"/>
      <c r="D9" s="1789"/>
      <c r="E9" s="1789"/>
      <c r="F9" s="1794"/>
      <c r="G9" s="1789"/>
      <c r="H9" s="1789"/>
      <c r="I9" s="1789"/>
      <c r="J9" s="1789"/>
      <c r="K9" s="1789"/>
      <c r="L9" s="1789"/>
      <c r="M9" s="1789"/>
      <c r="N9" s="1789"/>
      <c r="O9" s="1789"/>
      <c r="P9" s="1789"/>
      <c r="Q9" s="1789"/>
      <c r="R9" s="1789"/>
      <c r="S9" s="1792"/>
      <c r="U9" s="1317"/>
    </row>
    <row r="10" spans="1:21">
      <c r="A10" s="1786"/>
      <c r="B10" s="1789"/>
      <c r="C10" s="1789"/>
      <c r="D10" s="1789"/>
      <c r="E10" s="1789"/>
      <c r="F10" s="1794"/>
      <c r="G10" s="1789"/>
      <c r="H10" s="1789"/>
      <c r="I10" s="1789"/>
      <c r="J10" s="1789"/>
      <c r="K10" s="1789"/>
      <c r="L10" s="1789"/>
      <c r="M10" s="1789"/>
      <c r="N10" s="1789"/>
      <c r="O10" s="1789"/>
      <c r="P10" s="1789"/>
      <c r="Q10" s="1789"/>
      <c r="R10" s="1789"/>
      <c r="S10" s="1792"/>
      <c r="U10" s="1317"/>
    </row>
    <row r="11" spans="1:21">
      <c r="A11" s="1786"/>
      <c r="B11" s="1789"/>
      <c r="C11" s="1789"/>
      <c r="D11" s="1789"/>
      <c r="E11" s="1789"/>
      <c r="F11" s="1794"/>
      <c r="G11" s="1803" t="s">
        <v>570</v>
      </c>
      <c r="H11" s="1803" t="s">
        <v>680</v>
      </c>
      <c r="I11" s="1803" t="s">
        <v>681</v>
      </c>
      <c r="J11" s="1803" t="s">
        <v>682</v>
      </c>
      <c r="K11" s="1803" t="s">
        <v>683</v>
      </c>
      <c r="L11" s="1803" t="s">
        <v>684</v>
      </c>
      <c r="M11" s="1803" t="s">
        <v>685</v>
      </c>
      <c r="N11" s="1803" t="s">
        <v>686</v>
      </c>
      <c r="O11" s="1803" t="s">
        <v>687</v>
      </c>
      <c r="P11" s="1789"/>
      <c r="Q11" s="1789"/>
      <c r="R11" s="1789"/>
      <c r="S11" s="1792"/>
      <c r="U11" s="1317"/>
    </row>
    <row r="12" spans="1:21">
      <c r="A12" s="1786"/>
      <c r="B12" s="1789"/>
      <c r="C12" s="1789"/>
      <c r="D12" s="1789"/>
      <c r="E12" s="1789"/>
      <c r="F12" s="1794"/>
      <c r="G12" s="1804"/>
      <c r="H12" s="1804"/>
      <c r="I12" s="1804"/>
      <c r="J12" s="1804"/>
      <c r="K12" s="1804"/>
      <c r="L12" s="1804"/>
      <c r="M12" s="1804"/>
      <c r="N12" s="1804"/>
      <c r="O12" s="1804"/>
      <c r="P12" s="1789"/>
      <c r="Q12" s="1789"/>
      <c r="R12" s="1789"/>
      <c r="S12" s="1792"/>
      <c r="U12" s="1317"/>
    </row>
    <row r="13" spans="1:21" ht="27" thickBot="1">
      <c r="A13" s="1787"/>
      <c r="B13" s="1790"/>
      <c r="C13" s="1790"/>
      <c r="D13" s="1790"/>
      <c r="E13" s="1790"/>
      <c r="F13" s="1794"/>
      <c r="G13" s="302" t="s">
        <v>571</v>
      </c>
      <c r="H13" s="302" t="s">
        <v>571</v>
      </c>
      <c r="I13" s="302" t="s">
        <v>571</v>
      </c>
      <c r="J13" s="302" t="s">
        <v>571</v>
      </c>
      <c r="K13" s="302"/>
      <c r="L13" s="302" t="s">
        <v>571</v>
      </c>
      <c r="M13" s="302" t="s">
        <v>573</v>
      </c>
      <c r="N13" s="302" t="s">
        <v>573</v>
      </c>
      <c r="O13" s="302" t="s">
        <v>573</v>
      </c>
      <c r="P13" s="1790"/>
      <c r="Q13" s="1790"/>
      <c r="R13" s="1790"/>
      <c r="S13" s="1793"/>
      <c r="U13" s="1317"/>
    </row>
    <row r="14" spans="1:21">
      <c r="A14" s="303">
        <v>1</v>
      </c>
      <c r="B14" s="304" t="str">
        <f ca="1">관리대장!C22</f>
        <v>3-11320-00197</v>
      </c>
      <c r="C14" s="304" t="str">
        <f>관리대장!B22</f>
        <v>도봉효사랑재가복지센터</v>
      </c>
      <c r="D14" s="304" t="str">
        <f ca="1">관리대장!D22</f>
        <v>김영희</v>
      </c>
      <c r="E14" s="304">
        <v>1</v>
      </c>
      <c r="F14" s="304"/>
      <c r="G14" s="305"/>
      <c r="H14" s="305"/>
      <c r="I14" s="305"/>
      <c r="J14" s="305"/>
      <c r="K14" s="305"/>
      <c r="L14" s="304"/>
      <c r="M14" s="305"/>
      <c r="N14" s="305"/>
      <c r="O14" s="305"/>
      <c r="P14" s="304"/>
      <c r="Q14" s="304"/>
      <c r="R14" s="304"/>
      <c r="S14" s="306"/>
      <c r="U14" s="1317"/>
    </row>
    <row r="15" spans="1:21">
      <c r="A15" s="307">
        <v>2</v>
      </c>
      <c r="B15" s="308" t="str">
        <f ca="1">관리대장!C23</f>
        <v>3-11320-00197</v>
      </c>
      <c r="C15" s="308" t="str">
        <f>관리대장!B23</f>
        <v>도봉효사랑재가복지센터</v>
      </c>
      <c r="D15" s="308" t="str">
        <f ca="1">관리대장!D23</f>
        <v>김옥순</v>
      </c>
      <c r="E15" s="308">
        <v>1</v>
      </c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309"/>
      <c r="U15" s="1317"/>
    </row>
    <row r="16" spans="1:21">
      <c r="A16" s="307">
        <v>3</v>
      </c>
      <c r="B16" s="308" t="str">
        <f ca="1">관리대장!C24</f>
        <v>3-11320-00197</v>
      </c>
      <c r="C16" s="308" t="str">
        <f>관리대장!B24</f>
        <v>도봉효사랑재가복지센터</v>
      </c>
      <c r="D16" s="308" t="str">
        <f ca="1">관리대장!D24</f>
        <v>김후남</v>
      </c>
      <c r="E16" s="308">
        <v>1</v>
      </c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9"/>
      <c r="U16" s="1317"/>
    </row>
    <row r="17" spans="1:21">
      <c r="A17" s="307">
        <v>4</v>
      </c>
      <c r="B17" s="308" t="str">
        <f ca="1">관리대장!C25</f>
        <v>3-11320-00197</v>
      </c>
      <c r="C17" s="308" t="str">
        <f>관리대장!B25</f>
        <v>도봉효사랑재가복지센터</v>
      </c>
      <c r="D17" s="308" t="str">
        <f ca="1">관리대장!D25</f>
        <v>문순옥</v>
      </c>
      <c r="E17" s="308">
        <v>1</v>
      </c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9"/>
      <c r="U17" s="1317"/>
    </row>
    <row r="18" spans="1:21">
      <c r="A18" s="307">
        <v>5</v>
      </c>
      <c r="B18" s="308" t="str">
        <f ca="1">관리대장!C26</f>
        <v>3-11320-00197</v>
      </c>
      <c r="C18" s="308" t="str">
        <f>관리대장!B26</f>
        <v>도봉효사랑재가복지센터</v>
      </c>
      <c r="D18" s="308" t="str">
        <f ca="1">관리대장!D26</f>
        <v>어금용</v>
      </c>
      <c r="E18" s="308">
        <v>1</v>
      </c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9"/>
      <c r="U18" s="1317"/>
    </row>
    <row r="19" spans="1:21">
      <c r="A19" s="307">
        <v>6</v>
      </c>
      <c r="B19" s="308" t="str">
        <f ca="1">관리대장!C27</f>
        <v>3-11320-00197</v>
      </c>
      <c r="C19" s="308" t="str">
        <f>관리대장!B27</f>
        <v>도봉효사랑재가복지센터</v>
      </c>
      <c r="D19" s="308" t="str">
        <f ca="1">관리대장!D27</f>
        <v>장연옥</v>
      </c>
      <c r="E19" s="308">
        <v>1</v>
      </c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9"/>
      <c r="U19" s="1317"/>
    </row>
    <row r="20" spans="1:21">
      <c r="A20" s="307">
        <v>7</v>
      </c>
      <c r="B20" s="308" t="str">
        <f ca="1">관리대장!C28</f>
        <v>3-11320-00197</v>
      </c>
      <c r="C20" s="308" t="str">
        <f>관리대장!B28</f>
        <v>도봉효사랑재가복지센터</v>
      </c>
      <c r="D20" s="308" t="str">
        <f ca="1">관리대장!D28</f>
        <v>장행순</v>
      </c>
      <c r="E20" s="308">
        <v>1</v>
      </c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9"/>
      <c r="U20" s="1317"/>
    </row>
    <row r="21" spans="1:21">
      <c r="A21" s="307">
        <v>8</v>
      </c>
      <c r="B21" s="308" t="str">
        <f ca="1">관리대장!C29</f>
        <v>3-11320-00197</v>
      </c>
      <c r="C21" s="308" t="str">
        <f>관리대장!B29</f>
        <v>도봉효사랑재가복지센터</v>
      </c>
      <c r="D21" s="308" t="str">
        <f ca="1">관리대장!D29</f>
        <v>차영숙</v>
      </c>
      <c r="E21" s="308">
        <v>1</v>
      </c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9"/>
      <c r="U21" s="1317"/>
    </row>
    <row r="22" spans="1:21">
      <c r="A22" s="307">
        <v>9</v>
      </c>
      <c r="B22" s="308" t="str">
        <f ca="1">관리대장!C30</f>
        <v>3-11350-00140</v>
      </c>
      <c r="C22" s="308" t="str">
        <f>관리대장!B30</f>
        <v>참빛재가복지센터</v>
      </c>
      <c r="D22" s="308" t="str">
        <f ca="1">관리대장!D30</f>
        <v>이종희</v>
      </c>
      <c r="E22" s="308">
        <v>1</v>
      </c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309"/>
      <c r="U22" s="1317"/>
    </row>
    <row r="23" spans="1:21">
      <c r="A23" s="307">
        <v>10</v>
      </c>
      <c r="B23" s="308" t="str">
        <f ca="1">관리대장!C31</f>
        <v>3-11350-00140</v>
      </c>
      <c r="C23" s="308" t="str">
        <f>관리대장!B31</f>
        <v>참빛재가복지센터</v>
      </c>
      <c r="D23" s="308" t="str">
        <f ca="1">관리대장!D31</f>
        <v>김정완</v>
      </c>
      <c r="E23" s="308">
        <v>1</v>
      </c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309"/>
      <c r="U23" s="1317"/>
    </row>
    <row r="24" spans="1:21">
      <c r="A24" s="307">
        <v>11</v>
      </c>
      <c r="B24" s="308" t="str">
        <f ca="1">관리대장!C32</f>
        <v>3-11350-00140</v>
      </c>
      <c r="C24" s="308" t="str">
        <f>관리대장!B32</f>
        <v>참빛재가복지센터</v>
      </c>
      <c r="D24" s="308" t="str">
        <f ca="1">관리대장!D32</f>
        <v>한숙자</v>
      </c>
      <c r="E24" s="308">
        <v>1</v>
      </c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9"/>
      <c r="U24" s="1317"/>
    </row>
    <row r="25" spans="1:21">
      <c r="A25" s="307">
        <v>12</v>
      </c>
      <c r="B25" s="308" t="str">
        <f ca="1">관리대장!C33</f>
        <v>3-11350-00140</v>
      </c>
      <c r="C25" s="308" t="str">
        <f>관리대장!B33</f>
        <v>참빛재가복지센터</v>
      </c>
      <c r="D25" s="308" t="str">
        <f ca="1">관리대장!D33</f>
        <v>이유진</v>
      </c>
      <c r="E25" s="308">
        <v>1</v>
      </c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9"/>
      <c r="U25" s="1317"/>
    </row>
    <row r="26" spans="1:21">
      <c r="A26" s="307">
        <v>13</v>
      </c>
      <c r="B26" s="308" t="str">
        <f ca="1">관리대장!C34</f>
        <v>3-11305-00313</v>
      </c>
      <c r="C26" s="308" t="str">
        <f>관리대장!B34</f>
        <v>보경노인복지센터</v>
      </c>
      <c r="D26" s="308" t="str">
        <f ca="1">관리대장!D34</f>
        <v>유경자</v>
      </c>
      <c r="E26" s="308">
        <v>1</v>
      </c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9"/>
      <c r="U26" s="1317"/>
    </row>
    <row r="27" spans="1:21">
      <c r="A27" s="307">
        <v>14</v>
      </c>
      <c r="B27" s="308" t="str">
        <f ca="1">관리대장!C35</f>
        <v>3-11350-00340</v>
      </c>
      <c r="C27" s="308" t="str">
        <f>관리대장!B35</f>
        <v>개미방문요양센터1</v>
      </c>
      <c r="D27" s="308" t="str">
        <f ca="1">관리대장!D35</f>
        <v>오매자</v>
      </c>
      <c r="E27" s="308">
        <v>1</v>
      </c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9"/>
      <c r="U27" s="1317"/>
    </row>
    <row r="28" spans="1:21">
      <c r="A28" s="307">
        <v>15</v>
      </c>
      <c r="B28" s="308" t="str">
        <f ca="1">관리대장!C36</f>
        <v>3-11305-00318</v>
      </c>
      <c r="C28" s="308" t="str">
        <f>관리대장!B36</f>
        <v>서울노인복지센터</v>
      </c>
      <c r="D28" s="308" t="str">
        <f ca="1">관리대장!D36</f>
        <v>곽영심</v>
      </c>
      <c r="E28" s="308">
        <v>1</v>
      </c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9"/>
      <c r="U28" s="1317"/>
    </row>
    <row r="29" spans="1:21">
      <c r="A29" s="1795" t="s">
        <v>1195</v>
      </c>
      <c r="B29" s="1796"/>
      <c r="C29" s="1796"/>
      <c r="D29" s="1796"/>
      <c r="E29" s="1797"/>
      <c r="F29" s="605"/>
      <c r="G29" s="605"/>
      <c r="H29" s="605"/>
      <c r="I29" s="605"/>
      <c r="J29" s="605"/>
      <c r="K29" s="605"/>
      <c r="L29" s="605"/>
      <c r="M29" s="605"/>
      <c r="N29" s="605"/>
      <c r="O29" s="605"/>
      <c r="P29" s="605"/>
      <c r="Q29" s="605"/>
      <c r="R29" s="605"/>
      <c r="S29" s="606"/>
      <c r="U29" s="1317"/>
    </row>
    <row r="30" spans="1:21" ht="27" thickBot="1">
      <c r="A30" s="1776" t="s">
        <v>721</v>
      </c>
      <c r="B30" s="1777"/>
      <c r="C30" s="1777"/>
      <c r="D30" s="1777"/>
      <c r="E30" s="1778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  <c r="S30" s="311"/>
      <c r="U30" s="1317"/>
    </row>
    <row r="31" spans="1:21" ht="27" thickBot="1">
      <c r="A31" s="312"/>
      <c r="B31" s="312"/>
      <c r="C31" s="312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U31" s="1317"/>
    </row>
    <row r="32" spans="1:21" ht="39.75" thickBot="1">
      <c r="A32" s="1779" t="str">
        <f>A1</f>
        <v>요양보호사 직무교육 출석부 (제1강의실)</v>
      </c>
      <c r="B32" s="1780"/>
      <c r="C32" s="1780"/>
      <c r="D32" s="1780"/>
      <c r="E32" s="1780"/>
      <c r="F32" s="1780"/>
      <c r="G32" s="1780"/>
      <c r="H32" s="1780"/>
      <c r="I32" s="1780"/>
      <c r="J32" s="1780"/>
      <c r="K32" s="1780"/>
      <c r="L32" s="1780"/>
      <c r="M32" s="1780"/>
      <c r="N32" s="1780"/>
      <c r="O32" s="1780"/>
      <c r="P32" s="1780"/>
      <c r="Q32" s="1780"/>
      <c r="R32" s="1780"/>
      <c r="S32" s="1781"/>
      <c r="U32" s="1317"/>
    </row>
    <row r="33" spans="1:21" s="1" customFormat="1">
      <c r="B33" s="301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1"/>
      <c r="R33" s="301"/>
      <c r="S33" s="301"/>
      <c r="U33" s="1317"/>
    </row>
    <row r="34" spans="1:21">
      <c r="A34" s="1801" t="str">
        <f>A3</f>
        <v>○ 교육기관명 : 더조은요양보호사교육원</v>
      </c>
      <c r="B34" s="1801"/>
      <c r="C34" s="1801"/>
      <c r="D34" s="1801"/>
      <c r="E34" s="1801"/>
      <c r="F34" s="1801"/>
      <c r="G34" s="1801"/>
      <c r="H34" s="1805" t="str">
        <f>H3</f>
        <v>○ 교육일자 : 2020년 09월 26일</v>
      </c>
      <c r="I34" s="1805"/>
      <c r="J34" s="1805"/>
      <c r="K34" s="1805"/>
      <c r="L34" s="1805"/>
      <c r="M34" s="1805"/>
      <c r="N34" s="1805"/>
      <c r="Q34" s="312"/>
      <c r="R34" s="312"/>
      <c r="S34" s="312"/>
      <c r="U34" s="1317"/>
    </row>
    <row r="35" spans="1:21">
      <c r="A35" s="1783" t="str">
        <f>A4</f>
        <v>○ 교육기관 지정번호 : 2-01280-83913</v>
      </c>
      <c r="B35" s="1783"/>
      <c r="C35" s="1783"/>
      <c r="D35" s="1783"/>
      <c r="E35" s="1783"/>
      <c r="F35" s="1783"/>
      <c r="G35" s="1783"/>
      <c r="H35" s="1806" t="str">
        <f>H4</f>
        <v xml:space="preserve">○ 교육인원 : 24명 </v>
      </c>
      <c r="I35" s="1806"/>
      <c r="J35" s="1806"/>
      <c r="K35" s="1806"/>
      <c r="L35" s="1806"/>
      <c r="M35" s="1806"/>
      <c r="N35" s="1806"/>
      <c r="Q35" s="312"/>
      <c r="R35" s="312"/>
      <c r="S35" s="312"/>
      <c r="U35" s="1317"/>
    </row>
    <row r="36" spans="1:21" s="1" customFormat="1" ht="27" thickBot="1">
      <c r="B36" s="301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1"/>
      <c r="R36" s="301"/>
      <c r="S36" s="301"/>
      <c r="U36" s="1317"/>
    </row>
    <row r="37" spans="1:21">
      <c r="A37" s="1785" t="s">
        <v>695</v>
      </c>
      <c r="B37" s="1788" t="s">
        <v>562</v>
      </c>
      <c r="C37" s="1788" t="s">
        <v>561</v>
      </c>
      <c r="D37" s="1788" t="s">
        <v>230</v>
      </c>
      <c r="E37" s="1788" t="s">
        <v>560</v>
      </c>
      <c r="F37" s="1788" t="s">
        <v>557</v>
      </c>
      <c r="G37" s="1788"/>
      <c r="H37" s="1788"/>
      <c r="I37" s="1788"/>
      <c r="J37" s="1788"/>
      <c r="K37" s="1788"/>
      <c r="L37" s="1788"/>
      <c r="M37" s="1788"/>
      <c r="N37" s="1788"/>
      <c r="O37" s="1788"/>
      <c r="P37" s="1788"/>
      <c r="Q37" s="1788" t="s">
        <v>565</v>
      </c>
      <c r="R37" s="1788" t="s">
        <v>564</v>
      </c>
      <c r="S37" s="1791" t="s">
        <v>563</v>
      </c>
      <c r="U37" s="1317"/>
    </row>
    <row r="38" spans="1:21">
      <c r="A38" s="1786"/>
      <c r="B38" s="1789"/>
      <c r="C38" s="1789"/>
      <c r="D38" s="1789"/>
      <c r="E38" s="1789"/>
      <c r="F38" s="1790" t="s">
        <v>569</v>
      </c>
      <c r="G38" s="1789" t="s">
        <v>558</v>
      </c>
      <c r="H38" s="1789"/>
      <c r="I38" s="1789"/>
      <c r="J38" s="1789"/>
      <c r="K38" s="1789"/>
      <c r="L38" s="1789"/>
      <c r="M38" s="1789"/>
      <c r="N38" s="1789"/>
      <c r="O38" s="1789"/>
      <c r="P38" s="1789" t="s">
        <v>566</v>
      </c>
      <c r="Q38" s="1789"/>
      <c r="R38" s="1789"/>
      <c r="S38" s="1792"/>
      <c r="U38" s="1317"/>
    </row>
    <row r="39" spans="1:21">
      <c r="A39" s="1786"/>
      <c r="B39" s="1789"/>
      <c r="C39" s="1789"/>
      <c r="D39" s="1789"/>
      <c r="E39" s="1789"/>
      <c r="F39" s="1794"/>
      <c r="G39" s="1789" t="s">
        <v>692</v>
      </c>
      <c r="H39" s="1789" t="s">
        <v>693</v>
      </c>
      <c r="I39" s="1789" t="s">
        <v>693</v>
      </c>
      <c r="J39" s="1789" t="s">
        <v>688</v>
      </c>
      <c r="K39" s="1789" t="s">
        <v>694</v>
      </c>
      <c r="L39" s="1789" t="s">
        <v>690</v>
      </c>
      <c r="M39" s="1789" t="s">
        <v>720</v>
      </c>
      <c r="N39" s="1789" t="s">
        <v>720</v>
      </c>
      <c r="O39" s="1789" t="s">
        <v>559</v>
      </c>
      <c r="P39" s="1789"/>
      <c r="Q39" s="1789"/>
      <c r="R39" s="1789"/>
      <c r="S39" s="1792"/>
      <c r="U39" s="1317"/>
    </row>
    <row r="40" spans="1:21">
      <c r="A40" s="1786"/>
      <c r="B40" s="1789"/>
      <c r="C40" s="1789"/>
      <c r="D40" s="1789"/>
      <c r="E40" s="1789"/>
      <c r="F40" s="1794"/>
      <c r="G40" s="1789"/>
      <c r="H40" s="1789"/>
      <c r="I40" s="1789"/>
      <c r="J40" s="1789"/>
      <c r="K40" s="1789"/>
      <c r="L40" s="1789"/>
      <c r="M40" s="1789"/>
      <c r="N40" s="1789"/>
      <c r="O40" s="1789"/>
      <c r="P40" s="1789"/>
      <c r="Q40" s="1789"/>
      <c r="R40" s="1789"/>
      <c r="S40" s="1792"/>
      <c r="U40" s="1317"/>
    </row>
    <row r="41" spans="1:21">
      <c r="A41" s="1786"/>
      <c r="B41" s="1789"/>
      <c r="C41" s="1789"/>
      <c r="D41" s="1789"/>
      <c r="E41" s="1789"/>
      <c r="F41" s="1794"/>
      <c r="G41" s="1789"/>
      <c r="H41" s="1789"/>
      <c r="I41" s="1789"/>
      <c r="J41" s="1789"/>
      <c r="K41" s="1789"/>
      <c r="L41" s="1789"/>
      <c r="M41" s="1789"/>
      <c r="N41" s="1789"/>
      <c r="O41" s="1789"/>
      <c r="P41" s="1789"/>
      <c r="Q41" s="1789"/>
      <c r="R41" s="1789"/>
      <c r="S41" s="1792"/>
      <c r="U41" s="1317"/>
    </row>
    <row r="42" spans="1:21">
      <c r="A42" s="1786"/>
      <c r="B42" s="1789"/>
      <c r="C42" s="1789"/>
      <c r="D42" s="1789"/>
      <c r="E42" s="1789"/>
      <c r="F42" s="1794"/>
      <c r="G42" s="1803" t="s">
        <v>570</v>
      </c>
      <c r="H42" s="1803" t="s">
        <v>680</v>
      </c>
      <c r="I42" s="1803" t="s">
        <v>681</v>
      </c>
      <c r="J42" s="1803" t="s">
        <v>682</v>
      </c>
      <c r="K42" s="1803" t="s">
        <v>683</v>
      </c>
      <c r="L42" s="1803" t="s">
        <v>684</v>
      </c>
      <c r="M42" s="1803" t="s">
        <v>685</v>
      </c>
      <c r="N42" s="1803" t="s">
        <v>686</v>
      </c>
      <c r="O42" s="1803" t="s">
        <v>687</v>
      </c>
      <c r="P42" s="1789"/>
      <c r="Q42" s="1789"/>
      <c r="R42" s="1789"/>
      <c r="S42" s="1792"/>
      <c r="U42" s="1317"/>
    </row>
    <row r="43" spans="1:21">
      <c r="A43" s="1786"/>
      <c r="B43" s="1789"/>
      <c r="C43" s="1789"/>
      <c r="D43" s="1789"/>
      <c r="E43" s="1789"/>
      <c r="F43" s="1794"/>
      <c r="G43" s="1804"/>
      <c r="H43" s="1804"/>
      <c r="I43" s="1804"/>
      <c r="J43" s="1804"/>
      <c r="K43" s="1804"/>
      <c r="L43" s="1804"/>
      <c r="M43" s="1804"/>
      <c r="N43" s="1804"/>
      <c r="O43" s="1804"/>
      <c r="P43" s="1789"/>
      <c r="Q43" s="1789"/>
      <c r="R43" s="1789"/>
      <c r="S43" s="1792"/>
      <c r="U43" s="1317"/>
    </row>
    <row r="44" spans="1:21" ht="27" thickBot="1">
      <c r="A44" s="1787"/>
      <c r="B44" s="1790"/>
      <c r="C44" s="1790"/>
      <c r="D44" s="1790"/>
      <c r="E44" s="1790"/>
      <c r="F44" s="1794"/>
      <c r="G44" s="302" t="s">
        <v>571</v>
      </c>
      <c r="H44" s="302" t="s">
        <v>571</v>
      </c>
      <c r="I44" s="302" t="s">
        <v>571</v>
      </c>
      <c r="J44" s="302" t="s">
        <v>571</v>
      </c>
      <c r="K44" s="302"/>
      <c r="L44" s="302" t="s">
        <v>571</v>
      </c>
      <c r="M44" s="302" t="s">
        <v>573</v>
      </c>
      <c r="N44" s="302" t="s">
        <v>573</v>
      </c>
      <c r="O44" s="302" t="s">
        <v>573</v>
      </c>
      <c r="P44" s="1790"/>
      <c r="Q44" s="1790"/>
      <c r="R44" s="1790"/>
      <c r="S44" s="1793"/>
      <c r="U44" s="1317"/>
    </row>
    <row r="45" spans="1:21">
      <c r="A45" s="303">
        <v>16</v>
      </c>
      <c r="B45" s="304" t="str">
        <f ca="1">관리대장!C37</f>
        <v>3-11305-00318</v>
      </c>
      <c r="C45" s="304" t="str">
        <f>관리대장!B37</f>
        <v>서울노인복지센터</v>
      </c>
      <c r="D45" s="304" t="str">
        <f ca="1">관리대장!D37</f>
        <v>안복선</v>
      </c>
      <c r="E45" s="304">
        <v>1</v>
      </c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6"/>
      <c r="U45" s="1317"/>
    </row>
    <row r="46" spans="1:21">
      <c r="A46" s="307">
        <v>17</v>
      </c>
      <c r="B46" s="308" t="str">
        <f ca="1">관리대장!C38</f>
        <v>3-11305-00318</v>
      </c>
      <c r="C46" s="308" t="str">
        <f>관리대장!B38</f>
        <v>서울노인복지센터</v>
      </c>
      <c r="D46" s="308" t="str">
        <f ca="1">관리대장!D38</f>
        <v>이행자</v>
      </c>
      <c r="E46" s="308">
        <v>1</v>
      </c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  <c r="S46" s="309"/>
      <c r="U46" s="1317"/>
    </row>
    <row r="47" spans="1:21">
      <c r="A47" s="307">
        <v>18</v>
      </c>
      <c r="B47" s="308" t="str">
        <f ca="1">관리대장!C39</f>
        <v>3-11305-00318</v>
      </c>
      <c r="C47" s="308" t="str">
        <f>관리대장!B39</f>
        <v>서울노인복지센터</v>
      </c>
      <c r="D47" s="308" t="str">
        <f ca="1">관리대장!D39</f>
        <v>전경자</v>
      </c>
      <c r="E47" s="308">
        <v>1</v>
      </c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9"/>
      <c r="U47" s="1317"/>
    </row>
    <row r="48" spans="1:21">
      <c r="A48" s="307">
        <v>19</v>
      </c>
      <c r="B48" s="308" t="str">
        <f ca="1">관리대장!C40</f>
        <v>3-11320-00291</v>
      </c>
      <c r="C48" s="308" t="str">
        <f>관리대장!B40</f>
        <v>㈜편안한돌봄센터</v>
      </c>
      <c r="D48" s="308" t="str">
        <f ca="1">관리대장!D40</f>
        <v>김인숙</v>
      </c>
      <c r="E48" s="308">
        <v>1</v>
      </c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9"/>
      <c r="U48" s="1317"/>
    </row>
    <row r="49" spans="1:21">
      <c r="A49" s="307">
        <v>20</v>
      </c>
      <c r="B49" s="308" t="str">
        <f ca="1">관리대장!C41</f>
        <v>3-11320-00291</v>
      </c>
      <c r="C49" s="308" t="str">
        <f>관리대장!B41</f>
        <v>㈜편안한돌봄센터</v>
      </c>
      <c r="D49" s="308" t="str">
        <f ca="1">관리대장!D41</f>
        <v>백점순</v>
      </c>
      <c r="E49" s="308">
        <v>1</v>
      </c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9"/>
      <c r="U49" s="1317"/>
    </row>
    <row r="50" spans="1:21">
      <c r="A50" s="307">
        <v>21</v>
      </c>
      <c r="B50" s="308" t="str">
        <f ca="1">관리대장!C42</f>
        <v>3-11320-00291</v>
      </c>
      <c r="C50" s="308" t="str">
        <f>관리대장!B42</f>
        <v>㈜편안한돌봄센터</v>
      </c>
      <c r="D50" s="308" t="str">
        <f ca="1">관리대장!D42</f>
        <v>유은옥</v>
      </c>
      <c r="E50" s="308">
        <v>1</v>
      </c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9"/>
      <c r="U50" s="1317"/>
    </row>
    <row r="51" spans="1:21">
      <c r="A51" s="307">
        <v>22</v>
      </c>
      <c r="B51" s="308" t="str">
        <f ca="1">관리대장!C43</f>
        <v>3-11320-00291</v>
      </c>
      <c r="C51" s="308" t="str">
        <f>관리대장!B43</f>
        <v>㈜편안한돌봄센터</v>
      </c>
      <c r="D51" s="308" t="str">
        <f ca="1">관리대장!D43</f>
        <v>이경재</v>
      </c>
      <c r="E51" s="308">
        <v>1</v>
      </c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9"/>
      <c r="U51" s="1317"/>
    </row>
    <row r="52" spans="1:21">
      <c r="A52" s="307">
        <v>23</v>
      </c>
      <c r="B52" s="308" t="str">
        <f ca="1">관리대장!C44</f>
        <v>3-11320-00291</v>
      </c>
      <c r="C52" s="308" t="str">
        <f>관리대장!B44</f>
        <v>㈜편안한돌봄센터</v>
      </c>
      <c r="D52" s="308" t="str">
        <f ca="1">관리대장!D44</f>
        <v>이명례</v>
      </c>
      <c r="E52" s="308">
        <v>1</v>
      </c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9"/>
      <c r="U52" s="1317"/>
    </row>
    <row r="53" spans="1:21">
      <c r="A53" s="307">
        <v>24</v>
      </c>
      <c r="B53" s="308" t="str">
        <f ca="1">관리대장!C45</f>
        <v>3-11320-00291</v>
      </c>
      <c r="C53" s="308" t="str">
        <f>관리대장!B45</f>
        <v>㈜편안한돌봄센터</v>
      </c>
      <c r="D53" s="308" t="str">
        <f ca="1">관리대장!D45</f>
        <v>이순덕</v>
      </c>
      <c r="E53" s="308">
        <v>1</v>
      </c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9"/>
      <c r="U53" s="1317"/>
    </row>
    <row r="54" spans="1:21">
      <c r="A54" s="307">
        <v>25</v>
      </c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9"/>
      <c r="U54" s="1317"/>
    </row>
    <row r="55" spans="1:21">
      <c r="A55" s="307">
        <v>26</v>
      </c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9"/>
      <c r="U55" s="1317"/>
    </row>
    <row r="56" spans="1:21">
      <c r="A56" s="307">
        <v>27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9"/>
      <c r="U56" s="1317"/>
    </row>
    <row r="57" spans="1:21">
      <c r="A57" s="307">
        <v>28</v>
      </c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9"/>
      <c r="U57" s="1317"/>
    </row>
    <row r="58" spans="1:21">
      <c r="A58" s="307">
        <v>29</v>
      </c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9"/>
      <c r="U58" s="1317"/>
    </row>
    <row r="59" spans="1:21">
      <c r="A59" s="307">
        <v>30</v>
      </c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9"/>
      <c r="U59" s="1317"/>
    </row>
    <row r="60" spans="1:21">
      <c r="A60" s="1795" t="s">
        <v>1195</v>
      </c>
      <c r="B60" s="1796"/>
      <c r="C60" s="1796"/>
      <c r="D60" s="1796"/>
      <c r="E60" s="1797"/>
      <c r="F60" s="605"/>
      <c r="G60" s="605"/>
      <c r="H60" s="605"/>
      <c r="I60" s="605"/>
      <c r="J60" s="605"/>
      <c r="K60" s="605"/>
      <c r="L60" s="605"/>
      <c r="M60" s="605"/>
      <c r="N60" s="605"/>
      <c r="O60" s="605"/>
      <c r="P60" s="605"/>
      <c r="Q60" s="605"/>
      <c r="R60" s="605"/>
      <c r="S60" s="606"/>
      <c r="U60" s="1317"/>
    </row>
    <row r="61" spans="1:21" ht="27" thickBot="1">
      <c r="A61" s="1776" t="s">
        <v>721</v>
      </c>
      <c r="B61" s="1777"/>
      <c r="C61" s="1777"/>
      <c r="D61" s="1777"/>
      <c r="E61" s="1778"/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1"/>
      <c r="U61" s="1317"/>
    </row>
    <row r="62" spans="1:21" ht="27" thickBot="1">
      <c r="A62" s="942"/>
      <c r="B62" s="942"/>
      <c r="C62" s="942"/>
      <c r="D62" s="942"/>
      <c r="E62" s="94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U62" s="1317"/>
    </row>
    <row r="63" spans="1:21" ht="39.75" thickBot="1">
      <c r="A63" s="1779" t="s">
        <v>574</v>
      </c>
      <c r="B63" s="1780"/>
      <c r="C63" s="1780"/>
      <c r="D63" s="1780"/>
      <c r="E63" s="1780"/>
      <c r="F63" s="1780"/>
      <c r="G63" s="1780"/>
      <c r="H63" s="1780"/>
      <c r="I63" s="1780"/>
      <c r="J63" s="1780"/>
      <c r="K63" s="1780"/>
      <c r="L63" s="1780"/>
      <c r="M63" s="1780"/>
      <c r="N63" s="1780"/>
      <c r="O63" s="1780"/>
      <c r="P63" s="1780"/>
      <c r="Q63" s="1780"/>
      <c r="R63" s="1780"/>
      <c r="S63" s="1781"/>
      <c r="U63" s="1317">
        <f>U1+1</f>
        <v>2</v>
      </c>
    </row>
    <row r="64" spans="1:21" s="1" customFormat="1">
      <c r="A64" s="300"/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U64" s="1317"/>
    </row>
    <row r="65" spans="1:21">
      <c r="A65" s="1801" t="s">
        <v>575</v>
      </c>
      <c r="B65" s="1801"/>
      <c r="C65" s="1801"/>
      <c r="D65" s="1801"/>
      <c r="E65" s="1801"/>
      <c r="F65" s="1801"/>
      <c r="G65" s="1801"/>
      <c r="H65" s="1805" t="s">
        <v>1785</v>
      </c>
      <c r="I65" s="1805"/>
      <c r="J65" s="1805"/>
      <c r="K65" s="1805"/>
      <c r="L65" s="1805"/>
      <c r="M65" s="1805"/>
      <c r="N65" s="1805"/>
      <c r="U65" s="1317"/>
    </row>
    <row r="66" spans="1:21">
      <c r="A66" s="1783" t="s">
        <v>576</v>
      </c>
      <c r="B66" s="1783"/>
      <c r="C66" s="1783"/>
      <c r="D66" s="1783"/>
      <c r="E66" s="1783"/>
      <c r="F66" s="1783"/>
      <c r="G66" s="1783"/>
      <c r="H66" s="1806" t="s">
        <v>1786</v>
      </c>
      <c r="I66" s="1806"/>
      <c r="J66" s="1806"/>
      <c r="K66" s="1806"/>
      <c r="L66" s="1806"/>
      <c r="M66" s="1806"/>
      <c r="N66" s="1806"/>
      <c r="U66" s="1317"/>
    </row>
    <row r="67" spans="1:21" s="1" customFormat="1" ht="27" thickBot="1">
      <c r="B67" s="301"/>
      <c r="C67" s="300"/>
      <c r="D67" s="300"/>
      <c r="E67" s="300"/>
      <c r="F67" s="300"/>
      <c r="G67" s="300"/>
      <c r="H67" s="300"/>
      <c r="I67" s="300"/>
      <c r="J67" s="300"/>
      <c r="K67" s="300"/>
      <c r="L67" s="300"/>
      <c r="M67" s="300"/>
      <c r="N67" s="300"/>
      <c r="O67" s="300"/>
      <c r="P67" s="300"/>
      <c r="Q67" s="301"/>
      <c r="R67" s="301"/>
      <c r="S67" s="301"/>
      <c r="U67" s="1317"/>
    </row>
    <row r="68" spans="1:21">
      <c r="A68" s="1785" t="s">
        <v>695</v>
      </c>
      <c r="B68" s="1788" t="s">
        <v>562</v>
      </c>
      <c r="C68" s="1788" t="s">
        <v>561</v>
      </c>
      <c r="D68" s="1788" t="s">
        <v>230</v>
      </c>
      <c r="E68" s="1788" t="s">
        <v>560</v>
      </c>
      <c r="F68" s="1788" t="s">
        <v>557</v>
      </c>
      <c r="G68" s="1788"/>
      <c r="H68" s="1788"/>
      <c r="I68" s="1788"/>
      <c r="J68" s="1788"/>
      <c r="K68" s="1788"/>
      <c r="L68" s="1788"/>
      <c r="M68" s="1788"/>
      <c r="N68" s="1788"/>
      <c r="O68" s="1788"/>
      <c r="P68" s="1788"/>
      <c r="Q68" s="1788" t="s">
        <v>565</v>
      </c>
      <c r="R68" s="1788" t="s">
        <v>564</v>
      </c>
      <c r="S68" s="1791" t="s">
        <v>563</v>
      </c>
      <c r="U68" s="1317"/>
    </row>
    <row r="69" spans="1:21">
      <c r="A69" s="1786"/>
      <c r="B69" s="1789"/>
      <c r="C69" s="1789"/>
      <c r="D69" s="1789"/>
      <c r="E69" s="1789"/>
      <c r="F69" s="1790" t="s">
        <v>569</v>
      </c>
      <c r="G69" s="1789" t="s">
        <v>558</v>
      </c>
      <c r="H69" s="1789"/>
      <c r="I69" s="1789"/>
      <c r="J69" s="1789"/>
      <c r="K69" s="1789"/>
      <c r="L69" s="1789"/>
      <c r="M69" s="1789"/>
      <c r="N69" s="1789"/>
      <c r="O69" s="1789"/>
      <c r="P69" s="1790" t="s">
        <v>566</v>
      </c>
      <c r="Q69" s="1789"/>
      <c r="R69" s="1789"/>
      <c r="S69" s="1792"/>
      <c r="U69" s="1317"/>
    </row>
    <row r="70" spans="1:21">
      <c r="A70" s="1786"/>
      <c r="B70" s="1789"/>
      <c r="C70" s="1789"/>
      <c r="D70" s="1789"/>
      <c r="E70" s="1789"/>
      <c r="F70" s="1794"/>
      <c r="G70" s="1789" t="s">
        <v>691</v>
      </c>
      <c r="H70" s="1789" t="s">
        <v>720</v>
      </c>
      <c r="I70" s="1789" t="s">
        <v>720</v>
      </c>
      <c r="J70" s="1789" t="s">
        <v>559</v>
      </c>
      <c r="K70" s="1789" t="s">
        <v>568</v>
      </c>
      <c r="L70" s="1789" t="s">
        <v>567</v>
      </c>
      <c r="M70" s="1789" t="s">
        <v>572</v>
      </c>
      <c r="N70" s="1789" t="s">
        <v>572</v>
      </c>
      <c r="O70" s="1789" t="s">
        <v>689</v>
      </c>
      <c r="P70" s="1794"/>
      <c r="Q70" s="1789"/>
      <c r="R70" s="1789"/>
      <c r="S70" s="1792"/>
      <c r="U70" s="1317"/>
    </row>
    <row r="71" spans="1:21">
      <c r="A71" s="1786"/>
      <c r="B71" s="1789"/>
      <c r="C71" s="1789"/>
      <c r="D71" s="1789"/>
      <c r="E71" s="1789"/>
      <c r="F71" s="1794"/>
      <c r="G71" s="1789"/>
      <c r="H71" s="1789"/>
      <c r="I71" s="1789"/>
      <c r="J71" s="1789"/>
      <c r="K71" s="1789"/>
      <c r="L71" s="1789"/>
      <c r="M71" s="1789"/>
      <c r="N71" s="1789"/>
      <c r="O71" s="1789"/>
      <c r="P71" s="1794"/>
      <c r="Q71" s="1789"/>
      <c r="R71" s="1789"/>
      <c r="S71" s="1792"/>
      <c r="U71" s="1317"/>
    </row>
    <row r="72" spans="1:21">
      <c r="A72" s="1786"/>
      <c r="B72" s="1789"/>
      <c r="C72" s="1789"/>
      <c r="D72" s="1789"/>
      <c r="E72" s="1789"/>
      <c r="F72" s="1794"/>
      <c r="G72" s="1789"/>
      <c r="H72" s="1789"/>
      <c r="I72" s="1789"/>
      <c r="J72" s="1789"/>
      <c r="K72" s="1789"/>
      <c r="L72" s="1789"/>
      <c r="M72" s="1789"/>
      <c r="N72" s="1789"/>
      <c r="O72" s="1789"/>
      <c r="P72" s="1794"/>
      <c r="Q72" s="1789"/>
      <c r="R72" s="1789"/>
      <c r="S72" s="1792"/>
      <c r="U72" s="1317"/>
    </row>
    <row r="73" spans="1:21">
      <c r="A73" s="1786"/>
      <c r="B73" s="1789"/>
      <c r="C73" s="1789"/>
      <c r="D73" s="1789"/>
      <c r="E73" s="1789"/>
      <c r="F73" s="1794"/>
      <c r="G73" s="1803" t="s">
        <v>570</v>
      </c>
      <c r="H73" s="1803" t="s">
        <v>680</v>
      </c>
      <c r="I73" s="1803" t="s">
        <v>681</v>
      </c>
      <c r="J73" s="1803" t="s">
        <v>682</v>
      </c>
      <c r="K73" s="1803" t="s">
        <v>683</v>
      </c>
      <c r="L73" s="1803" t="s">
        <v>1823</v>
      </c>
      <c r="M73" s="1803" t="s">
        <v>1824</v>
      </c>
      <c r="N73" s="1803" t="s">
        <v>1825</v>
      </c>
      <c r="O73" s="1803" t="s">
        <v>1826</v>
      </c>
      <c r="P73" s="1794"/>
      <c r="Q73" s="1789"/>
      <c r="R73" s="1789"/>
      <c r="S73" s="1792"/>
      <c r="U73" s="1317"/>
    </row>
    <row r="74" spans="1:21">
      <c r="A74" s="1786"/>
      <c r="B74" s="1789"/>
      <c r="C74" s="1789"/>
      <c r="D74" s="1789"/>
      <c r="E74" s="1789"/>
      <c r="F74" s="1794"/>
      <c r="G74" s="1804"/>
      <c r="H74" s="1804"/>
      <c r="I74" s="1804"/>
      <c r="J74" s="1804"/>
      <c r="K74" s="1804"/>
      <c r="L74" s="1804"/>
      <c r="M74" s="1804"/>
      <c r="N74" s="1804"/>
      <c r="O74" s="1804"/>
      <c r="P74" s="1794"/>
      <c r="Q74" s="1789"/>
      <c r="R74" s="1789"/>
      <c r="S74" s="1792"/>
      <c r="U74" s="1317"/>
    </row>
    <row r="75" spans="1:21" ht="27" thickBot="1">
      <c r="A75" s="1787"/>
      <c r="B75" s="1790"/>
      <c r="C75" s="1790"/>
      <c r="D75" s="1790"/>
      <c r="E75" s="1790"/>
      <c r="F75" s="1794"/>
      <c r="G75" s="886" t="s">
        <v>573</v>
      </c>
      <c r="H75" s="900" t="s">
        <v>573</v>
      </c>
      <c r="I75" s="900" t="s">
        <v>573</v>
      </c>
      <c r="J75" s="900" t="s">
        <v>573</v>
      </c>
      <c r="K75" s="886"/>
      <c r="L75" s="886" t="s">
        <v>1827</v>
      </c>
      <c r="M75" s="900" t="s">
        <v>1827</v>
      </c>
      <c r="N75" s="900" t="s">
        <v>1827</v>
      </c>
      <c r="O75" s="900" t="s">
        <v>1827</v>
      </c>
      <c r="P75" s="1807"/>
      <c r="Q75" s="1790"/>
      <c r="R75" s="1790"/>
      <c r="S75" s="1793"/>
      <c r="U75" s="1317"/>
    </row>
    <row r="76" spans="1:21">
      <c r="A76" s="303">
        <v>1</v>
      </c>
      <c r="B76" s="304" t="str">
        <f ca="1">관리대장!C46</f>
        <v>3-11350-00214</v>
      </c>
      <c r="C76" s="304" t="str">
        <f>관리대장!B46</f>
        <v>나눔과행복</v>
      </c>
      <c r="D76" s="304" t="str">
        <f ca="1">관리대장!D46</f>
        <v>강경란</v>
      </c>
      <c r="E76" s="304">
        <v>1</v>
      </c>
      <c r="F76" s="304"/>
      <c r="G76" s="305"/>
      <c r="H76" s="305"/>
      <c r="I76" s="305"/>
      <c r="J76" s="305"/>
      <c r="K76" s="305"/>
      <c r="L76" s="304"/>
      <c r="M76" s="305"/>
      <c r="N76" s="305"/>
      <c r="O76" s="305"/>
      <c r="P76" s="304"/>
      <c r="Q76" s="304"/>
      <c r="R76" s="304"/>
      <c r="S76" s="306"/>
      <c r="U76" s="1317"/>
    </row>
    <row r="77" spans="1:21">
      <c r="A77" s="307">
        <v>2</v>
      </c>
      <c r="B77" s="308" t="str">
        <f ca="1">관리대장!C47</f>
        <v>3-11350-00214</v>
      </c>
      <c r="C77" s="308" t="str">
        <f>관리대장!B47</f>
        <v>나눔과행복</v>
      </c>
      <c r="D77" s="308" t="str">
        <f ca="1">관리대장!D47</f>
        <v>강옥기</v>
      </c>
      <c r="E77" s="308">
        <v>1</v>
      </c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9"/>
      <c r="U77" s="1317"/>
    </row>
    <row r="78" spans="1:21">
      <c r="A78" s="307">
        <v>3</v>
      </c>
      <c r="B78" s="308" t="str">
        <f ca="1">관리대장!C48</f>
        <v>3-11350-00214</v>
      </c>
      <c r="C78" s="308" t="str">
        <f>관리대장!B48</f>
        <v>나눔과행복</v>
      </c>
      <c r="D78" s="308" t="str">
        <f ca="1">관리대장!D48</f>
        <v>권오례</v>
      </c>
      <c r="E78" s="308">
        <v>1</v>
      </c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9"/>
      <c r="U78" s="1317"/>
    </row>
    <row r="79" spans="1:21">
      <c r="A79" s="307">
        <v>4</v>
      </c>
      <c r="B79" s="308" t="str">
        <f ca="1">관리대장!C49</f>
        <v>3-11350-00214</v>
      </c>
      <c r="C79" s="308" t="str">
        <f>관리대장!B49</f>
        <v>나눔과행복</v>
      </c>
      <c r="D79" s="308" t="str">
        <f ca="1">관리대장!D49</f>
        <v>김정자</v>
      </c>
      <c r="E79" s="308">
        <v>1</v>
      </c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9"/>
      <c r="U79" s="1317"/>
    </row>
    <row r="80" spans="1:21">
      <c r="A80" s="307">
        <v>5</v>
      </c>
      <c r="B80" s="308" t="str">
        <f ca="1">관리대장!C50</f>
        <v>3-11350-00214</v>
      </c>
      <c r="C80" s="308" t="str">
        <f>관리대장!B50</f>
        <v>나눔과행복</v>
      </c>
      <c r="D80" s="308" t="str">
        <f ca="1">관리대장!D50</f>
        <v>박귀자</v>
      </c>
      <c r="E80" s="308">
        <v>1</v>
      </c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9"/>
      <c r="U80" s="1317"/>
    </row>
    <row r="81" spans="1:21">
      <c r="A81" s="307">
        <v>6</v>
      </c>
      <c r="B81" s="308" t="str">
        <f ca="1">관리대장!C51</f>
        <v>3-11350-00214</v>
      </c>
      <c r="C81" s="308" t="str">
        <f>관리대장!B51</f>
        <v>나눔과행복</v>
      </c>
      <c r="D81" s="308" t="str">
        <f ca="1">관리대장!D51</f>
        <v>박영숙</v>
      </c>
      <c r="E81" s="308">
        <v>1</v>
      </c>
      <c r="F81" s="308"/>
      <c r="G81" s="308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8"/>
      <c r="S81" s="309"/>
      <c r="U81" s="1317"/>
    </row>
    <row r="82" spans="1:21">
      <c r="A82" s="307">
        <v>7</v>
      </c>
      <c r="B82" s="308" t="str">
        <f ca="1">관리대장!C52</f>
        <v>3-11350-00214</v>
      </c>
      <c r="C82" s="308" t="str">
        <f>관리대장!B52</f>
        <v>나눔과행복</v>
      </c>
      <c r="D82" s="308" t="str">
        <f ca="1">관리대장!D52</f>
        <v>박응순</v>
      </c>
      <c r="E82" s="308">
        <v>1</v>
      </c>
      <c r="F82" s="308"/>
      <c r="G82" s="308"/>
      <c r="H82" s="308"/>
      <c r="I82" s="308"/>
      <c r="J82" s="308"/>
      <c r="K82" s="308"/>
      <c r="L82" s="308"/>
      <c r="M82" s="308"/>
      <c r="N82" s="308"/>
      <c r="O82" s="308"/>
      <c r="P82" s="308"/>
      <c r="Q82" s="308"/>
      <c r="R82" s="308"/>
      <c r="S82" s="309"/>
      <c r="U82" s="1317"/>
    </row>
    <row r="83" spans="1:21">
      <c r="A83" s="307">
        <v>8</v>
      </c>
      <c r="B83" s="308" t="str">
        <f ca="1">관리대장!C53</f>
        <v>3-11350-00214</v>
      </c>
      <c r="C83" s="308" t="str">
        <f>관리대장!B53</f>
        <v>나눔과행복</v>
      </c>
      <c r="D83" s="308" t="str">
        <f ca="1">관리대장!D53</f>
        <v>박종덕</v>
      </c>
      <c r="E83" s="308">
        <v>1</v>
      </c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9"/>
      <c r="U83" s="1317"/>
    </row>
    <row r="84" spans="1:21">
      <c r="A84" s="307">
        <v>9</v>
      </c>
      <c r="B84" s="308" t="str">
        <f ca="1">관리대장!C54</f>
        <v>3-11350-00214</v>
      </c>
      <c r="C84" s="308" t="str">
        <f>관리대장!B54</f>
        <v>나눔과행복</v>
      </c>
      <c r="D84" s="308" t="str">
        <f ca="1">관리대장!D54</f>
        <v>박태임</v>
      </c>
      <c r="E84" s="308">
        <v>1</v>
      </c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9"/>
      <c r="U84" s="1317"/>
    </row>
    <row r="85" spans="1:21">
      <c r="A85" s="307">
        <v>10</v>
      </c>
      <c r="B85" s="308" t="str">
        <f ca="1">관리대장!C55</f>
        <v>3-11350-00214</v>
      </c>
      <c r="C85" s="308" t="str">
        <f>관리대장!B55</f>
        <v>나눔과행복</v>
      </c>
      <c r="D85" s="308" t="str">
        <f ca="1">관리대장!D55</f>
        <v>변계순</v>
      </c>
      <c r="E85" s="308">
        <v>1</v>
      </c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9"/>
      <c r="U85" s="1317"/>
    </row>
    <row r="86" spans="1:21">
      <c r="A86" s="307">
        <v>11</v>
      </c>
      <c r="B86" s="308" t="str">
        <f ca="1">관리대장!C56</f>
        <v>3-11350-00214</v>
      </c>
      <c r="C86" s="308" t="str">
        <f>관리대장!B56</f>
        <v>나눔과행복</v>
      </c>
      <c r="D86" s="308" t="str">
        <f ca="1">관리대장!D56</f>
        <v>유금덕</v>
      </c>
      <c r="E86" s="308">
        <v>1</v>
      </c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9"/>
      <c r="U86" s="1317"/>
    </row>
    <row r="87" spans="1:21">
      <c r="A87" s="307">
        <v>12</v>
      </c>
      <c r="B87" s="308" t="str">
        <f ca="1">관리대장!C57</f>
        <v>3-11350-00214</v>
      </c>
      <c r="C87" s="308" t="str">
        <f>관리대장!B57</f>
        <v>나눔과행복</v>
      </c>
      <c r="D87" s="308" t="str">
        <f ca="1">관리대장!D57</f>
        <v>이정임</v>
      </c>
      <c r="E87" s="308">
        <v>1</v>
      </c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8"/>
      <c r="R87" s="308"/>
      <c r="S87" s="309"/>
      <c r="U87" s="1317"/>
    </row>
    <row r="88" spans="1:21">
      <c r="A88" s="307">
        <v>13</v>
      </c>
      <c r="B88" s="308" t="str">
        <f ca="1">관리대장!C58</f>
        <v>3-11350-00214</v>
      </c>
      <c r="C88" s="308" t="str">
        <f>관리대장!B58</f>
        <v>나눔과행복</v>
      </c>
      <c r="D88" s="308" t="str">
        <f ca="1">관리대장!D58</f>
        <v>이정희</v>
      </c>
      <c r="E88" s="308">
        <v>1</v>
      </c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8"/>
      <c r="R88" s="308"/>
      <c r="S88" s="309"/>
      <c r="U88" s="1317"/>
    </row>
    <row r="89" spans="1:21">
      <c r="A89" s="307">
        <v>14</v>
      </c>
      <c r="B89" s="308" t="str">
        <f ca="1">관리대장!C59</f>
        <v>3-11350-00214</v>
      </c>
      <c r="C89" s="308" t="str">
        <f>관리대장!B59</f>
        <v>나눔과행복</v>
      </c>
      <c r="D89" s="308" t="str">
        <f ca="1">관리대장!D59</f>
        <v>임경숙</v>
      </c>
      <c r="E89" s="308">
        <v>1</v>
      </c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9"/>
      <c r="U89" s="1317"/>
    </row>
    <row r="90" spans="1:21">
      <c r="A90" s="307">
        <v>15</v>
      </c>
      <c r="B90" s="308" t="str">
        <f ca="1">관리대장!C60</f>
        <v>3-11350-00214</v>
      </c>
      <c r="C90" s="308" t="str">
        <f>관리대장!B60</f>
        <v>나눔과행복</v>
      </c>
      <c r="D90" s="308" t="str">
        <f ca="1">관리대장!D60</f>
        <v>임명심</v>
      </c>
      <c r="E90" s="308">
        <v>1</v>
      </c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9"/>
      <c r="U90" s="1317"/>
    </row>
    <row r="91" spans="1:21">
      <c r="A91" s="1795" t="s">
        <v>1195</v>
      </c>
      <c r="B91" s="1796"/>
      <c r="C91" s="1796"/>
      <c r="D91" s="1796"/>
      <c r="E91" s="1797"/>
      <c r="F91" s="605"/>
      <c r="G91" s="605"/>
      <c r="H91" s="605"/>
      <c r="I91" s="605"/>
      <c r="J91" s="605"/>
      <c r="K91" s="605"/>
      <c r="L91" s="605"/>
      <c r="M91" s="605"/>
      <c r="N91" s="605"/>
      <c r="O91" s="605"/>
      <c r="P91" s="605"/>
      <c r="Q91" s="605"/>
      <c r="R91" s="605"/>
      <c r="S91" s="606"/>
      <c r="U91" s="1317"/>
    </row>
    <row r="92" spans="1:21" ht="27" thickBot="1">
      <c r="A92" s="1776" t="s">
        <v>721</v>
      </c>
      <c r="B92" s="1777"/>
      <c r="C92" s="1777"/>
      <c r="D92" s="1777"/>
      <c r="E92" s="1778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1"/>
      <c r="U92" s="1317"/>
    </row>
    <row r="93" spans="1:21" ht="27" thickBot="1">
      <c r="A93" s="312"/>
      <c r="B93" s="312"/>
      <c r="C93" s="312"/>
      <c r="D93" s="312"/>
      <c r="E93" s="312"/>
      <c r="F93" s="312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U93" s="1317"/>
    </row>
    <row r="94" spans="1:21" ht="39.75" thickBot="1">
      <c r="A94" s="1779" t="str">
        <f>A63</f>
        <v>요양보호사 직무교육 출석부 (제1강의실)</v>
      </c>
      <c r="B94" s="1780"/>
      <c r="C94" s="1780"/>
      <c r="D94" s="1780"/>
      <c r="E94" s="1780"/>
      <c r="F94" s="1780"/>
      <c r="G94" s="1780"/>
      <c r="H94" s="1780"/>
      <c r="I94" s="1780"/>
      <c r="J94" s="1780"/>
      <c r="K94" s="1780"/>
      <c r="L94" s="1780"/>
      <c r="M94" s="1780"/>
      <c r="N94" s="1780"/>
      <c r="O94" s="1780"/>
      <c r="P94" s="1780"/>
      <c r="Q94" s="1780"/>
      <c r="R94" s="1780"/>
      <c r="S94" s="1781"/>
      <c r="U94" s="1317"/>
    </row>
    <row r="95" spans="1:21" s="1" customFormat="1">
      <c r="B95" s="301"/>
      <c r="C95" s="300"/>
      <c r="D95" s="300"/>
      <c r="E95" s="300"/>
      <c r="F95" s="300"/>
      <c r="G95" s="300"/>
      <c r="H95" s="300"/>
      <c r="I95" s="300"/>
      <c r="J95" s="300"/>
      <c r="K95" s="300"/>
      <c r="L95" s="300"/>
      <c r="M95" s="300"/>
      <c r="N95" s="300"/>
      <c r="O95" s="300"/>
      <c r="P95" s="300"/>
      <c r="Q95" s="301"/>
      <c r="R95" s="301"/>
      <c r="S95" s="301"/>
      <c r="U95" s="1317"/>
    </row>
    <row r="96" spans="1:21">
      <c r="A96" s="1801" t="str">
        <f>A65</f>
        <v>○ 교육기관명 : 더조은요양보호사교육원</v>
      </c>
      <c r="B96" s="1801"/>
      <c r="C96" s="1801"/>
      <c r="D96" s="1801"/>
      <c r="E96" s="1801"/>
      <c r="F96" s="1801"/>
      <c r="G96" s="1801"/>
      <c r="H96" s="1805" t="str">
        <f>H65</f>
        <v>○ 교육일자 : 2020년 10월 17일</v>
      </c>
      <c r="I96" s="1805"/>
      <c r="J96" s="1805"/>
      <c r="K96" s="1805"/>
      <c r="L96" s="1805"/>
      <c r="M96" s="1805"/>
      <c r="N96" s="1805"/>
      <c r="Q96" s="312"/>
      <c r="R96" s="312"/>
      <c r="S96" s="312"/>
      <c r="U96" s="1317"/>
    </row>
    <row r="97" spans="1:21">
      <c r="A97" s="1783" t="str">
        <f>A66</f>
        <v>○ 교육기관 지정번호 : 2-01280-83913</v>
      </c>
      <c r="B97" s="1783"/>
      <c r="C97" s="1783"/>
      <c r="D97" s="1783"/>
      <c r="E97" s="1783"/>
      <c r="F97" s="1783"/>
      <c r="G97" s="1783"/>
      <c r="H97" s="1806" t="str">
        <f>H66</f>
        <v xml:space="preserve">○ 교육인원 : 30명 </v>
      </c>
      <c r="I97" s="1806"/>
      <c r="J97" s="1806"/>
      <c r="K97" s="1806"/>
      <c r="L97" s="1806"/>
      <c r="M97" s="1806"/>
      <c r="N97" s="1806"/>
      <c r="Q97" s="312"/>
      <c r="R97" s="312"/>
      <c r="S97" s="312"/>
      <c r="U97" s="1317"/>
    </row>
    <row r="98" spans="1:21" s="1" customFormat="1" ht="27" thickBot="1">
      <c r="B98" s="301"/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0"/>
      <c r="P98" s="300"/>
      <c r="Q98" s="301"/>
      <c r="R98" s="301"/>
      <c r="S98" s="301"/>
      <c r="U98" s="1317"/>
    </row>
    <row r="99" spans="1:21">
      <c r="A99" s="1785" t="s">
        <v>695</v>
      </c>
      <c r="B99" s="1788" t="s">
        <v>562</v>
      </c>
      <c r="C99" s="1788" t="s">
        <v>561</v>
      </c>
      <c r="D99" s="1788" t="s">
        <v>230</v>
      </c>
      <c r="E99" s="1788" t="s">
        <v>560</v>
      </c>
      <c r="F99" s="1788" t="s">
        <v>557</v>
      </c>
      <c r="G99" s="1788"/>
      <c r="H99" s="1788"/>
      <c r="I99" s="1788"/>
      <c r="J99" s="1788"/>
      <c r="K99" s="1788"/>
      <c r="L99" s="1788"/>
      <c r="M99" s="1788"/>
      <c r="N99" s="1788"/>
      <c r="O99" s="1788"/>
      <c r="P99" s="1788"/>
      <c r="Q99" s="1788" t="s">
        <v>565</v>
      </c>
      <c r="R99" s="1788" t="s">
        <v>564</v>
      </c>
      <c r="S99" s="1791" t="s">
        <v>563</v>
      </c>
      <c r="U99" s="1317"/>
    </row>
    <row r="100" spans="1:21">
      <c r="A100" s="1786"/>
      <c r="B100" s="1789"/>
      <c r="C100" s="1789"/>
      <c r="D100" s="1789"/>
      <c r="E100" s="1789"/>
      <c r="F100" s="1790" t="s">
        <v>569</v>
      </c>
      <c r="G100" s="1789" t="s">
        <v>558</v>
      </c>
      <c r="H100" s="1789"/>
      <c r="I100" s="1789"/>
      <c r="J100" s="1789"/>
      <c r="K100" s="1789"/>
      <c r="L100" s="1789"/>
      <c r="M100" s="1789"/>
      <c r="N100" s="1789"/>
      <c r="O100" s="1789"/>
      <c r="P100" s="1789" t="s">
        <v>566</v>
      </c>
      <c r="Q100" s="1789"/>
      <c r="R100" s="1789"/>
      <c r="S100" s="1792"/>
      <c r="U100" s="1317"/>
    </row>
    <row r="101" spans="1:21">
      <c r="A101" s="1786"/>
      <c r="B101" s="1789"/>
      <c r="C101" s="1789"/>
      <c r="D101" s="1789"/>
      <c r="E101" s="1789"/>
      <c r="F101" s="1794"/>
      <c r="G101" s="1789" t="s">
        <v>691</v>
      </c>
      <c r="H101" s="1789" t="s">
        <v>720</v>
      </c>
      <c r="I101" s="1789" t="s">
        <v>720</v>
      </c>
      <c r="J101" s="1789" t="s">
        <v>559</v>
      </c>
      <c r="K101" s="1789" t="s">
        <v>568</v>
      </c>
      <c r="L101" s="1789" t="s">
        <v>567</v>
      </c>
      <c r="M101" s="1789" t="s">
        <v>572</v>
      </c>
      <c r="N101" s="1789" t="s">
        <v>572</v>
      </c>
      <c r="O101" s="1789" t="s">
        <v>689</v>
      </c>
      <c r="P101" s="1789"/>
      <c r="Q101" s="1789"/>
      <c r="R101" s="1789"/>
      <c r="S101" s="1792"/>
      <c r="U101" s="1317"/>
    </row>
    <row r="102" spans="1:21">
      <c r="A102" s="1786"/>
      <c r="B102" s="1789"/>
      <c r="C102" s="1789"/>
      <c r="D102" s="1789"/>
      <c r="E102" s="1789"/>
      <c r="F102" s="1794"/>
      <c r="G102" s="1789"/>
      <c r="H102" s="1789"/>
      <c r="I102" s="1789"/>
      <c r="J102" s="1789"/>
      <c r="K102" s="1789"/>
      <c r="L102" s="1789"/>
      <c r="M102" s="1789"/>
      <c r="N102" s="1789"/>
      <c r="O102" s="1789"/>
      <c r="P102" s="1789"/>
      <c r="Q102" s="1789"/>
      <c r="R102" s="1789"/>
      <c r="S102" s="1792"/>
      <c r="U102" s="1317"/>
    </row>
    <row r="103" spans="1:21">
      <c r="A103" s="1786"/>
      <c r="B103" s="1789"/>
      <c r="C103" s="1789"/>
      <c r="D103" s="1789"/>
      <c r="E103" s="1789"/>
      <c r="F103" s="1794"/>
      <c r="G103" s="1789"/>
      <c r="H103" s="1789"/>
      <c r="I103" s="1789"/>
      <c r="J103" s="1789"/>
      <c r="K103" s="1789"/>
      <c r="L103" s="1789"/>
      <c r="M103" s="1789"/>
      <c r="N103" s="1789"/>
      <c r="O103" s="1789"/>
      <c r="P103" s="1789"/>
      <c r="Q103" s="1789"/>
      <c r="R103" s="1789"/>
      <c r="S103" s="1792"/>
      <c r="U103" s="1317"/>
    </row>
    <row r="104" spans="1:21">
      <c r="A104" s="1786"/>
      <c r="B104" s="1789"/>
      <c r="C104" s="1789"/>
      <c r="D104" s="1789"/>
      <c r="E104" s="1789"/>
      <c r="F104" s="1794"/>
      <c r="G104" s="1803" t="s">
        <v>570</v>
      </c>
      <c r="H104" s="1803" t="s">
        <v>680</v>
      </c>
      <c r="I104" s="1803" t="s">
        <v>681</v>
      </c>
      <c r="J104" s="1803" t="s">
        <v>682</v>
      </c>
      <c r="K104" s="1803" t="s">
        <v>683</v>
      </c>
      <c r="L104" s="1803" t="s">
        <v>1823</v>
      </c>
      <c r="M104" s="1803" t="s">
        <v>1824</v>
      </c>
      <c r="N104" s="1803" t="s">
        <v>1825</v>
      </c>
      <c r="O104" s="1803" t="s">
        <v>1826</v>
      </c>
      <c r="P104" s="1789"/>
      <c r="Q104" s="1789"/>
      <c r="R104" s="1789"/>
      <c r="S104" s="1792"/>
      <c r="U104" s="1317"/>
    </row>
    <row r="105" spans="1:21">
      <c r="A105" s="1786"/>
      <c r="B105" s="1789"/>
      <c r="C105" s="1789"/>
      <c r="D105" s="1789"/>
      <c r="E105" s="1789"/>
      <c r="F105" s="1794"/>
      <c r="G105" s="1804"/>
      <c r="H105" s="1804"/>
      <c r="I105" s="1804"/>
      <c r="J105" s="1804"/>
      <c r="K105" s="1804"/>
      <c r="L105" s="1804"/>
      <c r="M105" s="1804"/>
      <c r="N105" s="1804"/>
      <c r="O105" s="1804"/>
      <c r="P105" s="1789"/>
      <c r="Q105" s="1789"/>
      <c r="R105" s="1789"/>
      <c r="S105" s="1792"/>
      <c r="U105" s="1317"/>
    </row>
    <row r="106" spans="1:21" ht="27" thickBot="1">
      <c r="A106" s="1787"/>
      <c r="B106" s="1790"/>
      <c r="C106" s="1790"/>
      <c r="D106" s="1790"/>
      <c r="E106" s="1790"/>
      <c r="F106" s="1794"/>
      <c r="G106" s="900" t="s">
        <v>573</v>
      </c>
      <c r="H106" s="900" t="s">
        <v>573</v>
      </c>
      <c r="I106" s="900" t="s">
        <v>573</v>
      </c>
      <c r="J106" s="900" t="s">
        <v>573</v>
      </c>
      <c r="K106" s="900"/>
      <c r="L106" s="900" t="s">
        <v>1827</v>
      </c>
      <c r="M106" s="900" t="s">
        <v>1827</v>
      </c>
      <c r="N106" s="900" t="s">
        <v>1827</v>
      </c>
      <c r="O106" s="900" t="s">
        <v>1827</v>
      </c>
      <c r="P106" s="1790"/>
      <c r="Q106" s="1790"/>
      <c r="R106" s="1790"/>
      <c r="S106" s="1793"/>
      <c r="U106" s="1317"/>
    </row>
    <row r="107" spans="1:21">
      <c r="A107" s="303">
        <v>16</v>
      </c>
      <c r="B107" s="304" t="str">
        <f ca="1">관리대장!C61</f>
        <v>3-11350-00214</v>
      </c>
      <c r="C107" s="304" t="str">
        <f>관리대장!B61</f>
        <v>나눔과행복</v>
      </c>
      <c r="D107" s="304" t="str">
        <f ca="1">관리대장!D61</f>
        <v>임영자</v>
      </c>
      <c r="E107" s="304">
        <v>1</v>
      </c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6"/>
      <c r="U107" s="1317"/>
    </row>
    <row r="108" spans="1:21">
      <c r="A108" s="307">
        <v>17</v>
      </c>
      <c r="B108" s="308" t="str">
        <f ca="1">관리대장!C62</f>
        <v>3-11350-00214</v>
      </c>
      <c r="C108" s="308" t="str">
        <f>관리대장!B62</f>
        <v>나눔과행복</v>
      </c>
      <c r="D108" s="308" t="str">
        <f ca="1">관리대장!D62</f>
        <v>정영자</v>
      </c>
      <c r="E108" s="308">
        <v>1</v>
      </c>
      <c r="F108" s="308"/>
      <c r="G108" s="308"/>
      <c r="H108" s="308"/>
      <c r="I108" s="308"/>
      <c r="J108" s="308"/>
      <c r="K108" s="308"/>
      <c r="L108" s="308"/>
      <c r="M108" s="308"/>
      <c r="N108" s="308"/>
      <c r="O108" s="308"/>
      <c r="P108" s="308"/>
      <c r="Q108" s="308"/>
      <c r="R108" s="308"/>
      <c r="S108" s="309"/>
      <c r="U108" s="1317"/>
    </row>
    <row r="109" spans="1:21">
      <c r="A109" s="307">
        <v>18</v>
      </c>
      <c r="B109" s="308" t="str">
        <f ca="1">관리대장!C63</f>
        <v>3-11320-00321</v>
      </c>
      <c r="C109" s="308" t="s">
        <v>1828</v>
      </c>
      <c r="D109" s="308" t="str">
        <f ca="1">관리대장!D63</f>
        <v>임춘자</v>
      </c>
      <c r="E109" s="308">
        <v>1</v>
      </c>
      <c r="F109" s="308"/>
      <c r="G109" s="308"/>
      <c r="H109" s="308"/>
      <c r="I109" s="308"/>
      <c r="J109" s="308"/>
      <c r="K109" s="308"/>
      <c r="L109" s="308"/>
      <c r="M109" s="308"/>
      <c r="N109" s="308"/>
      <c r="O109" s="308"/>
      <c r="P109" s="308"/>
      <c r="Q109" s="308"/>
      <c r="R109" s="308"/>
      <c r="S109" s="309"/>
      <c r="U109" s="1317"/>
    </row>
    <row r="110" spans="1:21">
      <c r="A110" s="307">
        <v>19</v>
      </c>
      <c r="B110" s="308" t="str">
        <f ca="1">관리대장!C64</f>
        <v>3-11320-00321</v>
      </c>
      <c r="C110" s="308" t="s">
        <v>1828</v>
      </c>
      <c r="D110" s="308" t="str">
        <f ca="1">관리대장!D64</f>
        <v>김미선</v>
      </c>
      <c r="E110" s="308">
        <v>1</v>
      </c>
      <c r="F110" s="308"/>
      <c r="G110" s="308"/>
      <c r="H110" s="308"/>
      <c r="I110" s="308"/>
      <c r="J110" s="308"/>
      <c r="K110" s="308"/>
      <c r="L110" s="308"/>
      <c r="M110" s="308"/>
      <c r="N110" s="308"/>
      <c r="O110" s="308"/>
      <c r="P110" s="308"/>
      <c r="Q110" s="308"/>
      <c r="R110" s="308"/>
      <c r="S110" s="309"/>
      <c r="U110" s="1317"/>
    </row>
    <row r="111" spans="1:21">
      <c r="A111" s="307">
        <v>20</v>
      </c>
      <c r="B111" s="308" t="str">
        <f ca="1">관리대장!C65</f>
        <v>3-11320-00321</v>
      </c>
      <c r="C111" s="308" t="s">
        <v>1828</v>
      </c>
      <c r="D111" s="308" t="str">
        <f ca="1">관리대장!D65</f>
        <v>남현희</v>
      </c>
      <c r="E111" s="308">
        <v>1</v>
      </c>
      <c r="F111" s="308"/>
      <c r="G111" s="308"/>
      <c r="H111" s="308"/>
      <c r="I111" s="308"/>
      <c r="J111" s="308"/>
      <c r="K111" s="308"/>
      <c r="L111" s="308"/>
      <c r="M111" s="308"/>
      <c r="N111" s="308"/>
      <c r="O111" s="308"/>
      <c r="P111" s="308"/>
      <c r="Q111" s="308"/>
      <c r="R111" s="308"/>
      <c r="S111" s="309"/>
      <c r="U111" s="1317"/>
    </row>
    <row r="112" spans="1:21">
      <c r="A112" s="307">
        <v>21</v>
      </c>
      <c r="B112" s="308" t="str">
        <f ca="1">관리대장!C66</f>
        <v>3-11320-00321</v>
      </c>
      <c r="C112" s="308" t="s">
        <v>1828</v>
      </c>
      <c r="D112" s="308" t="str">
        <f ca="1">관리대장!D66</f>
        <v>정영숙</v>
      </c>
      <c r="E112" s="308">
        <v>1</v>
      </c>
      <c r="F112" s="308"/>
      <c r="G112" s="308"/>
      <c r="H112" s="308"/>
      <c r="I112" s="308"/>
      <c r="J112" s="308"/>
      <c r="K112" s="308"/>
      <c r="L112" s="308"/>
      <c r="M112" s="308"/>
      <c r="N112" s="308"/>
      <c r="O112" s="308"/>
      <c r="P112" s="308"/>
      <c r="Q112" s="308"/>
      <c r="R112" s="308"/>
      <c r="S112" s="309"/>
      <c r="U112" s="1317"/>
    </row>
    <row r="113" spans="1:21">
      <c r="A113" s="307">
        <v>22</v>
      </c>
      <c r="B113" s="308" t="str">
        <f ca="1">관리대장!C67</f>
        <v>3-11305-00223</v>
      </c>
      <c r="C113" s="308" t="s">
        <v>1829</v>
      </c>
      <c r="D113" s="308" t="str">
        <f ca="1">관리대장!D67</f>
        <v>김영애</v>
      </c>
      <c r="E113" s="308">
        <v>1</v>
      </c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9"/>
      <c r="U113" s="1317"/>
    </row>
    <row r="114" spans="1:21">
      <c r="A114" s="307">
        <v>23</v>
      </c>
      <c r="B114" s="308" t="str">
        <f ca="1">관리대장!C68</f>
        <v>3-11305-00223</v>
      </c>
      <c r="C114" s="308" t="s">
        <v>1829</v>
      </c>
      <c r="D114" s="308" t="str">
        <f ca="1">관리대장!D68</f>
        <v>양순식</v>
      </c>
      <c r="E114" s="308">
        <v>1</v>
      </c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9"/>
      <c r="U114" s="1317"/>
    </row>
    <row r="115" spans="1:21">
      <c r="A115" s="307">
        <v>24</v>
      </c>
      <c r="B115" s="308" t="str">
        <f ca="1">관리대장!C69</f>
        <v>3-11305-00223</v>
      </c>
      <c r="C115" s="308" t="s">
        <v>1829</v>
      </c>
      <c r="D115" s="308" t="str">
        <f ca="1">관리대장!D69</f>
        <v>엄영숙</v>
      </c>
      <c r="E115" s="308">
        <v>1</v>
      </c>
      <c r="F115" s="308"/>
      <c r="G115" s="308"/>
      <c r="H115" s="308"/>
      <c r="I115" s="308"/>
      <c r="J115" s="308"/>
      <c r="K115" s="308"/>
      <c r="L115" s="308"/>
      <c r="M115" s="308"/>
      <c r="N115" s="308"/>
      <c r="O115" s="308"/>
      <c r="P115" s="308"/>
      <c r="Q115" s="308"/>
      <c r="R115" s="308"/>
      <c r="S115" s="309"/>
      <c r="U115" s="1317"/>
    </row>
    <row r="116" spans="1:21">
      <c r="A116" s="307">
        <v>25</v>
      </c>
      <c r="B116" s="308" t="str">
        <f ca="1">관리대장!C70</f>
        <v>3-11305-00223</v>
      </c>
      <c r="C116" s="308" t="s">
        <v>1829</v>
      </c>
      <c r="D116" s="308" t="str">
        <f ca="1">관리대장!D70</f>
        <v>엄해숙</v>
      </c>
      <c r="E116" s="308">
        <v>1</v>
      </c>
      <c r="F116" s="308"/>
      <c r="G116" s="308"/>
      <c r="H116" s="308"/>
      <c r="I116" s="308"/>
      <c r="J116" s="308"/>
      <c r="K116" s="308"/>
      <c r="L116" s="308"/>
      <c r="M116" s="308"/>
      <c r="N116" s="308"/>
      <c r="O116" s="308"/>
      <c r="P116" s="308"/>
      <c r="Q116" s="308"/>
      <c r="R116" s="308"/>
      <c r="S116" s="309"/>
      <c r="U116" s="1317"/>
    </row>
    <row r="117" spans="1:21">
      <c r="A117" s="307">
        <v>26</v>
      </c>
      <c r="B117" s="308" t="str">
        <f ca="1">관리대장!C71</f>
        <v>3-11305-00223</v>
      </c>
      <c r="C117" s="308" t="s">
        <v>1829</v>
      </c>
      <c r="D117" s="308" t="str">
        <f ca="1">관리대장!D71</f>
        <v>이미희</v>
      </c>
      <c r="E117" s="308">
        <v>1</v>
      </c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9"/>
      <c r="U117" s="1317"/>
    </row>
    <row r="118" spans="1:21">
      <c r="A118" s="307">
        <v>27</v>
      </c>
      <c r="B118" s="308" t="str">
        <f ca="1">관리대장!C72</f>
        <v>3-11305-00223</v>
      </c>
      <c r="C118" s="308" t="s">
        <v>1829</v>
      </c>
      <c r="D118" s="308" t="str">
        <f ca="1">관리대장!D72</f>
        <v>양경희</v>
      </c>
      <c r="E118" s="308">
        <v>1</v>
      </c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9"/>
      <c r="U118" s="1317"/>
    </row>
    <row r="119" spans="1:21">
      <c r="A119" s="307">
        <v>28</v>
      </c>
      <c r="B119" s="308" t="str">
        <f ca="1">관리대장!C73</f>
        <v>3-11305-00223</v>
      </c>
      <c r="C119" s="308" t="s">
        <v>1829</v>
      </c>
      <c r="D119" s="308" t="str">
        <f ca="1">관리대장!D73</f>
        <v>석영순</v>
      </c>
      <c r="E119" s="308">
        <v>1</v>
      </c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9"/>
      <c r="U119" s="1317"/>
    </row>
    <row r="120" spans="1:21">
      <c r="A120" s="307">
        <v>29</v>
      </c>
      <c r="B120" s="308" t="str">
        <f ca="1">관리대장!C74</f>
        <v>3-11305-00223</v>
      </c>
      <c r="C120" s="308" t="s">
        <v>1829</v>
      </c>
      <c r="D120" s="308" t="str">
        <f ca="1">관리대장!D74</f>
        <v>이호순</v>
      </c>
      <c r="E120" s="308">
        <v>1</v>
      </c>
      <c r="F120" s="308"/>
      <c r="G120" s="308"/>
      <c r="H120" s="308"/>
      <c r="I120" s="308"/>
      <c r="J120" s="308"/>
      <c r="K120" s="308"/>
      <c r="L120" s="308"/>
      <c r="M120" s="308"/>
      <c r="N120" s="308"/>
      <c r="O120" s="308"/>
      <c r="P120" s="308"/>
      <c r="Q120" s="308"/>
      <c r="R120" s="308"/>
      <c r="S120" s="309"/>
      <c r="U120" s="1317"/>
    </row>
    <row r="121" spans="1:21">
      <c r="A121" s="307">
        <v>30</v>
      </c>
      <c r="B121" s="308" t="str">
        <f ca="1">관리대장!C75</f>
        <v>3-11305-00223</v>
      </c>
      <c r="C121" s="308" t="s">
        <v>1829</v>
      </c>
      <c r="D121" s="308" t="str">
        <f ca="1">관리대장!D75</f>
        <v>이규희</v>
      </c>
      <c r="E121" s="308">
        <v>1</v>
      </c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9"/>
      <c r="U121" s="1317"/>
    </row>
    <row r="122" spans="1:21">
      <c r="A122" s="1795" t="s">
        <v>1195</v>
      </c>
      <c r="B122" s="1796"/>
      <c r="C122" s="1796"/>
      <c r="D122" s="1796"/>
      <c r="E122" s="1797"/>
      <c r="F122" s="605"/>
      <c r="G122" s="605"/>
      <c r="H122" s="605"/>
      <c r="I122" s="605"/>
      <c r="J122" s="605"/>
      <c r="K122" s="605"/>
      <c r="L122" s="605"/>
      <c r="M122" s="605"/>
      <c r="N122" s="605"/>
      <c r="O122" s="605"/>
      <c r="P122" s="605"/>
      <c r="Q122" s="605"/>
      <c r="R122" s="605"/>
      <c r="S122" s="606"/>
      <c r="U122" s="1317"/>
    </row>
    <row r="123" spans="1:21" ht="27" thickBot="1">
      <c r="A123" s="1776" t="s">
        <v>721</v>
      </c>
      <c r="B123" s="1777"/>
      <c r="C123" s="1777"/>
      <c r="D123" s="1777"/>
      <c r="E123" s="1778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  <c r="R123" s="310"/>
      <c r="S123" s="311"/>
      <c r="U123" s="1317"/>
    </row>
    <row r="124" spans="1:21" ht="27" thickBot="1">
      <c r="U124" s="1317"/>
    </row>
    <row r="125" spans="1:21" ht="39.75" thickBot="1">
      <c r="A125" s="1779" t="s">
        <v>2012</v>
      </c>
      <c r="B125" s="1780"/>
      <c r="C125" s="1780"/>
      <c r="D125" s="1780"/>
      <c r="E125" s="1780"/>
      <c r="F125" s="1780"/>
      <c r="G125" s="1780"/>
      <c r="H125" s="1780"/>
      <c r="I125" s="1780"/>
      <c r="J125" s="1780"/>
      <c r="K125" s="1780"/>
      <c r="L125" s="1780"/>
      <c r="M125" s="1780"/>
      <c r="N125" s="1780"/>
      <c r="O125" s="1780"/>
      <c r="P125" s="1780"/>
      <c r="Q125" s="1780"/>
      <c r="R125" s="1780"/>
      <c r="S125" s="1781"/>
      <c r="U125" s="1317">
        <f>U63+1</f>
        <v>3</v>
      </c>
    </row>
    <row r="126" spans="1:21" s="1" customFormat="1">
      <c r="A126" s="300"/>
      <c r="B126" s="300"/>
      <c r="C126" s="300"/>
      <c r="D126" s="300"/>
      <c r="E126" s="300"/>
      <c r="F126" s="300"/>
      <c r="G126" s="300"/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U126" s="1317"/>
    </row>
    <row r="127" spans="1:21">
      <c r="A127" s="1801" t="s">
        <v>575</v>
      </c>
      <c r="B127" s="1801"/>
      <c r="C127" s="1801"/>
      <c r="D127" s="1801"/>
      <c r="E127" s="1801"/>
      <c r="F127" s="1801"/>
      <c r="G127" s="1801"/>
      <c r="H127" s="1805" t="s">
        <v>2010</v>
      </c>
      <c r="I127" s="1805"/>
      <c r="J127" s="1805"/>
      <c r="K127" s="1805"/>
      <c r="L127" s="1805"/>
      <c r="M127" s="1805"/>
      <c r="N127" s="1805"/>
      <c r="U127" s="1317"/>
    </row>
    <row r="128" spans="1:21">
      <c r="A128" s="1783" t="s">
        <v>576</v>
      </c>
      <c r="B128" s="1783"/>
      <c r="C128" s="1783"/>
      <c r="D128" s="1783"/>
      <c r="E128" s="1783"/>
      <c r="F128" s="1783"/>
      <c r="G128" s="1783"/>
      <c r="H128" s="1806" t="s">
        <v>2011</v>
      </c>
      <c r="I128" s="1806"/>
      <c r="J128" s="1806"/>
      <c r="K128" s="1806"/>
      <c r="L128" s="1806"/>
      <c r="M128" s="1806"/>
      <c r="N128" s="1806"/>
      <c r="U128" s="1317"/>
    </row>
    <row r="129" spans="1:21" s="1" customFormat="1" ht="27" thickBot="1">
      <c r="B129" s="301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1"/>
      <c r="R129" s="301"/>
      <c r="S129" s="301"/>
      <c r="U129" s="1317"/>
    </row>
    <row r="130" spans="1:21">
      <c r="A130" s="1785" t="s">
        <v>695</v>
      </c>
      <c r="B130" s="1788" t="s">
        <v>562</v>
      </c>
      <c r="C130" s="1788" t="s">
        <v>561</v>
      </c>
      <c r="D130" s="1788" t="s">
        <v>230</v>
      </c>
      <c r="E130" s="1788" t="s">
        <v>560</v>
      </c>
      <c r="F130" s="1788" t="s">
        <v>557</v>
      </c>
      <c r="G130" s="1788"/>
      <c r="H130" s="1788"/>
      <c r="I130" s="1788"/>
      <c r="J130" s="1788"/>
      <c r="K130" s="1788"/>
      <c r="L130" s="1788"/>
      <c r="M130" s="1788"/>
      <c r="N130" s="1788"/>
      <c r="O130" s="1788"/>
      <c r="P130" s="1788"/>
      <c r="Q130" s="1788" t="s">
        <v>565</v>
      </c>
      <c r="R130" s="1788" t="s">
        <v>564</v>
      </c>
      <c r="S130" s="1791" t="s">
        <v>563</v>
      </c>
      <c r="U130" s="1317"/>
    </row>
    <row r="131" spans="1:21">
      <c r="A131" s="1786"/>
      <c r="B131" s="1789"/>
      <c r="C131" s="1789"/>
      <c r="D131" s="1789"/>
      <c r="E131" s="1789"/>
      <c r="F131" s="1790" t="s">
        <v>569</v>
      </c>
      <c r="G131" s="1789" t="s">
        <v>558</v>
      </c>
      <c r="H131" s="1789"/>
      <c r="I131" s="1789"/>
      <c r="J131" s="1789"/>
      <c r="K131" s="1789"/>
      <c r="L131" s="1789"/>
      <c r="M131" s="1789"/>
      <c r="N131" s="1789"/>
      <c r="O131" s="1789"/>
      <c r="P131" s="1789" t="s">
        <v>566</v>
      </c>
      <c r="Q131" s="1789"/>
      <c r="R131" s="1789"/>
      <c r="S131" s="1792"/>
      <c r="U131" s="1317"/>
    </row>
    <row r="132" spans="1:21">
      <c r="A132" s="1786"/>
      <c r="B132" s="1789"/>
      <c r="C132" s="1789"/>
      <c r="D132" s="1789"/>
      <c r="E132" s="1789"/>
      <c r="F132" s="1794"/>
      <c r="G132" s="1789" t="s">
        <v>689</v>
      </c>
      <c r="H132" s="1789" t="s">
        <v>691</v>
      </c>
      <c r="I132" s="1789" t="s">
        <v>720</v>
      </c>
      <c r="J132" s="1789" t="s">
        <v>720</v>
      </c>
      <c r="K132" s="1789" t="s">
        <v>568</v>
      </c>
      <c r="L132" s="1789" t="s">
        <v>567</v>
      </c>
      <c r="M132" s="1789" t="s">
        <v>572</v>
      </c>
      <c r="N132" s="1789" t="s">
        <v>572</v>
      </c>
      <c r="O132" s="1789" t="s">
        <v>559</v>
      </c>
      <c r="P132" s="1789"/>
      <c r="Q132" s="1789"/>
      <c r="R132" s="1789"/>
      <c r="S132" s="1792"/>
      <c r="U132" s="1317"/>
    </row>
    <row r="133" spans="1:21">
      <c r="A133" s="1786"/>
      <c r="B133" s="1789"/>
      <c r="C133" s="1789"/>
      <c r="D133" s="1789"/>
      <c r="E133" s="1789"/>
      <c r="F133" s="1794"/>
      <c r="G133" s="1789"/>
      <c r="H133" s="1789"/>
      <c r="I133" s="1789"/>
      <c r="J133" s="1789"/>
      <c r="K133" s="1789"/>
      <c r="L133" s="1789"/>
      <c r="M133" s="1789"/>
      <c r="N133" s="1789"/>
      <c r="O133" s="1789"/>
      <c r="P133" s="1789"/>
      <c r="Q133" s="1789"/>
      <c r="R133" s="1789"/>
      <c r="S133" s="1792"/>
      <c r="U133" s="1317"/>
    </row>
    <row r="134" spans="1:21">
      <c r="A134" s="1786"/>
      <c r="B134" s="1789"/>
      <c r="C134" s="1789"/>
      <c r="D134" s="1789"/>
      <c r="E134" s="1789"/>
      <c r="F134" s="1794"/>
      <c r="G134" s="1789"/>
      <c r="H134" s="1789"/>
      <c r="I134" s="1789"/>
      <c r="J134" s="1789"/>
      <c r="K134" s="1789"/>
      <c r="L134" s="1789"/>
      <c r="M134" s="1789"/>
      <c r="N134" s="1789"/>
      <c r="O134" s="1789"/>
      <c r="P134" s="1789"/>
      <c r="Q134" s="1789"/>
      <c r="R134" s="1789"/>
      <c r="S134" s="1792"/>
      <c r="U134" s="1317"/>
    </row>
    <row r="135" spans="1:21">
      <c r="A135" s="1786"/>
      <c r="B135" s="1789"/>
      <c r="C135" s="1789"/>
      <c r="D135" s="1789"/>
      <c r="E135" s="1789"/>
      <c r="F135" s="1794"/>
      <c r="G135" s="1803" t="s">
        <v>570</v>
      </c>
      <c r="H135" s="1803" t="s">
        <v>680</v>
      </c>
      <c r="I135" s="1803" t="s">
        <v>681</v>
      </c>
      <c r="J135" s="1803" t="s">
        <v>682</v>
      </c>
      <c r="K135" s="1803" t="s">
        <v>683</v>
      </c>
      <c r="L135" s="1803" t="s">
        <v>684</v>
      </c>
      <c r="M135" s="1803" t="s">
        <v>685</v>
      </c>
      <c r="N135" s="1803" t="s">
        <v>686</v>
      </c>
      <c r="O135" s="1803" t="s">
        <v>687</v>
      </c>
      <c r="P135" s="1789"/>
      <c r="Q135" s="1789"/>
      <c r="R135" s="1789"/>
      <c r="S135" s="1792"/>
      <c r="U135" s="1317"/>
    </row>
    <row r="136" spans="1:21">
      <c r="A136" s="1786"/>
      <c r="B136" s="1789"/>
      <c r="C136" s="1789"/>
      <c r="D136" s="1789"/>
      <c r="E136" s="1789"/>
      <c r="F136" s="1794"/>
      <c r="G136" s="1804"/>
      <c r="H136" s="1804"/>
      <c r="I136" s="1804"/>
      <c r="J136" s="1804"/>
      <c r="K136" s="1804"/>
      <c r="L136" s="1804"/>
      <c r="M136" s="1804"/>
      <c r="N136" s="1804"/>
      <c r="O136" s="1804"/>
      <c r="P136" s="1789"/>
      <c r="Q136" s="1789"/>
      <c r="R136" s="1789"/>
      <c r="S136" s="1792"/>
      <c r="U136" s="1317"/>
    </row>
    <row r="137" spans="1:21" ht="27" thickBot="1">
      <c r="A137" s="1787"/>
      <c r="B137" s="1790"/>
      <c r="C137" s="1790"/>
      <c r="D137" s="1790"/>
      <c r="E137" s="1790"/>
      <c r="F137" s="1794"/>
      <c r="G137" s="900" t="s">
        <v>102</v>
      </c>
      <c r="H137" s="1135" t="s">
        <v>102</v>
      </c>
      <c r="I137" s="1135" t="s">
        <v>102</v>
      </c>
      <c r="J137" s="1135" t="s">
        <v>102</v>
      </c>
      <c r="K137" s="900"/>
      <c r="L137" s="900" t="s">
        <v>2105</v>
      </c>
      <c r="M137" s="1071" t="s">
        <v>2105</v>
      </c>
      <c r="N137" s="1071" t="s">
        <v>2105</v>
      </c>
      <c r="O137" s="1071" t="s">
        <v>2105</v>
      </c>
      <c r="P137" s="1790"/>
      <c r="Q137" s="1790"/>
      <c r="R137" s="1790"/>
      <c r="S137" s="1793"/>
      <c r="U137" s="1317"/>
    </row>
    <row r="138" spans="1:21">
      <c r="A138" s="303">
        <v>1</v>
      </c>
      <c r="B138" s="304" t="str">
        <f ca="1">관리대장!C76</f>
        <v>3-11320-00321</v>
      </c>
      <c r="C138" s="304" t="s">
        <v>1828</v>
      </c>
      <c r="D138" s="304" t="str">
        <f ca="1">관리대장!D76</f>
        <v>범영자</v>
      </c>
      <c r="E138" s="304">
        <v>1</v>
      </c>
      <c r="F138" s="304"/>
      <c r="G138" s="305"/>
      <c r="H138" s="305"/>
      <c r="I138" s="305"/>
      <c r="J138" s="305"/>
      <c r="K138" s="305"/>
      <c r="L138" s="304"/>
      <c r="M138" s="305"/>
      <c r="N138" s="305"/>
      <c r="O138" s="305"/>
      <c r="P138" s="304"/>
      <c r="Q138" s="304"/>
      <c r="R138" s="304"/>
      <c r="S138" s="306"/>
      <c r="U138" s="1317"/>
    </row>
    <row r="139" spans="1:21">
      <c r="A139" s="307">
        <v>2</v>
      </c>
      <c r="B139" s="308" t="str">
        <f ca="1">관리대장!C77</f>
        <v>3-11320-00321</v>
      </c>
      <c r="C139" s="308" t="s">
        <v>1828</v>
      </c>
      <c r="D139" s="308" t="str">
        <f ca="1">관리대장!D77</f>
        <v>이은정</v>
      </c>
      <c r="E139" s="308">
        <v>1</v>
      </c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9"/>
      <c r="U139" s="1317"/>
    </row>
    <row r="140" spans="1:21">
      <c r="A140" s="307">
        <v>3</v>
      </c>
      <c r="B140" s="308" t="str">
        <f ca="1">관리대장!C78</f>
        <v>3-11320-00321</v>
      </c>
      <c r="C140" s="308" t="s">
        <v>1828</v>
      </c>
      <c r="D140" s="308" t="str">
        <f ca="1">관리대장!D78</f>
        <v>이현선</v>
      </c>
      <c r="E140" s="308">
        <v>1</v>
      </c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9"/>
      <c r="U140" s="1317"/>
    </row>
    <row r="141" spans="1:21">
      <c r="A141" s="307">
        <v>4</v>
      </c>
      <c r="B141" s="308" t="str">
        <f ca="1">관리대장!C79</f>
        <v>3-11320-00321</v>
      </c>
      <c r="C141" s="308" t="s">
        <v>1828</v>
      </c>
      <c r="D141" s="308" t="str">
        <f ca="1">관리대장!D79</f>
        <v>박영례</v>
      </c>
      <c r="E141" s="308">
        <v>1</v>
      </c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9"/>
      <c r="U141" s="1317"/>
    </row>
    <row r="142" spans="1:21">
      <c r="A142" s="307">
        <v>5</v>
      </c>
      <c r="B142" s="308" t="str">
        <f ca="1">관리대장!C80</f>
        <v>3-11320-00321</v>
      </c>
      <c r="C142" s="308" t="s">
        <v>1828</v>
      </c>
      <c r="D142" s="308" t="str">
        <f ca="1">관리대장!D80</f>
        <v>조영숙</v>
      </c>
      <c r="E142" s="308">
        <v>1</v>
      </c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9"/>
      <c r="U142" s="1317"/>
    </row>
    <row r="143" spans="1:21">
      <c r="A143" s="307">
        <v>6</v>
      </c>
      <c r="B143" s="308" t="str">
        <f ca="1">관리대장!C81</f>
        <v>3-11320-00321</v>
      </c>
      <c r="C143" s="308" t="s">
        <v>1828</v>
      </c>
      <c r="D143" s="308" t="str">
        <f ca="1">관리대장!D81</f>
        <v>한길녀</v>
      </c>
      <c r="E143" s="308">
        <v>1</v>
      </c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  <c r="R143" s="308"/>
      <c r="S143" s="309"/>
      <c r="U143" s="1317"/>
    </row>
    <row r="144" spans="1:21">
      <c r="A144" s="307">
        <v>7</v>
      </c>
      <c r="B144" s="308" t="str">
        <f ca="1">관리대장!C82</f>
        <v>3-11320-00170</v>
      </c>
      <c r="C144" s="308" t="s">
        <v>1870</v>
      </c>
      <c r="D144" s="308" t="str">
        <f ca="1">관리대장!D82</f>
        <v>임공례</v>
      </c>
      <c r="E144" s="308">
        <v>1</v>
      </c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9"/>
      <c r="U144" s="1317"/>
    </row>
    <row r="145" spans="1:21">
      <c r="A145" s="307">
        <v>8</v>
      </c>
      <c r="B145" s="308" t="str">
        <f ca="1">관리대장!C83</f>
        <v>3-11320-00170</v>
      </c>
      <c r="C145" s="308" t="s">
        <v>1870</v>
      </c>
      <c r="D145" s="308" t="str">
        <f ca="1">관리대장!D83</f>
        <v>이현숙</v>
      </c>
      <c r="E145" s="308">
        <v>1</v>
      </c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9"/>
      <c r="U145" s="1317"/>
    </row>
    <row r="146" spans="1:21">
      <c r="A146" s="307">
        <v>9</v>
      </c>
      <c r="B146" s="308" t="str">
        <f ca="1">관리대장!C84</f>
        <v>3-11320-00170</v>
      </c>
      <c r="C146" s="308" t="s">
        <v>1870</v>
      </c>
      <c r="D146" s="308" t="str">
        <f ca="1">관리대장!D84</f>
        <v>장인숙</v>
      </c>
      <c r="E146" s="308">
        <v>1</v>
      </c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9"/>
      <c r="U146" s="1317"/>
    </row>
    <row r="147" spans="1:21">
      <c r="A147" s="307">
        <v>10</v>
      </c>
      <c r="B147" s="308" t="str">
        <f ca="1">관리대장!C85</f>
        <v>3-11320-00170</v>
      </c>
      <c r="C147" s="308" t="s">
        <v>1870</v>
      </c>
      <c r="D147" s="308" t="str">
        <f ca="1">관리대장!D85</f>
        <v>우숙자</v>
      </c>
      <c r="E147" s="308">
        <v>1</v>
      </c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9"/>
      <c r="U147" s="1317"/>
    </row>
    <row r="148" spans="1:21">
      <c r="A148" s="307">
        <v>11</v>
      </c>
      <c r="B148" s="308" t="str">
        <f ca="1">관리대장!C86</f>
        <v>3-11320-00170</v>
      </c>
      <c r="C148" s="308" t="s">
        <v>1870</v>
      </c>
      <c r="D148" s="308" t="str">
        <f ca="1">관리대장!D86</f>
        <v>정순화</v>
      </c>
      <c r="E148" s="308">
        <v>1</v>
      </c>
      <c r="F148" s="308"/>
      <c r="G148" s="308"/>
      <c r="H148" s="308"/>
      <c r="I148" s="308"/>
      <c r="J148" s="308"/>
      <c r="K148" s="308"/>
      <c r="L148" s="308"/>
      <c r="M148" s="308"/>
      <c r="N148" s="308"/>
      <c r="O148" s="308"/>
      <c r="P148" s="308"/>
      <c r="Q148" s="308"/>
      <c r="R148" s="308"/>
      <c r="S148" s="309"/>
      <c r="U148" s="1317"/>
    </row>
    <row r="149" spans="1:21">
      <c r="A149" s="307">
        <v>12</v>
      </c>
      <c r="B149" s="308" t="e">
        <f ca="1">관리대장!C87</f>
        <v>#N/A</v>
      </c>
      <c r="C149" s="308" t="s">
        <v>2015</v>
      </c>
      <c r="D149" s="308" t="str">
        <f ca="1">관리대장!D87</f>
        <v>김삼심</v>
      </c>
      <c r="E149" s="308">
        <v>1</v>
      </c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9"/>
      <c r="U149" s="1317"/>
    </row>
    <row r="150" spans="1:21">
      <c r="A150" s="307">
        <v>13</v>
      </c>
      <c r="B150" s="308" t="e">
        <f ca="1">관리대장!C88</f>
        <v>#N/A</v>
      </c>
      <c r="C150" s="308" t="s">
        <v>2015</v>
      </c>
      <c r="D150" s="308" t="str">
        <f ca="1">관리대장!D88</f>
        <v>정연행</v>
      </c>
      <c r="E150" s="308">
        <v>1</v>
      </c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9"/>
      <c r="U150" s="1317"/>
    </row>
    <row r="151" spans="1:21">
      <c r="A151" s="307">
        <v>14</v>
      </c>
      <c r="B151" s="308" t="e">
        <f ca="1">관리대장!C89</f>
        <v>#N/A</v>
      </c>
      <c r="C151" s="308" t="s">
        <v>2015</v>
      </c>
      <c r="D151" s="308" t="str">
        <f ca="1">관리대장!D89</f>
        <v>진현숙</v>
      </c>
      <c r="E151" s="308">
        <v>1</v>
      </c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9"/>
      <c r="U151" s="1317"/>
    </row>
    <row r="152" spans="1:21">
      <c r="A152" s="307">
        <v>15</v>
      </c>
      <c r="B152" s="308" t="e">
        <f ca="1">관리대장!C90</f>
        <v>#N/A</v>
      </c>
      <c r="C152" s="308" t="s">
        <v>2015</v>
      </c>
      <c r="D152" s="308" t="str">
        <f ca="1">관리대장!D90</f>
        <v>홍영희</v>
      </c>
      <c r="E152" s="308">
        <v>1</v>
      </c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9"/>
      <c r="U152" s="1317"/>
    </row>
    <row r="153" spans="1:21">
      <c r="A153" s="1795" t="s">
        <v>1195</v>
      </c>
      <c r="B153" s="1796"/>
      <c r="C153" s="1796"/>
      <c r="D153" s="1796"/>
      <c r="E153" s="1797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6"/>
      <c r="U153" s="1317"/>
    </row>
    <row r="154" spans="1:21" ht="27" thickBot="1">
      <c r="A154" s="1776" t="s">
        <v>721</v>
      </c>
      <c r="B154" s="1777"/>
      <c r="C154" s="1777"/>
      <c r="D154" s="1777"/>
      <c r="E154" s="1778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  <c r="R154" s="310"/>
      <c r="S154" s="311"/>
      <c r="U154" s="1317"/>
    </row>
    <row r="155" spans="1:21" ht="27" thickBot="1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U155" s="1317"/>
    </row>
    <row r="156" spans="1:21" ht="39.75" thickBot="1">
      <c r="A156" s="1779" t="str">
        <f>A125</f>
        <v>요양보호사 직무교육 출석부</v>
      </c>
      <c r="B156" s="1780"/>
      <c r="C156" s="1780"/>
      <c r="D156" s="1780"/>
      <c r="E156" s="1780"/>
      <c r="F156" s="1780"/>
      <c r="G156" s="1780"/>
      <c r="H156" s="1780"/>
      <c r="I156" s="1780"/>
      <c r="J156" s="1780"/>
      <c r="K156" s="1780"/>
      <c r="L156" s="1780"/>
      <c r="M156" s="1780"/>
      <c r="N156" s="1780"/>
      <c r="O156" s="1780"/>
      <c r="P156" s="1780"/>
      <c r="Q156" s="1780"/>
      <c r="R156" s="1780"/>
      <c r="S156" s="1781"/>
      <c r="U156" s="1317"/>
    </row>
    <row r="157" spans="1:21" s="1" customFormat="1">
      <c r="B157" s="301"/>
      <c r="C157" s="300"/>
      <c r="D157" s="300"/>
      <c r="E157" s="300"/>
      <c r="F157" s="300"/>
      <c r="G157" s="300"/>
      <c r="H157" s="300"/>
      <c r="I157" s="300"/>
      <c r="J157" s="300"/>
      <c r="K157" s="300"/>
      <c r="L157" s="300"/>
      <c r="M157" s="300"/>
      <c r="N157" s="300"/>
      <c r="O157" s="300"/>
      <c r="P157" s="300"/>
      <c r="Q157" s="301"/>
      <c r="R157" s="301"/>
      <c r="S157" s="301"/>
      <c r="U157" s="1317"/>
    </row>
    <row r="158" spans="1:21">
      <c r="A158" s="1801" t="str">
        <f>A127</f>
        <v>○ 교육기관명 : 더조은요양보호사교육원</v>
      </c>
      <c r="B158" s="1801"/>
      <c r="C158" s="1801"/>
      <c r="D158" s="1801"/>
      <c r="E158" s="1801"/>
      <c r="F158" s="1801"/>
      <c r="G158" s="1801"/>
      <c r="H158" s="1805" t="str">
        <f>H127</f>
        <v>○ 교육일자 : 2020년 10월 24일</v>
      </c>
      <c r="I158" s="1805"/>
      <c r="J158" s="1805"/>
      <c r="K158" s="1805"/>
      <c r="L158" s="1805"/>
      <c r="M158" s="1805"/>
      <c r="N158" s="1805"/>
      <c r="Q158" s="312"/>
      <c r="R158" s="312"/>
      <c r="S158" s="312"/>
      <c r="U158" s="1317"/>
    </row>
    <row r="159" spans="1:21">
      <c r="A159" s="1783" t="str">
        <f>A128</f>
        <v>○ 교육기관 지정번호 : 2-01280-83913</v>
      </c>
      <c r="B159" s="1783"/>
      <c r="C159" s="1783"/>
      <c r="D159" s="1783"/>
      <c r="E159" s="1783"/>
      <c r="F159" s="1783"/>
      <c r="G159" s="1783"/>
      <c r="H159" s="1806" t="str">
        <f>H128</f>
        <v xml:space="preserve">○ 교육인원 : 26명 </v>
      </c>
      <c r="I159" s="1806"/>
      <c r="J159" s="1806"/>
      <c r="K159" s="1806"/>
      <c r="L159" s="1806"/>
      <c r="M159" s="1806"/>
      <c r="N159" s="1806"/>
      <c r="Q159" s="312"/>
      <c r="R159" s="312"/>
      <c r="S159" s="312"/>
      <c r="U159" s="1317"/>
    </row>
    <row r="160" spans="1:21" s="1" customFormat="1" ht="27" thickBot="1">
      <c r="B160" s="301"/>
      <c r="C160" s="300"/>
      <c r="D160" s="300"/>
      <c r="E160" s="300"/>
      <c r="F160" s="300"/>
      <c r="G160" s="300"/>
      <c r="H160" s="300"/>
      <c r="I160" s="300"/>
      <c r="J160" s="300"/>
      <c r="K160" s="300"/>
      <c r="L160" s="300"/>
      <c r="M160" s="300"/>
      <c r="N160" s="300"/>
      <c r="O160" s="300"/>
      <c r="P160" s="300"/>
      <c r="Q160" s="301"/>
      <c r="R160" s="301"/>
      <c r="S160" s="301"/>
      <c r="U160" s="1317"/>
    </row>
    <row r="161" spans="1:21">
      <c r="A161" s="1785" t="s">
        <v>695</v>
      </c>
      <c r="B161" s="1788" t="s">
        <v>562</v>
      </c>
      <c r="C161" s="1788" t="s">
        <v>561</v>
      </c>
      <c r="D161" s="1788" t="s">
        <v>230</v>
      </c>
      <c r="E161" s="1788" t="s">
        <v>560</v>
      </c>
      <c r="F161" s="1788" t="s">
        <v>557</v>
      </c>
      <c r="G161" s="1788"/>
      <c r="H161" s="1788"/>
      <c r="I161" s="1788"/>
      <c r="J161" s="1788"/>
      <c r="K161" s="1788"/>
      <c r="L161" s="1788"/>
      <c r="M161" s="1788"/>
      <c r="N161" s="1788"/>
      <c r="O161" s="1788"/>
      <c r="P161" s="1788"/>
      <c r="Q161" s="1788" t="s">
        <v>565</v>
      </c>
      <c r="R161" s="1788" t="s">
        <v>564</v>
      </c>
      <c r="S161" s="1791" t="s">
        <v>563</v>
      </c>
      <c r="U161" s="1317"/>
    </row>
    <row r="162" spans="1:21">
      <c r="A162" s="1786"/>
      <c r="B162" s="1789"/>
      <c r="C162" s="1789"/>
      <c r="D162" s="1789"/>
      <c r="E162" s="1789"/>
      <c r="F162" s="1790" t="s">
        <v>569</v>
      </c>
      <c r="G162" s="1789" t="s">
        <v>558</v>
      </c>
      <c r="H162" s="1789"/>
      <c r="I162" s="1789"/>
      <c r="J162" s="1789"/>
      <c r="K162" s="1789"/>
      <c r="L162" s="1789"/>
      <c r="M162" s="1789"/>
      <c r="N162" s="1789"/>
      <c r="O162" s="1789"/>
      <c r="P162" s="1789" t="s">
        <v>566</v>
      </c>
      <c r="Q162" s="1789"/>
      <c r="R162" s="1789"/>
      <c r="S162" s="1792"/>
      <c r="U162" s="1317"/>
    </row>
    <row r="163" spans="1:21">
      <c r="A163" s="1786"/>
      <c r="B163" s="1789"/>
      <c r="C163" s="1789"/>
      <c r="D163" s="1789"/>
      <c r="E163" s="1789"/>
      <c r="F163" s="1794"/>
      <c r="G163" s="1789" t="str">
        <f t="shared" ref="G163:O163" si="0">G132</f>
        <v>급여제공
기술(이)</v>
      </c>
      <c r="H163" s="1789" t="str">
        <f t="shared" si="0"/>
        <v>급여제공
기술(실)</v>
      </c>
      <c r="I163" s="1789" t="str">
        <f t="shared" si="0"/>
        <v>안전및
자기관리</v>
      </c>
      <c r="J163" s="1789" t="str">
        <f t="shared" si="0"/>
        <v>안전및
자기관리</v>
      </c>
      <c r="K163" s="1789" t="str">
        <f t="shared" si="0"/>
        <v>점심
시간</v>
      </c>
      <c r="L163" s="1789" t="str">
        <f t="shared" si="0"/>
        <v>노인장기
요양보호
제도의이해</v>
      </c>
      <c r="M163" s="1789" t="str">
        <f t="shared" si="0"/>
        <v>요양보호사의직업윤리
와 업무</v>
      </c>
      <c r="N163" s="1789" t="str">
        <f t="shared" si="0"/>
        <v>요양보호사의직업윤리
와 업무</v>
      </c>
      <c r="O163" s="1789" t="str">
        <f t="shared" si="0"/>
        <v>치매관리</v>
      </c>
      <c r="P163" s="1789"/>
      <c r="Q163" s="1789"/>
      <c r="R163" s="1789"/>
      <c r="S163" s="1792"/>
      <c r="U163" s="1317"/>
    </row>
    <row r="164" spans="1:21">
      <c r="A164" s="1786"/>
      <c r="B164" s="1789"/>
      <c r="C164" s="1789"/>
      <c r="D164" s="1789"/>
      <c r="E164" s="1789"/>
      <c r="F164" s="1794"/>
      <c r="G164" s="1789"/>
      <c r="H164" s="1789"/>
      <c r="I164" s="1789"/>
      <c r="J164" s="1789"/>
      <c r="K164" s="1789"/>
      <c r="L164" s="1789"/>
      <c r="M164" s="1789"/>
      <c r="N164" s="1789"/>
      <c r="O164" s="1789"/>
      <c r="P164" s="1789"/>
      <c r="Q164" s="1789"/>
      <c r="R164" s="1789"/>
      <c r="S164" s="1792"/>
      <c r="U164" s="1317"/>
    </row>
    <row r="165" spans="1:21">
      <c r="A165" s="1786"/>
      <c r="B165" s="1789"/>
      <c r="C165" s="1789"/>
      <c r="D165" s="1789"/>
      <c r="E165" s="1789"/>
      <c r="F165" s="1794"/>
      <c r="G165" s="1789"/>
      <c r="H165" s="1789"/>
      <c r="I165" s="1789"/>
      <c r="J165" s="1789"/>
      <c r="K165" s="1789"/>
      <c r="L165" s="1789"/>
      <c r="M165" s="1789"/>
      <c r="N165" s="1789"/>
      <c r="O165" s="1789"/>
      <c r="P165" s="1789"/>
      <c r="Q165" s="1789"/>
      <c r="R165" s="1789"/>
      <c r="S165" s="1792"/>
      <c r="U165" s="1317"/>
    </row>
    <row r="166" spans="1:21">
      <c r="A166" s="1786"/>
      <c r="B166" s="1789"/>
      <c r="C166" s="1789"/>
      <c r="D166" s="1789"/>
      <c r="E166" s="1789"/>
      <c r="F166" s="1794"/>
      <c r="G166" s="1803" t="s">
        <v>570</v>
      </c>
      <c r="H166" s="1803" t="s">
        <v>680</v>
      </c>
      <c r="I166" s="1803" t="s">
        <v>681</v>
      </c>
      <c r="J166" s="1803" t="s">
        <v>682</v>
      </c>
      <c r="K166" s="1803" t="s">
        <v>683</v>
      </c>
      <c r="L166" s="1803" t="s">
        <v>684</v>
      </c>
      <c r="M166" s="1803" t="s">
        <v>685</v>
      </c>
      <c r="N166" s="1803" t="s">
        <v>686</v>
      </c>
      <c r="O166" s="1803" t="s">
        <v>687</v>
      </c>
      <c r="P166" s="1789"/>
      <c r="Q166" s="1789"/>
      <c r="R166" s="1789"/>
      <c r="S166" s="1792"/>
      <c r="U166" s="1317"/>
    </row>
    <row r="167" spans="1:21">
      <c r="A167" s="1786"/>
      <c r="B167" s="1789"/>
      <c r="C167" s="1789"/>
      <c r="D167" s="1789"/>
      <c r="E167" s="1789"/>
      <c r="F167" s="1794"/>
      <c r="G167" s="1804"/>
      <c r="H167" s="1804"/>
      <c r="I167" s="1804"/>
      <c r="J167" s="1804"/>
      <c r="K167" s="1804"/>
      <c r="L167" s="1804"/>
      <c r="M167" s="1804"/>
      <c r="N167" s="1804"/>
      <c r="O167" s="1804"/>
      <c r="P167" s="1789"/>
      <c r="Q167" s="1789"/>
      <c r="R167" s="1789"/>
      <c r="S167" s="1792"/>
      <c r="U167" s="1317"/>
    </row>
    <row r="168" spans="1:21" ht="27" thickBot="1">
      <c r="A168" s="1787"/>
      <c r="B168" s="1790"/>
      <c r="C168" s="1790"/>
      <c r="D168" s="1790"/>
      <c r="E168" s="1790"/>
      <c r="F168" s="1794"/>
      <c r="G168" s="1135" t="s">
        <v>102</v>
      </c>
      <c r="H168" s="1135" t="s">
        <v>102</v>
      </c>
      <c r="I168" s="1135" t="s">
        <v>102</v>
      </c>
      <c r="J168" s="1135" t="s">
        <v>102</v>
      </c>
      <c r="K168" s="1071"/>
      <c r="L168" s="1071" t="str">
        <f>L137</f>
        <v>박윤선</v>
      </c>
      <c r="M168" s="1071" t="str">
        <f>M137</f>
        <v>박윤선</v>
      </c>
      <c r="N168" s="1071" t="str">
        <f>N137</f>
        <v>박윤선</v>
      </c>
      <c r="O168" s="1071" t="str">
        <f>O137</f>
        <v>박윤선</v>
      </c>
      <c r="P168" s="1790"/>
      <c r="Q168" s="1790"/>
      <c r="R168" s="1790"/>
      <c r="S168" s="1793"/>
      <c r="U168" s="1317"/>
    </row>
    <row r="169" spans="1:21">
      <c r="A169" s="303">
        <v>16</v>
      </c>
      <c r="B169" s="304" t="e">
        <f ca="1">관리대장!C91</f>
        <v>#N/A</v>
      </c>
      <c r="C169" s="304" t="s">
        <v>2015</v>
      </c>
      <c r="D169" s="304" t="str">
        <f ca="1">관리대장!D91</f>
        <v>강성희</v>
      </c>
      <c r="E169" s="304">
        <v>1</v>
      </c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6"/>
      <c r="U169" s="1317"/>
    </row>
    <row r="170" spans="1:21">
      <c r="A170" s="307">
        <v>17</v>
      </c>
      <c r="B170" s="308" t="str">
        <f ca="1">관리대장!C92</f>
        <v>2-11320-00437</v>
      </c>
      <c r="C170" s="308" t="s">
        <v>1079</v>
      </c>
      <c r="D170" s="308" t="str">
        <f ca="1">관리대장!D92</f>
        <v>고정옥</v>
      </c>
      <c r="E170" s="308">
        <v>1</v>
      </c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9"/>
      <c r="U170" s="1317"/>
    </row>
    <row r="171" spans="1:21">
      <c r="A171" s="307">
        <v>18</v>
      </c>
      <c r="B171" s="308" t="str">
        <f ca="1">관리대장!C93</f>
        <v>2-11320-00437</v>
      </c>
      <c r="C171" s="308" t="s">
        <v>1079</v>
      </c>
      <c r="D171" s="308" t="str">
        <f ca="1">관리대장!D93</f>
        <v>권오남</v>
      </c>
      <c r="E171" s="308">
        <v>1</v>
      </c>
      <c r="F171" s="308"/>
      <c r="G171" s="308"/>
      <c r="H171" s="308"/>
      <c r="I171" s="308"/>
      <c r="J171" s="308"/>
      <c r="K171" s="308"/>
      <c r="L171" s="308"/>
      <c r="M171" s="308"/>
      <c r="N171" s="308"/>
      <c r="O171" s="308"/>
      <c r="P171" s="308"/>
      <c r="Q171" s="308"/>
      <c r="R171" s="308"/>
      <c r="S171" s="309"/>
      <c r="U171" s="1317"/>
    </row>
    <row r="172" spans="1:21">
      <c r="A172" s="307">
        <v>19</v>
      </c>
      <c r="B172" s="308" t="str">
        <f ca="1">관리대장!C94</f>
        <v>2-11320-00437</v>
      </c>
      <c r="C172" s="308" t="s">
        <v>1079</v>
      </c>
      <c r="D172" s="308" t="str">
        <f ca="1">관리대장!D94</f>
        <v>권현숙</v>
      </c>
      <c r="E172" s="308">
        <v>1</v>
      </c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9"/>
      <c r="U172" s="1317"/>
    </row>
    <row r="173" spans="1:21">
      <c r="A173" s="307">
        <v>20</v>
      </c>
      <c r="B173" s="308" t="str">
        <f ca="1">관리대장!C95</f>
        <v>2-11320-00437</v>
      </c>
      <c r="C173" s="308" t="s">
        <v>1079</v>
      </c>
      <c r="D173" s="308" t="str">
        <f ca="1">관리대장!D95</f>
        <v>김명순</v>
      </c>
      <c r="E173" s="308">
        <v>1</v>
      </c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9"/>
      <c r="U173" s="1317"/>
    </row>
    <row r="174" spans="1:21">
      <c r="A174" s="307">
        <v>21</v>
      </c>
      <c r="B174" s="308" t="str">
        <f ca="1">관리대장!C96</f>
        <v>2-11320-00437</v>
      </c>
      <c r="C174" s="308" t="s">
        <v>1079</v>
      </c>
      <c r="D174" s="308" t="str">
        <f ca="1">관리대장!D96</f>
        <v>남순우</v>
      </c>
      <c r="E174" s="308">
        <v>1</v>
      </c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9"/>
      <c r="U174" s="1317"/>
    </row>
    <row r="175" spans="1:21">
      <c r="A175" s="307">
        <v>22</v>
      </c>
      <c r="B175" s="308" t="str">
        <f ca="1">관리대장!C97</f>
        <v>2-11320-00437</v>
      </c>
      <c r="C175" s="308" t="s">
        <v>1079</v>
      </c>
      <c r="D175" s="308" t="str">
        <f ca="1">관리대장!D97</f>
        <v>임영희</v>
      </c>
      <c r="E175" s="308">
        <v>1</v>
      </c>
      <c r="F175" s="308"/>
      <c r="G175" s="308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8"/>
      <c r="S175" s="309"/>
      <c r="U175" s="1317"/>
    </row>
    <row r="176" spans="1:21">
      <c r="A176" s="307">
        <v>23</v>
      </c>
      <c r="B176" s="308" t="str">
        <f ca="1">관리대장!C98</f>
        <v>2-11320-00437</v>
      </c>
      <c r="C176" s="308" t="s">
        <v>1079</v>
      </c>
      <c r="D176" s="308" t="str">
        <f ca="1">관리대장!D98</f>
        <v>최연옥</v>
      </c>
      <c r="E176" s="308">
        <v>1</v>
      </c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9"/>
      <c r="U176" s="1317"/>
    </row>
    <row r="177" spans="1:21">
      <c r="A177" s="307">
        <v>24</v>
      </c>
      <c r="B177" s="308" t="str">
        <f ca="1">관리대장!C99</f>
        <v>3-11320-00301</v>
      </c>
      <c r="C177" s="308" t="s">
        <v>2016</v>
      </c>
      <c r="D177" s="308" t="str">
        <f ca="1">관리대장!D99</f>
        <v>이봉종</v>
      </c>
      <c r="E177" s="308">
        <v>1</v>
      </c>
      <c r="F177" s="308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/>
      <c r="Q177" s="308"/>
      <c r="R177" s="308"/>
      <c r="S177" s="309"/>
      <c r="U177" s="1317"/>
    </row>
    <row r="178" spans="1:21">
      <c r="A178" s="307">
        <v>25</v>
      </c>
      <c r="B178" s="308" t="str">
        <f ca="1">관리대장!C100</f>
        <v>3-11320-00301</v>
      </c>
      <c r="C178" s="308" t="s">
        <v>2016</v>
      </c>
      <c r="D178" s="308" t="str">
        <f ca="1">관리대장!D100</f>
        <v>신정애</v>
      </c>
      <c r="E178" s="308">
        <v>1</v>
      </c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9"/>
      <c r="U178" s="1317"/>
    </row>
    <row r="179" spans="1:21">
      <c r="A179" s="307">
        <v>26</v>
      </c>
      <c r="B179" s="308" t="str">
        <f ca="1">관리대장!C101</f>
        <v>3-11350-00332</v>
      </c>
      <c r="C179" s="308" t="s">
        <v>2014</v>
      </c>
      <c r="D179" s="308" t="str">
        <f ca="1">관리대장!D101</f>
        <v>맹순옥</v>
      </c>
      <c r="E179" s="308">
        <v>1</v>
      </c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9"/>
      <c r="U179" s="1317"/>
    </row>
    <row r="180" spans="1:21">
      <c r="A180" s="307">
        <v>27</v>
      </c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/>
      <c r="Q180" s="308"/>
      <c r="R180" s="308"/>
      <c r="S180" s="309"/>
      <c r="U180" s="1317"/>
    </row>
    <row r="181" spans="1:21">
      <c r="A181" s="307">
        <v>28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9"/>
      <c r="U181" s="1317"/>
    </row>
    <row r="182" spans="1:21">
      <c r="A182" s="307">
        <v>29</v>
      </c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8"/>
      <c r="S182" s="309"/>
      <c r="U182" s="1317"/>
    </row>
    <row r="183" spans="1:21">
      <c r="A183" s="307">
        <v>30</v>
      </c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  <c r="R183" s="308"/>
      <c r="S183" s="309"/>
      <c r="U183" s="1317"/>
    </row>
    <row r="184" spans="1:21">
      <c r="A184" s="1795" t="s">
        <v>1195</v>
      </c>
      <c r="B184" s="1796"/>
      <c r="C184" s="1796"/>
      <c r="D184" s="1796"/>
      <c r="E184" s="1797"/>
      <c r="F184" s="605"/>
      <c r="G184" s="605"/>
      <c r="H184" s="605"/>
      <c r="I184" s="605"/>
      <c r="J184" s="605"/>
      <c r="K184" s="605"/>
      <c r="L184" s="605"/>
      <c r="M184" s="605"/>
      <c r="N184" s="605"/>
      <c r="O184" s="605"/>
      <c r="P184" s="605"/>
      <c r="Q184" s="605"/>
      <c r="R184" s="605"/>
      <c r="S184" s="606"/>
      <c r="U184" s="1317"/>
    </row>
    <row r="185" spans="1:21" ht="27" thickBot="1">
      <c r="A185" s="1776" t="s">
        <v>721</v>
      </c>
      <c r="B185" s="1777"/>
      <c r="C185" s="1777"/>
      <c r="D185" s="1777"/>
      <c r="E185" s="1778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  <c r="R185" s="310"/>
      <c r="S185" s="311"/>
      <c r="U185" s="1317"/>
    </row>
    <row r="186" spans="1:21" ht="27" thickBot="1">
      <c r="U186" s="1317"/>
    </row>
    <row r="187" spans="1:21" s="1243" customFormat="1" ht="42" thickBot="1">
      <c r="A187" s="1798" t="s">
        <v>2012</v>
      </c>
      <c r="B187" s="1799"/>
      <c r="C187" s="1799"/>
      <c r="D187" s="1799"/>
      <c r="E187" s="1799"/>
      <c r="F187" s="1799"/>
      <c r="G187" s="1799"/>
      <c r="H187" s="1799"/>
      <c r="I187" s="1799"/>
      <c r="J187" s="1799"/>
      <c r="K187" s="1799"/>
      <c r="L187" s="1799"/>
      <c r="M187" s="1799"/>
      <c r="N187" s="1799"/>
      <c r="O187" s="1799"/>
      <c r="P187" s="1799"/>
      <c r="Q187" s="1799"/>
      <c r="R187" s="1799"/>
      <c r="S187" s="1800"/>
      <c r="U187" s="1317">
        <f>U125+1</f>
        <v>4</v>
      </c>
    </row>
    <row r="188" spans="1:21" s="1" customFormat="1">
      <c r="A188" s="300"/>
      <c r="B188" s="300"/>
      <c r="C188" s="300"/>
      <c r="D188" s="300"/>
      <c r="E188" s="300"/>
      <c r="F188" s="300"/>
      <c r="G188" s="300"/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U188" s="1317"/>
    </row>
    <row r="189" spans="1:21">
      <c r="A189" s="1801" t="s">
        <v>575</v>
      </c>
      <c r="B189" s="1801"/>
      <c r="C189" s="1801"/>
      <c r="D189" s="1801"/>
      <c r="E189" s="1801"/>
      <c r="F189" s="1801"/>
      <c r="G189" s="1801"/>
      <c r="H189" s="1802" t="s">
        <v>2241</v>
      </c>
      <c r="I189" s="1802"/>
      <c r="J189" s="1782">
        <f>시간표!A37</f>
        <v>44135</v>
      </c>
      <c r="K189" s="1782"/>
      <c r="L189" s="1782"/>
      <c r="M189" s="1782"/>
      <c r="N189" s="1231" t="str">
        <f>시간표!B37</f>
        <v>(6회차)</v>
      </c>
      <c r="U189" s="1317"/>
    </row>
    <row r="190" spans="1:21">
      <c r="A190" s="1783" t="s">
        <v>576</v>
      </c>
      <c r="B190" s="1783"/>
      <c r="C190" s="1783"/>
      <c r="D190" s="1783"/>
      <c r="E190" s="1783"/>
      <c r="F190" s="1783"/>
      <c r="G190" s="1783"/>
      <c r="H190" s="1784" t="s">
        <v>2242</v>
      </c>
      <c r="I190" s="1784"/>
      <c r="J190" s="1230" t="s">
        <v>2243</v>
      </c>
      <c r="K190" s="1208"/>
      <c r="L190" s="1208"/>
      <c r="M190" s="1208"/>
      <c r="N190" s="1208"/>
      <c r="U190" s="1317"/>
    </row>
    <row r="191" spans="1:21" s="1" customFormat="1" ht="27" thickBot="1">
      <c r="B191" s="301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  <c r="O191" s="300"/>
      <c r="P191" s="300"/>
      <c r="Q191" s="301"/>
      <c r="R191" s="301"/>
      <c r="S191" s="301"/>
      <c r="U191" s="1317"/>
    </row>
    <row r="192" spans="1:21">
      <c r="A192" s="1785" t="s">
        <v>695</v>
      </c>
      <c r="B192" s="1788" t="s">
        <v>562</v>
      </c>
      <c r="C192" s="1788" t="s">
        <v>561</v>
      </c>
      <c r="D192" s="1788" t="s">
        <v>230</v>
      </c>
      <c r="E192" s="1788" t="s">
        <v>560</v>
      </c>
      <c r="F192" s="1788" t="s">
        <v>557</v>
      </c>
      <c r="G192" s="1788"/>
      <c r="H192" s="1788"/>
      <c r="I192" s="1788"/>
      <c r="J192" s="1788"/>
      <c r="K192" s="1788"/>
      <c r="L192" s="1788"/>
      <c r="M192" s="1788"/>
      <c r="N192" s="1788"/>
      <c r="O192" s="1788"/>
      <c r="P192" s="1788"/>
      <c r="Q192" s="1788" t="s">
        <v>565</v>
      </c>
      <c r="R192" s="1788" t="s">
        <v>564</v>
      </c>
      <c r="S192" s="1791" t="s">
        <v>563</v>
      </c>
      <c r="U192" s="1317"/>
    </row>
    <row r="193" spans="1:21">
      <c r="A193" s="1786"/>
      <c r="B193" s="1789"/>
      <c r="C193" s="1789"/>
      <c r="D193" s="1789"/>
      <c r="E193" s="1789"/>
      <c r="F193" s="1790" t="s">
        <v>569</v>
      </c>
      <c r="G193" s="1789" t="s">
        <v>558</v>
      </c>
      <c r="H193" s="1789"/>
      <c r="I193" s="1789"/>
      <c r="J193" s="1789"/>
      <c r="K193" s="1789"/>
      <c r="L193" s="1789"/>
      <c r="M193" s="1789"/>
      <c r="N193" s="1789"/>
      <c r="O193" s="1789"/>
      <c r="P193" s="1789" t="s">
        <v>566</v>
      </c>
      <c r="Q193" s="1789"/>
      <c r="R193" s="1789"/>
      <c r="S193" s="1792"/>
      <c r="U193" s="1317"/>
    </row>
    <row r="194" spans="1:21">
      <c r="A194" s="1786"/>
      <c r="B194" s="1789"/>
      <c r="C194" s="1789"/>
      <c r="D194" s="1789"/>
      <c r="E194" s="1789"/>
      <c r="F194" s="1794"/>
      <c r="G194" s="1789" t="s">
        <v>692</v>
      </c>
      <c r="H194" s="1789" t="s">
        <v>693</v>
      </c>
      <c r="I194" s="1789" t="s">
        <v>693</v>
      </c>
      <c r="J194" s="1789" t="s">
        <v>688</v>
      </c>
      <c r="K194" s="1789" t="s">
        <v>694</v>
      </c>
      <c r="L194" s="1789" t="s">
        <v>690</v>
      </c>
      <c r="M194" s="1789" t="s">
        <v>720</v>
      </c>
      <c r="N194" s="1789" t="s">
        <v>720</v>
      </c>
      <c r="O194" s="1789" t="s">
        <v>559</v>
      </c>
      <c r="P194" s="1789"/>
      <c r="Q194" s="1789"/>
      <c r="R194" s="1789"/>
      <c r="S194" s="1792"/>
      <c r="U194" s="1317"/>
    </row>
    <row r="195" spans="1:21">
      <c r="A195" s="1786"/>
      <c r="B195" s="1789"/>
      <c r="C195" s="1789"/>
      <c r="D195" s="1789"/>
      <c r="E195" s="1789"/>
      <c r="F195" s="1794"/>
      <c r="G195" s="1789"/>
      <c r="H195" s="1789"/>
      <c r="I195" s="1789"/>
      <c r="J195" s="1789"/>
      <c r="K195" s="1789"/>
      <c r="L195" s="1789"/>
      <c r="M195" s="1789"/>
      <c r="N195" s="1789"/>
      <c r="O195" s="1789"/>
      <c r="P195" s="1789"/>
      <c r="Q195" s="1789"/>
      <c r="R195" s="1789"/>
      <c r="S195" s="1792"/>
      <c r="U195" s="1317"/>
    </row>
    <row r="196" spans="1:21">
      <c r="A196" s="1786"/>
      <c r="B196" s="1789"/>
      <c r="C196" s="1789"/>
      <c r="D196" s="1789"/>
      <c r="E196" s="1789"/>
      <c r="F196" s="1794"/>
      <c r="G196" s="1789"/>
      <c r="H196" s="1789"/>
      <c r="I196" s="1789"/>
      <c r="J196" s="1789"/>
      <c r="K196" s="1789"/>
      <c r="L196" s="1789"/>
      <c r="M196" s="1789"/>
      <c r="N196" s="1789"/>
      <c r="O196" s="1789"/>
      <c r="P196" s="1789"/>
      <c r="Q196" s="1789"/>
      <c r="R196" s="1789"/>
      <c r="S196" s="1792"/>
      <c r="U196" s="1317"/>
    </row>
    <row r="197" spans="1:21">
      <c r="A197" s="1786"/>
      <c r="B197" s="1789"/>
      <c r="C197" s="1789"/>
      <c r="D197" s="1789"/>
      <c r="E197" s="1789"/>
      <c r="F197" s="1794"/>
      <c r="G197" s="1803" t="s">
        <v>570</v>
      </c>
      <c r="H197" s="1803" t="s">
        <v>680</v>
      </c>
      <c r="I197" s="1803" t="s">
        <v>681</v>
      </c>
      <c r="J197" s="1803" t="s">
        <v>682</v>
      </c>
      <c r="K197" s="1803" t="s">
        <v>683</v>
      </c>
      <c r="L197" s="1803" t="s">
        <v>1823</v>
      </c>
      <c r="M197" s="1803" t="s">
        <v>1824</v>
      </c>
      <c r="N197" s="1803" t="s">
        <v>1825</v>
      </c>
      <c r="O197" s="1803" t="s">
        <v>1826</v>
      </c>
      <c r="P197" s="1789"/>
      <c r="Q197" s="1789"/>
      <c r="R197" s="1789"/>
      <c r="S197" s="1792"/>
      <c r="U197" s="1317"/>
    </row>
    <row r="198" spans="1:21">
      <c r="A198" s="1786"/>
      <c r="B198" s="1789"/>
      <c r="C198" s="1789"/>
      <c r="D198" s="1789"/>
      <c r="E198" s="1789"/>
      <c r="F198" s="1794"/>
      <c r="G198" s="1804"/>
      <c r="H198" s="1804"/>
      <c r="I198" s="1804"/>
      <c r="J198" s="1804"/>
      <c r="K198" s="1804"/>
      <c r="L198" s="1804"/>
      <c r="M198" s="1804"/>
      <c r="N198" s="1804"/>
      <c r="O198" s="1804"/>
      <c r="P198" s="1789"/>
      <c r="Q198" s="1789"/>
      <c r="R198" s="1789"/>
      <c r="S198" s="1792"/>
      <c r="U198" s="1317"/>
    </row>
    <row r="199" spans="1:21" ht="27" thickBot="1">
      <c r="A199" s="1787"/>
      <c r="B199" s="1790"/>
      <c r="C199" s="1790"/>
      <c r="D199" s="1790"/>
      <c r="E199" s="1790"/>
      <c r="F199" s="1794"/>
      <c r="G199" s="1135" t="s">
        <v>1827</v>
      </c>
      <c r="H199" s="1135" t="s">
        <v>1827</v>
      </c>
      <c r="I199" s="1135" t="s">
        <v>1827</v>
      </c>
      <c r="J199" s="1135" t="s">
        <v>1827</v>
      </c>
      <c r="K199" s="1135"/>
      <c r="L199" s="1135" t="s">
        <v>573</v>
      </c>
      <c r="M199" s="1135" t="s">
        <v>573</v>
      </c>
      <c r="N199" s="1135" t="s">
        <v>573</v>
      </c>
      <c r="O199" s="1135" t="s">
        <v>573</v>
      </c>
      <c r="P199" s="1790"/>
      <c r="Q199" s="1790"/>
      <c r="R199" s="1790"/>
      <c r="S199" s="1793"/>
      <c r="U199" s="1317"/>
    </row>
    <row r="200" spans="1:21">
      <c r="A200" s="303">
        <v>1</v>
      </c>
      <c r="B200" s="304" t="str">
        <f ca="1">관리대장!C102</f>
        <v>3-11320-00360</v>
      </c>
      <c r="C200" s="304" t="s">
        <v>2244</v>
      </c>
      <c r="D200" s="304" t="str">
        <f ca="1">관리대장!D102</f>
        <v>김경숙</v>
      </c>
      <c r="E200" s="304">
        <v>1</v>
      </c>
      <c r="F200" s="304"/>
      <c r="G200" s="305"/>
      <c r="H200" s="305"/>
      <c r="I200" s="305"/>
      <c r="J200" s="305"/>
      <c r="K200" s="305"/>
      <c r="L200" s="304"/>
      <c r="M200" s="305"/>
      <c r="N200" s="305"/>
      <c r="O200" s="305"/>
      <c r="P200" s="304"/>
      <c r="Q200" s="304"/>
      <c r="R200" s="304"/>
      <c r="S200" s="306"/>
      <c r="U200" s="1317"/>
    </row>
    <row r="201" spans="1:21">
      <c r="A201" s="307">
        <v>2</v>
      </c>
      <c r="B201" s="308" t="str">
        <f ca="1">관리대장!C103</f>
        <v>3-11320-00360</v>
      </c>
      <c r="C201" s="308" t="s">
        <v>2244</v>
      </c>
      <c r="D201" s="308" t="str">
        <f ca="1">관리대장!D103</f>
        <v>김경숙</v>
      </c>
      <c r="E201" s="308">
        <v>1</v>
      </c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9"/>
      <c r="U201" s="1317"/>
    </row>
    <row r="202" spans="1:21">
      <c r="A202" s="307">
        <v>3</v>
      </c>
      <c r="B202" s="308" t="str">
        <f ca="1">관리대장!C104</f>
        <v>3-11320-00360</v>
      </c>
      <c r="C202" s="308" t="s">
        <v>2244</v>
      </c>
      <c r="D202" s="308" t="str">
        <f ca="1">관리대장!D104</f>
        <v>김남례</v>
      </c>
      <c r="E202" s="308">
        <v>1</v>
      </c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9"/>
      <c r="U202" s="1317"/>
    </row>
    <row r="203" spans="1:21">
      <c r="A203" s="307">
        <v>4</v>
      </c>
      <c r="B203" s="308" t="str">
        <f ca="1">관리대장!C105</f>
        <v>3-11320-00360</v>
      </c>
      <c r="C203" s="308" t="s">
        <v>2244</v>
      </c>
      <c r="D203" s="308" t="str">
        <f ca="1">관리대장!D105</f>
        <v>김명순</v>
      </c>
      <c r="E203" s="308">
        <v>1</v>
      </c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  <c r="R203" s="308"/>
      <c r="S203" s="309"/>
      <c r="U203" s="1317"/>
    </row>
    <row r="204" spans="1:21">
      <c r="A204" s="307">
        <v>5</v>
      </c>
      <c r="B204" s="308" t="str">
        <f ca="1">관리대장!C106</f>
        <v>3-11320-00360</v>
      </c>
      <c r="C204" s="308" t="s">
        <v>2244</v>
      </c>
      <c r="D204" s="308" t="str">
        <f ca="1">관리대장!D106</f>
        <v>김보예</v>
      </c>
      <c r="E204" s="308">
        <v>1</v>
      </c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  <c r="R204" s="308"/>
      <c r="S204" s="309"/>
      <c r="U204" s="1317"/>
    </row>
    <row r="205" spans="1:21">
      <c r="A205" s="307">
        <v>6</v>
      </c>
      <c r="B205" s="308" t="str">
        <f ca="1">관리대장!C107</f>
        <v>3-11320-00360</v>
      </c>
      <c r="C205" s="308" t="s">
        <v>2244</v>
      </c>
      <c r="D205" s="308" t="str">
        <f ca="1">관리대장!D107</f>
        <v>김수현</v>
      </c>
      <c r="E205" s="308">
        <v>1</v>
      </c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8"/>
      <c r="S205" s="309"/>
      <c r="U205" s="1317"/>
    </row>
    <row r="206" spans="1:21">
      <c r="A206" s="307">
        <v>7</v>
      </c>
      <c r="B206" s="308" t="str">
        <f ca="1">관리대장!C108</f>
        <v>3-11320-00360</v>
      </c>
      <c r="C206" s="308" t="s">
        <v>2244</v>
      </c>
      <c r="D206" s="308" t="str">
        <f ca="1">관리대장!D108</f>
        <v>김영창</v>
      </c>
      <c r="E206" s="308">
        <v>1</v>
      </c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9"/>
      <c r="U206" s="1317"/>
    </row>
    <row r="207" spans="1:21">
      <c r="A207" s="307">
        <v>8</v>
      </c>
      <c r="B207" s="308" t="str">
        <f ca="1">관리대장!C109</f>
        <v>3-11320-00360</v>
      </c>
      <c r="C207" s="308" t="s">
        <v>2244</v>
      </c>
      <c r="D207" s="308" t="str">
        <f ca="1">관리대장!D109</f>
        <v>김옥례</v>
      </c>
      <c r="E207" s="308">
        <v>1</v>
      </c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  <c r="R207" s="308"/>
      <c r="S207" s="309"/>
      <c r="U207" s="1317"/>
    </row>
    <row r="208" spans="1:21">
      <c r="A208" s="307">
        <v>9</v>
      </c>
      <c r="B208" s="308" t="str">
        <f ca="1">관리대장!C110</f>
        <v>3-11320-00360</v>
      </c>
      <c r="C208" s="308" t="s">
        <v>2244</v>
      </c>
      <c r="D208" s="308" t="str">
        <f ca="1">관리대장!D110</f>
        <v>김옥자</v>
      </c>
      <c r="E208" s="308">
        <v>1</v>
      </c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  <c r="R208" s="308"/>
      <c r="S208" s="309"/>
      <c r="U208" s="1317"/>
    </row>
    <row r="209" spans="1:21">
      <c r="A209" s="307">
        <v>10</v>
      </c>
      <c r="B209" s="308" t="str">
        <f ca="1">관리대장!C111</f>
        <v>3-11320-00360</v>
      </c>
      <c r="C209" s="308" t="s">
        <v>2244</v>
      </c>
      <c r="D209" s="308" t="str">
        <f ca="1">관리대장!D111</f>
        <v>김정임</v>
      </c>
      <c r="E209" s="308">
        <v>1</v>
      </c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8"/>
      <c r="S209" s="309"/>
      <c r="U209" s="1317"/>
    </row>
    <row r="210" spans="1:21">
      <c r="A210" s="307">
        <v>11</v>
      </c>
      <c r="B210" s="308" t="str">
        <f ca="1">관리대장!C112</f>
        <v>3-11320-00360</v>
      </c>
      <c r="C210" s="308" t="s">
        <v>2244</v>
      </c>
      <c r="D210" s="308" t="str">
        <f ca="1">관리대장!D112</f>
        <v>명경심</v>
      </c>
      <c r="E210" s="308">
        <v>1</v>
      </c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9"/>
      <c r="U210" s="1317"/>
    </row>
    <row r="211" spans="1:21">
      <c r="A211" s="307">
        <v>12</v>
      </c>
      <c r="B211" s="308" t="str">
        <f ca="1">관리대장!C113</f>
        <v>3-11320-00360</v>
      </c>
      <c r="C211" s="308" t="s">
        <v>2244</v>
      </c>
      <c r="D211" s="308" t="str">
        <f ca="1">관리대장!D113</f>
        <v>박갑수</v>
      </c>
      <c r="E211" s="308">
        <v>1</v>
      </c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9"/>
      <c r="U211" s="1317"/>
    </row>
    <row r="212" spans="1:21">
      <c r="A212" s="307">
        <v>13</v>
      </c>
      <c r="B212" s="308" t="str">
        <f ca="1">관리대장!C114</f>
        <v>3-11320-00360</v>
      </c>
      <c r="C212" s="308" t="s">
        <v>2244</v>
      </c>
      <c r="D212" s="308" t="str">
        <f ca="1">관리대장!D114</f>
        <v>박계남</v>
      </c>
      <c r="E212" s="308">
        <v>1</v>
      </c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9"/>
      <c r="U212" s="1317"/>
    </row>
    <row r="213" spans="1:21">
      <c r="A213" s="307">
        <v>14</v>
      </c>
      <c r="B213" s="308" t="str">
        <f ca="1">관리대장!C115</f>
        <v>3-11320-00360</v>
      </c>
      <c r="C213" s="308" t="s">
        <v>2244</v>
      </c>
      <c r="D213" s="308" t="str">
        <f ca="1">관리대장!D115</f>
        <v>신경자</v>
      </c>
      <c r="E213" s="308">
        <v>1</v>
      </c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  <c r="R213" s="308"/>
      <c r="S213" s="309"/>
      <c r="U213" s="1317"/>
    </row>
    <row r="214" spans="1:21">
      <c r="A214" s="307">
        <v>15</v>
      </c>
      <c r="B214" s="308" t="str">
        <f ca="1">관리대장!C116</f>
        <v>3-11320-00360</v>
      </c>
      <c r="C214" s="308" t="s">
        <v>2244</v>
      </c>
      <c r="D214" s="308" t="str">
        <f ca="1">관리대장!D116</f>
        <v>이경선</v>
      </c>
      <c r="E214" s="308">
        <v>1</v>
      </c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  <c r="R214" s="308"/>
      <c r="S214" s="309"/>
      <c r="U214" s="1317"/>
    </row>
    <row r="215" spans="1:21">
      <c r="A215" s="1795" t="s">
        <v>1195</v>
      </c>
      <c r="B215" s="1796"/>
      <c r="C215" s="1796"/>
      <c r="D215" s="1796"/>
      <c r="E215" s="1797"/>
      <c r="F215" s="605"/>
      <c r="G215" s="605"/>
      <c r="H215" s="605"/>
      <c r="I215" s="605"/>
      <c r="J215" s="605"/>
      <c r="K215" s="605"/>
      <c r="L215" s="605"/>
      <c r="M215" s="605"/>
      <c r="N215" s="605"/>
      <c r="O215" s="605"/>
      <c r="P215" s="605"/>
      <c r="Q215" s="605"/>
      <c r="R215" s="605"/>
      <c r="S215" s="606"/>
      <c r="U215" s="1317"/>
    </row>
    <row r="216" spans="1:21" ht="27" thickBot="1">
      <c r="A216" s="1776" t="s">
        <v>721</v>
      </c>
      <c r="B216" s="1777"/>
      <c r="C216" s="1777"/>
      <c r="D216" s="1777"/>
      <c r="E216" s="1778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  <c r="R216" s="310"/>
      <c r="S216" s="311"/>
      <c r="U216" s="1317"/>
    </row>
    <row r="217" spans="1:21" ht="27" thickBot="1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U217" s="1317"/>
    </row>
    <row r="218" spans="1:21" ht="39.75" thickBot="1">
      <c r="A218" s="1779" t="str">
        <f>A187</f>
        <v>요양보호사 직무교육 출석부</v>
      </c>
      <c r="B218" s="1780"/>
      <c r="C218" s="1780"/>
      <c r="D218" s="1780"/>
      <c r="E218" s="1780"/>
      <c r="F218" s="1780"/>
      <c r="G218" s="1780"/>
      <c r="H218" s="1780"/>
      <c r="I218" s="1780"/>
      <c r="J218" s="1780"/>
      <c r="K218" s="1780"/>
      <c r="L218" s="1780"/>
      <c r="M218" s="1780"/>
      <c r="N218" s="1780"/>
      <c r="O218" s="1780"/>
      <c r="P218" s="1780"/>
      <c r="Q218" s="1780"/>
      <c r="R218" s="1780"/>
      <c r="S218" s="1781"/>
      <c r="U218" s="1317"/>
    </row>
    <row r="219" spans="1:21" s="1" customFormat="1">
      <c r="B219" s="301"/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  <c r="O219" s="300"/>
      <c r="P219" s="300"/>
      <c r="Q219" s="301"/>
      <c r="R219" s="301"/>
      <c r="S219" s="301"/>
      <c r="U219" s="1317"/>
    </row>
    <row r="220" spans="1:21">
      <c r="A220" s="1801" t="s">
        <v>575</v>
      </c>
      <c r="B220" s="1801"/>
      <c r="C220" s="1801"/>
      <c r="D220" s="1801"/>
      <c r="E220" s="1801"/>
      <c r="F220" s="1801"/>
      <c r="G220" s="1801"/>
      <c r="H220" s="1802" t="s">
        <v>2241</v>
      </c>
      <c r="I220" s="1802"/>
      <c r="J220" s="1782">
        <f>J189</f>
        <v>44135</v>
      </c>
      <c r="K220" s="1782"/>
      <c r="L220" s="1782"/>
      <c r="M220" s="1782"/>
      <c r="N220" s="1231" t="str">
        <f>N189</f>
        <v>(6회차)</v>
      </c>
      <c r="Q220" s="312"/>
      <c r="R220" s="312"/>
      <c r="S220" s="312"/>
      <c r="U220" s="1317"/>
    </row>
    <row r="221" spans="1:21">
      <c r="A221" s="1783" t="s">
        <v>576</v>
      </c>
      <c r="B221" s="1783"/>
      <c r="C221" s="1783"/>
      <c r="D221" s="1783"/>
      <c r="E221" s="1783"/>
      <c r="F221" s="1783"/>
      <c r="G221" s="1783"/>
      <c r="H221" s="1784" t="s">
        <v>2242</v>
      </c>
      <c r="I221" s="1784"/>
      <c r="J221" s="1230" t="str">
        <f>J190</f>
        <v>28명</v>
      </c>
      <c r="K221" s="1208"/>
      <c r="L221" s="1208"/>
      <c r="M221" s="1208"/>
      <c r="N221" s="1208"/>
      <c r="Q221" s="312"/>
      <c r="R221" s="312"/>
      <c r="S221" s="312"/>
      <c r="U221" s="1317"/>
    </row>
    <row r="222" spans="1:21" s="1" customFormat="1" ht="27" thickBot="1">
      <c r="B222" s="301"/>
      <c r="C222" s="300"/>
      <c r="D222" s="300"/>
      <c r="E222" s="300"/>
      <c r="F222" s="300"/>
      <c r="G222" s="300"/>
      <c r="H222" s="300"/>
      <c r="I222" s="300"/>
      <c r="J222" s="300"/>
      <c r="K222" s="300"/>
      <c r="L222" s="300"/>
      <c r="M222" s="300"/>
      <c r="N222" s="300"/>
      <c r="O222" s="300"/>
      <c r="P222" s="300"/>
      <c r="Q222" s="301"/>
      <c r="R222" s="301"/>
      <c r="S222" s="301"/>
      <c r="U222" s="1317"/>
    </row>
    <row r="223" spans="1:21">
      <c r="A223" s="1785" t="s">
        <v>695</v>
      </c>
      <c r="B223" s="1788" t="s">
        <v>562</v>
      </c>
      <c r="C223" s="1788" t="s">
        <v>561</v>
      </c>
      <c r="D223" s="1788" t="s">
        <v>230</v>
      </c>
      <c r="E223" s="1788" t="s">
        <v>560</v>
      </c>
      <c r="F223" s="1788" t="s">
        <v>557</v>
      </c>
      <c r="G223" s="1788"/>
      <c r="H223" s="1788"/>
      <c r="I223" s="1788"/>
      <c r="J223" s="1788"/>
      <c r="K223" s="1788"/>
      <c r="L223" s="1788"/>
      <c r="M223" s="1788"/>
      <c r="N223" s="1788"/>
      <c r="O223" s="1788"/>
      <c r="P223" s="1788"/>
      <c r="Q223" s="1788" t="s">
        <v>565</v>
      </c>
      <c r="R223" s="1788" t="s">
        <v>564</v>
      </c>
      <c r="S223" s="1791" t="s">
        <v>563</v>
      </c>
      <c r="U223" s="1317"/>
    </row>
    <row r="224" spans="1:21">
      <c r="A224" s="1786"/>
      <c r="B224" s="1789"/>
      <c r="C224" s="1789"/>
      <c r="D224" s="1789"/>
      <c r="E224" s="1789"/>
      <c r="F224" s="1790" t="s">
        <v>569</v>
      </c>
      <c r="G224" s="1789" t="s">
        <v>558</v>
      </c>
      <c r="H224" s="1789"/>
      <c r="I224" s="1789"/>
      <c r="J224" s="1789"/>
      <c r="K224" s="1789"/>
      <c r="L224" s="1789"/>
      <c r="M224" s="1789"/>
      <c r="N224" s="1789"/>
      <c r="O224" s="1789"/>
      <c r="P224" s="1789" t="s">
        <v>566</v>
      </c>
      <c r="Q224" s="1789"/>
      <c r="R224" s="1789"/>
      <c r="S224" s="1792"/>
      <c r="U224" s="1317"/>
    </row>
    <row r="225" spans="1:21">
      <c r="A225" s="1786"/>
      <c r="B225" s="1789"/>
      <c r="C225" s="1789"/>
      <c r="D225" s="1789"/>
      <c r="E225" s="1789"/>
      <c r="F225" s="1794"/>
      <c r="G225" s="1789" t="s">
        <v>692</v>
      </c>
      <c r="H225" s="1789" t="s">
        <v>693</v>
      </c>
      <c r="I225" s="1789" t="s">
        <v>693</v>
      </c>
      <c r="J225" s="1789" t="s">
        <v>688</v>
      </c>
      <c r="K225" s="1789" t="s">
        <v>694</v>
      </c>
      <c r="L225" s="1789" t="s">
        <v>690</v>
      </c>
      <c r="M225" s="1789" t="s">
        <v>720</v>
      </c>
      <c r="N225" s="1789" t="s">
        <v>720</v>
      </c>
      <c r="O225" s="1789" t="s">
        <v>559</v>
      </c>
      <c r="P225" s="1789"/>
      <c r="Q225" s="1789"/>
      <c r="R225" s="1789"/>
      <c r="S225" s="1792"/>
      <c r="U225" s="1317"/>
    </row>
    <row r="226" spans="1:21">
      <c r="A226" s="1786"/>
      <c r="B226" s="1789"/>
      <c r="C226" s="1789"/>
      <c r="D226" s="1789"/>
      <c r="E226" s="1789"/>
      <c r="F226" s="1794"/>
      <c r="G226" s="1789"/>
      <c r="H226" s="1789"/>
      <c r="I226" s="1789"/>
      <c r="J226" s="1789"/>
      <c r="K226" s="1789"/>
      <c r="L226" s="1789"/>
      <c r="M226" s="1789"/>
      <c r="N226" s="1789"/>
      <c r="O226" s="1789"/>
      <c r="P226" s="1789"/>
      <c r="Q226" s="1789"/>
      <c r="R226" s="1789"/>
      <c r="S226" s="1792"/>
      <c r="U226" s="1317"/>
    </row>
    <row r="227" spans="1:21">
      <c r="A227" s="1786"/>
      <c r="B227" s="1789"/>
      <c r="C227" s="1789"/>
      <c r="D227" s="1789"/>
      <c r="E227" s="1789"/>
      <c r="F227" s="1794"/>
      <c r="G227" s="1789"/>
      <c r="H227" s="1789"/>
      <c r="I227" s="1789"/>
      <c r="J227" s="1789"/>
      <c r="K227" s="1789"/>
      <c r="L227" s="1789"/>
      <c r="M227" s="1789"/>
      <c r="N227" s="1789"/>
      <c r="O227" s="1789"/>
      <c r="P227" s="1789"/>
      <c r="Q227" s="1789"/>
      <c r="R227" s="1789"/>
      <c r="S227" s="1792"/>
      <c r="U227" s="1317"/>
    </row>
    <row r="228" spans="1:21">
      <c r="A228" s="1786"/>
      <c r="B228" s="1789"/>
      <c r="C228" s="1789"/>
      <c r="D228" s="1789"/>
      <c r="E228" s="1789"/>
      <c r="F228" s="1794"/>
      <c r="G228" s="1803" t="s">
        <v>570</v>
      </c>
      <c r="H228" s="1803" t="s">
        <v>680</v>
      </c>
      <c r="I228" s="1803" t="s">
        <v>681</v>
      </c>
      <c r="J228" s="1803" t="s">
        <v>682</v>
      </c>
      <c r="K228" s="1803" t="s">
        <v>683</v>
      </c>
      <c r="L228" s="1803" t="s">
        <v>1823</v>
      </c>
      <c r="M228" s="1803" t="s">
        <v>1824</v>
      </c>
      <c r="N228" s="1803" t="s">
        <v>1825</v>
      </c>
      <c r="O228" s="1803" t="s">
        <v>1826</v>
      </c>
      <c r="P228" s="1789"/>
      <c r="Q228" s="1789"/>
      <c r="R228" s="1789"/>
      <c r="S228" s="1792"/>
      <c r="U228" s="1317"/>
    </row>
    <row r="229" spans="1:21">
      <c r="A229" s="1786"/>
      <c r="B229" s="1789"/>
      <c r="C229" s="1789"/>
      <c r="D229" s="1789"/>
      <c r="E229" s="1789"/>
      <c r="F229" s="1794"/>
      <c r="G229" s="1804"/>
      <c r="H229" s="1804"/>
      <c r="I229" s="1804"/>
      <c r="J229" s="1804"/>
      <c r="K229" s="1804"/>
      <c r="L229" s="1804"/>
      <c r="M229" s="1804"/>
      <c r="N229" s="1804"/>
      <c r="O229" s="1804"/>
      <c r="P229" s="1789"/>
      <c r="Q229" s="1789"/>
      <c r="R229" s="1789"/>
      <c r="S229" s="1792"/>
      <c r="U229" s="1317"/>
    </row>
    <row r="230" spans="1:21" ht="27" thickBot="1">
      <c r="A230" s="1787"/>
      <c r="B230" s="1790"/>
      <c r="C230" s="1790"/>
      <c r="D230" s="1790"/>
      <c r="E230" s="1790"/>
      <c r="F230" s="1794"/>
      <c r="G230" s="1135" t="str">
        <f>G199</f>
        <v>추기옥</v>
      </c>
      <c r="H230" s="1135" t="str">
        <f>H199</f>
        <v>추기옥</v>
      </c>
      <c r="I230" s="1135" t="str">
        <f>I199</f>
        <v>추기옥</v>
      </c>
      <c r="J230" s="1135" t="str">
        <f>J199</f>
        <v>추기옥</v>
      </c>
      <c r="K230" s="1135"/>
      <c r="L230" s="1135" t="str">
        <f t="shared" ref="L230:O230" si="1">L199</f>
        <v>장귀남</v>
      </c>
      <c r="M230" s="1135" t="str">
        <f t="shared" si="1"/>
        <v>장귀남</v>
      </c>
      <c r="N230" s="1135" t="str">
        <f t="shared" si="1"/>
        <v>장귀남</v>
      </c>
      <c r="O230" s="1135" t="str">
        <f t="shared" si="1"/>
        <v>장귀남</v>
      </c>
      <c r="P230" s="1790"/>
      <c r="Q230" s="1790"/>
      <c r="R230" s="1790"/>
      <c r="S230" s="1793"/>
      <c r="U230" s="1317"/>
    </row>
    <row r="231" spans="1:21">
      <c r="A231" s="303">
        <v>16</v>
      </c>
      <c r="B231" s="304" t="str">
        <f ca="1">관리대장!C117</f>
        <v>3-11320-00360</v>
      </c>
      <c r="C231" s="304" t="s">
        <v>2244</v>
      </c>
      <c r="D231" s="304" t="str">
        <f ca="1">관리대장!D117</f>
        <v>이금자</v>
      </c>
      <c r="E231" s="304">
        <v>1</v>
      </c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6"/>
      <c r="U231" s="1317"/>
    </row>
    <row r="232" spans="1:21">
      <c r="A232" s="307">
        <v>17</v>
      </c>
      <c r="B232" s="308" t="str">
        <f ca="1">관리대장!C118</f>
        <v>3-11320-00360</v>
      </c>
      <c r="C232" s="308" t="s">
        <v>2244</v>
      </c>
      <c r="D232" s="308" t="str">
        <f ca="1">관리대장!D118</f>
        <v>이남희</v>
      </c>
      <c r="E232" s="308">
        <v>1</v>
      </c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  <c r="R232" s="308"/>
      <c r="S232" s="309"/>
      <c r="U232" s="1317"/>
    </row>
    <row r="233" spans="1:21">
      <c r="A233" s="307">
        <v>18</v>
      </c>
      <c r="B233" s="308" t="str">
        <f ca="1">관리대장!C119</f>
        <v>3-11320-00360</v>
      </c>
      <c r="C233" s="308" t="s">
        <v>2244</v>
      </c>
      <c r="D233" s="308" t="str">
        <f ca="1">관리대장!D119</f>
        <v>이삼남</v>
      </c>
      <c r="E233" s="308">
        <v>1</v>
      </c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9"/>
      <c r="U233" s="1317"/>
    </row>
    <row r="234" spans="1:21">
      <c r="A234" s="307">
        <v>19</v>
      </c>
      <c r="B234" s="308" t="str">
        <f ca="1">관리대장!C120</f>
        <v>3-11320-00360</v>
      </c>
      <c r="C234" s="308" t="s">
        <v>2244</v>
      </c>
      <c r="D234" s="308" t="str">
        <f ca="1">관리대장!D120</f>
        <v>이인숙</v>
      </c>
      <c r="E234" s="308">
        <v>1</v>
      </c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9"/>
      <c r="U234" s="1317"/>
    </row>
    <row r="235" spans="1:21">
      <c r="A235" s="307">
        <v>20</v>
      </c>
      <c r="B235" s="308" t="str">
        <f ca="1">관리대장!C121</f>
        <v>3-11320-00360</v>
      </c>
      <c r="C235" s="308" t="s">
        <v>2244</v>
      </c>
      <c r="D235" s="308" t="str">
        <f ca="1">관리대장!D121</f>
        <v>이춘자</v>
      </c>
      <c r="E235" s="308">
        <v>1</v>
      </c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9"/>
      <c r="U235" s="1317"/>
    </row>
    <row r="236" spans="1:21">
      <c r="A236" s="307">
        <v>21</v>
      </c>
      <c r="B236" s="308" t="str">
        <f ca="1">관리대장!C122</f>
        <v>3-11320-00360</v>
      </c>
      <c r="C236" s="308" t="s">
        <v>2244</v>
      </c>
      <c r="D236" s="308" t="str">
        <f ca="1">관리대장!D122</f>
        <v>조은녀</v>
      </c>
      <c r="E236" s="308">
        <v>1</v>
      </c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9"/>
      <c r="U236" s="1317"/>
    </row>
    <row r="237" spans="1:21">
      <c r="A237" s="307">
        <v>22</v>
      </c>
      <c r="B237" s="308" t="str">
        <f ca="1">관리대장!C123</f>
        <v>3-11320-00360</v>
      </c>
      <c r="C237" s="308" t="s">
        <v>2244</v>
      </c>
      <c r="D237" s="308" t="str">
        <f ca="1">관리대장!D123</f>
        <v>천정임</v>
      </c>
      <c r="E237" s="308">
        <v>1</v>
      </c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  <c r="R237" s="308"/>
      <c r="S237" s="309"/>
      <c r="U237" s="1317"/>
    </row>
    <row r="238" spans="1:21">
      <c r="A238" s="307">
        <v>23</v>
      </c>
      <c r="B238" s="308" t="str">
        <f ca="1">관리대장!C124</f>
        <v>3-11320-00360</v>
      </c>
      <c r="C238" s="308" t="s">
        <v>2244</v>
      </c>
      <c r="D238" s="308" t="str">
        <f ca="1">관리대장!D124</f>
        <v>최정순</v>
      </c>
      <c r="E238" s="308">
        <v>1</v>
      </c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  <c r="R238" s="308"/>
      <c r="S238" s="309"/>
      <c r="U238" s="1317"/>
    </row>
    <row r="239" spans="1:21">
      <c r="A239" s="307">
        <v>24</v>
      </c>
      <c r="B239" s="308" t="str">
        <f ca="1">관리대장!C125</f>
        <v>3-11320-00321</v>
      </c>
      <c r="C239" s="308" t="s">
        <v>2247</v>
      </c>
      <c r="D239" s="308" t="str">
        <f ca="1">관리대장!D125</f>
        <v>석경옥</v>
      </c>
      <c r="E239" s="308">
        <v>1</v>
      </c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  <c r="R239" s="308"/>
      <c r="S239" s="309"/>
      <c r="U239" s="1317"/>
    </row>
    <row r="240" spans="1:21">
      <c r="A240" s="307">
        <v>25</v>
      </c>
      <c r="B240" s="308" t="str">
        <f ca="1">관리대장!C126</f>
        <v>3-11305-00223</v>
      </c>
      <c r="C240" s="308" t="s">
        <v>2246</v>
      </c>
      <c r="D240" s="308" t="str">
        <f ca="1">관리대장!D126</f>
        <v>나금례</v>
      </c>
      <c r="E240" s="308">
        <v>1</v>
      </c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9"/>
      <c r="U240" s="1317"/>
    </row>
    <row r="241" spans="1:21">
      <c r="A241" s="307">
        <v>26</v>
      </c>
      <c r="B241" s="308" t="str">
        <f ca="1">관리대장!C127</f>
        <v>3-11305-00223</v>
      </c>
      <c r="C241" s="308" t="s">
        <v>2246</v>
      </c>
      <c r="D241" s="308" t="str">
        <f ca="1">관리대장!D127</f>
        <v>최화자</v>
      </c>
      <c r="E241" s="308">
        <v>1</v>
      </c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9"/>
      <c r="U241" s="1317"/>
    </row>
    <row r="242" spans="1:21">
      <c r="A242" s="307">
        <v>27</v>
      </c>
      <c r="B242" s="308" t="str">
        <f ca="1">관리대장!C128</f>
        <v>3-11350-00423</v>
      </c>
      <c r="C242" s="308" t="s">
        <v>2245</v>
      </c>
      <c r="D242" s="308" t="str">
        <f ca="1">관리대장!D128</f>
        <v>고향숙</v>
      </c>
      <c r="E242" s="308">
        <v>1</v>
      </c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9"/>
      <c r="U242" s="1317"/>
    </row>
    <row r="243" spans="1:21">
      <c r="A243" s="307">
        <v>28</v>
      </c>
      <c r="B243" s="308" t="str">
        <f ca="1">관리대장!C129</f>
        <v>3-11350-00423</v>
      </c>
      <c r="C243" s="308" t="s">
        <v>2245</v>
      </c>
      <c r="D243" s="308" t="str">
        <f ca="1">관리대장!D129</f>
        <v>이정우</v>
      </c>
      <c r="E243" s="308">
        <v>1</v>
      </c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9"/>
      <c r="U243" s="1317"/>
    </row>
    <row r="244" spans="1:21">
      <c r="A244" s="307">
        <v>29</v>
      </c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  <c r="R244" s="308"/>
      <c r="S244" s="309"/>
      <c r="U244" s="1317"/>
    </row>
    <row r="245" spans="1:21">
      <c r="A245" s="307">
        <v>30</v>
      </c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  <c r="R245" s="308"/>
      <c r="S245" s="309"/>
      <c r="U245" s="1317"/>
    </row>
    <row r="246" spans="1:21">
      <c r="A246" s="1795" t="s">
        <v>1195</v>
      </c>
      <c r="B246" s="1796"/>
      <c r="C246" s="1796"/>
      <c r="D246" s="1796"/>
      <c r="E246" s="1797"/>
      <c r="F246" s="605"/>
      <c r="G246" s="605"/>
      <c r="H246" s="605"/>
      <c r="I246" s="605"/>
      <c r="J246" s="605"/>
      <c r="K246" s="605"/>
      <c r="L246" s="605"/>
      <c r="M246" s="605"/>
      <c r="N246" s="605"/>
      <c r="O246" s="605"/>
      <c r="P246" s="605"/>
      <c r="Q246" s="605"/>
      <c r="R246" s="605"/>
      <c r="S246" s="606"/>
      <c r="U246" s="1317"/>
    </row>
    <row r="247" spans="1:21" ht="27" thickBot="1">
      <c r="A247" s="1776" t="s">
        <v>721</v>
      </c>
      <c r="B247" s="1777"/>
      <c r="C247" s="1777"/>
      <c r="D247" s="1777"/>
      <c r="E247" s="1778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  <c r="R247" s="310"/>
      <c r="S247" s="311"/>
      <c r="U247" s="1317"/>
    </row>
    <row r="248" spans="1:21" ht="27" thickBot="1">
      <c r="U248" s="1317"/>
    </row>
    <row r="249" spans="1:21" s="1243" customFormat="1" ht="42" thickBot="1">
      <c r="A249" s="1798" t="s">
        <v>2012</v>
      </c>
      <c r="B249" s="1799"/>
      <c r="C249" s="1799"/>
      <c r="D249" s="1799"/>
      <c r="E249" s="1799"/>
      <c r="F249" s="1799"/>
      <c r="G249" s="1799"/>
      <c r="H249" s="1799"/>
      <c r="I249" s="1799"/>
      <c r="J249" s="1799"/>
      <c r="K249" s="1799"/>
      <c r="L249" s="1799"/>
      <c r="M249" s="1799"/>
      <c r="N249" s="1799"/>
      <c r="O249" s="1799"/>
      <c r="P249" s="1799"/>
      <c r="Q249" s="1799"/>
      <c r="R249" s="1799"/>
      <c r="S249" s="1800"/>
      <c r="U249" s="1317">
        <f>U187+1</f>
        <v>5</v>
      </c>
    </row>
    <row r="250" spans="1:21" s="1" customFormat="1" ht="20.100000000000001" customHeight="1">
      <c r="A250" s="300"/>
      <c r="B250" s="300"/>
      <c r="C250" s="300"/>
      <c r="D250" s="300"/>
      <c r="E250" s="300"/>
      <c r="F250" s="300"/>
      <c r="G250" s="300"/>
      <c r="H250" s="300"/>
      <c r="I250" s="300"/>
      <c r="J250" s="300"/>
      <c r="K250" s="300"/>
      <c r="L250" s="300"/>
      <c r="M250" s="300"/>
      <c r="N250" s="300"/>
      <c r="O250" s="300"/>
      <c r="P250" s="300"/>
      <c r="Q250" s="300"/>
      <c r="R250" s="300"/>
      <c r="S250" s="300"/>
      <c r="U250" s="1317"/>
    </row>
    <row r="251" spans="1:21" ht="20.100000000000001" customHeight="1">
      <c r="A251" s="1801" t="s">
        <v>575</v>
      </c>
      <c r="B251" s="1801"/>
      <c r="C251" s="1801"/>
      <c r="D251" s="1801"/>
      <c r="E251" s="1801"/>
      <c r="F251" s="1801"/>
      <c r="G251" s="1801"/>
      <c r="H251" s="1802" t="s">
        <v>2241</v>
      </c>
      <c r="I251" s="1802"/>
      <c r="J251" s="1782">
        <v>44142</v>
      </c>
      <c r="K251" s="1782"/>
      <c r="L251" s="1782"/>
      <c r="M251" s="1782"/>
      <c r="N251" s="1231" t="str">
        <f>시간표!B49</f>
        <v>(7회차)</v>
      </c>
      <c r="U251" s="1317"/>
    </row>
    <row r="252" spans="1:21" ht="20.100000000000001" customHeight="1">
      <c r="A252" s="1783" t="s">
        <v>576</v>
      </c>
      <c r="B252" s="1783"/>
      <c r="C252" s="1783"/>
      <c r="D252" s="1783"/>
      <c r="E252" s="1783"/>
      <c r="F252" s="1783"/>
      <c r="G252" s="1783"/>
      <c r="H252" s="1784" t="s">
        <v>2242</v>
      </c>
      <c r="I252" s="1784"/>
      <c r="J252" s="1230" t="s">
        <v>2364</v>
      </c>
      <c r="K252" s="1208"/>
      <c r="L252" s="1208"/>
      <c r="M252" s="1208"/>
      <c r="N252" s="1208"/>
      <c r="U252" s="1317"/>
    </row>
    <row r="253" spans="1:21" s="1" customFormat="1" ht="20.100000000000001" customHeight="1" thickBot="1">
      <c r="B253" s="301"/>
      <c r="C253" s="300"/>
      <c r="D253" s="300"/>
      <c r="E253" s="300"/>
      <c r="F253" s="300"/>
      <c r="G253" s="300"/>
      <c r="H253" s="300"/>
      <c r="I253" s="300"/>
      <c r="J253" s="300"/>
      <c r="K253" s="300"/>
      <c r="L253" s="300"/>
      <c r="M253" s="300"/>
      <c r="N253" s="300"/>
      <c r="O253" s="300"/>
      <c r="P253" s="300"/>
      <c r="Q253" s="301"/>
      <c r="R253" s="301"/>
      <c r="S253" s="301"/>
      <c r="U253" s="1317"/>
    </row>
    <row r="254" spans="1:21" ht="20.100000000000001" customHeight="1">
      <c r="A254" s="1785" t="s">
        <v>695</v>
      </c>
      <c r="B254" s="1788" t="s">
        <v>562</v>
      </c>
      <c r="C254" s="1788" t="s">
        <v>561</v>
      </c>
      <c r="D254" s="1788" t="s">
        <v>230</v>
      </c>
      <c r="E254" s="1788" t="s">
        <v>560</v>
      </c>
      <c r="F254" s="1788" t="s">
        <v>557</v>
      </c>
      <c r="G254" s="1788"/>
      <c r="H254" s="1788"/>
      <c r="I254" s="1788"/>
      <c r="J254" s="1788"/>
      <c r="K254" s="1788"/>
      <c r="L254" s="1788"/>
      <c r="M254" s="1788"/>
      <c r="N254" s="1788"/>
      <c r="O254" s="1788"/>
      <c r="P254" s="1788"/>
      <c r="Q254" s="1788" t="s">
        <v>565</v>
      </c>
      <c r="R254" s="1788" t="s">
        <v>564</v>
      </c>
      <c r="S254" s="1791" t="s">
        <v>563</v>
      </c>
      <c r="U254" s="1317"/>
    </row>
    <row r="255" spans="1:21" ht="20.100000000000001" customHeight="1">
      <c r="A255" s="1786"/>
      <c r="B255" s="1789"/>
      <c r="C255" s="1789"/>
      <c r="D255" s="1789"/>
      <c r="E255" s="1789"/>
      <c r="F255" s="1790" t="s">
        <v>569</v>
      </c>
      <c r="G255" s="1789" t="s">
        <v>558</v>
      </c>
      <c r="H255" s="1789"/>
      <c r="I255" s="1789"/>
      <c r="J255" s="1789"/>
      <c r="K255" s="1789"/>
      <c r="L255" s="1789"/>
      <c r="M255" s="1789"/>
      <c r="N255" s="1789"/>
      <c r="O255" s="1789"/>
      <c r="P255" s="1789" t="s">
        <v>566</v>
      </c>
      <c r="Q255" s="1789"/>
      <c r="R255" s="1789"/>
      <c r="S255" s="1792"/>
      <c r="U255" s="1317"/>
    </row>
    <row r="256" spans="1:21" ht="20.100000000000001" customHeight="1">
      <c r="A256" s="1786"/>
      <c r="B256" s="1789"/>
      <c r="C256" s="1789"/>
      <c r="D256" s="1789"/>
      <c r="E256" s="1789"/>
      <c r="F256" s="1794"/>
      <c r="G256" s="1789" t="s">
        <v>692</v>
      </c>
      <c r="H256" s="1789" t="s">
        <v>693</v>
      </c>
      <c r="I256" s="1789" t="s">
        <v>693</v>
      </c>
      <c r="J256" s="1789" t="s">
        <v>688</v>
      </c>
      <c r="K256" s="1789" t="s">
        <v>694</v>
      </c>
      <c r="L256" s="1789" t="s">
        <v>690</v>
      </c>
      <c r="M256" s="1789" t="s">
        <v>720</v>
      </c>
      <c r="N256" s="1789" t="s">
        <v>720</v>
      </c>
      <c r="O256" s="1789" t="s">
        <v>559</v>
      </c>
      <c r="P256" s="1789"/>
      <c r="Q256" s="1789"/>
      <c r="R256" s="1789"/>
      <c r="S256" s="1792"/>
      <c r="U256" s="1317"/>
    </row>
    <row r="257" spans="1:21" ht="20.100000000000001" customHeight="1">
      <c r="A257" s="1786"/>
      <c r="B257" s="1789"/>
      <c r="C257" s="1789"/>
      <c r="D257" s="1789"/>
      <c r="E257" s="1789"/>
      <c r="F257" s="1794"/>
      <c r="G257" s="1789"/>
      <c r="H257" s="1789"/>
      <c r="I257" s="1789"/>
      <c r="J257" s="1789"/>
      <c r="K257" s="1789"/>
      <c r="L257" s="1789"/>
      <c r="M257" s="1789"/>
      <c r="N257" s="1789"/>
      <c r="O257" s="1789"/>
      <c r="P257" s="1789"/>
      <c r="Q257" s="1789"/>
      <c r="R257" s="1789"/>
      <c r="S257" s="1792"/>
      <c r="U257" s="1317"/>
    </row>
    <row r="258" spans="1:21" ht="20.100000000000001" customHeight="1">
      <c r="A258" s="1786"/>
      <c r="B258" s="1789"/>
      <c r="C258" s="1789"/>
      <c r="D258" s="1789"/>
      <c r="E258" s="1789"/>
      <c r="F258" s="1794"/>
      <c r="G258" s="1789"/>
      <c r="H258" s="1789"/>
      <c r="I258" s="1789"/>
      <c r="J258" s="1789"/>
      <c r="K258" s="1789"/>
      <c r="L258" s="1789"/>
      <c r="M258" s="1789"/>
      <c r="N258" s="1789"/>
      <c r="O258" s="1789"/>
      <c r="P258" s="1789"/>
      <c r="Q258" s="1789"/>
      <c r="R258" s="1789"/>
      <c r="S258" s="1792"/>
      <c r="U258" s="1317"/>
    </row>
    <row r="259" spans="1:21" ht="20.100000000000001" customHeight="1">
      <c r="A259" s="1786"/>
      <c r="B259" s="1789"/>
      <c r="C259" s="1789"/>
      <c r="D259" s="1789"/>
      <c r="E259" s="1789"/>
      <c r="F259" s="1794"/>
      <c r="G259" s="1803" t="s">
        <v>570</v>
      </c>
      <c r="H259" s="1803" t="s">
        <v>680</v>
      </c>
      <c r="I259" s="1803" t="s">
        <v>681</v>
      </c>
      <c r="J259" s="1803" t="s">
        <v>682</v>
      </c>
      <c r="K259" s="1803" t="s">
        <v>683</v>
      </c>
      <c r="L259" s="1803" t="s">
        <v>1823</v>
      </c>
      <c r="M259" s="1803" t="s">
        <v>1824</v>
      </c>
      <c r="N259" s="1803" t="s">
        <v>1825</v>
      </c>
      <c r="O259" s="1803" t="s">
        <v>1826</v>
      </c>
      <c r="P259" s="1789"/>
      <c r="Q259" s="1789"/>
      <c r="R259" s="1789"/>
      <c r="S259" s="1792"/>
      <c r="U259" s="1317"/>
    </row>
    <row r="260" spans="1:21" ht="20.100000000000001" customHeight="1">
      <c r="A260" s="1786"/>
      <c r="B260" s="1789"/>
      <c r="C260" s="1789"/>
      <c r="D260" s="1789"/>
      <c r="E260" s="1789"/>
      <c r="F260" s="1794"/>
      <c r="G260" s="1804"/>
      <c r="H260" s="1804"/>
      <c r="I260" s="1804"/>
      <c r="J260" s="1804"/>
      <c r="K260" s="1804"/>
      <c r="L260" s="1804"/>
      <c r="M260" s="1804"/>
      <c r="N260" s="1804"/>
      <c r="O260" s="1804"/>
      <c r="P260" s="1789"/>
      <c r="Q260" s="1789"/>
      <c r="R260" s="1789"/>
      <c r="S260" s="1792"/>
      <c r="U260" s="1317"/>
    </row>
    <row r="261" spans="1:21" ht="20.100000000000001" customHeight="1" thickBot="1">
      <c r="A261" s="1787"/>
      <c r="B261" s="1790"/>
      <c r="C261" s="1790"/>
      <c r="D261" s="1790"/>
      <c r="E261" s="1790"/>
      <c r="F261" s="1794"/>
      <c r="G261" s="1305" t="s">
        <v>571</v>
      </c>
      <c r="H261" s="1305" t="str">
        <f>G261</f>
        <v>김주원</v>
      </c>
      <c r="I261" s="1305" t="str">
        <f t="shared" ref="I261:J261" si="2">H261</f>
        <v>김주원</v>
      </c>
      <c r="J261" s="1305" t="str">
        <f t="shared" si="2"/>
        <v>김주원</v>
      </c>
      <c r="K261" s="1305"/>
      <c r="L261" s="1305" t="s">
        <v>2105</v>
      </c>
      <c r="M261" s="1305" t="str">
        <f>L261</f>
        <v>박윤선</v>
      </c>
      <c r="N261" s="1305" t="str">
        <f t="shared" ref="N261:O261" si="3">M261</f>
        <v>박윤선</v>
      </c>
      <c r="O261" s="1305" t="str">
        <f t="shared" si="3"/>
        <v>박윤선</v>
      </c>
      <c r="P261" s="1790"/>
      <c r="Q261" s="1790"/>
      <c r="R261" s="1790"/>
      <c r="S261" s="1793"/>
      <c r="U261" s="1317"/>
    </row>
    <row r="262" spans="1:21" ht="20.100000000000001" customHeight="1">
      <c r="A262" s="303">
        <v>1</v>
      </c>
      <c r="B262" s="304" t="str">
        <f ca="1">관리대장!C130</f>
        <v>3-11320-00158</v>
      </c>
      <c r="C262" s="304" t="str">
        <f>관리대장!B130</f>
        <v>9988노인복지센터</v>
      </c>
      <c r="D262" s="304" t="str">
        <f ca="1">관리대장!D130</f>
        <v>김복순</v>
      </c>
      <c r="E262" s="304">
        <v>1</v>
      </c>
      <c r="F262" s="304"/>
      <c r="G262" s="305"/>
      <c r="H262" s="305"/>
      <c r="I262" s="305"/>
      <c r="J262" s="305"/>
      <c r="K262" s="305"/>
      <c r="L262" s="304"/>
      <c r="M262" s="305"/>
      <c r="N262" s="305"/>
      <c r="O262" s="305"/>
      <c r="P262" s="304"/>
      <c r="Q262" s="304"/>
      <c r="R262" s="304"/>
      <c r="S262" s="306"/>
      <c r="U262" s="1317"/>
    </row>
    <row r="263" spans="1:21" ht="20.100000000000001" customHeight="1">
      <c r="A263" s="307">
        <v>2</v>
      </c>
      <c r="B263" s="308" t="str">
        <f ca="1">관리대장!C131</f>
        <v>3-11320-00158</v>
      </c>
      <c r="C263" s="308" t="str">
        <f>관리대장!B131</f>
        <v>9988노인복지센터</v>
      </c>
      <c r="D263" s="308" t="str">
        <f ca="1">관리대장!D131</f>
        <v>김선순</v>
      </c>
      <c r="E263" s="308">
        <v>1</v>
      </c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9"/>
      <c r="U263" s="1317"/>
    </row>
    <row r="264" spans="1:21" ht="20.100000000000001" customHeight="1">
      <c r="A264" s="307">
        <v>3</v>
      </c>
      <c r="B264" s="308" t="str">
        <f ca="1">관리대장!C132</f>
        <v>3-11320-00158</v>
      </c>
      <c r="C264" s="308" t="str">
        <f>관리대장!B132</f>
        <v>9988노인복지센터</v>
      </c>
      <c r="D264" s="308" t="str">
        <f ca="1">관리대장!D132</f>
        <v>김소정</v>
      </c>
      <c r="E264" s="308">
        <v>1</v>
      </c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9"/>
      <c r="U264" s="1317"/>
    </row>
    <row r="265" spans="1:21" ht="20.100000000000001" customHeight="1">
      <c r="A265" s="307">
        <v>4</v>
      </c>
      <c r="B265" s="308" t="e">
        <f>관리대장!#REF!</f>
        <v>#REF!</v>
      </c>
      <c r="C265" s="308" t="e">
        <f>관리대장!#REF!</f>
        <v>#REF!</v>
      </c>
      <c r="D265" s="308" t="e">
        <f>관리대장!#REF!</f>
        <v>#REF!</v>
      </c>
      <c r="E265" s="308">
        <v>1</v>
      </c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9"/>
      <c r="U265" s="1317"/>
    </row>
    <row r="266" spans="1:21" ht="20.100000000000001" customHeight="1">
      <c r="A266" s="307">
        <v>5</v>
      </c>
      <c r="B266" s="308" t="str">
        <f ca="1">관리대장!C133</f>
        <v>3-11320-00158</v>
      </c>
      <c r="C266" s="308" t="str">
        <f>관리대장!B133</f>
        <v>9988노인복지센터</v>
      </c>
      <c r="D266" s="308" t="str">
        <f ca="1">관리대장!D133</f>
        <v>김연수</v>
      </c>
      <c r="E266" s="308">
        <v>1</v>
      </c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  <c r="R266" s="308"/>
      <c r="S266" s="309"/>
      <c r="U266" s="1317"/>
    </row>
    <row r="267" spans="1:21" ht="20.100000000000001" customHeight="1">
      <c r="A267" s="307">
        <v>6</v>
      </c>
      <c r="B267" s="308" t="str">
        <f ca="1">관리대장!C134</f>
        <v>3-11320-00158</v>
      </c>
      <c r="C267" s="308" t="str">
        <f>관리대장!B134</f>
        <v>9988노인복지센터</v>
      </c>
      <c r="D267" s="308" t="str">
        <f ca="1">관리대장!D134</f>
        <v>김정순</v>
      </c>
      <c r="E267" s="308">
        <v>1</v>
      </c>
      <c r="F267" s="308"/>
      <c r="G267" s="308"/>
      <c r="H267" s="308"/>
      <c r="I267" s="308"/>
      <c r="J267" s="308"/>
      <c r="K267" s="308"/>
      <c r="L267" s="308"/>
      <c r="M267" s="308"/>
      <c r="N267" s="308"/>
      <c r="O267" s="308"/>
      <c r="P267" s="308"/>
      <c r="Q267" s="308"/>
      <c r="R267" s="308"/>
      <c r="S267" s="309"/>
      <c r="U267" s="1317"/>
    </row>
    <row r="268" spans="1:21" ht="20.100000000000001" customHeight="1">
      <c r="A268" s="307">
        <v>7</v>
      </c>
      <c r="B268" s="308" t="str">
        <f ca="1">관리대장!C135</f>
        <v>3-11320-00158</v>
      </c>
      <c r="C268" s="308" t="str">
        <f>관리대장!B135</f>
        <v>9988노인복지센터</v>
      </c>
      <c r="D268" s="308" t="str">
        <f ca="1">관리대장!D135</f>
        <v>김찬옥</v>
      </c>
      <c r="E268" s="308">
        <v>1</v>
      </c>
      <c r="F268" s="308"/>
      <c r="G268" s="308"/>
      <c r="H268" s="308"/>
      <c r="I268" s="308"/>
      <c r="J268" s="308"/>
      <c r="K268" s="308"/>
      <c r="L268" s="308"/>
      <c r="M268" s="308"/>
      <c r="N268" s="308"/>
      <c r="O268" s="308"/>
      <c r="P268" s="308"/>
      <c r="Q268" s="308"/>
      <c r="R268" s="308"/>
      <c r="S268" s="309"/>
      <c r="U268" s="1317"/>
    </row>
    <row r="269" spans="1:21" ht="20.100000000000001" customHeight="1">
      <c r="A269" s="307">
        <v>8</v>
      </c>
      <c r="B269" s="308" t="str">
        <f ca="1">관리대장!C136</f>
        <v>3-11320-00158</v>
      </c>
      <c r="C269" s="308" t="str">
        <f>관리대장!B136</f>
        <v>9988노인복지센터</v>
      </c>
      <c r="D269" s="308" t="str">
        <f ca="1">관리대장!D136</f>
        <v>김희자</v>
      </c>
      <c r="E269" s="308">
        <v>1</v>
      </c>
      <c r="F269" s="308"/>
      <c r="G269" s="308"/>
      <c r="H269" s="308"/>
      <c r="I269" s="308"/>
      <c r="J269" s="308"/>
      <c r="K269" s="308"/>
      <c r="L269" s="308"/>
      <c r="M269" s="308"/>
      <c r="N269" s="308"/>
      <c r="O269" s="308"/>
      <c r="P269" s="308"/>
      <c r="Q269" s="308"/>
      <c r="R269" s="308"/>
      <c r="S269" s="309"/>
      <c r="U269" s="1317"/>
    </row>
    <row r="270" spans="1:21" ht="20.100000000000001" customHeight="1">
      <c r="A270" s="307">
        <v>9</v>
      </c>
      <c r="B270" s="308" t="str">
        <f ca="1">관리대장!C137</f>
        <v>3-11320-00158</v>
      </c>
      <c r="C270" s="308" t="str">
        <f>관리대장!B137</f>
        <v>9988노인복지센터</v>
      </c>
      <c r="D270" s="308" t="str">
        <f ca="1">관리대장!D137</f>
        <v>민경희</v>
      </c>
      <c r="E270" s="308">
        <v>1</v>
      </c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9"/>
      <c r="U270" s="1317"/>
    </row>
    <row r="271" spans="1:21" ht="20.100000000000001" customHeight="1">
      <c r="A271" s="307">
        <v>10</v>
      </c>
      <c r="B271" s="308" t="str">
        <f ca="1">관리대장!C138</f>
        <v>3-11320-00158</v>
      </c>
      <c r="C271" s="308" t="str">
        <f>관리대장!B138</f>
        <v>9988노인복지센터</v>
      </c>
      <c r="D271" s="308" t="str">
        <f ca="1">관리대장!D138</f>
        <v>박경숙</v>
      </c>
      <c r="E271" s="308">
        <v>1</v>
      </c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9"/>
      <c r="U271" s="1317"/>
    </row>
    <row r="272" spans="1:21" ht="20.100000000000001" customHeight="1">
      <c r="A272" s="307">
        <v>11</v>
      </c>
      <c r="B272" s="308" t="str">
        <f ca="1">관리대장!C139</f>
        <v>3-11320-00158</v>
      </c>
      <c r="C272" s="308" t="str">
        <f>관리대장!B139</f>
        <v>9988노인복지센터</v>
      </c>
      <c r="D272" s="308" t="str">
        <f ca="1">관리대장!D139</f>
        <v>박금희</v>
      </c>
      <c r="E272" s="308">
        <v>1</v>
      </c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  <c r="R272" s="308"/>
      <c r="S272" s="309"/>
      <c r="U272" s="1317"/>
    </row>
    <row r="273" spans="1:21" ht="20.100000000000001" customHeight="1">
      <c r="A273" s="307">
        <v>12</v>
      </c>
      <c r="B273" s="308" t="str">
        <f ca="1">관리대장!C140</f>
        <v>3-11320-00158</v>
      </c>
      <c r="C273" s="308" t="str">
        <f>관리대장!B140</f>
        <v>9988노인복지센터</v>
      </c>
      <c r="D273" s="308" t="str">
        <f ca="1">관리대장!D140</f>
        <v>서순일</v>
      </c>
      <c r="E273" s="308">
        <v>1</v>
      </c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  <c r="R273" s="308"/>
      <c r="S273" s="309"/>
      <c r="U273" s="1317"/>
    </row>
    <row r="274" spans="1:21" ht="20.100000000000001" customHeight="1">
      <c r="A274" s="307">
        <v>13</v>
      </c>
      <c r="B274" s="308" t="str">
        <f ca="1">관리대장!C141</f>
        <v>3-11320-00158</v>
      </c>
      <c r="C274" s="308" t="str">
        <f>관리대장!B141</f>
        <v>9988노인복지센터</v>
      </c>
      <c r="D274" s="308" t="str">
        <f ca="1">관리대장!D141</f>
        <v>설용희</v>
      </c>
      <c r="E274" s="308">
        <v>1</v>
      </c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9"/>
      <c r="U274" s="1317"/>
    </row>
    <row r="275" spans="1:21" ht="20.100000000000001" customHeight="1">
      <c r="A275" s="307">
        <v>14</v>
      </c>
      <c r="B275" s="308" t="str">
        <f ca="1">관리대장!C142</f>
        <v>3-11320-00158</v>
      </c>
      <c r="C275" s="308" t="str">
        <f>관리대장!B142</f>
        <v>9988노인복지센터</v>
      </c>
      <c r="D275" s="308" t="str">
        <f ca="1">관리대장!D142</f>
        <v>양순이</v>
      </c>
      <c r="E275" s="308">
        <v>1</v>
      </c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9"/>
      <c r="U275" s="1317"/>
    </row>
    <row r="276" spans="1:21" ht="20.100000000000001" customHeight="1">
      <c r="A276" s="307">
        <v>15</v>
      </c>
      <c r="B276" s="308" t="str">
        <f ca="1">관리대장!C143</f>
        <v>3-11320-00158</v>
      </c>
      <c r="C276" s="308" t="str">
        <f>관리대장!B143</f>
        <v>9988노인복지센터</v>
      </c>
      <c r="D276" s="308" t="str">
        <f ca="1">관리대장!D143</f>
        <v>엄춘란</v>
      </c>
      <c r="E276" s="308">
        <v>1</v>
      </c>
      <c r="F276" s="308"/>
      <c r="G276" s="308"/>
      <c r="H276" s="308"/>
      <c r="I276" s="308"/>
      <c r="J276" s="308"/>
      <c r="K276" s="308"/>
      <c r="L276" s="308"/>
      <c r="M276" s="308"/>
      <c r="N276" s="308"/>
      <c r="O276" s="308"/>
      <c r="P276" s="308"/>
      <c r="Q276" s="308"/>
      <c r="R276" s="308"/>
      <c r="S276" s="309"/>
      <c r="U276" s="1317"/>
    </row>
    <row r="277" spans="1:21" ht="20.100000000000001" customHeight="1">
      <c r="A277" s="1795" t="s">
        <v>1195</v>
      </c>
      <c r="B277" s="1796"/>
      <c r="C277" s="1796"/>
      <c r="D277" s="1796"/>
      <c r="E277" s="1797"/>
      <c r="F277" s="605"/>
      <c r="G277" s="605"/>
      <c r="H277" s="605"/>
      <c r="I277" s="605"/>
      <c r="J277" s="605"/>
      <c r="K277" s="605"/>
      <c r="L277" s="605"/>
      <c r="M277" s="605"/>
      <c r="N277" s="605"/>
      <c r="O277" s="605"/>
      <c r="P277" s="605"/>
      <c r="Q277" s="605"/>
      <c r="R277" s="605"/>
      <c r="S277" s="606"/>
      <c r="U277" s="1317"/>
    </row>
    <row r="278" spans="1:21" ht="20.100000000000001" customHeight="1" thickBot="1">
      <c r="A278" s="1776" t="s">
        <v>721</v>
      </c>
      <c r="B278" s="1777"/>
      <c r="C278" s="1777"/>
      <c r="D278" s="1777"/>
      <c r="E278" s="1778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  <c r="R278" s="310"/>
      <c r="S278" s="311"/>
      <c r="U278" s="1317"/>
    </row>
    <row r="279" spans="1:21" ht="20.100000000000001" customHeight="1" thickBot="1">
      <c r="A279" s="312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U279" s="1317"/>
    </row>
    <row r="280" spans="1:21" ht="39.75" thickBot="1">
      <c r="A280" s="1779" t="str">
        <f>A249</f>
        <v>요양보호사 직무교육 출석부</v>
      </c>
      <c r="B280" s="1780"/>
      <c r="C280" s="1780"/>
      <c r="D280" s="1780"/>
      <c r="E280" s="1780"/>
      <c r="F280" s="1780"/>
      <c r="G280" s="1780"/>
      <c r="H280" s="1780"/>
      <c r="I280" s="1780"/>
      <c r="J280" s="1780"/>
      <c r="K280" s="1780"/>
      <c r="L280" s="1780"/>
      <c r="M280" s="1780"/>
      <c r="N280" s="1780"/>
      <c r="O280" s="1780"/>
      <c r="P280" s="1780"/>
      <c r="Q280" s="1780"/>
      <c r="R280" s="1780"/>
      <c r="S280" s="1781"/>
      <c r="U280" s="1317"/>
    </row>
    <row r="281" spans="1:21" s="1" customFormat="1" ht="20.100000000000001" customHeight="1">
      <c r="B281" s="301"/>
      <c r="C281" s="300"/>
      <c r="D281" s="300"/>
      <c r="E281" s="300"/>
      <c r="F281" s="300"/>
      <c r="G281" s="300"/>
      <c r="H281" s="300"/>
      <c r="I281" s="300"/>
      <c r="J281" s="300"/>
      <c r="K281" s="300"/>
      <c r="L281" s="300"/>
      <c r="M281" s="300"/>
      <c r="N281" s="300"/>
      <c r="O281" s="300"/>
      <c r="P281" s="300"/>
      <c r="Q281" s="301"/>
      <c r="R281" s="301"/>
      <c r="S281" s="301"/>
      <c r="U281" s="1317"/>
    </row>
    <row r="282" spans="1:21" ht="20.100000000000001" customHeight="1">
      <c r="A282" s="1801" t="s">
        <v>575</v>
      </c>
      <c r="B282" s="1801"/>
      <c r="C282" s="1801"/>
      <c r="D282" s="1801"/>
      <c r="E282" s="1801"/>
      <c r="F282" s="1801"/>
      <c r="G282" s="1801"/>
      <c r="H282" s="1802" t="s">
        <v>2241</v>
      </c>
      <c r="I282" s="1802"/>
      <c r="J282" s="1782">
        <f>J251</f>
        <v>44142</v>
      </c>
      <c r="K282" s="1782"/>
      <c r="L282" s="1782"/>
      <c r="M282" s="1782"/>
      <c r="N282" s="1231" t="str">
        <f>시간표!B49</f>
        <v>(7회차)</v>
      </c>
      <c r="Q282" s="312"/>
      <c r="R282" s="312"/>
      <c r="S282" s="312"/>
      <c r="U282" s="1317"/>
    </row>
    <row r="283" spans="1:21" ht="20.100000000000001" customHeight="1">
      <c r="A283" s="1783" t="s">
        <v>576</v>
      </c>
      <c r="B283" s="1783"/>
      <c r="C283" s="1783"/>
      <c r="D283" s="1783"/>
      <c r="E283" s="1783"/>
      <c r="F283" s="1783"/>
      <c r="G283" s="1783"/>
      <c r="H283" s="1784" t="s">
        <v>2242</v>
      </c>
      <c r="I283" s="1784"/>
      <c r="J283" s="1230" t="str">
        <f>J252</f>
        <v>30명</v>
      </c>
      <c r="K283" s="1208"/>
      <c r="L283" s="1208"/>
      <c r="M283" s="1208"/>
      <c r="N283" s="1208"/>
      <c r="Q283" s="312"/>
      <c r="R283" s="312"/>
      <c r="S283" s="312"/>
      <c r="U283" s="1317"/>
    </row>
    <row r="284" spans="1:21" s="1" customFormat="1" ht="20.100000000000001" customHeight="1" thickBot="1">
      <c r="B284" s="301"/>
      <c r="C284" s="300"/>
      <c r="D284" s="300"/>
      <c r="E284" s="300"/>
      <c r="F284" s="300"/>
      <c r="G284" s="300"/>
      <c r="H284" s="300"/>
      <c r="I284" s="300"/>
      <c r="J284" s="300"/>
      <c r="K284" s="300"/>
      <c r="L284" s="300"/>
      <c r="M284" s="300"/>
      <c r="N284" s="300"/>
      <c r="O284" s="300"/>
      <c r="P284" s="300"/>
      <c r="Q284" s="301"/>
      <c r="R284" s="301"/>
      <c r="S284" s="301"/>
      <c r="U284" s="1317"/>
    </row>
    <row r="285" spans="1:21" ht="20.100000000000001" customHeight="1">
      <c r="A285" s="1785" t="s">
        <v>695</v>
      </c>
      <c r="B285" s="1788" t="s">
        <v>562</v>
      </c>
      <c r="C285" s="1788" t="s">
        <v>561</v>
      </c>
      <c r="D285" s="1788" t="s">
        <v>230</v>
      </c>
      <c r="E285" s="1788" t="s">
        <v>560</v>
      </c>
      <c r="F285" s="1788" t="s">
        <v>557</v>
      </c>
      <c r="G285" s="1788"/>
      <c r="H285" s="1788"/>
      <c r="I285" s="1788"/>
      <c r="J285" s="1788"/>
      <c r="K285" s="1788"/>
      <c r="L285" s="1788"/>
      <c r="M285" s="1788"/>
      <c r="N285" s="1788"/>
      <c r="O285" s="1788"/>
      <c r="P285" s="1788"/>
      <c r="Q285" s="1788" t="s">
        <v>565</v>
      </c>
      <c r="R285" s="1788" t="s">
        <v>564</v>
      </c>
      <c r="S285" s="1791" t="s">
        <v>563</v>
      </c>
      <c r="U285" s="1317"/>
    </row>
    <row r="286" spans="1:21" ht="20.100000000000001" customHeight="1">
      <c r="A286" s="1786"/>
      <c r="B286" s="1789"/>
      <c r="C286" s="1789"/>
      <c r="D286" s="1789"/>
      <c r="E286" s="1789"/>
      <c r="F286" s="1790" t="s">
        <v>569</v>
      </c>
      <c r="G286" s="1789" t="s">
        <v>558</v>
      </c>
      <c r="H286" s="1789"/>
      <c r="I286" s="1789"/>
      <c r="J286" s="1789"/>
      <c r="K286" s="1789"/>
      <c r="L286" s="1789"/>
      <c r="M286" s="1789"/>
      <c r="N286" s="1789"/>
      <c r="O286" s="1789"/>
      <c r="P286" s="1789" t="s">
        <v>566</v>
      </c>
      <c r="Q286" s="1789"/>
      <c r="R286" s="1789"/>
      <c r="S286" s="1792"/>
      <c r="U286" s="1317"/>
    </row>
    <row r="287" spans="1:21" ht="20.100000000000001" customHeight="1">
      <c r="A287" s="1786"/>
      <c r="B287" s="1789"/>
      <c r="C287" s="1789"/>
      <c r="D287" s="1789"/>
      <c r="E287" s="1789"/>
      <c r="F287" s="1794"/>
      <c r="G287" s="1789" t="s">
        <v>692</v>
      </c>
      <c r="H287" s="1789" t="s">
        <v>693</v>
      </c>
      <c r="I287" s="1789" t="s">
        <v>693</v>
      </c>
      <c r="J287" s="1789" t="s">
        <v>688</v>
      </c>
      <c r="K287" s="1789" t="s">
        <v>694</v>
      </c>
      <c r="L287" s="1789" t="s">
        <v>690</v>
      </c>
      <c r="M287" s="1789" t="s">
        <v>720</v>
      </c>
      <c r="N287" s="1789" t="s">
        <v>720</v>
      </c>
      <c r="O287" s="1789" t="s">
        <v>559</v>
      </c>
      <c r="P287" s="1789"/>
      <c r="Q287" s="1789"/>
      <c r="R287" s="1789"/>
      <c r="S287" s="1792"/>
      <c r="U287" s="1317"/>
    </row>
    <row r="288" spans="1:21" ht="20.100000000000001" customHeight="1">
      <c r="A288" s="1786"/>
      <c r="B288" s="1789"/>
      <c r="C288" s="1789"/>
      <c r="D288" s="1789"/>
      <c r="E288" s="1789"/>
      <c r="F288" s="1794"/>
      <c r="G288" s="1789"/>
      <c r="H288" s="1789"/>
      <c r="I288" s="1789"/>
      <c r="J288" s="1789"/>
      <c r="K288" s="1789"/>
      <c r="L288" s="1789"/>
      <c r="M288" s="1789"/>
      <c r="N288" s="1789"/>
      <c r="O288" s="1789"/>
      <c r="P288" s="1789"/>
      <c r="Q288" s="1789"/>
      <c r="R288" s="1789"/>
      <c r="S288" s="1792"/>
      <c r="U288" s="1317"/>
    </row>
    <row r="289" spans="1:21" ht="20.100000000000001" customHeight="1">
      <c r="A289" s="1786"/>
      <c r="B289" s="1789"/>
      <c r="C289" s="1789"/>
      <c r="D289" s="1789"/>
      <c r="E289" s="1789"/>
      <c r="F289" s="1794"/>
      <c r="G289" s="1789"/>
      <c r="H289" s="1789"/>
      <c r="I289" s="1789"/>
      <c r="J289" s="1789"/>
      <c r="K289" s="1789"/>
      <c r="L289" s="1789"/>
      <c r="M289" s="1789"/>
      <c r="N289" s="1789"/>
      <c r="O289" s="1789"/>
      <c r="P289" s="1789"/>
      <c r="Q289" s="1789"/>
      <c r="R289" s="1789"/>
      <c r="S289" s="1792"/>
      <c r="U289" s="1317"/>
    </row>
    <row r="290" spans="1:21" ht="20.100000000000001" customHeight="1">
      <c r="A290" s="1786"/>
      <c r="B290" s="1789"/>
      <c r="C290" s="1789"/>
      <c r="D290" s="1789"/>
      <c r="E290" s="1789"/>
      <c r="F290" s="1794"/>
      <c r="G290" s="1803" t="s">
        <v>570</v>
      </c>
      <c r="H290" s="1803" t="s">
        <v>680</v>
      </c>
      <c r="I290" s="1803" t="s">
        <v>681</v>
      </c>
      <c r="J290" s="1803" t="s">
        <v>682</v>
      </c>
      <c r="K290" s="1803" t="s">
        <v>683</v>
      </c>
      <c r="L290" s="1803" t="s">
        <v>1823</v>
      </c>
      <c r="M290" s="1803" t="s">
        <v>1824</v>
      </c>
      <c r="N290" s="1803" t="s">
        <v>1825</v>
      </c>
      <c r="O290" s="1803" t="s">
        <v>1826</v>
      </c>
      <c r="P290" s="1789"/>
      <c r="Q290" s="1789"/>
      <c r="R290" s="1789"/>
      <c r="S290" s="1792"/>
      <c r="U290" s="1317"/>
    </row>
    <row r="291" spans="1:21" ht="20.100000000000001" customHeight="1">
      <c r="A291" s="1786"/>
      <c r="B291" s="1789"/>
      <c r="C291" s="1789"/>
      <c r="D291" s="1789"/>
      <c r="E291" s="1789"/>
      <c r="F291" s="1794"/>
      <c r="G291" s="1804"/>
      <c r="H291" s="1804"/>
      <c r="I291" s="1804"/>
      <c r="J291" s="1804"/>
      <c r="K291" s="1804"/>
      <c r="L291" s="1804"/>
      <c r="M291" s="1804"/>
      <c r="N291" s="1804"/>
      <c r="O291" s="1804"/>
      <c r="P291" s="1789"/>
      <c r="Q291" s="1789"/>
      <c r="R291" s="1789"/>
      <c r="S291" s="1792"/>
      <c r="U291" s="1317"/>
    </row>
    <row r="292" spans="1:21" ht="20.100000000000001" customHeight="1" thickBot="1">
      <c r="A292" s="1787"/>
      <c r="B292" s="1790"/>
      <c r="C292" s="1790"/>
      <c r="D292" s="1790"/>
      <c r="E292" s="1790"/>
      <c r="F292" s="1794"/>
      <c r="G292" s="1305" t="str">
        <f>G261</f>
        <v>김주원</v>
      </c>
      <c r="H292" s="1305" t="str">
        <f>H261</f>
        <v>김주원</v>
      </c>
      <c r="I292" s="1305" t="str">
        <f>I261</f>
        <v>김주원</v>
      </c>
      <c r="J292" s="1305" t="str">
        <f>J261</f>
        <v>김주원</v>
      </c>
      <c r="K292" s="1305"/>
      <c r="L292" s="1305" t="str">
        <f t="shared" ref="L292:O292" si="4">L261</f>
        <v>박윤선</v>
      </c>
      <c r="M292" s="1305" t="str">
        <f t="shared" si="4"/>
        <v>박윤선</v>
      </c>
      <c r="N292" s="1305" t="str">
        <f t="shared" si="4"/>
        <v>박윤선</v>
      </c>
      <c r="O292" s="1305" t="str">
        <f t="shared" si="4"/>
        <v>박윤선</v>
      </c>
      <c r="P292" s="1790"/>
      <c r="Q292" s="1790"/>
      <c r="R292" s="1790"/>
      <c r="S292" s="1793"/>
      <c r="U292" s="1317"/>
    </row>
    <row r="293" spans="1:21" ht="20.100000000000001" customHeight="1">
      <c r="A293" s="303">
        <v>16</v>
      </c>
      <c r="B293" s="304" t="str">
        <f ca="1">관리대장!C144</f>
        <v>3-11320-00158</v>
      </c>
      <c r="C293" s="304" t="str">
        <f>관리대장!B144</f>
        <v>9988노인복지센터</v>
      </c>
      <c r="D293" s="304" t="str">
        <f ca="1">관리대장!D144</f>
        <v>유길자</v>
      </c>
      <c r="E293" s="304">
        <v>1</v>
      </c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6"/>
      <c r="U293" s="1317"/>
    </row>
    <row r="294" spans="1:21" ht="20.100000000000001" customHeight="1">
      <c r="A294" s="307">
        <v>17</v>
      </c>
      <c r="B294" s="308" t="str">
        <f ca="1">관리대장!C145</f>
        <v>3-11320-00158</v>
      </c>
      <c r="C294" s="308" t="str">
        <f>관리대장!B145</f>
        <v>9988노인복지센터</v>
      </c>
      <c r="D294" s="308" t="str">
        <f ca="1">관리대장!D145</f>
        <v>윤인숙</v>
      </c>
      <c r="E294" s="308">
        <v>1</v>
      </c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  <c r="R294" s="308"/>
      <c r="S294" s="309"/>
      <c r="U294" s="1317"/>
    </row>
    <row r="295" spans="1:21" ht="20.100000000000001" customHeight="1">
      <c r="A295" s="307">
        <v>18</v>
      </c>
      <c r="B295" s="308" t="str">
        <f ca="1">관리대장!C146</f>
        <v>3-11320-00158</v>
      </c>
      <c r="C295" s="308" t="str">
        <f>관리대장!B146</f>
        <v>9988노인복지센터</v>
      </c>
      <c r="D295" s="308" t="str">
        <f ca="1">관리대장!D146</f>
        <v>이점숙</v>
      </c>
      <c r="E295" s="308">
        <v>1</v>
      </c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  <c r="R295" s="308"/>
      <c r="S295" s="309"/>
      <c r="U295" s="1317"/>
    </row>
    <row r="296" spans="1:21" ht="20.100000000000001" customHeight="1">
      <c r="A296" s="307">
        <v>19</v>
      </c>
      <c r="B296" s="308" t="str">
        <f ca="1">관리대장!C147</f>
        <v>3-11320-00158</v>
      </c>
      <c r="C296" s="308" t="str">
        <f>관리대장!B147</f>
        <v>9988노인복지센터</v>
      </c>
      <c r="D296" s="308" t="str">
        <f ca="1">관리대장!D147</f>
        <v>이춘화</v>
      </c>
      <c r="E296" s="308">
        <v>1</v>
      </c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  <c r="R296" s="308"/>
      <c r="S296" s="309"/>
      <c r="U296" s="1317"/>
    </row>
    <row r="297" spans="1:21" ht="20.100000000000001" customHeight="1">
      <c r="A297" s="307">
        <v>20</v>
      </c>
      <c r="B297" s="308" t="str">
        <f ca="1">관리대장!C148</f>
        <v>3-11320-00158</v>
      </c>
      <c r="C297" s="308" t="str">
        <f>관리대장!B148</f>
        <v>9988노인복지센터</v>
      </c>
      <c r="D297" s="308" t="str">
        <f ca="1">관리대장!D148</f>
        <v>이현주</v>
      </c>
      <c r="E297" s="308">
        <v>1</v>
      </c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  <c r="R297" s="308"/>
      <c r="S297" s="309"/>
      <c r="U297" s="1317"/>
    </row>
    <row r="298" spans="1:21" ht="20.100000000000001" customHeight="1">
      <c r="A298" s="307">
        <v>21</v>
      </c>
      <c r="B298" s="308" t="str">
        <f ca="1">관리대장!C149</f>
        <v>3-11320-00158</v>
      </c>
      <c r="C298" s="308" t="str">
        <f>관리대장!B149</f>
        <v>9988노인복지센터</v>
      </c>
      <c r="D298" s="308" t="str">
        <f ca="1">관리대장!D149</f>
        <v>임순복</v>
      </c>
      <c r="E298" s="308">
        <v>1</v>
      </c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  <c r="R298" s="308"/>
      <c r="S298" s="309"/>
      <c r="U298" s="1317"/>
    </row>
    <row r="299" spans="1:21" ht="20.100000000000001" customHeight="1">
      <c r="A299" s="307">
        <v>22</v>
      </c>
      <c r="B299" s="308" t="str">
        <f ca="1">관리대장!C150</f>
        <v>3-11320-00158</v>
      </c>
      <c r="C299" s="308" t="str">
        <f>관리대장!B150</f>
        <v>9988노인복지센터</v>
      </c>
      <c r="D299" s="308" t="str">
        <f ca="1">관리대장!D150</f>
        <v>최옥연</v>
      </c>
      <c r="E299" s="308">
        <v>1</v>
      </c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  <c r="R299" s="308"/>
      <c r="S299" s="309"/>
      <c r="U299" s="1317"/>
    </row>
    <row r="300" spans="1:21" ht="20.100000000000001" customHeight="1">
      <c r="A300" s="307">
        <v>23</v>
      </c>
      <c r="B300" s="308" t="str">
        <f ca="1">관리대장!C151</f>
        <v>3-11320-00158</v>
      </c>
      <c r="C300" s="308" t="str">
        <f>관리대장!B151</f>
        <v>9988노인복지센터</v>
      </c>
      <c r="D300" s="308" t="str">
        <f ca="1">관리대장!D151</f>
        <v>최현애</v>
      </c>
      <c r="E300" s="308">
        <v>1</v>
      </c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  <c r="R300" s="308"/>
      <c r="S300" s="309"/>
      <c r="U300" s="1317"/>
    </row>
    <row r="301" spans="1:21" ht="20.100000000000001" customHeight="1">
      <c r="A301" s="307">
        <v>24</v>
      </c>
      <c r="B301" s="308" t="str">
        <f ca="1">관리대장!C152</f>
        <v>3-11320-00158</v>
      </c>
      <c r="C301" s="308" t="str">
        <f>관리대장!B152</f>
        <v>9988노인복지센터</v>
      </c>
      <c r="D301" s="308" t="str">
        <f ca="1">관리대장!D152</f>
        <v>피영숙</v>
      </c>
      <c r="E301" s="308">
        <v>1</v>
      </c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  <c r="R301" s="308"/>
      <c r="S301" s="309"/>
      <c r="U301" s="1317"/>
    </row>
    <row r="302" spans="1:21" ht="20.100000000000001" customHeight="1">
      <c r="A302" s="307">
        <v>25</v>
      </c>
      <c r="B302" s="308" t="str">
        <f ca="1">관리대장!C153</f>
        <v>3-11320-00158</v>
      </c>
      <c r="C302" s="308" t="str">
        <f>관리대장!B153</f>
        <v>9988노인복지센터</v>
      </c>
      <c r="D302" s="308" t="str">
        <f ca="1">관리대장!D153</f>
        <v>홍쌍이</v>
      </c>
      <c r="E302" s="308">
        <v>1</v>
      </c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  <c r="R302" s="308"/>
      <c r="S302" s="309"/>
      <c r="U302" s="1317"/>
    </row>
    <row r="303" spans="1:21" ht="20.100000000000001" customHeight="1">
      <c r="A303" s="307">
        <v>26</v>
      </c>
      <c r="B303" s="308" t="str">
        <f ca="1">관리대장!C154</f>
        <v>3-11320-00158</v>
      </c>
      <c r="C303" s="308" t="str">
        <f>관리대장!B154</f>
        <v>9988노인복지센터</v>
      </c>
      <c r="D303" s="308" t="str">
        <f ca="1">관리대장!D154</f>
        <v>홍영자</v>
      </c>
      <c r="E303" s="308">
        <v>1</v>
      </c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  <c r="R303" s="308"/>
      <c r="S303" s="309"/>
      <c r="U303" s="1317"/>
    </row>
    <row r="304" spans="1:21" ht="20.100000000000001" customHeight="1">
      <c r="A304" s="307">
        <v>27</v>
      </c>
      <c r="B304" s="308" t="str">
        <f ca="1">관리대장!C155</f>
        <v>3-11320-00456</v>
      </c>
      <c r="C304" s="308" t="str">
        <f>관리대장!B155</f>
        <v>이든케어복지센터1</v>
      </c>
      <c r="D304" s="308" t="str">
        <f ca="1">관리대장!D155</f>
        <v>김연순</v>
      </c>
      <c r="E304" s="308">
        <v>1</v>
      </c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  <c r="R304" s="308"/>
      <c r="S304" s="309"/>
      <c r="U304" s="1317"/>
    </row>
    <row r="305" spans="1:21" ht="20.100000000000001" customHeight="1">
      <c r="A305" s="307">
        <v>28</v>
      </c>
      <c r="B305" s="308" t="str">
        <f ca="1">관리대장!C156</f>
        <v>3-11320-00456</v>
      </c>
      <c r="C305" s="308" t="str">
        <f>관리대장!B156</f>
        <v>이든케어복지센터1</v>
      </c>
      <c r="D305" s="308" t="str">
        <f ca="1">관리대장!D156</f>
        <v>이금자</v>
      </c>
      <c r="E305" s="308">
        <v>1</v>
      </c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  <c r="R305" s="308"/>
      <c r="S305" s="309"/>
      <c r="U305" s="1317"/>
    </row>
    <row r="306" spans="1:21" ht="20.100000000000001" customHeight="1">
      <c r="A306" s="307">
        <v>29</v>
      </c>
      <c r="B306" s="308" t="str">
        <f ca="1">관리대장!C157</f>
        <v>3-11320-00456</v>
      </c>
      <c r="C306" s="308" t="str">
        <f>관리대장!B157</f>
        <v>이든케어복지센터1</v>
      </c>
      <c r="D306" s="308" t="str">
        <f ca="1">관리대장!D157</f>
        <v>이진남</v>
      </c>
      <c r="E306" s="308">
        <v>1</v>
      </c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  <c r="R306" s="308"/>
      <c r="S306" s="309"/>
      <c r="U306" s="1317"/>
    </row>
    <row r="307" spans="1:21" ht="20.100000000000001" customHeight="1">
      <c r="A307" s="307">
        <v>30</v>
      </c>
      <c r="B307" s="308" t="str">
        <f ca="1">관리대장!C158</f>
        <v>3-11320-00155</v>
      </c>
      <c r="C307" s="308" t="str">
        <f>관리대장!B158</f>
        <v>양지재가복지센터</v>
      </c>
      <c r="D307" s="308" t="str">
        <f ca="1">관리대장!D158</f>
        <v>김경민</v>
      </c>
      <c r="E307" s="308">
        <v>1</v>
      </c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  <c r="R307" s="308"/>
      <c r="S307" s="309"/>
      <c r="U307" s="1317"/>
    </row>
    <row r="308" spans="1:21" ht="20.100000000000001" customHeight="1">
      <c r="A308" s="1795" t="s">
        <v>1195</v>
      </c>
      <c r="B308" s="1796"/>
      <c r="C308" s="1796"/>
      <c r="D308" s="1796"/>
      <c r="E308" s="1797"/>
      <c r="F308" s="605"/>
      <c r="G308" s="605"/>
      <c r="H308" s="605"/>
      <c r="I308" s="605"/>
      <c r="J308" s="605"/>
      <c r="K308" s="605"/>
      <c r="L308" s="605"/>
      <c r="M308" s="605"/>
      <c r="N308" s="605"/>
      <c r="O308" s="605"/>
      <c r="P308" s="605"/>
      <c r="Q308" s="605"/>
      <c r="R308" s="605"/>
      <c r="S308" s="606"/>
      <c r="U308" s="1317"/>
    </row>
    <row r="309" spans="1:21" ht="20.100000000000001" customHeight="1" thickBot="1">
      <c r="A309" s="1776" t="s">
        <v>721</v>
      </c>
      <c r="B309" s="1777"/>
      <c r="C309" s="1777"/>
      <c r="D309" s="1777"/>
      <c r="E309" s="1778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  <c r="R309" s="310"/>
      <c r="S309" s="311"/>
      <c r="U309" s="1317"/>
    </row>
    <row r="310" spans="1:21" ht="27" thickBot="1">
      <c r="U310" s="1317"/>
    </row>
    <row r="311" spans="1:21" s="1243" customFormat="1" ht="42" thickBot="1">
      <c r="A311" s="1798" t="s">
        <v>2012</v>
      </c>
      <c r="B311" s="1799"/>
      <c r="C311" s="1799"/>
      <c r="D311" s="1799"/>
      <c r="E311" s="1799"/>
      <c r="F311" s="1799"/>
      <c r="G311" s="1799"/>
      <c r="H311" s="1799"/>
      <c r="I311" s="1799"/>
      <c r="J311" s="1799"/>
      <c r="K311" s="1799"/>
      <c r="L311" s="1799"/>
      <c r="M311" s="1799"/>
      <c r="N311" s="1799"/>
      <c r="O311" s="1799"/>
      <c r="P311" s="1799"/>
      <c r="Q311" s="1799"/>
      <c r="R311" s="1799"/>
      <c r="S311" s="1800"/>
      <c r="U311" s="1317">
        <f>U249+1</f>
        <v>6</v>
      </c>
    </row>
    <row r="312" spans="1:21" s="1" customFormat="1" ht="20.100000000000001" customHeight="1">
      <c r="A312" s="300"/>
      <c r="B312" s="300"/>
      <c r="C312" s="300"/>
      <c r="D312" s="300"/>
      <c r="E312" s="300"/>
      <c r="F312" s="300"/>
      <c r="G312" s="300"/>
      <c r="H312" s="300"/>
      <c r="I312" s="300"/>
      <c r="J312" s="300"/>
      <c r="K312" s="300"/>
      <c r="L312" s="300"/>
      <c r="M312" s="300"/>
      <c r="N312" s="300"/>
      <c r="O312" s="300"/>
      <c r="P312" s="300"/>
      <c r="Q312" s="300"/>
      <c r="R312" s="300"/>
      <c r="S312" s="300"/>
      <c r="U312" s="1317"/>
    </row>
    <row r="313" spans="1:21" ht="20.100000000000001" customHeight="1">
      <c r="A313" s="1801" t="s">
        <v>575</v>
      </c>
      <c r="B313" s="1801"/>
      <c r="C313" s="1801"/>
      <c r="D313" s="1801"/>
      <c r="E313" s="1801"/>
      <c r="F313" s="1801"/>
      <c r="G313" s="1801"/>
      <c r="H313" s="1802" t="s">
        <v>2241</v>
      </c>
      <c r="I313" s="1802"/>
      <c r="J313" s="1782">
        <v>44156</v>
      </c>
      <c r="K313" s="1782"/>
      <c r="L313" s="1782"/>
      <c r="M313" s="1782"/>
      <c r="N313" s="1231" t="str">
        <f>시간표!B61</f>
        <v>(8회차)</v>
      </c>
      <c r="U313" s="1317"/>
    </row>
    <row r="314" spans="1:21" ht="20.100000000000001" customHeight="1">
      <c r="A314" s="1783" t="s">
        <v>576</v>
      </c>
      <c r="B314" s="1783"/>
      <c r="C314" s="1783"/>
      <c r="D314" s="1783"/>
      <c r="E314" s="1783"/>
      <c r="F314" s="1783"/>
      <c r="G314" s="1783"/>
      <c r="H314" s="1784" t="s">
        <v>2242</v>
      </c>
      <c r="I314" s="1784"/>
      <c r="J314" s="1230" t="s">
        <v>2364</v>
      </c>
      <c r="K314" s="1208"/>
      <c r="L314" s="1208"/>
      <c r="M314" s="1208"/>
      <c r="N314" s="1208"/>
      <c r="U314" s="1317"/>
    </row>
    <row r="315" spans="1:21" s="1" customFormat="1" ht="20.100000000000001" customHeight="1" thickBot="1">
      <c r="B315" s="301"/>
      <c r="C315" s="300"/>
      <c r="D315" s="300"/>
      <c r="E315" s="300"/>
      <c r="F315" s="300"/>
      <c r="G315" s="300"/>
      <c r="H315" s="300"/>
      <c r="I315" s="300"/>
      <c r="J315" s="300"/>
      <c r="K315" s="300"/>
      <c r="L315" s="300"/>
      <c r="M315" s="300"/>
      <c r="N315" s="300"/>
      <c r="O315" s="300"/>
      <c r="P315" s="300"/>
      <c r="Q315" s="301"/>
      <c r="R315" s="301"/>
      <c r="S315" s="301"/>
      <c r="U315" s="1317"/>
    </row>
    <row r="316" spans="1:21" ht="20.100000000000001" customHeight="1">
      <c r="A316" s="1785" t="s">
        <v>695</v>
      </c>
      <c r="B316" s="1788" t="s">
        <v>562</v>
      </c>
      <c r="C316" s="1788" t="s">
        <v>561</v>
      </c>
      <c r="D316" s="1788" t="s">
        <v>230</v>
      </c>
      <c r="E316" s="1788" t="s">
        <v>560</v>
      </c>
      <c r="F316" s="1788" t="s">
        <v>557</v>
      </c>
      <c r="G316" s="1788"/>
      <c r="H316" s="1788"/>
      <c r="I316" s="1788"/>
      <c r="J316" s="1788"/>
      <c r="K316" s="1788"/>
      <c r="L316" s="1788"/>
      <c r="M316" s="1788"/>
      <c r="N316" s="1788"/>
      <c r="O316" s="1788"/>
      <c r="P316" s="1788"/>
      <c r="Q316" s="1788" t="s">
        <v>565</v>
      </c>
      <c r="R316" s="1788" t="s">
        <v>564</v>
      </c>
      <c r="S316" s="1791" t="s">
        <v>563</v>
      </c>
      <c r="U316" s="1317"/>
    </row>
    <row r="317" spans="1:21" ht="20.100000000000001" customHeight="1">
      <c r="A317" s="1786"/>
      <c r="B317" s="1789"/>
      <c r="C317" s="1789"/>
      <c r="D317" s="1789"/>
      <c r="E317" s="1789"/>
      <c r="F317" s="1790" t="s">
        <v>569</v>
      </c>
      <c r="G317" s="1789" t="s">
        <v>558</v>
      </c>
      <c r="H317" s="1789"/>
      <c r="I317" s="1789"/>
      <c r="J317" s="1789"/>
      <c r="K317" s="1789"/>
      <c r="L317" s="1789"/>
      <c r="M317" s="1789"/>
      <c r="N317" s="1789"/>
      <c r="O317" s="1789"/>
      <c r="P317" s="1789" t="s">
        <v>566</v>
      </c>
      <c r="Q317" s="1789"/>
      <c r="R317" s="1789"/>
      <c r="S317" s="1792"/>
      <c r="U317" s="1317"/>
    </row>
    <row r="318" spans="1:21" ht="20.100000000000001" customHeight="1">
      <c r="A318" s="1786"/>
      <c r="B318" s="1789"/>
      <c r="C318" s="1789"/>
      <c r="D318" s="1789"/>
      <c r="E318" s="1789"/>
      <c r="F318" s="1794"/>
      <c r="G318" s="1789" t="s">
        <v>692</v>
      </c>
      <c r="H318" s="1789" t="s">
        <v>693</v>
      </c>
      <c r="I318" s="1789" t="s">
        <v>693</v>
      </c>
      <c r="J318" s="1789" t="s">
        <v>688</v>
      </c>
      <c r="K318" s="1789" t="s">
        <v>694</v>
      </c>
      <c r="L318" s="1789" t="s">
        <v>690</v>
      </c>
      <c r="M318" s="1789" t="s">
        <v>720</v>
      </c>
      <c r="N318" s="1789" t="s">
        <v>720</v>
      </c>
      <c r="O318" s="1789" t="s">
        <v>559</v>
      </c>
      <c r="P318" s="1789"/>
      <c r="Q318" s="1789"/>
      <c r="R318" s="1789"/>
      <c r="S318" s="1792"/>
      <c r="U318" s="1317"/>
    </row>
    <row r="319" spans="1:21" ht="20.100000000000001" customHeight="1">
      <c r="A319" s="1786"/>
      <c r="B319" s="1789"/>
      <c r="C319" s="1789"/>
      <c r="D319" s="1789"/>
      <c r="E319" s="1789"/>
      <c r="F319" s="1794"/>
      <c r="G319" s="1789"/>
      <c r="H319" s="1789"/>
      <c r="I319" s="1789"/>
      <c r="J319" s="1789"/>
      <c r="K319" s="1789"/>
      <c r="L319" s="1789"/>
      <c r="M319" s="1789"/>
      <c r="N319" s="1789"/>
      <c r="O319" s="1789"/>
      <c r="P319" s="1789"/>
      <c r="Q319" s="1789"/>
      <c r="R319" s="1789"/>
      <c r="S319" s="1792"/>
      <c r="U319" s="1317"/>
    </row>
    <row r="320" spans="1:21" ht="20.100000000000001" customHeight="1">
      <c r="A320" s="1786"/>
      <c r="B320" s="1789"/>
      <c r="C320" s="1789"/>
      <c r="D320" s="1789"/>
      <c r="E320" s="1789"/>
      <c r="F320" s="1794"/>
      <c r="G320" s="1789"/>
      <c r="H320" s="1789"/>
      <c r="I320" s="1789"/>
      <c r="J320" s="1789"/>
      <c r="K320" s="1789"/>
      <c r="L320" s="1789"/>
      <c r="M320" s="1789"/>
      <c r="N320" s="1789"/>
      <c r="O320" s="1789"/>
      <c r="P320" s="1789"/>
      <c r="Q320" s="1789"/>
      <c r="R320" s="1789"/>
      <c r="S320" s="1792"/>
      <c r="U320" s="1317"/>
    </row>
    <row r="321" spans="1:21" ht="20.100000000000001" customHeight="1">
      <c r="A321" s="1786"/>
      <c r="B321" s="1789"/>
      <c r="C321" s="1789"/>
      <c r="D321" s="1789"/>
      <c r="E321" s="1789"/>
      <c r="F321" s="1794"/>
      <c r="G321" s="1803" t="s">
        <v>570</v>
      </c>
      <c r="H321" s="1803" t="s">
        <v>680</v>
      </c>
      <c r="I321" s="1803" t="s">
        <v>681</v>
      </c>
      <c r="J321" s="1803" t="s">
        <v>682</v>
      </c>
      <c r="K321" s="1803" t="s">
        <v>683</v>
      </c>
      <c r="L321" s="1803" t="s">
        <v>1823</v>
      </c>
      <c r="M321" s="1803" t="s">
        <v>1824</v>
      </c>
      <c r="N321" s="1803" t="s">
        <v>1825</v>
      </c>
      <c r="O321" s="1803" t="s">
        <v>1826</v>
      </c>
      <c r="P321" s="1789"/>
      <c r="Q321" s="1789"/>
      <c r="R321" s="1789"/>
      <c r="S321" s="1792"/>
      <c r="U321" s="1317"/>
    </row>
    <row r="322" spans="1:21" ht="20.100000000000001" customHeight="1">
      <c r="A322" s="1786"/>
      <c r="B322" s="1789"/>
      <c r="C322" s="1789"/>
      <c r="D322" s="1789"/>
      <c r="E322" s="1789"/>
      <c r="F322" s="1794"/>
      <c r="G322" s="1804"/>
      <c r="H322" s="1804"/>
      <c r="I322" s="1804"/>
      <c r="J322" s="1804"/>
      <c r="K322" s="1804"/>
      <c r="L322" s="1804"/>
      <c r="M322" s="1804"/>
      <c r="N322" s="1804"/>
      <c r="O322" s="1804"/>
      <c r="P322" s="1789"/>
      <c r="Q322" s="1789"/>
      <c r="R322" s="1789"/>
      <c r="S322" s="1792"/>
      <c r="U322" s="1317"/>
    </row>
    <row r="323" spans="1:21" ht="20.100000000000001" customHeight="1" thickBot="1">
      <c r="A323" s="1787"/>
      <c r="B323" s="1790"/>
      <c r="C323" s="1790"/>
      <c r="D323" s="1790"/>
      <c r="E323" s="1790"/>
      <c r="F323" s="1794"/>
      <c r="G323" s="1491" t="s">
        <v>1827</v>
      </c>
      <c r="H323" s="1491" t="str">
        <f>G323</f>
        <v>추기옥</v>
      </c>
      <c r="I323" s="1491" t="str">
        <f t="shared" ref="I323" si="5">H323</f>
        <v>추기옥</v>
      </c>
      <c r="J323" s="1491" t="str">
        <f t="shared" ref="J323" si="6">I323</f>
        <v>추기옥</v>
      </c>
      <c r="K323" s="1491"/>
      <c r="L323" s="1491" t="s">
        <v>573</v>
      </c>
      <c r="M323" s="1491" t="str">
        <f>L323</f>
        <v>장귀남</v>
      </c>
      <c r="N323" s="1491" t="str">
        <f t="shared" ref="N323" si="7">M323</f>
        <v>장귀남</v>
      </c>
      <c r="O323" s="1491" t="str">
        <f t="shared" ref="O323" si="8">N323</f>
        <v>장귀남</v>
      </c>
      <c r="P323" s="1790"/>
      <c r="Q323" s="1790"/>
      <c r="R323" s="1790"/>
      <c r="S323" s="1793"/>
      <c r="U323" s="1317"/>
    </row>
    <row r="324" spans="1:21" ht="20.100000000000001" customHeight="1">
      <c r="A324" s="303">
        <v>1</v>
      </c>
      <c r="B324" s="304" t="str">
        <f ca="1">관리대장!C159</f>
        <v>3-11320-00213</v>
      </c>
      <c r="C324" s="304" t="str">
        <f>LEFT(관리대장!B159,LEN(관리대장!B159)-1)</f>
        <v>로뎀재가복지센터</v>
      </c>
      <c r="D324" s="304" t="str">
        <f ca="1">관리대장!D159</f>
        <v>강형내</v>
      </c>
      <c r="E324" s="304">
        <v>1</v>
      </c>
      <c r="F324" s="304"/>
      <c r="G324" s="305"/>
      <c r="H324" s="305"/>
      <c r="I324" s="305"/>
      <c r="J324" s="305"/>
      <c r="K324" s="305"/>
      <c r="L324" s="304"/>
      <c r="M324" s="305"/>
      <c r="N324" s="305"/>
      <c r="O324" s="305"/>
      <c r="P324" s="304"/>
      <c r="Q324" s="304"/>
      <c r="R324" s="304"/>
      <c r="S324" s="306"/>
      <c r="U324" s="1317"/>
    </row>
    <row r="325" spans="1:21" ht="20.100000000000001" customHeight="1">
      <c r="A325" s="307">
        <v>2</v>
      </c>
      <c r="B325" s="308" t="str">
        <f ca="1">관리대장!C160</f>
        <v>3-11320-00213</v>
      </c>
      <c r="C325" s="308" t="str">
        <f>LEFT(관리대장!B160,LEN(관리대장!B160)-1)</f>
        <v>로뎀재가복지센터</v>
      </c>
      <c r="D325" s="308" t="str">
        <f ca="1">관리대장!D160</f>
        <v>김금수</v>
      </c>
      <c r="E325" s="308">
        <v>1</v>
      </c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  <c r="R325" s="308"/>
      <c r="S325" s="309"/>
      <c r="U325" s="1317"/>
    </row>
    <row r="326" spans="1:21" ht="20.100000000000001" customHeight="1">
      <c r="A326" s="307">
        <v>3</v>
      </c>
      <c r="B326" s="308" t="str">
        <f ca="1">관리대장!C161</f>
        <v>3-11320-00213</v>
      </c>
      <c r="C326" s="308" t="str">
        <f>LEFT(관리대장!B161,LEN(관리대장!B161)-1)</f>
        <v>로뎀재가복지센터</v>
      </c>
      <c r="D326" s="308" t="str">
        <f ca="1">관리대장!D161</f>
        <v>김순임</v>
      </c>
      <c r="E326" s="308">
        <v>1</v>
      </c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  <c r="R326" s="308"/>
      <c r="S326" s="309"/>
      <c r="U326" s="1317"/>
    </row>
    <row r="327" spans="1:21" ht="20.100000000000001" customHeight="1">
      <c r="A327" s="307">
        <v>4</v>
      </c>
      <c r="B327" s="308" t="str">
        <f ca="1">관리대장!C162</f>
        <v>3-11320-00213</v>
      </c>
      <c r="C327" s="308" t="str">
        <f>LEFT(관리대장!B162,LEN(관리대장!B162)-1)</f>
        <v>로뎀재가복지센터</v>
      </c>
      <c r="D327" s="308" t="str">
        <f ca="1">관리대장!D162</f>
        <v>김영숙</v>
      </c>
      <c r="E327" s="308">
        <v>1</v>
      </c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  <c r="R327" s="308"/>
      <c r="S327" s="309"/>
      <c r="U327" s="1317"/>
    </row>
    <row r="328" spans="1:21" ht="20.100000000000001" customHeight="1">
      <c r="A328" s="307">
        <v>5</v>
      </c>
      <c r="B328" s="308" t="str">
        <f ca="1">관리대장!C163</f>
        <v>3-11320-00213</v>
      </c>
      <c r="C328" s="308" t="str">
        <f>LEFT(관리대장!B163,LEN(관리대장!B163)-1)</f>
        <v>로뎀재가복지센터</v>
      </c>
      <c r="D328" s="308" t="str">
        <f ca="1">관리대장!D163</f>
        <v>김정미</v>
      </c>
      <c r="E328" s="308">
        <v>1</v>
      </c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  <c r="R328" s="308"/>
      <c r="S328" s="309"/>
      <c r="U328" s="1317"/>
    </row>
    <row r="329" spans="1:21" ht="20.100000000000001" customHeight="1">
      <c r="A329" s="307">
        <v>6</v>
      </c>
      <c r="B329" s="308" t="str">
        <f ca="1">관리대장!C164</f>
        <v>3-11320-00213</v>
      </c>
      <c r="C329" s="308" t="str">
        <f>LEFT(관리대장!B164,LEN(관리대장!B164)-1)</f>
        <v>로뎀재가복지센터</v>
      </c>
      <c r="D329" s="308" t="str">
        <f ca="1">관리대장!D164</f>
        <v>김정자</v>
      </c>
      <c r="E329" s="308">
        <v>1</v>
      </c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  <c r="R329" s="308"/>
      <c r="S329" s="309"/>
      <c r="U329" s="1317"/>
    </row>
    <row r="330" spans="1:21" ht="20.100000000000001" customHeight="1">
      <c r="A330" s="307">
        <v>7</v>
      </c>
      <c r="B330" s="308" t="str">
        <f ca="1">관리대장!C165</f>
        <v>3-11320-00213</v>
      </c>
      <c r="C330" s="308" t="str">
        <f>LEFT(관리대장!B165,LEN(관리대장!B165)-1)</f>
        <v>로뎀재가복지센터</v>
      </c>
      <c r="D330" s="308" t="str">
        <f ca="1">관리대장!D165</f>
        <v>김화숙</v>
      </c>
      <c r="E330" s="308">
        <v>1</v>
      </c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  <c r="R330" s="308"/>
      <c r="S330" s="309"/>
      <c r="U330" s="1317"/>
    </row>
    <row r="331" spans="1:21" ht="20.100000000000001" customHeight="1">
      <c r="A331" s="307">
        <v>8</v>
      </c>
      <c r="B331" s="308" t="str">
        <f ca="1">관리대장!C166</f>
        <v>3-11320-00213</v>
      </c>
      <c r="C331" s="308" t="str">
        <f>LEFT(관리대장!B166,LEN(관리대장!B166)-1)</f>
        <v>로뎀재가복지센터</v>
      </c>
      <c r="D331" s="308" t="str">
        <f ca="1">관리대장!D166</f>
        <v>나금복</v>
      </c>
      <c r="E331" s="308">
        <v>1</v>
      </c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  <c r="R331" s="308"/>
      <c r="S331" s="309"/>
      <c r="U331" s="1317"/>
    </row>
    <row r="332" spans="1:21" ht="20.100000000000001" customHeight="1">
      <c r="A332" s="307">
        <v>9</v>
      </c>
      <c r="B332" s="308" t="str">
        <f ca="1">관리대장!C167</f>
        <v>3-11320-00213</v>
      </c>
      <c r="C332" s="308" t="str">
        <f>LEFT(관리대장!B167,LEN(관리대장!B167)-1)</f>
        <v>로뎀재가복지센터</v>
      </c>
      <c r="D332" s="308" t="str">
        <f ca="1">관리대장!D167</f>
        <v>박성숙</v>
      </c>
      <c r="E332" s="308">
        <v>1</v>
      </c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  <c r="R332" s="308"/>
      <c r="S332" s="309"/>
      <c r="U332" s="1317"/>
    </row>
    <row r="333" spans="1:21" ht="20.100000000000001" customHeight="1">
      <c r="A333" s="307">
        <v>10</v>
      </c>
      <c r="B333" s="308" t="str">
        <f ca="1">관리대장!C168</f>
        <v>3-11320-00213</v>
      </c>
      <c r="C333" s="308" t="str">
        <f>LEFT(관리대장!B168,LEN(관리대장!B168)-1)</f>
        <v>로뎀재가복지센터</v>
      </c>
      <c r="D333" s="308" t="str">
        <f ca="1">관리대장!D168</f>
        <v>박인옥</v>
      </c>
      <c r="E333" s="308">
        <v>1</v>
      </c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  <c r="R333" s="308"/>
      <c r="S333" s="309"/>
      <c r="U333" s="1317"/>
    </row>
    <row r="334" spans="1:21" ht="20.100000000000001" customHeight="1">
      <c r="A334" s="307">
        <v>11</v>
      </c>
      <c r="B334" s="308" t="str">
        <f ca="1">관리대장!C169</f>
        <v>3-11320-00213</v>
      </c>
      <c r="C334" s="308" t="str">
        <f>LEFT(관리대장!B169,LEN(관리대장!B169)-1)</f>
        <v>로뎀재가복지센터</v>
      </c>
      <c r="D334" s="308" t="str">
        <f ca="1">관리대장!D169</f>
        <v>박홍숙</v>
      </c>
      <c r="E334" s="308">
        <v>1</v>
      </c>
      <c r="F334" s="308"/>
      <c r="G334" s="308"/>
      <c r="H334" s="308"/>
      <c r="I334" s="308"/>
      <c r="J334" s="308"/>
      <c r="K334" s="308"/>
      <c r="L334" s="308"/>
      <c r="M334" s="308"/>
      <c r="N334" s="308"/>
      <c r="O334" s="308"/>
      <c r="P334" s="308"/>
      <c r="Q334" s="308"/>
      <c r="R334" s="308"/>
      <c r="S334" s="309"/>
      <c r="U334" s="1317"/>
    </row>
    <row r="335" spans="1:21" ht="20.100000000000001" customHeight="1">
      <c r="A335" s="307">
        <v>12</v>
      </c>
      <c r="B335" s="308" t="str">
        <f ca="1">관리대장!C170</f>
        <v>3-11320-00213</v>
      </c>
      <c r="C335" s="308" t="str">
        <f>LEFT(관리대장!B170,LEN(관리대장!B170)-1)</f>
        <v>로뎀재가복지센터</v>
      </c>
      <c r="D335" s="308" t="str">
        <f ca="1">관리대장!D170</f>
        <v>변성희</v>
      </c>
      <c r="E335" s="308">
        <v>1</v>
      </c>
      <c r="F335" s="308"/>
      <c r="G335" s="308"/>
      <c r="H335" s="308"/>
      <c r="I335" s="308"/>
      <c r="J335" s="308"/>
      <c r="K335" s="308"/>
      <c r="L335" s="308"/>
      <c r="M335" s="308"/>
      <c r="N335" s="308"/>
      <c r="O335" s="308"/>
      <c r="P335" s="308"/>
      <c r="Q335" s="308"/>
      <c r="R335" s="308"/>
      <c r="S335" s="309"/>
      <c r="U335" s="1317"/>
    </row>
    <row r="336" spans="1:21" ht="20.100000000000001" customHeight="1">
      <c r="A336" s="307">
        <v>13</v>
      </c>
      <c r="B336" s="308" t="str">
        <f ca="1">관리대장!C171</f>
        <v>3-11320-00213</v>
      </c>
      <c r="C336" s="308" t="str">
        <f>LEFT(관리대장!B171,LEN(관리대장!B171)-1)</f>
        <v>로뎀재가복지센터</v>
      </c>
      <c r="D336" s="308" t="str">
        <f ca="1">관리대장!D171</f>
        <v>서남숙</v>
      </c>
      <c r="E336" s="308">
        <v>1</v>
      </c>
      <c r="F336" s="308"/>
      <c r="G336" s="308"/>
      <c r="H336" s="308"/>
      <c r="I336" s="308"/>
      <c r="J336" s="308"/>
      <c r="K336" s="308"/>
      <c r="L336" s="308"/>
      <c r="M336" s="308"/>
      <c r="N336" s="308"/>
      <c r="O336" s="308"/>
      <c r="P336" s="308"/>
      <c r="Q336" s="308"/>
      <c r="R336" s="308"/>
      <c r="S336" s="309"/>
      <c r="U336" s="1317"/>
    </row>
    <row r="337" spans="1:21" ht="20.100000000000001" customHeight="1">
      <c r="A337" s="307">
        <v>14</v>
      </c>
      <c r="B337" s="308" t="str">
        <f ca="1">관리대장!C172</f>
        <v>3-11320-00213</v>
      </c>
      <c r="C337" s="308" t="str">
        <f>LEFT(관리대장!B172,LEN(관리대장!B172)-1)</f>
        <v>로뎀재가복지센터</v>
      </c>
      <c r="D337" s="308" t="str">
        <f ca="1">관리대장!D172</f>
        <v>송순자</v>
      </c>
      <c r="E337" s="308">
        <v>1</v>
      </c>
      <c r="F337" s="308"/>
      <c r="G337" s="308"/>
      <c r="H337" s="308"/>
      <c r="I337" s="308"/>
      <c r="J337" s="308"/>
      <c r="K337" s="308"/>
      <c r="L337" s="308"/>
      <c r="M337" s="308"/>
      <c r="N337" s="308"/>
      <c r="O337" s="308"/>
      <c r="P337" s="308"/>
      <c r="Q337" s="308"/>
      <c r="R337" s="308"/>
      <c r="S337" s="309"/>
      <c r="U337" s="1317"/>
    </row>
    <row r="338" spans="1:21" ht="20.100000000000001" customHeight="1">
      <c r="A338" s="307">
        <v>15</v>
      </c>
      <c r="B338" s="308" t="str">
        <f ca="1">관리대장!C173</f>
        <v>3-11320-00213</v>
      </c>
      <c r="C338" s="308" t="str">
        <f>LEFT(관리대장!B173,LEN(관리대장!B173)-1)</f>
        <v>로뎀재가복지센터</v>
      </c>
      <c r="D338" s="308" t="str">
        <f ca="1">관리대장!D173</f>
        <v>용명화</v>
      </c>
      <c r="E338" s="308">
        <v>1</v>
      </c>
      <c r="F338" s="308"/>
      <c r="G338" s="308"/>
      <c r="H338" s="308"/>
      <c r="I338" s="308"/>
      <c r="J338" s="308"/>
      <c r="K338" s="308"/>
      <c r="L338" s="308"/>
      <c r="M338" s="308"/>
      <c r="N338" s="308"/>
      <c r="O338" s="308"/>
      <c r="P338" s="308"/>
      <c r="Q338" s="308"/>
      <c r="R338" s="308"/>
      <c r="S338" s="309"/>
      <c r="U338" s="1317"/>
    </row>
    <row r="339" spans="1:21" ht="20.100000000000001" customHeight="1">
      <c r="A339" s="1795" t="s">
        <v>1195</v>
      </c>
      <c r="B339" s="1796"/>
      <c r="C339" s="1796"/>
      <c r="D339" s="1796"/>
      <c r="E339" s="1797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6"/>
      <c r="U339" s="1317"/>
    </row>
    <row r="340" spans="1:21" ht="20.100000000000001" customHeight="1" thickBot="1">
      <c r="A340" s="1776" t="s">
        <v>721</v>
      </c>
      <c r="B340" s="1777"/>
      <c r="C340" s="1777"/>
      <c r="D340" s="1777"/>
      <c r="E340" s="1778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  <c r="R340" s="310"/>
      <c r="S340" s="311"/>
      <c r="U340" s="1317"/>
    </row>
    <row r="341" spans="1:21" ht="20.100000000000001" customHeight="1" thickBot="1">
      <c r="A341" s="312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U341" s="1317"/>
    </row>
    <row r="342" spans="1:21" ht="39.75" thickBot="1">
      <c r="A342" s="1779" t="str">
        <f>A311</f>
        <v>요양보호사 직무교육 출석부</v>
      </c>
      <c r="B342" s="1780"/>
      <c r="C342" s="1780"/>
      <c r="D342" s="1780"/>
      <c r="E342" s="1780"/>
      <c r="F342" s="1780"/>
      <c r="G342" s="1780"/>
      <c r="H342" s="1780"/>
      <c r="I342" s="1780"/>
      <c r="J342" s="1780"/>
      <c r="K342" s="1780"/>
      <c r="L342" s="1780"/>
      <c r="M342" s="1780"/>
      <c r="N342" s="1780"/>
      <c r="O342" s="1780"/>
      <c r="P342" s="1780"/>
      <c r="Q342" s="1780"/>
      <c r="R342" s="1780"/>
      <c r="S342" s="1781"/>
      <c r="U342" s="1317"/>
    </row>
    <row r="343" spans="1:21" s="1" customFormat="1" ht="20.100000000000001" customHeight="1">
      <c r="B343" s="301"/>
      <c r="C343" s="300"/>
      <c r="D343" s="300"/>
      <c r="E343" s="300"/>
      <c r="F343" s="300"/>
      <c r="G343" s="300"/>
      <c r="H343" s="300"/>
      <c r="I343" s="300"/>
      <c r="J343" s="300"/>
      <c r="K343" s="300"/>
      <c r="L343" s="300"/>
      <c r="M343" s="300"/>
      <c r="N343" s="300"/>
      <c r="O343" s="300"/>
      <c r="P343" s="300"/>
      <c r="Q343" s="301"/>
      <c r="R343" s="301"/>
      <c r="S343" s="301"/>
      <c r="U343" s="1317"/>
    </row>
    <row r="344" spans="1:21" ht="20.100000000000001" customHeight="1">
      <c r="A344" s="1801" t="s">
        <v>575</v>
      </c>
      <c r="B344" s="1801"/>
      <c r="C344" s="1801"/>
      <c r="D344" s="1801"/>
      <c r="E344" s="1801"/>
      <c r="F344" s="1801"/>
      <c r="G344" s="1801"/>
      <c r="H344" s="1802" t="s">
        <v>2241</v>
      </c>
      <c r="I344" s="1802"/>
      <c r="J344" s="1782">
        <f>J313</f>
        <v>44156</v>
      </c>
      <c r="K344" s="1782"/>
      <c r="L344" s="1782"/>
      <c r="M344" s="1782"/>
      <c r="N344" s="1231" t="str">
        <f>N313</f>
        <v>(8회차)</v>
      </c>
      <c r="Q344" s="312"/>
      <c r="R344" s="312"/>
      <c r="S344" s="312"/>
      <c r="U344" s="1317"/>
    </row>
    <row r="345" spans="1:21" ht="20.100000000000001" customHeight="1">
      <c r="A345" s="1783" t="s">
        <v>576</v>
      </c>
      <c r="B345" s="1783"/>
      <c r="C345" s="1783"/>
      <c r="D345" s="1783"/>
      <c r="E345" s="1783"/>
      <c r="F345" s="1783"/>
      <c r="G345" s="1783"/>
      <c r="H345" s="1784" t="s">
        <v>2242</v>
      </c>
      <c r="I345" s="1784"/>
      <c r="J345" s="1230" t="str">
        <f>J314</f>
        <v>30명</v>
      </c>
      <c r="K345" s="1208"/>
      <c r="L345" s="1208"/>
      <c r="M345" s="1208"/>
      <c r="N345" s="1208"/>
      <c r="Q345" s="312"/>
      <c r="R345" s="312"/>
      <c r="S345" s="312"/>
      <c r="U345" s="1317"/>
    </row>
    <row r="346" spans="1:21" s="1" customFormat="1" ht="20.100000000000001" customHeight="1" thickBot="1">
      <c r="B346" s="301"/>
      <c r="C346" s="300"/>
      <c r="D346" s="300"/>
      <c r="E346" s="300"/>
      <c r="F346" s="300"/>
      <c r="G346" s="300"/>
      <c r="H346" s="300"/>
      <c r="I346" s="300"/>
      <c r="J346" s="300"/>
      <c r="K346" s="300"/>
      <c r="L346" s="300"/>
      <c r="M346" s="300"/>
      <c r="N346" s="300"/>
      <c r="O346" s="300"/>
      <c r="P346" s="300"/>
      <c r="Q346" s="301"/>
      <c r="R346" s="301"/>
      <c r="S346" s="301"/>
      <c r="U346" s="1317"/>
    </row>
    <row r="347" spans="1:21" ht="20.100000000000001" customHeight="1">
      <c r="A347" s="1785" t="s">
        <v>695</v>
      </c>
      <c r="B347" s="1788" t="s">
        <v>562</v>
      </c>
      <c r="C347" s="1788" t="s">
        <v>561</v>
      </c>
      <c r="D347" s="1788" t="s">
        <v>230</v>
      </c>
      <c r="E347" s="1788" t="s">
        <v>560</v>
      </c>
      <c r="F347" s="1788" t="s">
        <v>557</v>
      </c>
      <c r="G347" s="1788"/>
      <c r="H347" s="1788"/>
      <c r="I347" s="1788"/>
      <c r="J347" s="1788"/>
      <c r="K347" s="1788"/>
      <c r="L347" s="1788"/>
      <c r="M347" s="1788"/>
      <c r="N347" s="1788"/>
      <c r="O347" s="1788"/>
      <c r="P347" s="1788"/>
      <c r="Q347" s="1788" t="s">
        <v>565</v>
      </c>
      <c r="R347" s="1788" t="s">
        <v>564</v>
      </c>
      <c r="S347" s="1791" t="s">
        <v>563</v>
      </c>
      <c r="U347" s="1317"/>
    </row>
    <row r="348" spans="1:21" ht="20.100000000000001" customHeight="1">
      <c r="A348" s="1786"/>
      <c r="B348" s="1789"/>
      <c r="C348" s="1789"/>
      <c r="D348" s="1789"/>
      <c r="E348" s="1789"/>
      <c r="F348" s="1790" t="s">
        <v>569</v>
      </c>
      <c r="G348" s="1789" t="s">
        <v>558</v>
      </c>
      <c r="H348" s="1789"/>
      <c r="I348" s="1789"/>
      <c r="J348" s="1789"/>
      <c r="K348" s="1789"/>
      <c r="L348" s="1789"/>
      <c r="M348" s="1789"/>
      <c r="N348" s="1789"/>
      <c r="O348" s="1789"/>
      <c r="P348" s="1789" t="s">
        <v>566</v>
      </c>
      <c r="Q348" s="1789"/>
      <c r="R348" s="1789"/>
      <c r="S348" s="1792"/>
      <c r="U348" s="1317"/>
    </row>
    <row r="349" spans="1:21" ht="20.100000000000001" customHeight="1">
      <c r="A349" s="1786"/>
      <c r="B349" s="1789"/>
      <c r="C349" s="1789"/>
      <c r="D349" s="1789"/>
      <c r="E349" s="1789"/>
      <c r="F349" s="1794"/>
      <c r="G349" s="1789" t="s">
        <v>692</v>
      </c>
      <c r="H349" s="1789" t="s">
        <v>693</v>
      </c>
      <c r="I349" s="1789" t="s">
        <v>693</v>
      </c>
      <c r="J349" s="1789" t="s">
        <v>688</v>
      </c>
      <c r="K349" s="1789" t="s">
        <v>694</v>
      </c>
      <c r="L349" s="1789" t="s">
        <v>690</v>
      </c>
      <c r="M349" s="1789" t="s">
        <v>720</v>
      </c>
      <c r="N349" s="1789" t="s">
        <v>720</v>
      </c>
      <c r="O349" s="1789" t="s">
        <v>559</v>
      </c>
      <c r="P349" s="1789"/>
      <c r="Q349" s="1789"/>
      <c r="R349" s="1789"/>
      <c r="S349" s="1792"/>
      <c r="U349" s="1317"/>
    </row>
    <row r="350" spans="1:21" ht="20.100000000000001" customHeight="1">
      <c r="A350" s="1786"/>
      <c r="B350" s="1789"/>
      <c r="C350" s="1789"/>
      <c r="D350" s="1789"/>
      <c r="E350" s="1789"/>
      <c r="F350" s="1794"/>
      <c r="G350" s="1789"/>
      <c r="H350" s="1789"/>
      <c r="I350" s="1789"/>
      <c r="J350" s="1789"/>
      <c r="K350" s="1789"/>
      <c r="L350" s="1789"/>
      <c r="M350" s="1789"/>
      <c r="N350" s="1789"/>
      <c r="O350" s="1789"/>
      <c r="P350" s="1789"/>
      <c r="Q350" s="1789"/>
      <c r="R350" s="1789"/>
      <c r="S350" s="1792"/>
      <c r="U350" s="1317"/>
    </row>
    <row r="351" spans="1:21" ht="20.100000000000001" customHeight="1">
      <c r="A351" s="1786"/>
      <c r="B351" s="1789"/>
      <c r="C351" s="1789"/>
      <c r="D351" s="1789"/>
      <c r="E351" s="1789"/>
      <c r="F351" s="1794"/>
      <c r="G351" s="1789"/>
      <c r="H351" s="1789"/>
      <c r="I351" s="1789"/>
      <c r="J351" s="1789"/>
      <c r="K351" s="1789"/>
      <c r="L351" s="1789"/>
      <c r="M351" s="1789"/>
      <c r="N351" s="1789"/>
      <c r="O351" s="1789"/>
      <c r="P351" s="1789"/>
      <c r="Q351" s="1789"/>
      <c r="R351" s="1789"/>
      <c r="S351" s="1792"/>
      <c r="U351" s="1317"/>
    </row>
    <row r="352" spans="1:21" ht="20.100000000000001" customHeight="1">
      <c r="A352" s="1786"/>
      <c r="B352" s="1789"/>
      <c r="C352" s="1789"/>
      <c r="D352" s="1789"/>
      <c r="E352" s="1789"/>
      <c r="F352" s="1794"/>
      <c r="G352" s="1803" t="s">
        <v>570</v>
      </c>
      <c r="H352" s="1803" t="s">
        <v>680</v>
      </c>
      <c r="I352" s="1803" t="s">
        <v>681</v>
      </c>
      <c r="J352" s="1803" t="s">
        <v>682</v>
      </c>
      <c r="K352" s="1803" t="s">
        <v>683</v>
      </c>
      <c r="L352" s="1803" t="s">
        <v>1823</v>
      </c>
      <c r="M352" s="1803" t="s">
        <v>1824</v>
      </c>
      <c r="N352" s="1803" t="s">
        <v>1825</v>
      </c>
      <c r="O352" s="1803" t="s">
        <v>1826</v>
      </c>
      <c r="P352" s="1789"/>
      <c r="Q352" s="1789"/>
      <c r="R352" s="1789"/>
      <c r="S352" s="1792"/>
      <c r="U352" s="1317"/>
    </row>
    <row r="353" spans="1:21" ht="20.100000000000001" customHeight="1">
      <c r="A353" s="1786"/>
      <c r="B353" s="1789"/>
      <c r="C353" s="1789"/>
      <c r="D353" s="1789"/>
      <c r="E353" s="1789"/>
      <c r="F353" s="1794"/>
      <c r="G353" s="1804"/>
      <c r="H353" s="1804"/>
      <c r="I353" s="1804"/>
      <c r="J353" s="1804"/>
      <c r="K353" s="1804"/>
      <c r="L353" s="1804"/>
      <c r="M353" s="1804"/>
      <c r="N353" s="1804"/>
      <c r="O353" s="1804"/>
      <c r="P353" s="1789"/>
      <c r="Q353" s="1789"/>
      <c r="R353" s="1789"/>
      <c r="S353" s="1792"/>
      <c r="U353" s="1317"/>
    </row>
    <row r="354" spans="1:21" ht="20.100000000000001" customHeight="1" thickBot="1">
      <c r="A354" s="1787"/>
      <c r="B354" s="1790"/>
      <c r="C354" s="1790"/>
      <c r="D354" s="1790"/>
      <c r="E354" s="1790"/>
      <c r="F354" s="1794"/>
      <c r="G354" s="1491" t="str">
        <f>G323</f>
        <v>추기옥</v>
      </c>
      <c r="H354" s="1491" t="str">
        <f>H323</f>
        <v>추기옥</v>
      </c>
      <c r="I354" s="1491" t="str">
        <f>I323</f>
        <v>추기옥</v>
      </c>
      <c r="J354" s="1491" t="str">
        <f>J323</f>
        <v>추기옥</v>
      </c>
      <c r="K354" s="1491"/>
      <c r="L354" s="1491" t="str">
        <f t="shared" ref="L354:O354" si="9">L323</f>
        <v>장귀남</v>
      </c>
      <c r="M354" s="1491" t="str">
        <f t="shared" si="9"/>
        <v>장귀남</v>
      </c>
      <c r="N354" s="1491" t="str">
        <f t="shared" si="9"/>
        <v>장귀남</v>
      </c>
      <c r="O354" s="1491" t="str">
        <f t="shared" si="9"/>
        <v>장귀남</v>
      </c>
      <c r="P354" s="1790"/>
      <c r="Q354" s="1790"/>
      <c r="R354" s="1790"/>
      <c r="S354" s="1793"/>
      <c r="U354" s="1317"/>
    </row>
    <row r="355" spans="1:21" ht="20.100000000000001" customHeight="1">
      <c r="A355" s="303">
        <v>16</v>
      </c>
      <c r="B355" s="304" t="str">
        <f ca="1">관리대장!C174</f>
        <v>3-11320-00213</v>
      </c>
      <c r="C355" s="304" t="str">
        <f>LEFT(관리대장!B174,LEN(관리대장!B174)-1)</f>
        <v>로뎀재가복지센터</v>
      </c>
      <c r="D355" s="304" t="str">
        <f ca="1">관리대장!D174</f>
        <v>이경숙</v>
      </c>
      <c r="E355" s="304">
        <v>1</v>
      </c>
      <c r="F355" s="304"/>
      <c r="G355" s="304"/>
      <c r="H355" s="304"/>
      <c r="I355" s="304"/>
      <c r="J355" s="304"/>
      <c r="K355" s="304"/>
      <c r="L355" s="304"/>
      <c r="M355" s="304"/>
      <c r="N355" s="304"/>
      <c r="O355" s="304"/>
      <c r="P355" s="304"/>
      <c r="Q355" s="304"/>
      <c r="R355" s="304"/>
      <c r="S355" s="306"/>
      <c r="U355" s="1317"/>
    </row>
    <row r="356" spans="1:21" ht="20.100000000000001" customHeight="1">
      <c r="A356" s="307">
        <v>17</v>
      </c>
      <c r="B356" s="308" t="str">
        <f ca="1">관리대장!C175</f>
        <v>3-11320-00213</v>
      </c>
      <c r="C356" s="308" t="str">
        <f>LEFT(관리대장!B175,LEN(관리대장!B175)-1)</f>
        <v>로뎀재가복지센터</v>
      </c>
      <c r="D356" s="308" t="str">
        <f ca="1">관리대장!D175</f>
        <v>이병숙</v>
      </c>
      <c r="E356" s="308">
        <v>1</v>
      </c>
      <c r="F356" s="308"/>
      <c r="G356" s="308"/>
      <c r="H356" s="308"/>
      <c r="I356" s="308"/>
      <c r="J356" s="308"/>
      <c r="K356" s="308"/>
      <c r="L356" s="308"/>
      <c r="M356" s="308"/>
      <c r="N356" s="308"/>
      <c r="O356" s="308"/>
      <c r="P356" s="308"/>
      <c r="Q356" s="308"/>
      <c r="R356" s="308"/>
      <c r="S356" s="309"/>
      <c r="U356" s="1317"/>
    </row>
    <row r="357" spans="1:21" ht="20.100000000000001" customHeight="1">
      <c r="A357" s="307">
        <v>18</v>
      </c>
      <c r="B357" s="308" t="str">
        <f ca="1">관리대장!C176</f>
        <v>3-11320-00213</v>
      </c>
      <c r="C357" s="308" t="str">
        <f>LEFT(관리대장!B176,LEN(관리대장!B176)-1)</f>
        <v>로뎀재가복지센터</v>
      </c>
      <c r="D357" s="308" t="str">
        <f ca="1">관리대장!D176</f>
        <v>이복선</v>
      </c>
      <c r="E357" s="308">
        <v>1</v>
      </c>
      <c r="F357" s="308"/>
      <c r="G357" s="308"/>
      <c r="H357" s="308"/>
      <c r="I357" s="308"/>
      <c r="J357" s="308"/>
      <c r="K357" s="308"/>
      <c r="L357" s="308"/>
      <c r="M357" s="308"/>
      <c r="N357" s="308"/>
      <c r="O357" s="308"/>
      <c r="P357" s="308"/>
      <c r="Q357" s="308"/>
      <c r="R357" s="308"/>
      <c r="S357" s="309"/>
      <c r="U357" s="1317"/>
    </row>
    <row r="358" spans="1:21" ht="20.100000000000001" customHeight="1">
      <c r="A358" s="307">
        <v>19</v>
      </c>
      <c r="B358" s="308" t="str">
        <f ca="1">관리대장!C177</f>
        <v>3-11320-00213</v>
      </c>
      <c r="C358" s="308" t="str">
        <f>LEFT(관리대장!B177,LEN(관리대장!B177)-1)</f>
        <v>로뎀재가복지센터</v>
      </c>
      <c r="D358" s="308" t="str">
        <f ca="1">관리대장!D177</f>
        <v>이상열</v>
      </c>
      <c r="E358" s="308">
        <v>1</v>
      </c>
      <c r="F358" s="308"/>
      <c r="G358" s="308"/>
      <c r="H358" s="308"/>
      <c r="I358" s="308"/>
      <c r="J358" s="308"/>
      <c r="K358" s="308"/>
      <c r="L358" s="308"/>
      <c r="M358" s="308"/>
      <c r="N358" s="308"/>
      <c r="O358" s="308"/>
      <c r="P358" s="308"/>
      <c r="Q358" s="308"/>
      <c r="R358" s="308"/>
      <c r="S358" s="309"/>
      <c r="U358" s="1317"/>
    </row>
    <row r="359" spans="1:21" ht="20.100000000000001" customHeight="1">
      <c r="A359" s="307">
        <v>20</v>
      </c>
      <c r="B359" s="308" t="str">
        <f ca="1">관리대장!C178</f>
        <v>3-11320-00213</v>
      </c>
      <c r="C359" s="308" t="str">
        <f>LEFT(관리대장!B178,LEN(관리대장!B178)-1)</f>
        <v>로뎀재가복지센터</v>
      </c>
      <c r="D359" s="308" t="str">
        <f ca="1">관리대장!D178</f>
        <v>이영숙</v>
      </c>
      <c r="E359" s="308">
        <v>1</v>
      </c>
      <c r="F359" s="308"/>
      <c r="G359" s="308"/>
      <c r="H359" s="308"/>
      <c r="I359" s="308"/>
      <c r="J359" s="308"/>
      <c r="K359" s="308"/>
      <c r="L359" s="308"/>
      <c r="M359" s="308"/>
      <c r="N359" s="308"/>
      <c r="O359" s="308"/>
      <c r="P359" s="308"/>
      <c r="Q359" s="308"/>
      <c r="R359" s="308"/>
      <c r="S359" s="309"/>
      <c r="U359" s="1317"/>
    </row>
    <row r="360" spans="1:21" ht="20.100000000000001" customHeight="1">
      <c r="A360" s="307">
        <v>21</v>
      </c>
      <c r="B360" s="308" t="str">
        <f ca="1">관리대장!C179</f>
        <v>3-11320-00213</v>
      </c>
      <c r="C360" s="308" t="str">
        <f>LEFT(관리대장!B179,LEN(관리대장!B179)-1)</f>
        <v>로뎀재가복지센터</v>
      </c>
      <c r="D360" s="308" t="str">
        <f ca="1">관리대장!D179</f>
        <v>이영인</v>
      </c>
      <c r="E360" s="308">
        <v>1</v>
      </c>
      <c r="F360" s="308"/>
      <c r="G360" s="308"/>
      <c r="H360" s="308"/>
      <c r="I360" s="308"/>
      <c r="J360" s="308"/>
      <c r="K360" s="308"/>
      <c r="L360" s="308"/>
      <c r="M360" s="308"/>
      <c r="N360" s="308"/>
      <c r="O360" s="308"/>
      <c r="P360" s="308"/>
      <c r="Q360" s="308"/>
      <c r="R360" s="308"/>
      <c r="S360" s="309"/>
      <c r="U360" s="1317"/>
    </row>
    <row r="361" spans="1:21" ht="20.100000000000001" customHeight="1">
      <c r="A361" s="307">
        <v>22</v>
      </c>
      <c r="B361" s="308" t="str">
        <f ca="1">관리대장!C180</f>
        <v>3-11320-00213</v>
      </c>
      <c r="C361" s="308" t="str">
        <f>LEFT(관리대장!B180,LEN(관리대장!B180)-1)</f>
        <v>로뎀재가복지센터</v>
      </c>
      <c r="D361" s="308" t="str">
        <f ca="1">관리대장!D180</f>
        <v>이정분</v>
      </c>
      <c r="E361" s="308">
        <v>1</v>
      </c>
      <c r="F361" s="308"/>
      <c r="G361" s="308"/>
      <c r="H361" s="308"/>
      <c r="I361" s="308"/>
      <c r="J361" s="308"/>
      <c r="K361" s="308"/>
      <c r="L361" s="308"/>
      <c r="M361" s="308"/>
      <c r="N361" s="308"/>
      <c r="O361" s="308"/>
      <c r="P361" s="308"/>
      <c r="Q361" s="308"/>
      <c r="R361" s="308"/>
      <c r="S361" s="309"/>
      <c r="U361" s="1317"/>
    </row>
    <row r="362" spans="1:21" ht="20.100000000000001" customHeight="1">
      <c r="A362" s="307">
        <v>23</v>
      </c>
      <c r="B362" s="308" t="str">
        <f ca="1">관리대장!C181</f>
        <v>3-11320-00213</v>
      </c>
      <c r="C362" s="308" t="str">
        <f>LEFT(관리대장!B181,LEN(관리대장!B181)-1)</f>
        <v>로뎀재가복지센터</v>
      </c>
      <c r="D362" s="308" t="str">
        <f ca="1">관리대장!D181</f>
        <v>이진선</v>
      </c>
      <c r="E362" s="308">
        <v>1</v>
      </c>
      <c r="F362" s="308"/>
      <c r="G362" s="308"/>
      <c r="H362" s="308"/>
      <c r="I362" s="308"/>
      <c r="J362" s="308"/>
      <c r="K362" s="308"/>
      <c r="L362" s="308"/>
      <c r="M362" s="308"/>
      <c r="N362" s="308"/>
      <c r="O362" s="308"/>
      <c r="P362" s="308"/>
      <c r="Q362" s="308"/>
      <c r="R362" s="308"/>
      <c r="S362" s="309"/>
      <c r="U362" s="1317"/>
    </row>
    <row r="363" spans="1:21" ht="20.100000000000001" customHeight="1">
      <c r="A363" s="307">
        <v>24</v>
      </c>
      <c r="B363" s="308" t="str">
        <f ca="1">관리대장!C182</f>
        <v>3-11320-00213</v>
      </c>
      <c r="C363" s="308" t="str">
        <f>LEFT(관리대장!B182,LEN(관리대장!B182)-1)</f>
        <v>로뎀재가복지센터</v>
      </c>
      <c r="D363" s="308" t="str">
        <f ca="1">관리대장!D182</f>
        <v>이추자</v>
      </c>
      <c r="E363" s="308">
        <v>1</v>
      </c>
      <c r="F363" s="308"/>
      <c r="G363" s="308"/>
      <c r="H363" s="308"/>
      <c r="I363" s="308"/>
      <c r="J363" s="308"/>
      <c r="K363" s="308"/>
      <c r="L363" s="308"/>
      <c r="M363" s="308"/>
      <c r="N363" s="308"/>
      <c r="O363" s="308"/>
      <c r="P363" s="308"/>
      <c r="Q363" s="308"/>
      <c r="R363" s="308"/>
      <c r="S363" s="309"/>
      <c r="U363" s="1317"/>
    </row>
    <row r="364" spans="1:21" ht="20.100000000000001" customHeight="1">
      <c r="A364" s="307">
        <v>25</v>
      </c>
      <c r="B364" s="308" t="str">
        <f ca="1">관리대장!C183</f>
        <v>3-11320-00213</v>
      </c>
      <c r="C364" s="308" t="str">
        <f>LEFT(관리대장!B183,LEN(관리대장!B183)-1)</f>
        <v>로뎀재가복지센터</v>
      </c>
      <c r="D364" s="308" t="str">
        <f ca="1">관리대장!D183</f>
        <v>이혜숙</v>
      </c>
      <c r="E364" s="308">
        <v>1</v>
      </c>
      <c r="F364" s="308"/>
      <c r="G364" s="308"/>
      <c r="H364" s="308"/>
      <c r="I364" s="308"/>
      <c r="J364" s="308"/>
      <c r="K364" s="308"/>
      <c r="L364" s="308"/>
      <c r="M364" s="308"/>
      <c r="N364" s="308"/>
      <c r="O364" s="308"/>
      <c r="P364" s="308"/>
      <c r="Q364" s="308"/>
      <c r="R364" s="308"/>
      <c r="S364" s="309"/>
      <c r="U364" s="1317"/>
    </row>
    <row r="365" spans="1:21" ht="20.100000000000001" customHeight="1">
      <c r="A365" s="307">
        <v>26</v>
      </c>
      <c r="B365" s="308" t="str">
        <f ca="1">관리대장!C184</f>
        <v>3-11320-00213</v>
      </c>
      <c r="C365" s="308" t="str">
        <f>LEFT(관리대장!B184,LEN(관리대장!B184)-1)</f>
        <v>로뎀재가복지센터</v>
      </c>
      <c r="D365" s="308" t="str">
        <f ca="1">관리대장!D184</f>
        <v>임금자</v>
      </c>
      <c r="E365" s="308">
        <v>1</v>
      </c>
      <c r="F365" s="308"/>
      <c r="G365" s="308"/>
      <c r="H365" s="308"/>
      <c r="I365" s="308"/>
      <c r="J365" s="308"/>
      <c r="K365" s="308"/>
      <c r="L365" s="308"/>
      <c r="M365" s="308"/>
      <c r="N365" s="308"/>
      <c r="O365" s="308"/>
      <c r="P365" s="308"/>
      <c r="Q365" s="308"/>
      <c r="R365" s="308"/>
      <c r="S365" s="309"/>
      <c r="U365" s="1317"/>
    </row>
    <row r="366" spans="1:21" ht="20.100000000000001" customHeight="1">
      <c r="A366" s="307">
        <v>27</v>
      </c>
      <c r="B366" s="308" t="str">
        <f ca="1">관리대장!C185</f>
        <v>3-11320-00213</v>
      </c>
      <c r="C366" s="308" t="str">
        <f>LEFT(관리대장!B185,LEN(관리대장!B185)-1)</f>
        <v>로뎀재가복지센터</v>
      </c>
      <c r="D366" s="308" t="str">
        <f ca="1">관리대장!D185</f>
        <v>장현순</v>
      </c>
      <c r="E366" s="308">
        <v>1</v>
      </c>
      <c r="F366" s="308"/>
      <c r="G366" s="308"/>
      <c r="H366" s="308"/>
      <c r="I366" s="308"/>
      <c r="J366" s="308"/>
      <c r="K366" s="308"/>
      <c r="L366" s="308"/>
      <c r="M366" s="308"/>
      <c r="N366" s="308"/>
      <c r="O366" s="308"/>
      <c r="P366" s="308"/>
      <c r="Q366" s="308"/>
      <c r="R366" s="308"/>
      <c r="S366" s="309"/>
      <c r="U366" s="1317"/>
    </row>
    <row r="367" spans="1:21" ht="20.100000000000001" customHeight="1">
      <c r="A367" s="307">
        <v>28</v>
      </c>
      <c r="B367" s="308" t="str">
        <f ca="1">관리대장!C186</f>
        <v>3-11320-00456</v>
      </c>
      <c r="C367" s="308" t="str">
        <f>LEFT(관리대장!B186,LEN(관리대장!B186)-1)</f>
        <v>이든케어복지센터</v>
      </c>
      <c r="D367" s="308" t="str">
        <f ca="1">관리대장!D186</f>
        <v>박두례</v>
      </c>
      <c r="E367" s="308">
        <v>1</v>
      </c>
      <c r="F367" s="308"/>
      <c r="G367" s="308"/>
      <c r="H367" s="308"/>
      <c r="I367" s="308"/>
      <c r="J367" s="308"/>
      <c r="K367" s="308"/>
      <c r="L367" s="308"/>
      <c r="M367" s="308"/>
      <c r="N367" s="308"/>
      <c r="O367" s="308"/>
      <c r="P367" s="308"/>
      <c r="Q367" s="308"/>
      <c r="R367" s="308"/>
      <c r="S367" s="309"/>
      <c r="U367" s="1317"/>
    </row>
    <row r="368" spans="1:21" ht="20.100000000000001" customHeight="1">
      <c r="A368" s="307">
        <v>29</v>
      </c>
      <c r="B368" s="308" t="str">
        <f ca="1">관리대장!C187</f>
        <v>3-11320-00456</v>
      </c>
      <c r="C368" s="308" t="str">
        <f>LEFT(관리대장!B187,LEN(관리대장!B187)-1)</f>
        <v>이든케어복지센터</v>
      </c>
      <c r="D368" s="308" t="str">
        <f ca="1">관리대장!D187</f>
        <v>정희자</v>
      </c>
      <c r="E368" s="308">
        <v>1</v>
      </c>
      <c r="F368" s="308"/>
      <c r="G368" s="308"/>
      <c r="H368" s="308"/>
      <c r="I368" s="308"/>
      <c r="J368" s="308"/>
      <c r="K368" s="308"/>
      <c r="L368" s="308"/>
      <c r="M368" s="308"/>
      <c r="N368" s="308"/>
      <c r="O368" s="308"/>
      <c r="P368" s="308"/>
      <c r="Q368" s="308"/>
      <c r="R368" s="308"/>
      <c r="S368" s="309"/>
      <c r="U368" s="1317"/>
    </row>
    <row r="369" spans="1:21" ht="20.100000000000001" customHeight="1">
      <c r="A369" s="307">
        <v>30</v>
      </c>
      <c r="B369" s="308" t="str">
        <f ca="1">관리대장!C188</f>
        <v>3-11320-00456</v>
      </c>
      <c r="C369" s="308" t="str">
        <f>LEFT(관리대장!B188,LEN(관리대장!B188)-1)</f>
        <v>이든케어복지센터</v>
      </c>
      <c r="D369" s="308" t="str">
        <f ca="1">관리대장!D188</f>
        <v>최계순</v>
      </c>
      <c r="E369" s="308">
        <v>1</v>
      </c>
      <c r="F369" s="308"/>
      <c r="G369" s="308"/>
      <c r="H369" s="308"/>
      <c r="I369" s="308"/>
      <c r="J369" s="308"/>
      <c r="K369" s="308"/>
      <c r="L369" s="308"/>
      <c r="M369" s="308"/>
      <c r="N369" s="308"/>
      <c r="O369" s="308"/>
      <c r="P369" s="308"/>
      <c r="Q369" s="308"/>
      <c r="R369" s="308"/>
      <c r="S369" s="309"/>
      <c r="U369" s="1317"/>
    </row>
    <row r="370" spans="1:21" ht="20.100000000000001" customHeight="1">
      <c r="A370" s="1795" t="s">
        <v>1195</v>
      </c>
      <c r="B370" s="1796"/>
      <c r="C370" s="1796"/>
      <c r="D370" s="1796"/>
      <c r="E370" s="1797"/>
      <c r="F370" s="605"/>
      <c r="G370" s="605"/>
      <c r="H370" s="605"/>
      <c r="I370" s="605"/>
      <c r="J370" s="605"/>
      <c r="K370" s="605"/>
      <c r="L370" s="605"/>
      <c r="M370" s="605"/>
      <c r="N370" s="605"/>
      <c r="O370" s="605"/>
      <c r="P370" s="605"/>
      <c r="Q370" s="605"/>
      <c r="R370" s="605"/>
      <c r="S370" s="606"/>
      <c r="U370" s="1317"/>
    </row>
    <row r="371" spans="1:21" ht="20.100000000000001" customHeight="1" thickBot="1">
      <c r="A371" s="1776" t="s">
        <v>721</v>
      </c>
      <c r="B371" s="1777"/>
      <c r="C371" s="1777"/>
      <c r="D371" s="1777"/>
      <c r="E371" s="1778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  <c r="R371" s="310"/>
      <c r="S371" s="311"/>
      <c r="U371" s="1317"/>
    </row>
    <row r="372" spans="1:21">
      <c r="U372" s="1317"/>
    </row>
    <row r="373" spans="1:21">
      <c r="U373" s="1317"/>
    </row>
    <row r="374" spans="1:21">
      <c r="U374" s="1317"/>
    </row>
    <row r="375" spans="1:21">
      <c r="U375" s="1317"/>
    </row>
    <row r="376" spans="1:21">
      <c r="U376" s="1317"/>
    </row>
    <row r="377" spans="1:21">
      <c r="U377" s="1317"/>
    </row>
    <row r="378" spans="1:21">
      <c r="U378" s="1317"/>
    </row>
    <row r="379" spans="1:21">
      <c r="U379" s="1317"/>
    </row>
    <row r="380" spans="1:21">
      <c r="U380" s="1317"/>
    </row>
    <row r="381" spans="1:21">
      <c r="U381" s="1317"/>
    </row>
    <row r="382" spans="1:21">
      <c r="U382" s="1317"/>
    </row>
    <row r="383" spans="1:21">
      <c r="U383" s="1317"/>
    </row>
    <row r="384" spans="1:21">
      <c r="U384" s="1317"/>
    </row>
    <row r="385" spans="21:21">
      <c r="U385" s="1317"/>
    </row>
    <row r="386" spans="21:21">
      <c r="U386" s="1317"/>
    </row>
    <row r="387" spans="21:21">
      <c r="U387" s="1317"/>
    </row>
    <row r="388" spans="21:21">
      <c r="U388" s="1317"/>
    </row>
    <row r="389" spans="21:21">
      <c r="U389" s="1317"/>
    </row>
    <row r="390" spans="21:21">
      <c r="U390" s="1317"/>
    </row>
    <row r="391" spans="21:21">
      <c r="U391" s="1317"/>
    </row>
    <row r="392" spans="21:21">
      <c r="U392" s="1317"/>
    </row>
    <row r="393" spans="21:21">
      <c r="U393" s="1317"/>
    </row>
    <row r="394" spans="21:21">
      <c r="U394" s="1317"/>
    </row>
    <row r="395" spans="21:21">
      <c r="U395" s="1317"/>
    </row>
    <row r="396" spans="21:21">
      <c r="U396" s="1317"/>
    </row>
    <row r="397" spans="21:21">
      <c r="U397" s="1317"/>
    </row>
    <row r="398" spans="21:21">
      <c r="U398" s="1317"/>
    </row>
    <row r="399" spans="21:21">
      <c r="U399" s="1317"/>
    </row>
    <row r="400" spans="21:21">
      <c r="U400" s="1317"/>
    </row>
    <row r="401" spans="21:21">
      <c r="U401" s="1317"/>
    </row>
    <row r="402" spans="21:21">
      <c r="U402" s="1317"/>
    </row>
    <row r="403" spans="21:21">
      <c r="U403" s="1317"/>
    </row>
    <row r="404" spans="21:21">
      <c r="U404" s="1317"/>
    </row>
    <row r="405" spans="21:21">
      <c r="U405" s="1317"/>
    </row>
    <row r="406" spans="21:21">
      <c r="U406" s="1317"/>
    </row>
    <row r="407" spans="21:21">
      <c r="U407" s="1317"/>
    </row>
    <row r="408" spans="21:21">
      <c r="U408" s="1317"/>
    </row>
    <row r="409" spans="21:21">
      <c r="U409" s="1317"/>
    </row>
    <row r="410" spans="21:21">
      <c r="U410" s="1317"/>
    </row>
    <row r="411" spans="21:21">
      <c r="U411" s="1317"/>
    </row>
    <row r="412" spans="21:21">
      <c r="U412" s="1317"/>
    </row>
    <row r="413" spans="21:21">
      <c r="U413" s="1317"/>
    </row>
    <row r="414" spans="21:21">
      <c r="U414" s="1317"/>
    </row>
    <row r="415" spans="21:21">
      <c r="U415" s="1317"/>
    </row>
    <row r="416" spans="21:21">
      <c r="U416" s="1317"/>
    </row>
    <row r="417" spans="21:21">
      <c r="U417" s="1317"/>
    </row>
    <row r="418" spans="21:21">
      <c r="U418" s="1317"/>
    </row>
    <row r="419" spans="21:21">
      <c r="U419" s="1317"/>
    </row>
    <row r="420" spans="21:21">
      <c r="U420" s="1317"/>
    </row>
    <row r="421" spans="21:21">
      <c r="U421" s="1317"/>
    </row>
    <row r="422" spans="21:21">
      <c r="U422" s="1317"/>
    </row>
    <row r="423" spans="21:21">
      <c r="U423" s="1317"/>
    </row>
    <row r="424" spans="21:21">
      <c r="U424" s="1317"/>
    </row>
    <row r="425" spans="21:21">
      <c r="U425" s="1317"/>
    </row>
    <row r="426" spans="21:21">
      <c r="U426" s="1317"/>
    </row>
    <row r="427" spans="21:21">
      <c r="U427" s="1317"/>
    </row>
    <row r="428" spans="21:21">
      <c r="U428" s="1317"/>
    </row>
    <row r="429" spans="21:21">
      <c r="U429" s="1317"/>
    </row>
    <row r="430" spans="21:21">
      <c r="U430" s="1317">
        <f t="shared" ref="U430" si="10">U368+1</f>
        <v>1</v>
      </c>
    </row>
    <row r="431" spans="21:21">
      <c r="U431" s="1317"/>
    </row>
    <row r="432" spans="21:21">
      <c r="U432" s="1317"/>
    </row>
    <row r="433" spans="21:21">
      <c r="U433" s="1317"/>
    </row>
    <row r="434" spans="21:21">
      <c r="U434" s="1317"/>
    </row>
    <row r="435" spans="21:21">
      <c r="U435" s="1317"/>
    </row>
    <row r="436" spans="21:21">
      <c r="U436" s="1317"/>
    </row>
    <row r="437" spans="21:21">
      <c r="U437" s="1317"/>
    </row>
    <row r="438" spans="21:21">
      <c r="U438" s="1317"/>
    </row>
    <row r="439" spans="21:21">
      <c r="U439" s="1317"/>
    </row>
    <row r="440" spans="21:21">
      <c r="U440" s="1317"/>
    </row>
    <row r="441" spans="21:21">
      <c r="U441" s="1317"/>
    </row>
    <row r="442" spans="21:21">
      <c r="U442" s="1317"/>
    </row>
    <row r="443" spans="21:21">
      <c r="U443" s="1317"/>
    </row>
    <row r="444" spans="21:21">
      <c r="U444" s="1317"/>
    </row>
    <row r="445" spans="21:21">
      <c r="U445" s="1317"/>
    </row>
    <row r="446" spans="21:21">
      <c r="U446" s="1317"/>
    </row>
    <row r="447" spans="21:21">
      <c r="U447" s="1317"/>
    </row>
    <row r="448" spans="21:21">
      <c r="U448" s="1317"/>
    </row>
    <row r="449" spans="21:21">
      <c r="U449" s="1317"/>
    </row>
    <row r="450" spans="21:21">
      <c r="U450" s="1317"/>
    </row>
    <row r="451" spans="21:21">
      <c r="U451" s="1317"/>
    </row>
    <row r="452" spans="21:21">
      <c r="U452" s="1317"/>
    </row>
    <row r="453" spans="21:21">
      <c r="U453" s="1317"/>
    </row>
    <row r="454" spans="21:21">
      <c r="U454" s="1317"/>
    </row>
    <row r="455" spans="21:21">
      <c r="U455" s="1317"/>
    </row>
    <row r="456" spans="21:21">
      <c r="U456" s="1317"/>
    </row>
    <row r="457" spans="21:21">
      <c r="U457" s="1317"/>
    </row>
    <row r="458" spans="21:21">
      <c r="U458" s="1317"/>
    </row>
    <row r="459" spans="21:21">
      <c r="U459" s="1317"/>
    </row>
    <row r="460" spans="21:21">
      <c r="U460" s="1317"/>
    </row>
    <row r="461" spans="21:21">
      <c r="U461" s="1317"/>
    </row>
    <row r="462" spans="21:21">
      <c r="U462" s="1317"/>
    </row>
    <row r="463" spans="21:21">
      <c r="U463" s="1317"/>
    </row>
    <row r="464" spans="21:21">
      <c r="U464" s="1317"/>
    </row>
    <row r="465" spans="21:21">
      <c r="U465" s="1317"/>
    </row>
    <row r="466" spans="21:21">
      <c r="U466" s="1317"/>
    </row>
    <row r="467" spans="21:21">
      <c r="U467" s="1317"/>
    </row>
    <row r="468" spans="21:21">
      <c r="U468" s="1317"/>
    </row>
    <row r="469" spans="21:21">
      <c r="U469" s="1317"/>
    </row>
    <row r="470" spans="21:21">
      <c r="U470" s="1317"/>
    </row>
    <row r="471" spans="21:21">
      <c r="U471" s="1317"/>
    </row>
    <row r="472" spans="21:21">
      <c r="U472" s="1317"/>
    </row>
    <row r="473" spans="21:21">
      <c r="U473" s="1317"/>
    </row>
    <row r="474" spans="21:21">
      <c r="U474" s="1317"/>
    </row>
    <row r="475" spans="21:21">
      <c r="U475" s="1317"/>
    </row>
    <row r="476" spans="21:21">
      <c r="U476" s="1317"/>
    </row>
    <row r="477" spans="21:21">
      <c r="U477" s="1317"/>
    </row>
    <row r="478" spans="21:21">
      <c r="U478" s="1317"/>
    </row>
    <row r="479" spans="21:21">
      <c r="U479" s="1317"/>
    </row>
    <row r="480" spans="21:21">
      <c r="U480" s="1317"/>
    </row>
    <row r="481" spans="21:21">
      <c r="U481" s="1317"/>
    </row>
    <row r="482" spans="21:21">
      <c r="U482" s="1317"/>
    </row>
    <row r="483" spans="21:21">
      <c r="U483" s="1317"/>
    </row>
    <row r="484" spans="21:21">
      <c r="U484" s="1317"/>
    </row>
    <row r="485" spans="21:21">
      <c r="U485" s="1317"/>
    </row>
    <row r="486" spans="21:21">
      <c r="U486" s="1317"/>
    </row>
    <row r="487" spans="21:21">
      <c r="U487" s="1317"/>
    </row>
    <row r="488" spans="21:21">
      <c r="U488" s="1317"/>
    </row>
    <row r="489" spans="21:21">
      <c r="U489" s="1317"/>
    </row>
    <row r="490" spans="21:21">
      <c r="U490" s="1317"/>
    </row>
    <row r="491" spans="21:21">
      <c r="U491" s="1317"/>
    </row>
    <row r="492" spans="21:21">
      <c r="U492" s="1317">
        <f t="shared" ref="U492" si="11">U430+1</f>
        <v>2</v>
      </c>
    </row>
    <row r="493" spans="21:21">
      <c r="U493" s="1317"/>
    </row>
    <row r="494" spans="21:21">
      <c r="U494" s="1317"/>
    </row>
    <row r="495" spans="21:21">
      <c r="U495" s="1317"/>
    </row>
    <row r="496" spans="21:21">
      <c r="U496" s="1317"/>
    </row>
    <row r="497" spans="21:21">
      <c r="U497" s="1317"/>
    </row>
    <row r="498" spans="21:21">
      <c r="U498" s="1317"/>
    </row>
    <row r="499" spans="21:21">
      <c r="U499" s="1317"/>
    </row>
    <row r="500" spans="21:21">
      <c r="U500" s="1317"/>
    </row>
    <row r="501" spans="21:21">
      <c r="U501" s="1317"/>
    </row>
    <row r="502" spans="21:21">
      <c r="U502" s="1317"/>
    </row>
    <row r="503" spans="21:21">
      <c r="U503" s="1317"/>
    </row>
    <row r="504" spans="21:21">
      <c r="U504" s="1317"/>
    </row>
    <row r="505" spans="21:21">
      <c r="U505" s="1317"/>
    </row>
    <row r="506" spans="21:21">
      <c r="U506" s="1317"/>
    </row>
    <row r="507" spans="21:21">
      <c r="U507" s="1317"/>
    </row>
    <row r="508" spans="21:21">
      <c r="U508" s="1317"/>
    </row>
    <row r="509" spans="21:21">
      <c r="U509" s="1317"/>
    </row>
    <row r="510" spans="21:21">
      <c r="U510" s="1317"/>
    </row>
    <row r="511" spans="21:21">
      <c r="U511" s="1317"/>
    </row>
    <row r="512" spans="21:21">
      <c r="U512" s="1317"/>
    </row>
    <row r="513" spans="21:21">
      <c r="U513" s="1317"/>
    </row>
    <row r="514" spans="21:21">
      <c r="U514" s="1317"/>
    </row>
    <row r="515" spans="21:21">
      <c r="U515" s="1317"/>
    </row>
    <row r="516" spans="21:21">
      <c r="U516" s="1317"/>
    </row>
    <row r="517" spans="21:21">
      <c r="U517" s="1317"/>
    </row>
    <row r="518" spans="21:21">
      <c r="U518" s="1317"/>
    </row>
    <row r="519" spans="21:21">
      <c r="U519" s="1317"/>
    </row>
    <row r="520" spans="21:21">
      <c r="U520" s="1317"/>
    </row>
    <row r="521" spans="21:21">
      <c r="U521" s="1317"/>
    </row>
    <row r="522" spans="21:21">
      <c r="U522" s="1317"/>
    </row>
    <row r="523" spans="21:21">
      <c r="U523" s="1317"/>
    </row>
    <row r="524" spans="21:21">
      <c r="U524" s="1317"/>
    </row>
    <row r="525" spans="21:21">
      <c r="U525" s="1317"/>
    </row>
    <row r="526" spans="21:21">
      <c r="U526" s="1317"/>
    </row>
    <row r="527" spans="21:21">
      <c r="U527" s="1317"/>
    </row>
    <row r="528" spans="21:21">
      <c r="U528" s="1317"/>
    </row>
    <row r="529" spans="21:21">
      <c r="U529" s="1317"/>
    </row>
    <row r="530" spans="21:21">
      <c r="U530" s="1317"/>
    </row>
    <row r="531" spans="21:21">
      <c r="U531" s="1317"/>
    </row>
    <row r="532" spans="21:21">
      <c r="U532" s="1317"/>
    </row>
    <row r="533" spans="21:21">
      <c r="U533" s="1317"/>
    </row>
    <row r="534" spans="21:21">
      <c r="U534" s="1317"/>
    </row>
    <row r="535" spans="21:21">
      <c r="U535" s="1317"/>
    </row>
    <row r="536" spans="21:21">
      <c r="U536" s="1317"/>
    </row>
    <row r="537" spans="21:21">
      <c r="U537" s="1317"/>
    </row>
    <row r="538" spans="21:21">
      <c r="U538" s="1317"/>
    </row>
    <row r="539" spans="21:21">
      <c r="U539" s="1317"/>
    </row>
    <row r="540" spans="21:21">
      <c r="U540" s="1317"/>
    </row>
    <row r="541" spans="21:21">
      <c r="U541" s="1317"/>
    </row>
    <row r="542" spans="21:21">
      <c r="U542" s="1317"/>
    </row>
    <row r="543" spans="21:21">
      <c r="U543" s="1317"/>
    </row>
    <row r="544" spans="21:21">
      <c r="U544" s="1317"/>
    </row>
    <row r="545" spans="21:21">
      <c r="U545" s="1317"/>
    </row>
    <row r="546" spans="21:21">
      <c r="U546" s="1317"/>
    </row>
    <row r="547" spans="21:21">
      <c r="U547" s="1317"/>
    </row>
    <row r="548" spans="21:21">
      <c r="U548" s="1317"/>
    </row>
    <row r="549" spans="21:21">
      <c r="U549" s="1317"/>
    </row>
    <row r="550" spans="21:21">
      <c r="U550" s="1317"/>
    </row>
    <row r="551" spans="21:21">
      <c r="U551" s="1317"/>
    </row>
    <row r="552" spans="21:21">
      <c r="U552" s="1317"/>
    </row>
    <row r="553" spans="21:21">
      <c r="U553" s="1317"/>
    </row>
    <row r="554" spans="21:21">
      <c r="U554" s="1317">
        <f t="shared" ref="U554" si="12">U492+1</f>
        <v>3</v>
      </c>
    </row>
    <row r="555" spans="21:21">
      <c r="U555" s="1317"/>
    </row>
    <row r="556" spans="21:21">
      <c r="U556" s="1317"/>
    </row>
    <row r="557" spans="21:21">
      <c r="U557" s="1317"/>
    </row>
    <row r="558" spans="21:21">
      <c r="U558" s="1317"/>
    </row>
    <row r="559" spans="21:21">
      <c r="U559" s="1317"/>
    </row>
    <row r="560" spans="21:21">
      <c r="U560" s="1317"/>
    </row>
    <row r="561" spans="21:21">
      <c r="U561" s="1317"/>
    </row>
    <row r="562" spans="21:21">
      <c r="U562" s="1317"/>
    </row>
    <row r="563" spans="21:21">
      <c r="U563" s="1317"/>
    </row>
    <row r="564" spans="21:21">
      <c r="U564" s="1317"/>
    </row>
    <row r="565" spans="21:21">
      <c r="U565" s="1317"/>
    </row>
    <row r="566" spans="21:21">
      <c r="U566" s="1317"/>
    </row>
    <row r="567" spans="21:21">
      <c r="U567" s="1317"/>
    </row>
    <row r="568" spans="21:21">
      <c r="U568" s="1317"/>
    </row>
    <row r="569" spans="21:21">
      <c r="U569" s="1317"/>
    </row>
    <row r="570" spans="21:21">
      <c r="U570" s="1317"/>
    </row>
    <row r="571" spans="21:21">
      <c r="U571" s="1317"/>
    </row>
    <row r="572" spans="21:21">
      <c r="U572" s="1317"/>
    </row>
    <row r="573" spans="21:21">
      <c r="U573" s="1317"/>
    </row>
    <row r="574" spans="21:21">
      <c r="U574" s="1317"/>
    </row>
    <row r="575" spans="21:21">
      <c r="U575" s="1317"/>
    </row>
    <row r="576" spans="21:21">
      <c r="U576" s="1317"/>
    </row>
    <row r="577" spans="21:21">
      <c r="U577" s="1317"/>
    </row>
    <row r="578" spans="21:21">
      <c r="U578" s="1317"/>
    </row>
    <row r="579" spans="21:21">
      <c r="U579" s="1317"/>
    </row>
    <row r="580" spans="21:21">
      <c r="U580" s="1317"/>
    </row>
    <row r="581" spans="21:21">
      <c r="U581" s="1317"/>
    </row>
    <row r="582" spans="21:21">
      <c r="U582" s="1317"/>
    </row>
    <row r="583" spans="21:21">
      <c r="U583" s="1317"/>
    </row>
    <row r="584" spans="21:21">
      <c r="U584" s="1317"/>
    </row>
    <row r="585" spans="21:21">
      <c r="U585" s="1317"/>
    </row>
    <row r="586" spans="21:21">
      <c r="U586" s="1317"/>
    </row>
    <row r="587" spans="21:21">
      <c r="U587" s="1317"/>
    </row>
    <row r="588" spans="21:21">
      <c r="U588" s="1317"/>
    </row>
    <row r="589" spans="21:21">
      <c r="U589" s="1317"/>
    </row>
    <row r="590" spans="21:21">
      <c r="U590" s="1317"/>
    </row>
    <row r="591" spans="21:21">
      <c r="U591" s="1317"/>
    </row>
    <row r="592" spans="21:21">
      <c r="U592" s="1317"/>
    </row>
    <row r="593" spans="21:21">
      <c r="U593" s="1317"/>
    </row>
    <row r="594" spans="21:21">
      <c r="U594" s="1317"/>
    </row>
    <row r="595" spans="21:21">
      <c r="U595" s="1317"/>
    </row>
    <row r="596" spans="21:21">
      <c r="U596" s="1317"/>
    </row>
    <row r="597" spans="21:21">
      <c r="U597" s="1317"/>
    </row>
    <row r="598" spans="21:21">
      <c r="U598" s="1317"/>
    </row>
    <row r="599" spans="21:21">
      <c r="U599" s="1317"/>
    </row>
    <row r="600" spans="21:21">
      <c r="U600" s="1317"/>
    </row>
    <row r="601" spans="21:21">
      <c r="U601" s="1317"/>
    </row>
    <row r="602" spans="21:21">
      <c r="U602" s="1317"/>
    </row>
    <row r="603" spans="21:21">
      <c r="U603" s="1317"/>
    </row>
    <row r="604" spans="21:21">
      <c r="U604" s="1317"/>
    </row>
    <row r="605" spans="21:21">
      <c r="U605" s="1317"/>
    </row>
    <row r="606" spans="21:21">
      <c r="U606" s="1317"/>
    </row>
    <row r="607" spans="21:21">
      <c r="U607" s="1317"/>
    </row>
    <row r="608" spans="21:21">
      <c r="U608" s="1317"/>
    </row>
    <row r="609" spans="21:21">
      <c r="U609" s="1317"/>
    </row>
    <row r="610" spans="21:21">
      <c r="U610" s="1317"/>
    </row>
    <row r="611" spans="21:21">
      <c r="U611" s="1317"/>
    </row>
    <row r="612" spans="21:21">
      <c r="U612" s="1317"/>
    </row>
    <row r="613" spans="21:21">
      <c r="U613" s="1317"/>
    </row>
    <row r="614" spans="21:21">
      <c r="U614" s="1317"/>
    </row>
    <row r="615" spans="21:21">
      <c r="U615" s="1317"/>
    </row>
    <row r="616" spans="21:21">
      <c r="U616" s="1317">
        <f t="shared" ref="U616" si="13">U554+1</f>
        <v>4</v>
      </c>
    </row>
    <row r="617" spans="21:21">
      <c r="U617" s="1317"/>
    </row>
    <row r="618" spans="21:21">
      <c r="U618" s="1317"/>
    </row>
    <row r="619" spans="21:21">
      <c r="U619" s="1317"/>
    </row>
    <row r="620" spans="21:21">
      <c r="U620" s="1317"/>
    </row>
    <row r="621" spans="21:21">
      <c r="U621" s="1317"/>
    </row>
    <row r="622" spans="21:21">
      <c r="U622" s="1317"/>
    </row>
    <row r="623" spans="21:21">
      <c r="U623" s="1317"/>
    </row>
    <row r="624" spans="21:21">
      <c r="U624" s="1317"/>
    </row>
    <row r="625" spans="21:21">
      <c r="U625" s="1317"/>
    </row>
    <row r="626" spans="21:21">
      <c r="U626" s="1317"/>
    </row>
    <row r="627" spans="21:21">
      <c r="U627" s="1317"/>
    </row>
    <row r="628" spans="21:21">
      <c r="U628" s="1317"/>
    </row>
    <row r="629" spans="21:21">
      <c r="U629" s="1317"/>
    </row>
    <row r="630" spans="21:21">
      <c r="U630" s="1317"/>
    </row>
    <row r="631" spans="21:21">
      <c r="U631" s="1317"/>
    </row>
    <row r="632" spans="21:21">
      <c r="U632" s="1317"/>
    </row>
    <row r="633" spans="21:21">
      <c r="U633" s="1317"/>
    </row>
    <row r="634" spans="21:21">
      <c r="U634" s="1317"/>
    </row>
    <row r="635" spans="21:21">
      <c r="U635" s="1317"/>
    </row>
    <row r="636" spans="21:21">
      <c r="U636" s="1317"/>
    </row>
    <row r="637" spans="21:21">
      <c r="U637" s="1317"/>
    </row>
    <row r="638" spans="21:21">
      <c r="U638" s="1317"/>
    </row>
    <row r="639" spans="21:21">
      <c r="U639" s="1317"/>
    </row>
    <row r="640" spans="21:21">
      <c r="U640" s="1317"/>
    </row>
    <row r="641" spans="21:21">
      <c r="U641" s="1317"/>
    </row>
    <row r="642" spans="21:21">
      <c r="U642" s="1317"/>
    </row>
    <row r="643" spans="21:21">
      <c r="U643" s="1317"/>
    </row>
    <row r="644" spans="21:21">
      <c r="U644" s="1317"/>
    </row>
    <row r="645" spans="21:21">
      <c r="U645" s="1317"/>
    </row>
    <row r="646" spans="21:21">
      <c r="U646" s="1317"/>
    </row>
    <row r="647" spans="21:21">
      <c r="U647" s="1317"/>
    </row>
    <row r="648" spans="21:21">
      <c r="U648" s="1317"/>
    </row>
    <row r="649" spans="21:21">
      <c r="U649" s="1317"/>
    </row>
    <row r="650" spans="21:21">
      <c r="U650" s="1317"/>
    </row>
    <row r="651" spans="21:21">
      <c r="U651" s="1317"/>
    </row>
    <row r="652" spans="21:21">
      <c r="U652" s="1317"/>
    </row>
    <row r="653" spans="21:21">
      <c r="U653" s="1317"/>
    </row>
    <row r="654" spans="21:21">
      <c r="U654" s="1317"/>
    </row>
    <row r="655" spans="21:21">
      <c r="U655" s="1317"/>
    </row>
    <row r="656" spans="21:21">
      <c r="U656" s="1317"/>
    </row>
    <row r="657" spans="21:21">
      <c r="U657" s="1317"/>
    </row>
    <row r="658" spans="21:21">
      <c r="U658" s="1317"/>
    </row>
    <row r="659" spans="21:21">
      <c r="U659" s="1317"/>
    </row>
    <row r="660" spans="21:21">
      <c r="U660" s="1317"/>
    </row>
    <row r="661" spans="21:21">
      <c r="U661" s="1317"/>
    </row>
    <row r="662" spans="21:21">
      <c r="U662" s="1317"/>
    </row>
    <row r="663" spans="21:21">
      <c r="U663" s="1317"/>
    </row>
    <row r="664" spans="21:21">
      <c r="U664" s="1317"/>
    </row>
    <row r="665" spans="21:21">
      <c r="U665" s="1317"/>
    </row>
    <row r="666" spans="21:21">
      <c r="U666" s="1317"/>
    </row>
    <row r="667" spans="21:21">
      <c r="U667" s="1317"/>
    </row>
    <row r="668" spans="21:21">
      <c r="U668" s="1317"/>
    </row>
    <row r="669" spans="21:21">
      <c r="U669" s="1317"/>
    </row>
    <row r="670" spans="21:21">
      <c r="U670" s="1317"/>
    </row>
    <row r="671" spans="21:21">
      <c r="U671" s="1317"/>
    </row>
    <row r="672" spans="21:21">
      <c r="U672" s="1317"/>
    </row>
    <row r="673" spans="21:21">
      <c r="U673" s="1317"/>
    </row>
  </sheetData>
  <mergeCells count="450">
    <mergeCell ref="A370:E370"/>
    <mergeCell ref="A371:E371"/>
    <mergeCell ref="K349:K351"/>
    <mergeCell ref="L349:L351"/>
    <mergeCell ref="M349:M351"/>
    <mergeCell ref="N349:N351"/>
    <mergeCell ref="O349:O351"/>
    <mergeCell ref="G352:G353"/>
    <mergeCell ref="H352:H353"/>
    <mergeCell ref="I352:I353"/>
    <mergeCell ref="J352:J353"/>
    <mergeCell ref="K352:K353"/>
    <mergeCell ref="L352:L353"/>
    <mergeCell ref="M352:M353"/>
    <mergeCell ref="N352:N353"/>
    <mergeCell ref="O352:O353"/>
    <mergeCell ref="A339:E339"/>
    <mergeCell ref="A340:E340"/>
    <mergeCell ref="A342:S342"/>
    <mergeCell ref="A344:G344"/>
    <mergeCell ref="H344:I344"/>
    <mergeCell ref="J344:M344"/>
    <mergeCell ref="A345:G345"/>
    <mergeCell ref="H345:I345"/>
    <mergeCell ref="A347:A354"/>
    <mergeCell ref="B347:B354"/>
    <mergeCell ref="C347:C354"/>
    <mergeCell ref="D347:D354"/>
    <mergeCell ref="E347:E354"/>
    <mergeCell ref="F347:P347"/>
    <mergeCell ref="Q347:Q354"/>
    <mergeCell ref="R347:R354"/>
    <mergeCell ref="S347:S354"/>
    <mergeCell ref="F348:F354"/>
    <mergeCell ref="G348:O348"/>
    <mergeCell ref="P348:P354"/>
    <mergeCell ref="G349:G351"/>
    <mergeCell ref="H349:H351"/>
    <mergeCell ref="I349:I351"/>
    <mergeCell ref="J349:J351"/>
    <mergeCell ref="M318:M320"/>
    <mergeCell ref="N318:N320"/>
    <mergeCell ref="O318:O320"/>
    <mergeCell ref="G321:G322"/>
    <mergeCell ref="H321:H322"/>
    <mergeCell ref="I321:I322"/>
    <mergeCell ref="J321:J322"/>
    <mergeCell ref="K321:K322"/>
    <mergeCell ref="L321:L322"/>
    <mergeCell ref="M321:M322"/>
    <mergeCell ref="N321:N322"/>
    <mergeCell ref="O321:O322"/>
    <mergeCell ref="A311:S311"/>
    <mergeCell ref="A313:G313"/>
    <mergeCell ref="H313:I313"/>
    <mergeCell ref="J313:M313"/>
    <mergeCell ref="A314:G314"/>
    <mergeCell ref="H314:I314"/>
    <mergeCell ref="A316:A323"/>
    <mergeCell ref="B316:B323"/>
    <mergeCell ref="C316:C323"/>
    <mergeCell ref="D316:D323"/>
    <mergeCell ref="E316:E323"/>
    <mergeCell ref="F316:P316"/>
    <mergeCell ref="Q316:Q323"/>
    <mergeCell ref="R316:R323"/>
    <mergeCell ref="S316:S323"/>
    <mergeCell ref="F317:F323"/>
    <mergeCell ref="G317:O317"/>
    <mergeCell ref="P317:P323"/>
    <mergeCell ref="G318:G320"/>
    <mergeCell ref="H318:H320"/>
    <mergeCell ref="I318:I320"/>
    <mergeCell ref="J318:J320"/>
    <mergeCell ref="K318:K320"/>
    <mergeCell ref="L318:L320"/>
    <mergeCell ref="D223:D230"/>
    <mergeCell ref="E223:E230"/>
    <mergeCell ref="F223:P223"/>
    <mergeCell ref="Q223:Q230"/>
    <mergeCell ref="R223:R230"/>
    <mergeCell ref="S223:S230"/>
    <mergeCell ref="J228:J229"/>
    <mergeCell ref="K228:K229"/>
    <mergeCell ref="L228:L229"/>
    <mergeCell ref="M228:M229"/>
    <mergeCell ref="N228:N229"/>
    <mergeCell ref="O228:O229"/>
    <mergeCell ref="J225:J227"/>
    <mergeCell ref="K225:K227"/>
    <mergeCell ref="N225:N227"/>
    <mergeCell ref="O225:O227"/>
    <mergeCell ref="G228:G229"/>
    <mergeCell ref="H228:H229"/>
    <mergeCell ref="I228:I229"/>
    <mergeCell ref="A246:E246"/>
    <mergeCell ref="A247:E247"/>
    <mergeCell ref="H189:I189"/>
    <mergeCell ref="J189:M189"/>
    <mergeCell ref="H190:I190"/>
    <mergeCell ref="H220:I220"/>
    <mergeCell ref="J220:M220"/>
    <mergeCell ref="H221:I221"/>
    <mergeCell ref="L225:L227"/>
    <mergeCell ref="M225:M227"/>
    <mergeCell ref="A215:E215"/>
    <mergeCell ref="A216:E216"/>
    <mergeCell ref="A218:S218"/>
    <mergeCell ref="A220:G220"/>
    <mergeCell ref="A221:G221"/>
    <mergeCell ref="A223:A230"/>
    <mergeCell ref="B223:B230"/>
    <mergeCell ref="C223:C230"/>
    <mergeCell ref="F224:F230"/>
    <mergeCell ref="G224:O224"/>
    <mergeCell ref="P224:P230"/>
    <mergeCell ref="G225:G227"/>
    <mergeCell ref="H225:H227"/>
    <mergeCell ref="I225:I227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A187:S187"/>
    <mergeCell ref="A189:G189"/>
    <mergeCell ref="A190:G190"/>
    <mergeCell ref="A192:A199"/>
    <mergeCell ref="B192:B199"/>
    <mergeCell ref="C192:C199"/>
    <mergeCell ref="D192:D199"/>
    <mergeCell ref="E192:E199"/>
    <mergeCell ref="F192:P192"/>
    <mergeCell ref="Q192:Q199"/>
    <mergeCell ref="R192:R199"/>
    <mergeCell ref="S192:S199"/>
    <mergeCell ref="F193:F199"/>
    <mergeCell ref="G193:O193"/>
    <mergeCell ref="P193:P199"/>
    <mergeCell ref="G194:G196"/>
    <mergeCell ref="H194:H196"/>
    <mergeCell ref="I194:I196"/>
    <mergeCell ref="J194:J196"/>
    <mergeCell ref="K194:K196"/>
    <mergeCell ref="L194:L196"/>
    <mergeCell ref="M194:M196"/>
    <mergeCell ref="N194:N196"/>
    <mergeCell ref="O194:O196"/>
    <mergeCell ref="A123:E123"/>
    <mergeCell ref="L104:L105"/>
    <mergeCell ref="M104:M105"/>
    <mergeCell ref="N104:N105"/>
    <mergeCell ref="O104:O105"/>
    <mergeCell ref="A122:E122"/>
    <mergeCell ref="G104:G105"/>
    <mergeCell ref="H104:H105"/>
    <mergeCell ref="I104:I105"/>
    <mergeCell ref="J104:J105"/>
    <mergeCell ref="K104:K105"/>
    <mergeCell ref="A99:A106"/>
    <mergeCell ref="B99:B106"/>
    <mergeCell ref="C99:C106"/>
    <mergeCell ref="D99:D106"/>
    <mergeCell ref="E99:E106"/>
    <mergeCell ref="F99:P99"/>
    <mergeCell ref="Q99:Q106"/>
    <mergeCell ref="R99:R106"/>
    <mergeCell ref="S99:S106"/>
    <mergeCell ref="F100:F106"/>
    <mergeCell ref="G100:O100"/>
    <mergeCell ref="P100:P106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A92:E92"/>
    <mergeCell ref="A94:S94"/>
    <mergeCell ref="A96:G96"/>
    <mergeCell ref="H96:N96"/>
    <mergeCell ref="A97:G97"/>
    <mergeCell ref="H97:N97"/>
    <mergeCell ref="L73:L74"/>
    <mergeCell ref="M73:M74"/>
    <mergeCell ref="N73:N74"/>
    <mergeCell ref="O73:O74"/>
    <mergeCell ref="A91:E91"/>
    <mergeCell ref="G73:G74"/>
    <mergeCell ref="H73:H74"/>
    <mergeCell ref="I73:I74"/>
    <mergeCell ref="J73:J74"/>
    <mergeCell ref="K73:K74"/>
    <mergeCell ref="A68:A75"/>
    <mergeCell ref="B68:B75"/>
    <mergeCell ref="C68:C75"/>
    <mergeCell ref="D68:D75"/>
    <mergeCell ref="E68:E75"/>
    <mergeCell ref="F68:P68"/>
    <mergeCell ref="F69:F75"/>
    <mergeCell ref="G69:O69"/>
    <mergeCell ref="P69:P75"/>
    <mergeCell ref="L70:L72"/>
    <mergeCell ref="M70:M72"/>
    <mergeCell ref="N70:N72"/>
    <mergeCell ref="O70:O72"/>
    <mergeCell ref="K70:K72"/>
    <mergeCell ref="G70:G72"/>
    <mergeCell ref="H70:H72"/>
    <mergeCell ref="I70:I72"/>
    <mergeCell ref="J70:J72"/>
    <mergeCell ref="A63:S63"/>
    <mergeCell ref="A65:G65"/>
    <mergeCell ref="H65:N65"/>
    <mergeCell ref="A66:G66"/>
    <mergeCell ref="H66:N66"/>
    <mergeCell ref="J42:J43"/>
    <mergeCell ref="O42:O43"/>
    <mergeCell ref="Q37:Q44"/>
    <mergeCell ref="A61:E61"/>
    <mergeCell ref="H42:H43"/>
    <mergeCell ref="K42:K43"/>
    <mergeCell ref="L42:L43"/>
    <mergeCell ref="M42:M43"/>
    <mergeCell ref="A37:A44"/>
    <mergeCell ref="B37:B44"/>
    <mergeCell ref="C37:C44"/>
    <mergeCell ref="D37:D44"/>
    <mergeCell ref="E37:E44"/>
    <mergeCell ref="I39:I41"/>
    <mergeCell ref="J39:J41"/>
    <mergeCell ref="A60:E60"/>
    <mergeCell ref="R37:R44"/>
    <mergeCell ref="S37:S44"/>
    <mergeCell ref="F38:F44"/>
    <mergeCell ref="G38:O38"/>
    <mergeCell ref="P38:P44"/>
    <mergeCell ref="G39:G41"/>
    <mergeCell ref="H39:H41"/>
    <mergeCell ref="K39:K41"/>
    <mergeCell ref="L39:L41"/>
    <mergeCell ref="F37:P37"/>
    <mergeCell ref="M39:M41"/>
    <mergeCell ref="N39:N41"/>
    <mergeCell ref="O39:O41"/>
    <mergeCell ref="G42:G43"/>
    <mergeCell ref="N42:N43"/>
    <mergeCell ref="I42:I43"/>
    <mergeCell ref="A35:G35"/>
    <mergeCell ref="H35:N35"/>
    <mergeCell ref="H3:N3"/>
    <mergeCell ref="H4:N4"/>
    <mergeCell ref="F7:F13"/>
    <mergeCell ref="G11:G12"/>
    <mergeCell ref="H11:H12"/>
    <mergeCell ref="K11:K12"/>
    <mergeCell ref="L11:L12"/>
    <mergeCell ref="M11:M12"/>
    <mergeCell ref="N11:N12"/>
    <mergeCell ref="A3:G3"/>
    <mergeCell ref="A30:E30"/>
    <mergeCell ref="F6:P6"/>
    <mergeCell ref="G7:O7"/>
    <mergeCell ref="O11:O12"/>
    <mergeCell ref="J8:J10"/>
    <mergeCell ref="I8:I10"/>
    <mergeCell ref="A34:G34"/>
    <mergeCell ref="H34:N34"/>
    <mergeCell ref="K8:K10"/>
    <mergeCell ref="M8:M10"/>
    <mergeCell ref="G8:G10"/>
    <mergeCell ref="H8:H10"/>
    <mergeCell ref="N8:N10"/>
    <mergeCell ref="A29:E29"/>
    <mergeCell ref="O8:O10"/>
    <mergeCell ref="L8:L10"/>
    <mergeCell ref="A1:S1"/>
    <mergeCell ref="A32:S32"/>
    <mergeCell ref="I11:I12"/>
    <mergeCell ref="J11:J12"/>
    <mergeCell ref="A4:G4"/>
    <mergeCell ref="E6:E13"/>
    <mergeCell ref="C6:C13"/>
    <mergeCell ref="B6:B13"/>
    <mergeCell ref="A6:A13"/>
    <mergeCell ref="D6:D13"/>
    <mergeCell ref="S6:S13"/>
    <mergeCell ref="R6:R13"/>
    <mergeCell ref="Q6:Q13"/>
    <mergeCell ref="P7:P13"/>
    <mergeCell ref="A125:S125"/>
    <mergeCell ref="A127:G127"/>
    <mergeCell ref="H127:N127"/>
    <mergeCell ref="A128:G128"/>
    <mergeCell ref="H128:N128"/>
    <mergeCell ref="A130:A137"/>
    <mergeCell ref="B130:B137"/>
    <mergeCell ref="C130:C137"/>
    <mergeCell ref="D130:D137"/>
    <mergeCell ref="E130:E137"/>
    <mergeCell ref="F130:P130"/>
    <mergeCell ref="Q130:Q137"/>
    <mergeCell ref="R130:R137"/>
    <mergeCell ref="S130:S137"/>
    <mergeCell ref="F131:F137"/>
    <mergeCell ref="G131:O131"/>
    <mergeCell ref="P131:P137"/>
    <mergeCell ref="G132:G134"/>
    <mergeCell ref="H132:H134"/>
    <mergeCell ref="I132:I134"/>
    <mergeCell ref="J132:J134"/>
    <mergeCell ref="K132:K134"/>
    <mergeCell ref="L132:L134"/>
    <mergeCell ref="M132:M134"/>
    <mergeCell ref="N132:N134"/>
    <mergeCell ref="O132:O134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S161:S168"/>
    <mergeCell ref="F162:F168"/>
    <mergeCell ref="G162:O162"/>
    <mergeCell ref="P162:P168"/>
    <mergeCell ref="G163:G165"/>
    <mergeCell ref="H163:H165"/>
    <mergeCell ref="I163:I165"/>
    <mergeCell ref="J163:J165"/>
    <mergeCell ref="K163:K165"/>
    <mergeCell ref="H159:N159"/>
    <mergeCell ref="A161:A168"/>
    <mergeCell ref="B161:B168"/>
    <mergeCell ref="C161:C168"/>
    <mergeCell ref="D161:D168"/>
    <mergeCell ref="E161:E168"/>
    <mergeCell ref="F161:P161"/>
    <mergeCell ref="Q161:Q168"/>
    <mergeCell ref="R161:R168"/>
    <mergeCell ref="A184:E184"/>
    <mergeCell ref="A185:E185"/>
    <mergeCell ref="Q68:Q75"/>
    <mergeCell ref="R68:R75"/>
    <mergeCell ref="S68:S75"/>
    <mergeCell ref="L163:L165"/>
    <mergeCell ref="M163:M165"/>
    <mergeCell ref="N163:N165"/>
    <mergeCell ref="O163:O165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A153:E153"/>
    <mergeCell ref="A154:E154"/>
    <mergeCell ref="A156:S156"/>
    <mergeCell ref="A158:G158"/>
    <mergeCell ref="H158:N158"/>
    <mergeCell ref="A159:G159"/>
    <mergeCell ref="A277:E277"/>
    <mergeCell ref="A282:G282"/>
    <mergeCell ref="H282:I282"/>
    <mergeCell ref="M256:M258"/>
    <mergeCell ref="N256:N258"/>
    <mergeCell ref="O256:O258"/>
    <mergeCell ref="G259:G260"/>
    <mergeCell ref="H259:H260"/>
    <mergeCell ref="I259:I260"/>
    <mergeCell ref="J259:J260"/>
    <mergeCell ref="K259:K260"/>
    <mergeCell ref="L259:L260"/>
    <mergeCell ref="M259:M260"/>
    <mergeCell ref="N259:N260"/>
    <mergeCell ref="O259:O260"/>
    <mergeCell ref="L256:L258"/>
    <mergeCell ref="O290:O291"/>
    <mergeCell ref="N287:N289"/>
    <mergeCell ref="O287:O289"/>
    <mergeCell ref="G290:G291"/>
    <mergeCell ref="H290:H291"/>
    <mergeCell ref="I290:I291"/>
    <mergeCell ref="J290:J291"/>
    <mergeCell ref="K290:K291"/>
    <mergeCell ref="L290:L291"/>
    <mergeCell ref="M290:M291"/>
    <mergeCell ref="N290:N291"/>
    <mergeCell ref="L287:L289"/>
    <mergeCell ref="M287:M289"/>
    <mergeCell ref="A249:S249"/>
    <mergeCell ref="J251:M251"/>
    <mergeCell ref="A252:G252"/>
    <mergeCell ref="H252:I252"/>
    <mergeCell ref="A254:A261"/>
    <mergeCell ref="B254:B261"/>
    <mergeCell ref="C254:C261"/>
    <mergeCell ref="D254:D261"/>
    <mergeCell ref="E254:E261"/>
    <mergeCell ref="F254:P254"/>
    <mergeCell ref="Q254:Q261"/>
    <mergeCell ref="R254:R261"/>
    <mergeCell ref="S254:S261"/>
    <mergeCell ref="F255:F261"/>
    <mergeCell ref="G255:O255"/>
    <mergeCell ref="P255:P261"/>
    <mergeCell ref="G256:G258"/>
    <mergeCell ref="H256:H258"/>
    <mergeCell ref="I256:I258"/>
    <mergeCell ref="J256:J258"/>
    <mergeCell ref="K256:K258"/>
    <mergeCell ref="A251:G251"/>
    <mergeCell ref="H251:I251"/>
    <mergeCell ref="A309:E309"/>
    <mergeCell ref="A278:E278"/>
    <mergeCell ref="A280:S280"/>
    <mergeCell ref="J282:M282"/>
    <mergeCell ref="A283:G283"/>
    <mergeCell ref="H283:I283"/>
    <mergeCell ref="A285:A292"/>
    <mergeCell ref="B285:B292"/>
    <mergeCell ref="C285:C292"/>
    <mergeCell ref="D285:D292"/>
    <mergeCell ref="E285:E292"/>
    <mergeCell ref="F285:P285"/>
    <mergeCell ref="Q285:Q292"/>
    <mergeCell ref="R285:R292"/>
    <mergeCell ref="S285:S292"/>
    <mergeCell ref="F286:F292"/>
    <mergeCell ref="G286:O286"/>
    <mergeCell ref="P286:P292"/>
    <mergeCell ref="G287:G289"/>
    <mergeCell ref="H287:H289"/>
    <mergeCell ref="I287:I289"/>
    <mergeCell ref="J287:J289"/>
    <mergeCell ref="K287:K289"/>
    <mergeCell ref="A308:E308"/>
  </mergeCells>
  <phoneticPr fontId="20" type="noConversion"/>
  <printOptions horizontalCentered="1" verticalCentered="1"/>
  <pageMargins left="0.19685039370078741" right="0.19685039370078741" top="0" bottom="0.39370078740157483" header="0.31496062992125984" footer="0.31496062992125984"/>
  <pageSetup paperSize="9" scale="86" fitToHeight="0" orientation="landscape" horizontalDpi="4294967293" verticalDpi="4294967293" r:id="rId1"/>
  <headerFooter>
    <oddFooter>&amp;L2020 직무교육 출석부&amp;C&amp;P&amp;R더조은요양보호사교육원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BD9-A130-49F6-AECF-D7B3090A6675}">
  <sheetPr codeName="Sheet11">
    <pageSetUpPr fitToPage="1"/>
  </sheetPr>
  <dimension ref="A1:O135"/>
  <sheetViews>
    <sheetView topLeftCell="A89" zoomScale="85" zoomScaleNormal="85" workbookViewId="0">
      <selection activeCell="E110" sqref="E110"/>
    </sheetView>
  </sheetViews>
  <sheetFormatPr defaultRowHeight="17.25"/>
  <cols>
    <col min="1" max="3" width="9.21875" style="5" customWidth="1"/>
    <col min="4" max="4" width="11" style="5" customWidth="1"/>
    <col min="5" max="8" width="9.21875" style="5" customWidth="1"/>
    <col min="9" max="9" width="3.33203125" style="5" bestFit="1" customWidth="1"/>
    <col min="10" max="12" width="5.21875" style="5" bestFit="1" customWidth="1"/>
    <col min="13" max="13" width="9.21875" style="5" customWidth="1"/>
    <col min="14" max="16384" width="8.88671875" style="5"/>
  </cols>
  <sheetData>
    <row r="1" spans="1:13" ht="54">
      <c r="A1" s="1863" t="s">
        <v>601</v>
      </c>
      <c r="B1" s="1863"/>
      <c r="C1" s="1863"/>
      <c r="D1" s="1863"/>
      <c r="E1" s="1863"/>
      <c r="F1" s="1863"/>
      <c r="G1" s="1863"/>
      <c r="H1" s="1863"/>
      <c r="I1" s="1863"/>
      <c r="J1" s="1863"/>
      <c r="K1" s="1863"/>
      <c r="L1" s="1863"/>
      <c r="M1" s="1863"/>
    </row>
    <row r="2" spans="1:13" ht="18" thickBo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8"/>
    </row>
    <row r="3" spans="1:13" ht="35.1" customHeight="1">
      <c r="A3" s="1883" t="s">
        <v>633</v>
      </c>
      <c r="B3" s="1883"/>
      <c r="C3" s="1883"/>
      <c r="D3" s="1883"/>
      <c r="E3" s="1883"/>
      <c r="F3" s="1883"/>
      <c r="G3" s="1883"/>
      <c r="H3" s="1865" t="s">
        <v>626</v>
      </c>
      <c r="I3" s="1866" t="s">
        <v>602</v>
      </c>
      <c r="J3" s="1867"/>
      <c r="K3" s="1868" t="s">
        <v>603</v>
      </c>
      <c r="L3" s="1867"/>
      <c r="M3" s="1870" t="s">
        <v>604</v>
      </c>
    </row>
    <row r="4" spans="1:13" ht="35.1" customHeight="1" thickBot="1">
      <c r="A4" s="1883" t="s">
        <v>634</v>
      </c>
      <c r="B4" s="1883"/>
      <c r="C4" s="1883"/>
      <c r="D4" s="1883"/>
      <c r="E4" s="1883"/>
      <c r="F4" s="1883"/>
      <c r="G4" s="1883"/>
      <c r="H4" s="1818"/>
      <c r="I4" s="1750"/>
      <c r="J4" s="1752"/>
      <c r="K4" s="1869"/>
      <c r="L4" s="1752"/>
      <c r="M4" s="1871"/>
    </row>
    <row r="5" spans="1:13" ht="35.1" customHeight="1">
      <c r="A5" s="1883" t="s">
        <v>627</v>
      </c>
      <c r="B5" s="1883"/>
      <c r="C5" s="1883"/>
      <c r="D5" s="1883"/>
      <c r="E5" s="1883"/>
      <c r="F5" s="1883"/>
      <c r="G5" s="1883"/>
      <c r="H5" s="1818"/>
      <c r="I5" s="1872"/>
      <c r="J5" s="1873"/>
      <c r="K5" s="1874"/>
      <c r="L5" s="1875"/>
      <c r="M5" s="1879"/>
    </row>
    <row r="6" spans="1:13" ht="35.1" customHeight="1">
      <c r="A6" s="1885" t="s">
        <v>1187</v>
      </c>
      <c r="B6" s="1885"/>
      <c r="C6" s="1885"/>
      <c r="D6" s="1885"/>
      <c r="E6" s="1885"/>
      <c r="F6" s="1885"/>
      <c r="G6" s="1885"/>
      <c r="H6" s="1818"/>
      <c r="I6" s="1716"/>
      <c r="J6" s="1677"/>
      <c r="K6" s="1876"/>
      <c r="L6" s="1706"/>
      <c r="M6" s="1879"/>
    </row>
    <row r="7" spans="1:13" s="1" customFormat="1" ht="10.5" thickBot="1">
      <c r="H7" s="1821"/>
      <c r="I7" s="1750"/>
      <c r="J7" s="1752"/>
      <c r="K7" s="1877"/>
      <c r="L7" s="1878"/>
      <c r="M7" s="1871"/>
    </row>
    <row r="8" spans="1:13" ht="35.1" customHeight="1">
      <c r="A8" s="1883" t="s">
        <v>1183</v>
      </c>
      <c r="B8" s="1883"/>
      <c r="C8" s="1883"/>
      <c r="D8" s="1883"/>
      <c r="E8" s="1883"/>
      <c r="F8" s="1883"/>
      <c r="G8" s="1883"/>
      <c r="H8" s="279"/>
      <c r="J8" s="280"/>
      <c r="K8" s="280"/>
      <c r="L8" s="280"/>
      <c r="M8" s="280"/>
    </row>
    <row r="9" spans="1:13" s="61" customFormat="1" ht="11.25">
      <c r="A9" s="1884"/>
      <c r="B9" s="1884"/>
      <c r="C9" s="1884"/>
      <c r="D9" s="1884"/>
      <c r="E9" s="1884"/>
      <c r="F9" s="1884"/>
      <c r="G9" s="1884"/>
      <c r="H9" s="581"/>
      <c r="I9" s="581"/>
      <c r="J9" s="581"/>
      <c r="K9" s="581"/>
      <c r="L9" s="582"/>
    </row>
    <row r="10" spans="1:13" ht="35.1" customHeight="1">
      <c r="A10" s="1883" t="s">
        <v>1184</v>
      </c>
      <c r="B10" s="1883"/>
      <c r="C10" s="1883"/>
      <c r="D10" s="1883"/>
      <c r="E10" s="1883"/>
      <c r="F10" s="1883"/>
      <c r="G10" s="1883"/>
      <c r="H10" s="1883"/>
      <c r="I10" s="1883"/>
      <c r="J10" s="1883"/>
      <c r="K10" s="1883"/>
      <c r="L10" s="1883"/>
    </row>
    <row r="11" spans="1:13" s="1" customFormat="1" ht="10.5" thickBot="1">
      <c r="A11" s="583"/>
      <c r="B11" s="583"/>
      <c r="C11" s="583"/>
      <c r="D11" s="583"/>
      <c r="E11" s="583"/>
      <c r="F11" s="583"/>
      <c r="G11" s="583"/>
      <c r="H11" s="583"/>
      <c r="I11" s="583"/>
      <c r="J11" s="583"/>
      <c r="K11" s="583"/>
      <c r="L11" s="583"/>
    </row>
    <row r="12" spans="1:13" ht="35.1" customHeight="1" thickBot="1">
      <c r="B12" s="281" t="s">
        <v>605</v>
      </c>
      <c r="C12" s="282" t="str">
        <f>MID(출석부!H4,10,3)</f>
        <v>24명</v>
      </c>
      <c r="D12" s="283" t="s">
        <v>607</v>
      </c>
      <c r="E12" s="284" t="s">
        <v>606</v>
      </c>
      <c r="F12" s="283" t="s">
        <v>608</v>
      </c>
      <c r="G12" s="285" t="s">
        <v>606</v>
      </c>
      <c r="H12" s="283" t="s">
        <v>609</v>
      </c>
      <c r="I12" s="285" t="s">
        <v>606</v>
      </c>
      <c r="J12" s="283" t="s">
        <v>610</v>
      </c>
      <c r="K12" s="286" t="s">
        <v>606</v>
      </c>
      <c r="L12" s="287" t="s">
        <v>628</v>
      </c>
      <c r="M12" s="288" t="s">
        <v>606</v>
      </c>
    </row>
    <row r="13" spans="1:13" ht="35.1" customHeight="1" thickBot="1">
      <c r="A13" s="1848"/>
      <c r="B13" s="1848"/>
      <c r="C13" s="1848"/>
      <c r="D13" s="1848"/>
      <c r="E13" s="1848"/>
      <c r="F13" s="1848"/>
      <c r="G13" s="1848"/>
      <c r="H13" s="1848"/>
      <c r="I13" s="1848"/>
      <c r="J13" s="1848"/>
      <c r="K13" s="1848"/>
      <c r="L13" s="1848"/>
    </row>
    <row r="14" spans="1:13" ht="35.1" customHeight="1">
      <c r="A14" s="1849" t="s">
        <v>611</v>
      </c>
      <c r="B14" s="1850"/>
      <c r="C14" s="1850"/>
      <c r="D14" s="1850"/>
      <c r="E14" s="1850"/>
      <c r="F14" s="1850"/>
      <c r="G14" s="1850"/>
      <c r="H14" s="1850"/>
      <c r="I14" s="1850"/>
      <c r="J14" s="1850"/>
      <c r="K14" s="1850"/>
      <c r="L14" s="1850"/>
      <c r="M14" s="1851"/>
    </row>
    <row r="15" spans="1:13" ht="35.1" customHeight="1">
      <c r="A15" s="1852" t="s">
        <v>612</v>
      </c>
      <c r="B15" s="1854" t="s">
        <v>629</v>
      </c>
      <c r="C15" s="1809"/>
      <c r="D15" s="1809"/>
      <c r="E15" s="1857" t="s">
        <v>630</v>
      </c>
      <c r="F15" s="1858"/>
      <c r="G15" s="1857" t="s">
        <v>631</v>
      </c>
      <c r="H15" s="1809"/>
      <c r="I15" s="1809"/>
      <c r="J15" s="1809"/>
      <c r="K15" s="1858"/>
      <c r="L15" s="1809" t="s">
        <v>613</v>
      </c>
      <c r="M15" s="1861"/>
    </row>
    <row r="16" spans="1:13" ht="35.1" customHeight="1" thickBot="1">
      <c r="A16" s="1853"/>
      <c r="B16" s="1855"/>
      <c r="C16" s="1856"/>
      <c r="D16" s="1856"/>
      <c r="E16" s="1859"/>
      <c r="F16" s="1860"/>
      <c r="G16" s="1859"/>
      <c r="H16" s="1856"/>
      <c r="I16" s="1856"/>
      <c r="J16" s="1856"/>
      <c r="K16" s="1860"/>
      <c r="L16" s="1856" t="s">
        <v>625</v>
      </c>
      <c r="M16" s="1862"/>
    </row>
    <row r="17" spans="1:13" ht="39" customHeight="1" thickTop="1">
      <c r="A17" s="289">
        <v>1</v>
      </c>
      <c r="B17" s="1837"/>
      <c r="C17" s="1838"/>
      <c r="D17" s="1838"/>
      <c r="E17" s="1839"/>
      <c r="F17" s="1840"/>
      <c r="G17" s="1841"/>
      <c r="H17" s="1841"/>
      <c r="I17" s="1841"/>
      <c r="J17" s="1841"/>
      <c r="K17" s="1840"/>
      <c r="L17" s="1839"/>
      <c r="M17" s="1842"/>
    </row>
    <row r="18" spans="1:13" ht="39" customHeight="1">
      <c r="A18" s="290">
        <v>2</v>
      </c>
      <c r="B18" s="1833"/>
      <c r="C18" s="1834"/>
      <c r="D18" s="1834"/>
      <c r="E18" s="1835"/>
      <c r="F18" s="1836"/>
      <c r="G18" s="1825"/>
      <c r="H18" s="1825"/>
      <c r="I18" s="1825"/>
      <c r="J18" s="1825"/>
      <c r="K18" s="1836"/>
      <c r="L18" s="1835"/>
      <c r="M18" s="1826"/>
    </row>
    <row r="19" spans="1:13" ht="39" customHeight="1">
      <c r="A19" s="290">
        <v>3</v>
      </c>
      <c r="B19" s="1833"/>
      <c r="C19" s="1834"/>
      <c r="D19" s="1834"/>
      <c r="E19" s="1835"/>
      <c r="F19" s="1836"/>
      <c r="G19" s="1825"/>
      <c r="H19" s="1825"/>
      <c r="I19" s="1825"/>
      <c r="J19" s="1825"/>
      <c r="K19" s="1836"/>
      <c r="L19" s="1835"/>
      <c r="M19" s="1826"/>
    </row>
    <row r="20" spans="1:13" ht="39" customHeight="1">
      <c r="A20" s="290">
        <v>4</v>
      </c>
      <c r="B20" s="1833"/>
      <c r="C20" s="1834"/>
      <c r="D20" s="1834"/>
      <c r="E20" s="1835"/>
      <c r="F20" s="1836"/>
      <c r="G20" s="1825"/>
      <c r="H20" s="1825"/>
      <c r="I20" s="1825"/>
      <c r="J20" s="1825"/>
      <c r="K20" s="1836"/>
      <c r="L20" s="1835"/>
      <c r="M20" s="1826"/>
    </row>
    <row r="21" spans="1:13" ht="39" customHeight="1">
      <c r="A21" s="290">
        <v>5</v>
      </c>
      <c r="B21" s="1833"/>
      <c r="C21" s="1834"/>
      <c r="D21" s="1834"/>
      <c r="E21" s="1835"/>
      <c r="F21" s="1836"/>
      <c r="G21" s="1825"/>
      <c r="H21" s="1825"/>
      <c r="I21" s="1825"/>
      <c r="J21" s="1825"/>
      <c r="K21" s="1836"/>
      <c r="L21" s="1835"/>
      <c r="M21" s="1826"/>
    </row>
    <row r="22" spans="1:13" ht="39" customHeight="1">
      <c r="A22" s="290">
        <v>6</v>
      </c>
      <c r="B22" s="1833"/>
      <c r="C22" s="1834"/>
      <c r="D22" s="1834"/>
      <c r="E22" s="1835"/>
      <c r="F22" s="1836"/>
      <c r="G22" s="1825"/>
      <c r="H22" s="1825"/>
      <c r="I22" s="1825"/>
      <c r="J22" s="1825"/>
      <c r="K22" s="1836"/>
      <c r="L22" s="1835"/>
      <c r="M22" s="1826"/>
    </row>
    <row r="23" spans="1:13" ht="39" customHeight="1">
      <c r="A23" s="290">
        <v>7</v>
      </c>
      <c r="B23" s="1833"/>
      <c r="C23" s="1834"/>
      <c r="D23" s="1834"/>
      <c r="E23" s="1835"/>
      <c r="F23" s="1836"/>
      <c r="G23" s="1825"/>
      <c r="H23" s="1825"/>
      <c r="I23" s="1825"/>
      <c r="J23" s="1825"/>
      <c r="K23" s="1836"/>
      <c r="L23" s="1835"/>
      <c r="M23" s="1826"/>
    </row>
    <row r="24" spans="1:13" ht="39" customHeight="1">
      <c r="A24" s="290">
        <v>8</v>
      </c>
      <c r="B24" s="1833"/>
      <c r="C24" s="1834"/>
      <c r="D24" s="1834"/>
      <c r="E24" s="1835"/>
      <c r="F24" s="1836"/>
      <c r="G24" s="1825"/>
      <c r="H24" s="1825"/>
      <c r="I24" s="1825"/>
      <c r="J24" s="1825"/>
      <c r="K24" s="1836"/>
      <c r="L24" s="1835"/>
      <c r="M24" s="1826"/>
    </row>
    <row r="25" spans="1:13">
      <c r="A25" s="1808" t="s">
        <v>834</v>
      </c>
      <c r="B25" s="1810"/>
      <c r="C25" s="291" t="s">
        <v>614</v>
      </c>
      <c r="D25" s="119" t="s">
        <v>615</v>
      </c>
      <c r="E25" s="115"/>
      <c r="F25" s="292" t="s">
        <v>234</v>
      </c>
      <c r="G25" s="99"/>
      <c r="H25" s="99" t="s">
        <v>616</v>
      </c>
      <c r="I25" s="99"/>
      <c r="J25" s="99" t="s">
        <v>257</v>
      </c>
      <c r="K25" s="99"/>
      <c r="L25" s="293" t="s">
        <v>617</v>
      </c>
      <c r="M25" s="294"/>
    </row>
    <row r="26" spans="1:13">
      <c r="A26" s="1811"/>
      <c r="B26" s="1813"/>
      <c r="C26" s="291" t="s">
        <v>618</v>
      </c>
      <c r="D26" s="119" t="s">
        <v>615</v>
      </c>
      <c r="E26" s="295"/>
      <c r="F26" s="296" t="s">
        <v>234</v>
      </c>
      <c r="G26" s="113"/>
      <c r="H26" s="113" t="s">
        <v>616</v>
      </c>
      <c r="I26" s="113"/>
      <c r="J26" s="113" t="s">
        <v>257</v>
      </c>
      <c r="K26" s="113"/>
      <c r="L26" s="297" t="s">
        <v>617</v>
      </c>
      <c r="M26" s="298"/>
    </row>
    <row r="27" spans="1:13">
      <c r="A27" s="1808" t="s">
        <v>619</v>
      </c>
      <c r="B27" s="1809"/>
      <c r="C27" s="1809"/>
      <c r="D27" s="1810"/>
      <c r="E27" s="1814"/>
      <c r="F27" s="1731"/>
      <c r="G27" s="1731"/>
      <c r="H27" s="1731"/>
      <c r="I27" s="1731"/>
      <c r="J27" s="1731"/>
      <c r="K27" s="1731"/>
      <c r="L27" s="1731"/>
      <c r="M27" s="1734"/>
    </row>
    <row r="28" spans="1:13">
      <c r="A28" s="1811"/>
      <c r="B28" s="1812"/>
      <c r="C28" s="1812"/>
      <c r="D28" s="1813"/>
      <c r="E28" s="1815"/>
      <c r="F28" s="1816"/>
      <c r="G28" s="1816"/>
      <c r="H28" s="1816"/>
      <c r="I28" s="1816"/>
      <c r="J28" s="1816"/>
      <c r="K28" s="1816"/>
      <c r="L28" s="1816"/>
      <c r="M28" s="1817"/>
    </row>
    <row r="29" spans="1:13">
      <c r="A29" s="1808" t="s">
        <v>632</v>
      </c>
      <c r="B29" s="1809"/>
      <c r="C29" s="1809"/>
      <c r="D29" s="1810"/>
      <c r="E29" s="291" t="s">
        <v>620</v>
      </c>
      <c r="F29" s="1824"/>
      <c r="G29" s="1825"/>
      <c r="H29" s="1825"/>
      <c r="I29" s="1825"/>
      <c r="J29" s="1825"/>
      <c r="K29" s="1825"/>
      <c r="L29" s="1825"/>
      <c r="M29" s="1826"/>
    </row>
    <row r="30" spans="1:13">
      <c r="A30" s="1818"/>
      <c r="B30" s="1819"/>
      <c r="C30" s="1819"/>
      <c r="D30" s="1820"/>
      <c r="E30" s="291" t="s">
        <v>621</v>
      </c>
      <c r="F30" s="1827"/>
      <c r="G30" s="1828"/>
      <c r="H30" s="1828"/>
      <c r="I30" s="1828"/>
      <c r="J30" s="1828"/>
      <c r="K30" s="1828"/>
      <c r="L30" s="1828"/>
      <c r="M30" s="1829"/>
    </row>
    <row r="31" spans="1:13">
      <c r="A31" s="1818"/>
      <c r="B31" s="1819"/>
      <c r="C31" s="1819"/>
      <c r="D31" s="1820"/>
      <c r="E31" s="291" t="s">
        <v>622</v>
      </c>
      <c r="F31" s="1824"/>
      <c r="G31" s="1825"/>
      <c r="H31" s="1825"/>
      <c r="I31" s="1825"/>
      <c r="J31" s="1825"/>
      <c r="K31" s="1825"/>
      <c r="L31" s="1825"/>
      <c r="M31" s="1826"/>
    </row>
    <row r="32" spans="1:13">
      <c r="A32" s="1818"/>
      <c r="B32" s="1819"/>
      <c r="C32" s="1819"/>
      <c r="D32" s="1820"/>
      <c r="E32" s="291" t="s">
        <v>623</v>
      </c>
      <c r="F32" s="1824"/>
      <c r="G32" s="1825"/>
      <c r="H32" s="1825"/>
      <c r="I32" s="1825"/>
      <c r="J32" s="1825"/>
      <c r="K32" s="1825"/>
      <c r="L32" s="1825"/>
      <c r="M32" s="1826"/>
    </row>
    <row r="33" spans="1:13" ht="18" thickBot="1">
      <c r="A33" s="1821"/>
      <c r="B33" s="1822"/>
      <c r="C33" s="1822"/>
      <c r="D33" s="1823"/>
      <c r="E33" s="299" t="s">
        <v>624</v>
      </c>
      <c r="F33" s="1830"/>
      <c r="G33" s="1831"/>
      <c r="H33" s="1831"/>
      <c r="I33" s="1831"/>
      <c r="J33" s="1831"/>
      <c r="K33" s="1831"/>
      <c r="L33" s="1831"/>
      <c r="M33" s="1832"/>
    </row>
    <row r="35" spans="1:13" ht="54">
      <c r="A35" s="1863" t="s">
        <v>601</v>
      </c>
      <c r="B35" s="1863"/>
      <c r="C35" s="1863"/>
      <c r="D35" s="1863"/>
      <c r="E35" s="1863"/>
      <c r="F35" s="1863"/>
      <c r="G35" s="1863"/>
      <c r="H35" s="1863"/>
      <c r="I35" s="1863"/>
      <c r="J35" s="1863"/>
      <c r="K35" s="1863"/>
      <c r="L35" s="1863"/>
      <c r="M35" s="1863"/>
    </row>
    <row r="36" spans="1:13" ht="18" thickBot="1">
      <c r="A36" s="277"/>
      <c r="B36" s="277"/>
      <c r="C36" s="277"/>
      <c r="D36" s="277"/>
      <c r="E36" s="277"/>
      <c r="F36" s="277"/>
      <c r="G36" s="277"/>
      <c r="H36" s="277"/>
      <c r="I36" s="277"/>
      <c r="J36" s="277"/>
      <c r="K36" s="277"/>
      <c r="L36" s="278"/>
    </row>
    <row r="37" spans="1:13" ht="35.1" customHeight="1">
      <c r="A37" s="1883" t="s">
        <v>633</v>
      </c>
      <c r="B37" s="1883"/>
      <c r="C37" s="1883"/>
      <c r="D37" s="1883"/>
      <c r="E37" s="1883"/>
      <c r="F37" s="1883"/>
      <c r="G37" s="1883"/>
      <c r="H37" s="1865" t="s">
        <v>626</v>
      </c>
      <c r="I37" s="1866" t="s">
        <v>602</v>
      </c>
      <c r="J37" s="1867"/>
      <c r="K37" s="1868" t="s">
        <v>603</v>
      </c>
      <c r="L37" s="1867"/>
      <c r="M37" s="1870" t="s">
        <v>604</v>
      </c>
    </row>
    <row r="38" spans="1:13" ht="35.1" customHeight="1" thickBot="1">
      <c r="A38" s="1883" t="s">
        <v>634</v>
      </c>
      <c r="B38" s="1883"/>
      <c r="C38" s="1883"/>
      <c r="D38" s="1883"/>
      <c r="E38" s="1883"/>
      <c r="F38" s="1883"/>
      <c r="G38" s="1883"/>
      <c r="H38" s="1818"/>
      <c r="I38" s="1750"/>
      <c r="J38" s="1752"/>
      <c r="K38" s="1869"/>
      <c r="L38" s="1752"/>
      <c r="M38" s="1871"/>
    </row>
    <row r="39" spans="1:13" ht="35.1" customHeight="1">
      <c r="A39" s="1883" t="s">
        <v>627</v>
      </c>
      <c r="B39" s="1883"/>
      <c r="C39" s="1883"/>
      <c r="D39" s="1883"/>
      <c r="E39" s="1883"/>
      <c r="F39" s="1883"/>
      <c r="G39" s="1883"/>
      <c r="H39" s="1818"/>
      <c r="I39" s="1872"/>
      <c r="J39" s="1873"/>
      <c r="K39" s="1874"/>
      <c r="L39" s="1875"/>
      <c r="M39" s="1879"/>
    </row>
    <row r="40" spans="1:13" ht="35.1" customHeight="1">
      <c r="A40" s="1885" t="s">
        <v>2018</v>
      </c>
      <c r="B40" s="1885"/>
      <c r="C40" s="1885"/>
      <c r="D40" s="1885"/>
      <c r="E40" s="1885"/>
      <c r="F40" s="1885"/>
      <c r="G40" s="1885"/>
      <c r="H40" s="1818"/>
      <c r="I40" s="1716"/>
      <c r="J40" s="1677"/>
      <c r="K40" s="1876"/>
      <c r="L40" s="1706"/>
      <c r="M40" s="1879"/>
    </row>
    <row r="41" spans="1:13" s="1" customFormat="1" ht="10.5" thickBot="1">
      <c r="H41" s="1821"/>
      <c r="I41" s="1750"/>
      <c r="J41" s="1752"/>
      <c r="K41" s="1877"/>
      <c r="L41" s="1878"/>
      <c r="M41" s="1871"/>
    </row>
    <row r="42" spans="1:13" ht="35.1" customHeight="1">
      <c r="A42" s="1883" t="s">
        <v>2017</v>
      </c>
      <c r="B42" s="1883"/>
      <c r="C42" s="1883"/>
      <c r="D42" s="1883"/>
      <c r="E42" s="1883"/>
      <c r="F42" s="1883"/>
      <c r="G42" s="1883"/>
      <c r="H42" s="279"/>
      <c r="J42" s="280"/>
      <c r="K42" s="280"/>
      <c r="L42" s="280"/>
      <c r="M42" s="280"/>
    </row>
    <row r="43" spans="1:13" s="61" customFormat="1" ht="11.25">
      <c r="A43" s="1884"/>
      <c r="B43" s="1884"/>
      <c r="C43" s="1884"/>
      <c r="D43" s="1884"/>
      <c r="E43" s="1884"/>
      <c r="F43" s="1884"/>
      <c r="G43" s="1884"/>
      <c r="H43" s="581"/>
      <c r="I43" s="581"/>
      <c r="J43" s="581"/>
      <c r="K43" s="581"/>
      <c r="L43" s="582"/>
    </row>
    <row r="44" spans="1:13" ht="35.1" customHeight="1">
      <c r="A44" s="1883" t="s">
        <v>2019</v>
      </c>
      <c r="B44" s="1883"/>
      <c r="C44" s="1883"/>
      <c r="D44" s="1883"/>
      <c r="E44" s="1883"/>
      <c r="F44" s="1883"/>
      <c r="G44" s="1883"/>
      <c r="H44" s="1883"/>
      <c r="I44" s="1883"/>
      <c r="J44" s="1883"/>
      <c r="K44" s="1883"/>
      <c r="L44" s="1883"/>
    </row>
    <row r="45" spans="1:13" s="1" customFormat="1" ht="10.5" thickBot="1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</row>
    <row r="46" spans="1:13" ht="35.1" customHeight="1" thickBot="1">
      <c r="B46" s="281" t="s">
        <v>605</v>
      </c>
      <c r="C46" s="282" t="str">
        <f>MID(출석부!H38,10,3)</f>
        <v/>
      </c>
      <c r="D46" s="283" t="s">
        <v>607</v>
      </c>
      <c r="E46" s="284" t="s">
        <v>606</v>
      </c>
      <c r="F46" s="283" t="s">
        <v>608</v>
      </c>
      <c r="G46" s="285" t="s">
        <v>606</v>
      </c>
      <c r="H46" s="283" t="s">
        <v>609</v>
      </c>
      <c r="I46" s="285" t="s">
        <v>606</v>
      </c>
      <c r="J46" s="283" t="s">
        <v>610</v>
      </c>
      <c r="K46" s="286" t="s">
        <v>606</v>
      </c>
      <c r="L46" s="287" t="s">
        <v>628</v>
      </c>
      <c r="M46" s="288" t="s">
        <v>606</v>
      </c>
    </row>
    <row r="47" spans="1:13" ht="35.1" customHeight="1" thickBot="1">
      <c r="A47" s="1848"/>
      <c r="B47" s="1848"/>
      <c r="C47" s="1848"/>
      <c r="D47" s="1848"/>
      <c r="E47" s="1848"/>
      <c r="F47" s="1848"/>
      <c r="G47" s="1848"/>
      <c r="H47" s="1848"/>
      <c r="I47" s="1848"/>
      <c r="J47" s="1848"/>
      <c r="K47" s="1848"/>
      <c r="L47" s="1848"/>
    </row>
    <row r="48" spans="1:13" ht="35.1" customHeight="1">
      <c r="A48" s="1849" t="s">
        <v>611</v>
      </c>
      <c r="B48" s="1850"/>
      <c r="C48" s="1850"/>
      <c r="D48" s="1850"/>
      <c r="E48" s="1850"/>
      <c r="F48" s="1850"/>
      <c r="G48" s="1850"/>
      <c r="H48" s="1850"/>
      <c r="I48" s="1850"/>
      <c r="J48" s="1850"/>
      <c r="K48" s="1850"/>
      <c r="L48" s="1850"/>
      <c r="M48" s="1851"/>
    </row>
    <row r="49" spans="1:13" ht="35.1" customHeight="1">
      <c r="A49" s="1852" t="s">
        <v>612</v>
      </c>
      <c r="B49" s="1854" t="s">
        <v>629</v>
      </c>
      <c r="C49" s="1809"/>
      <c r="D49" s="1809"/>
      <c r="E49" s="1857" t="s">
        <v>630</v>
      </c>
      <c r="F49" s="1858"/>
      <c r="G49" s="1857" t="s">
        <v>631</v>
      </c>
      <c r="H49" s="1809"/>
      <c r="I49" s="1809"/>
      <c r="J49" s="1809"/>
      <c r="K49" s="1858"/>
      <c r="L49" s="1809" t="s">
        <v>613</v>
      </c>
      <c r="M49" s="1861"/>
    </row>
    <row r="50" spans="1:13" ht="35.1" customHeight="1" thickBot="1">
      <c r="A50" s="1853"/>
      <c r="B50" s="1855"/>
      <c r="C50" s="1856"/>
      <c r="D50" s="1856"/>
      <c r="E50" s="1859"/>
      <c r="F50" s="1860"/>
      <c r="G50" s="1859"/>
      <c r="H50" s="1856"/>
      <c r="I50" s="1856"/>
      <c r="J50" s="1856"/>
      <c r="K50" s="1860"/>
      <c r="L50" s="1856" t="s">
        <v>625</v>
      </c>
      <c r="M50" s="1862"/>
    </row>
    <row r="51" spans="1:13" ht="36" customHeight="1" thickTop="1">
      <c r="A51" s="289">
        <v>1</v>
      </c>
      <c r="B51" s="1837"/>
      <c r="C51" s="1838"/>
      <c r="D51" s="1838"/>
      <c r="E51" s="1839"/>
      <c r="F51" s="1840"/>
      <c r="G51" s="1841"/>
      <c r="H51" s="1841"/>
      <c r="I51" s="1841"/>
      <c r="J51" s="1841"/>
      <c r="K51" s="1840"/>
      <c r="L51" s="1839"/>
      <c r="M51" s="1842"/>
    </row>
    <row r="52" spans="1:13" ht="36" customHeight="1">
      <c r="A52" s="290">
        <v>2</v>
      </c>
      <c r="B52" s="1833"/>
      <c r="C52" s="1834"/>
      <c r="D52" s="1834"/>
      <c r="E52" s="1835"/>
      <c r="F52" s="1836"/>
      <c r="G52" s="1825"/>
      <c r="H52" s="1825"/>
      <c r="I52" s="1825"/>
      <c r="J52" s="1825"/>
      <c r="K52" s="1836"/>
      <c r="L52" s="1835"/>
      <c r="M52" s="1826"/>
    </row>
    <row r="53" spans="1:13" ht="36" customHeight="1">
      <c r="A53" s="290">
        <v>3</v>
      </c>
      <c r="B53" s="1833"/>
      <c r="C53" s="1834"/>
      <c r="D53" s="1834"/>
      <c r="E53" s="1835"/>
      <c r="F53" s="1836"/>
      <c r="G53" s="1825"/>
      <c r="H53" s="1825"/>
      <c r="I53" s="1825"/>
      <c r="J53" s="1825"/>
      <c r="K53" s="1836"/>
      <c r="L53" s="1835"/>
      <c r="M53" s="1826"/>
    </row>
    <row r="54" spans="1:13" ht="36" customHeight="1">
      <c r="A54" s="290">
        <v>4</v>
      </c>
      <c r="B54" s="1833"/>
      <c r="C54" s="1834"/>
      <c r="D54" s="1834"/>
      <c r="E54" s="1835"/>
      <c r="F54" s="1836"/>
      <c r="G54" s="1825"/>
      <c r="H54" s="1825"/>
      <c r="I54" s="1825"/>
      <c r="J54" s="1825"/>
      <c r="K54" s="1836"/>
      <c r="L54" s="1835"/>
      <c r="M54" s="1826"/>
    </row>
    <row r="55" spans="1:13" ht="36" customHeight="1">
      <c r="A55" s="290">
        <v>5</v>
      </c>
      <c r="B55" s="1833"/>
      <c r="C55" s="1834"/>
      <c r="D55" s="1834"/>
      <c r="E55" s="1835"/>
      <c r="F55" s="1836"/>
      <c r="G55" s="1825"/>
      <c r="H55" s="1825"/>
      <c r="I55" s="1825"/>
      <c r="J55" s="1825"/>
      <c r="K55" s="1836"/>
      <c r="L55" s="1835"/>
      <c r="M55" s="1826"/>
    </row>
    <row r="56" spans="1:13" ht="36" customHeight="1">
      <c r="A56" s="290">
        <v>6</v>
      </c>
      <c r="B56" s="1833"/>
      <c r="C56" s="1834"/>
      <c r="D56" s="1834"/>
      <c r="E56" s="1835"/>
      <c r="F56" s="1836"/>
      <c r="G56" s="1825"/>
      <c r="H56" s="1825"/>
      <c r="I56" s="1825"/>
      <c r="J56" s="1825"/>
      <c r="K56" s="1836"/>
      <c r="L56" s="1835"/>
      <c r="M56" s="1826"/>
    </row>
    <row r="57" spans="1:13" ht="36" customHeight="1">
      <c r="A57" s="290">
        <v>7</v>
      </c>
      <c r="B57" s="1833"/>
      <c r="C57" s="1834"/>
      <c r="D57" s="1834"/>
      <c r="E57" s="1835"/>
      <c r="F57" s="1836"/>
      <c r="G57" s="1825"/>
      <c r="H57" s="1825"/>
      <c r="I57" s="1825"/>
      <c r="J57" s="1825"/>
      <c r="K57" s="1836"/>
      <c r="L57" s="1835"/>
      <c r="M57" s="1826"/>
    </row>
    <row r="58" spans="1:13" ht="36" customHeight="1">
      <c r="A58" s="290">
        <v>8</v>
      </c>
      <c r="B58" s="1833"/>
      <c r="C58" s="1834"/>
      <c r="D58" s="1834"/>
      <c r="E58" s="1835"/>
      <c r="F58" s="1836"/>
      <c r="G58" s="1825"/>
      <c r="H58" s="1825"/>
      <c r="I58" s="1825"/>
      <c r="J58" s="1825"/>
      <c r="K58" s="1836"/>
      <c r="L58" s="1835"/>
      <c r="M58" s="1826"/>
    </row>
    <row r="59" spans="1:13" ht="20.100000000000001" customHeight="1">
      <c r="A59" s="1808" t="s">
        <v>834</v>
      </c>
      <c r="B59" s="1810"/>
      <c r="C59" s="291" t="s">
        <v>614</v>
      </c>
      <c r="D59" s="903" t="s">
        <v>615</v>
      </c>
      <c r="E59" s="893"/>
      <c r="F59" s="902" t="s">
        <v>234</v>
      </c>
      <c r="G59" s="890"/>
      <c r="H59" s="890" t="s">
        <v>616</v>
      </c>
      <c r="I59" s="890"/>
      <c r="J59" s="890" t="s">
        <v>257</v>
      </c>
      <c r="K59" s="890"/>
      <c r="L59" s="293" t="s">
        <v>617</v>
      </c>
      <c r="M59" s="294"/>
    </row>
    <row r="60" spans="1:13" ht="20.100000000000001" customHeight="1">
      <c r="A60" s="1811"/>
      <c r="B60" s="1813"/>
      <c r="C60" s="291" t="s">
        <v>618</v>
      </c>
      <c r="D60" s="903" t="s">
        <v>615</v>
      </c>
      <c r="E60" s="295"/>
      <c r="F60" s="296" t="s">
        <v>234</v>
      </c>
      <c r="G60" s="891"/>
      <c r="H60" s="891" t="s">
        <v>616</v>
      </c>
      <c r="I60" s="891"/>
      <c r="J60" s="891" t="s">
        <v>257</v>
      </c>
      <c r="K60" s="891"/>
      <c r="L60" s="901" t="s">
        <v>617</v>
      </c>
      <c r="M60" s="298"/>
    </row>
    <row r="61" spans="1:13" ht="20.100000000000001" customHeight="1">
      <c r="A61" s="1808" t="s">
        <v>619</v>
      </c>
      <c r="B61" s="1809"/>
      <c r="C61" s="1809"/>
      <c r="D61" s="1810"/>
      <c r="E61" s="1814"/>
      <c r="F61" s="1731"/>
      <c r="G61" s="1731"/>
      <c r="H61" s="1731"/>
      <c r="I61" s="1731"/>
      <c r="J61" s="1731"/>
      <c r="K61" s="1731"/>
      <c r="L61" s="1731"/>
      <c r="M61" s="1734"/>
    </row>
    <row r="62" spans="1:13" ht="20.100000000000001" customHeight="1">
      <c r="A62" s="1811"/>
      <c r="B62" s="1812"/>
      <c r="C62" s="1812"/>
      <c r="D62" s="1813"/>
      <c r="E62" s="1815"/>
      <c r="F62" s="1816"/>
      <c r="G62" s="1816"/>
      <c r="H62" s="1816"/>
      <c r="I62" s="1816"/>
      <c r="J62" s="1816"/>
      <c r="K62" s="1816"/>
      <c r="L62" s="1816"/>
      <c r="M62" s="1817"/>
    </row>
    <row r="63" spans="1:13" ht="20.100000000000001" customHeight="1">
      <c r="A63" s="1808" t="s">
        <v>632</v>
      </c>
      <c r="B63" s="1809"/>
      <c r="C63" s="1809"/>
      <c r="D63" s="1810"/>
      <c r="E63" s="291" t="s">
        <v>620</v>
      </c>
      <c r="F63" s="1824"/>
      <c r="G63" s="1825"/>
      <c r="H63" s="1825"/>
      <c r="I63" s="1825"/>
      <c r="J63" s="1825"/>
      <c r="K63" s="1825"/>
      <c r="L63" s="1825"/>
      <c r="M63" s="1826"/>
    </row>
    <row r="64" spans="1:13" ht="20.100000000000001" customHeight="1">
      <c r="A64" s="1818"/>
      <c r="B64" s="1819"/>
      <c r="C64" s="1819"/>
      <c r="D64" s="1820"/>
      <c r="E64" s="291" t="s">
        <v>621</v>
      </c>
      <c r="F64" s="1827"/>
      <c r="G64" s="1828"/>
      <c r="H64" s="1828"/>
      <c r="I64" s="1828"/>
      <c r="J64" s="1828"/>
      <c r="K64" s="1828"/>
      <c r="L64" s="1828"/>
      <c r="M64" s="1829"/>
    </row>
    <row r="65" spans="1:13" ht="20.100000000000001" customHeight="1">
      <c r="A65" s="1818"/>
      <c r="B65" s="1819"/>
      <c r="C65" s="1819"/>
      <c r="D65" s="1820"/>
      <c r="E65" s="291" t="s">
        <v>622</v>
      </c>
      <c r="F65" s="1824"/>
      <c r="G65" s="1825"/>
      <c r="H65" s="1825"/>
      <c r="I65" s="1825"/>
      <c r="J65" s="1825"/>
      <c r="K65" s="1825"/>
      <c r="L65" s="1825"/>
      <c r="M65" s="1826"/>
    </row>
    <row r="66" spans="1:13" ht="20.100000000000001" customHeight="1">
      <c r="A66" s="1818"/>
      <c r="B66" s="1819"/>
      <c r="C66" s="1819"/>
      <c r="D66" s="1820"/>
      <c r="E66" s="291" t="s">
        <v>623</v>
      </c>
      <c r="F66" s="1824"/>
      <c r="G66" s="1825"/>
      <c r="H66" s="1825"/>
      <c r="I66" s="1825"/>
      <c r="J66" s="1825"/>
      <c r="K66" s="1825"/>
      <c r="L66" s="1825"/>
      <c r="M66" s="1826"/>
    </row>
    <row r="67" spans="1:13" ht="20.100000000000001" customHeight="1" thickBot="1">
      <c r="A67" s="1821"/>
      <c r="B67" s="1822"/>
      <c r="C67" s="1822"/>
      <c r="D67" s="1823"/>
      <c r="E67" s="299" t="s">
        <v>624</v>
      </c>
      <c r="F67" s="1830"/>
      <c r="G67" s="1831"/>
      <c r="H67" s="1831"/>
      <c r="I67" s="1831"/>
      <c r="J67" s="1831"/>
      <c r="K67" s="1831"/>
      <c r="L67" s="1831"/>
      <c r="M67" s="1832"/>
    </row>
    <row r="69" spans="1:13" ht="54">
      <c r="A69" s="1863" t="s">
        <v>601</v>
      </c>
      <c r="B69" s="1863"/>
      <c r="C69" s="1863"/>
      <c r="D69" s="1863"/>
      <c r="E69" s="1863"/>
      <c r="F69" s="1863"/>
      <c r="G69" s="1863"/>
      <c r="H69" s="1863"/>
      <c r="I69" s="1863"/>
      <c r="J69" s="1863"/>
      <c r="K69" s="1863"/>
      <c r="L69" s="1863"/>
      <c r="M69" s="1863"/>
    </row>
    <row r="70" spans="1:13" ht="18" thickBot="1">
      <c r="A70" s="277"/>
      <c r="B70" s="277"/>
      <c r="C70" s="277"/>
      <c r="D70" s="277"/>
      <c r="E70" s="277"/>
      <c r="F70" s="277"/>
      <c r="G70" s="277"/>
      <c r="H70" s="277"/>
      <c r="I70" s="277"/>
      <c r="J70" s="277"/>
      <c r="K70" s="277"/>
      <c r="L70" s="278"/>
    </row>
    <row r="71" spans="1:13" ht="35.1" customHeight="1">
      <c r="A71" s="1843" t="s">
        <v>2293</v>
      </c>
      <c r="B71" s="1843"/>
      <c r="C71" s="1864" t="s">
        <v>53</v>
      </c>
      <c r="D71" s="1864"/>
      <c r="E71" s="1864"/>
      <c r="F71" s="1864"/>
      <c r="G71" s="1226"/>
      <c r="H71" s="1865" t="s">
        <v>626</v>
      </c>
      <c r="I71" s="1866" t="s">
        <v>602</v>
      </c>
      <c r="J71" s="1867"/>
      <c r="K71" s="1868" t="s">
        <v>603</v>
      </c>
      <c r="L71" s="1867"/>
      <c r="M71" s="1870" t="s">
        <v>604</v>
      </c>
    </row>
    <row r="72" spans="1:13" ht="35.1" customHeight="1" thickBot="1">
      <c r="A72" s="1843" t="s">
        <v>2294</v>
      </c>
      <c r="B72" s="1843"/>
      <c r="C72" s="1864" t="s">
        <v>2295</v>
      </c>
      <c r="D72" s="1864"/>
      <c r="E72" s="1864"/>
      <c r="F72" s="1864"/>
      <c r="G72" s="1226"/>
      <c r="H72" s="1818"/>
      <c r="I72" s="1750"/>
      <c r="J72" s="1752"/>
      <c r="K72" s="1869"/>
      <c r="L72" s="1752"/>
      <c r="M72" s="1871"/>
    </row>
    <row r="73" spans="1:13" ht="35.1" customHeight="1">
      <c r="A73" s="1843" t="s">
        <v>2296</v>
      </c>
      <c r="B73" s="1843"/>
      <c r="C73" s="1864" t="s">
        <v>2297</v>
      </c>
      <c r="D73" s="1864"/>
      <c r="E73" s="1864"/>
      <c r="F73" s="1864"/>
      <c r="G73" s="1226"/>
      <c r="H73" s="1818"/>
      <c r="I73" s="1872"/>
      <c r="J73" s="1873"/>
      <c r="K73" s="1874"/>
      <c r="L73" s="1875"/>
      <c r="M73" s="1879"/>
    </row>
    <row r="74" spans="1:13" ht="35.1" customHeight="1">
      <c r="A74" s="1245"/>
      <c r="B74" s="1244"/>
      <c r="C74" s="1880" t="s">
        <v>2256</v>
      </c>
      <c r="D74" s="1880"/>
      <c r="E74" s="1880"/>
      <c r="F74" s="1881" t="str">
        <f>시간표!B37</f>
        <v>(6회차)</v>
      </c>
      <c r="G74" s="1882"/>
      <c r="H74" s="1818"/>
      <c r="I74" s="1716"/>
      <c r="J74" s="1677"/>
      <c r="K74" s="1876"/>
      <c r="L74" s="1706"/>
      <c r="M74" s="1879"/>
    </row>
    <row r="75" spans="1:13" s="1" customFormat="1" ht="10.5" thickBot="1">
      <c r="A75" s="1246"/>
      <c r="B75" s="1246"/>
      <c r="H75" s="1821"/>
      <c r="I75" s="1750"/>
      <c r="J75" s="1752"/>
      <c r="K75" s="1877"/>
      <c r="L75" s="1878"/>
      <c r="M75" s="1871"/>
    </row>
    <row r="76" spans="1:13" ht="35.1" customHeight="1">
      <c r="A76" s="1843" t="s">
        <v>2258</v>
      </c>
      <c r="B76" s="1843"/>
      <c r="C76" s="1844">
        <f>C78</f>
        <v>44135</v>
      </c>
      <c r="D76" s="1844"/>
      <c r="E76" s="1227" t="s">
        <v>2259</v>
      </c>
      <c r="F76" s="1845">
        <f>C78</f>
        <v>44135</v>
      </c>
      <c r="G76" s="1845"/>
      <c r="H76" s="1226"/>
      <c r="I76" s="1226"/>
      <c r="J76" s="280"/>
      <c r="K76" s="280"/>
      <c r="L76" s="280"/>
      <c r="M76" s="280"/>
    </row>
    <row r="77" spans="1:13" s="61" customFormat="1" ht="11.25">
      <c r="A77" s="1147"/>
      <c r="B77" s="1147"/>
      <c r="C77" s="581"/>
      <c r="D77" s="581"/>
      <c r="E77" s="581"/>
      <c r="F77" s="581"/>
      <c r="G77" s="581"/>
      <c r="H77" s="581"/>
      <c r="I77" s="581"/>
      <c r="J77" s="581"/>
      <c r="K77" s="581"/>
      <c r="L77" s="582"/>
    </row>
    <row r="78" spans="1:13" ht="35.1" customHeight="1">
      <c r="A78" s="1843" t="s">
        <v>2257</v>
      </c>
      <c r="B78" s="1843"/>
      <c r="C78" s="1846">
        <f>시간표!A37</f>
        <v>44135</v>
      </c>
      <c r="D78" s="1846"/>
      <c r="E78" s="1846"/>
      <c r="F78" s="1846"/>
      <c r="G78" s="1847" t="s">
        <v>2292</v>
      </c>
      <c r="H78" s="1847"/>
      <c r="I78" s="1847"/>
      <c r="J78" s="1847"/>
      <c r="K78" s="1847"/>
      <c r="L78" s="1847"/>
    </row>
    <row r="79" spans="1:13" s="1" customFormat="1" ht="10.5" thickBot="1">
      <c r="A79" s="583"/>
      <c r="B79" s="583"/>
      <c r="C79" s="583"/>
      <c r="D79" s="583"/>
      <c r="E79" s="583"/>
      <c r="F79" s="583"/>
      <c r="G79" s="583"/>
      <c r="H79" s="583"/>
      <c r="I79" s="583"/>
      <c r="J79" s="583"/>
      <c r="K79" s="583"/>
      <c r="L79" s="583"/>
    </row>
    <row r="80" spans="1:13" ht="35.1" customHeight="1" thickBot="1">
      <c r="B80" s="281" t="s">
        <v>605</v>
      </c>
      <c r="C80" s="282" t="str">
        <f>MID(출석부!H72,10,3)</f>
        <v/>
      </c>
      <c r="D80" s="283" t="s">
        <v>607</v>
      </c>
      <c r="E80" s="284" t="s">
        <v>606</v>
      </c>
      <c r="F80" s="283" t="s">
        <v>608</v>
      </c>
      <c r="G80" s="285" t="s">
        <v>606</v>
      </c>
      <c r="H80" s="283" t="s">
        <v>609</v>
      </c>
      <c r="I80" s="285" t="s">
        <v>606</v>
      </c>
      <c r="J80" s="283" t="s">
        <v>610</v>
      </c>
      <c r="K80" s="286" t="s">
        <v>606</v>
      </c>
      <c r="L80" s="287" t="s">
        <v>628</v>
      </c>
      <c r="M80" s="288" t="s">
        <v>606</v>
      </c>
    </row>
    <row r="81" spans="1:13" ht="35.1" customHeight="1" thickBot="1">
      <c r="A81" s="1848"/>
      <c r="B81" s="1848"/>
      <c r="C81" s="1848"/>
      <c r="D81" s="1848"/>
      <c r="E81" s="1848"/>
      <c r="F81" s="1848"/>
      <c r="G81" s="1848"/>
      <c r="H81" s="1848"/>
      <c r="I81" s="1848"/>
      <c r="J81" s="1848"/>
      <c r="K81" s="1848"/>
      <c r="L81" s="1848"/>
    </row>
    <row r="82" spans="1:13" ht="35.1" customHeight="1">
      <c r="A82" s="1849" t="s">
        <v>611</v>
      </c>
      <c r="B82" s="1850"/>
      <c r="C82" s="1850"/>
      <c r="D82" s="1850"/>
      <c r="E82" s="1850"/>
      <c r="F82" s="1850"/>
      <c r="G82" s="1850"/>
      <c r="H82" s="1850"/>
      <c r="I82" s="1850"/>
      <c r="J82" s="1850"/>
      <c r="K82" s="1850"/>
      <c r="L82" s="1850"/>
      <c r="M82" s="1851"/>
    </row>
    <row r="83" spans="1:13" ht="35.1" customHeight="1">
      <c r="A83" s="1852" t="s">
        <v>612</v>
      </c>
      <c r="B83" s="1854" t="s">
        <v>629</v>
      </c>
      <c r="C83" s="1809"/>
      <c r="D83" s="1809"/>
      <c r="E83" s="1857" t="s">
        <v>630</v>
      </c>
      <c r="F83" s="1858"/>
      <c r="G83" s="1857" t="s">
        <v>631</v>
      </c>
      <c r="H83" s="1809"/>
      <c r="I83" s="1809"/>
      <c r="J83" s="1809"/>
      <c r="K83" s="1858"/>
      <c r="L83" s="1809" t="s">
        <v>613</v>
      </c>
      <c r="M83" s="1861"/>
    </row>
    <row r="84" spans="1:13" ht="35.1" customHeight="1" thickBot="1">
      <c r="A84" s="1853"/>
      <c r="B84" s="1855"/>
      <c r="C84" s="1856"/>
      <c r="D84" s="1856"/>
      <c r="E84" s="1859"/>
      <c r="F84" s="1860"/>
      <c r="G84" s="1859"/>
      <c r="H84" s="1856"/>
      <c r="I84" s="1856"/>
      <c r="J84" s="1856"/>
      <c r="K84" s="1860"/>
      <c r="L84" s="1856" t="s">
        <v>625</v>
      </c>
      <c r="M84" s="1862"/>
    </row>
    <row r="85" spans="1:13" ht="36" customHeight="1" thickTop="1">
      <c r="A85" s="289">
        <v>1</v>
      </c>
      <c r="B85" s="1837"/>
      <c r="C85" s="1838"/>
      <c r="D85" s="1838"/>
      <c r="E85" s="1839"/>
      <c r="F85" s="1840"/>
      <c r="G85" s="1841"/>
      <c r="H85" s="1841"/>
      <c r="I85" s="1841"/>
      <c r="J85" s="1841"/>
      <c r="K85" s="1840"/>
      <c r="L85" s="1839"/>
      <c r="M85" s="1842"/>
    </row>
    <row r="86" spans="1:13" ht="36" customHeight="1">
      <c r="A86" s="290">
        <v>2</v>
      </c>
      <c r="B86" s="1833"/>
      <c r="C86" s="1834"/>
      <c r="D86" s="1834"/>
      <c r="E86" s="1835"/>
      <c r="F86" s="1836"/>
      <c r="G86" s="1825"/>
      <c r="H86" s="1825"/>
      <c r="I86" s="1825"/>
      <c r="J86" s="1825"/>
      <c r="K86" s="1836"/>
      <c r="L86" s="1835"/>
      <c r="M86" s="1826"/>
    </row>
    <row r="87" spans="1:13" ht="36" customHeight="1">
      <c r="A87" s="290">
        <v>3</v>
      </c>
      <c r="B87" s="1833"/>
      <c r="C87" s="1834"/>
      <c r="D87" s="1834"/>
      <c r="E87" s="1835"/>
      <c r="F87" s="1836"/>
      <c r="G87" s="1825"/>
      <c r="H87" s="1825"/>
      <c r="I87" s="1825"/>
      <c r="J87" s="1825"/>
      <c r="K87" s="1836"/>
      <c r="L87" s="1835"/>
      <c r="M87" s="1826"/>
    </row>
    <row r="88" spans="1:13" ht="36" customHeight="1">
      <c r="A88" s="290">
        <v>4</v>
      </c>
      <c r="B88" s="1833"/>
      <c r="C88" s="1834"/>
      <c r="D88" s="1834"/>
      <c r="E88" s="1835"/>
      <c r="F88" s="1836"/>
      <c r="G88" s="1825"/>
      <c r="H88" s="1825"/>
      <c r="I88" s="1825"/>
      <c r="J88" s="1825"/>
      <c r="K88" s="1836"/>
      <c r="L88" s="1835"/>
      <c r="M88" s="1826"/>
    </row>
    <row r="89" spans="1:13" ht="36" customHeight="1">
      <c r="A89" s="290">
        <v>5</v>
      </c>
      <c r="B89" s="1833"/>
      <c r="C89" s="1834"/>
      <c r="D89" s="1834"/>
      <c r="E89" s="1835"/>
      <c r="F89" s="1836"/>
      <c r="G89" s="1825"/>
      <c r="H89" s="1825"/>
      <c r="I89" s="1825"/>
      <c r="J89" s="1825"/>
      <c r="K89" s="1836"/>
      <c r="L89" s="1835"/>
      <c r="M89" s="1826"/>
    </row>
    <row r="90" spans="1:13" ht="36" customHeight="1">
      <c r="A90" s="290">
        <v>6</v>
      </c>
      <c r="B90" s="1833"/>
      <c r="C90" s="1834"/>
      <c r="D90" s="1834"/>
      <c r="E90" s="1835"/>
      <c r="F90" s="1836"/>
      <c r="G90" s="1825"/>
      <c r="H90" s="1825"/>
      <c r="I90" s="1825"/>
      <c r="J90" s="1825"/>
      <c r="K90" s="1836"/>
      <c r="L90" s="1835"/>
      <c r="M90" s="1826"/>
    </row>
    <row r="91" spans="1:13" ht="36" customHeight="1">
      <c r="A91" s="290">
        <v>7</v>
      </c>
      <c r="B91" s="1833"/>
      <c r="C91" s="1834"/>
      <c r="D91" s="1834"/>
      <c r="E91" s="1835"/>
      <c r="F91" s="1836"/>
      <c r="G91" s="1825"/>
      <c r="H91" s="1825"/>
      <c r="I91" s="1825"/>
      <c r="J91" s="1825"/>
      <c r="K91" s="1836"/>
      <c r="L91" s="1835"/>
      <c r="M91" s="1826"/>
    </row>
    <row r="92" spans="1:13" ht="36" customHeight="1">
      <c r="A92" s="290">
        <v>8</v>
      </c>
      <c r="B92" s="1833"/>
      <c r="C92" s="1834"/>
      <c r="D92" s="1834"/>
      <c r="E92" s="1835"/>
      <c r="F92" s="1836"/>
      <c r="G92" s="1825"/>
      <c r="H92" s="1825"/>
      <c r="I92" s="1825"/>
      <c r="J92" s="1825"/>
      <c r="K92" s="1836"/>
      <c r="L92" s="1835"/>
      <c r="M92" s="1826"/>
    </row>
    <row r="93" spans="1:13" ht="20.100000000000001" customHeight="1">
      <c r="A93" s="1808" t="s">
        <v>834</v>
      </c>
      <c r="B93" s="1810"/>
      <c r="C93" s="291" t="s">
        <v>614</v>
      </c>
      <c r="D93" s="1138" t="s">
        <v>615</v>
      </c>
      <c r="E93" s="1134"/>
      <c r="F93" s="1136" t="s">
        <v>234</v>
      </c>
      <c r="G93" s="1127"/>
      <c r="H93" s="1127" t="s">
        <v>616</v>
      </c>
      <c r="I93" s="1127"/>
      <c r="J93" s="1127" t="s">
        <v>257</v>
      </c>
      <c r="K93" s="1127"/>
      <c r="L93" s="293" t="s">
        <v>617</v>
      </c>
      <c r="M93" s="294"/>
    </row>
    <row r="94" spans="1:13" ht="20.100000000000001" customHeight="1">
      <c r="A94" s="1811"/>
      <c r="B94" s="1813"/>
      <c r="C94" s="291" t="s">
        <v>618</v>
      </c>
      <c r="D94" s="1138" t="s">
        <v>615</v>
      </c>
      <c r="E94" s="295"/>
      <c r="F94" s="296" t="s">
        <v>234</v>
      </c>
      <c r="G94" s="1132"/>
      <c r="H94" s="1132" t="s">
        <v>616</v>
      </c>
      <c r="I94" s="1132"/>
      <c r="J94" s="1132" t="s">
        <v>257</v>
      </c>
      <c r="K94" s="1132"/>
      <c r="L94" s="1137" t="s">
        <v>617</v>
      </c>
      <c r="M94" s="298"/>
    </row>
    <row r="95" spans="1:13" ht="20.100000000000001" customHeight="1">
      <c r="A95" s="1808" t="s">
        <v>619</v>
      </c>
      <c r="B95" s="1809"/>
      <c r="C95" s="1809"/>
      <c r="D95" s="1810"/>
      <c r="E95" s="1814"/>
      <c r="F95" s="1731"/>
      <c r="G95" s="1731"/>
      <c r="H95" s="1731"/>
      <c r="I95" s="1731"/>
      <c r="J95" s="1731"/>
      <c r="K95" s="1731"/>
      <c r="L95" s="1731"/>
      <c r="M95" s="1734"/>
    </row>
    <row r="96" spans="1:13" ht="20.100000000000001" customHeight="1">
      <c r="A96" s="1811"/>
      <c r="B96" s="1812"/>
      <c r="C96" s="1812"/>
      <c r="D96" s="1813"/>
      <c r="E96" s="1815"/>
      <c r="F96" s="1816"/>
      <c r="G96" s="1816"/>
      <c r="H96" s="1816"/>
      <c r="I96" s="1816"/>
      <c r="J96" s="1816"/>
      <c r="K96" s="1816"/>
      <c r="L96" s="1816"/>
      <c r="M96" s="1817"/>
    </row>
    <row r="97" spans="1:15" ht="20.100000000000001" customHeight="1">
      <c r="A97" s="1808" t="s">
        <v>632</v>
      </c>
      <c r="B97" s="1809"/>
      <c r="C97" s="1809"/>
      <c r="D97" s="1810"/>
      <c r="E97" s="291" t="s">
        <v>620</v>
      </c>
      <c r="F97" s="1824"/>
      <c r="G97" s="1825"/>
      <c r="H97" s="1825"/>
      <c r="I97" s="1825"/>
      <c r="J97" s="1825"/>
      <c r="K97" s="1825"/>
      <c r="L97" s="1825"/>
      <c r="M97" s="1826"/>
    </row>
    <row r="98" spans="1:15" ht="20.100000000000001" customHeight="1">
      <c r="A98" s="1818"/>
      <c r="B98" s="1819"/>
      <c r="C98" s="1819"/>
      <c r="D98" s="1820"/>
      <c r="E98" s="291" t="s">
        <v>621</v>
      </c>
      <c r="F98" s="1827"/>
      <c r="G98" s="1828"/>
      <c r="H98" s="1828"/>
      <c r="I98" s="1828"/>
      <c r="J98" s="1828"/>
      <c r="K98" s="1828"/>
      <c r="L98" s="1828"/>
      <c r="M98" s="1829"/>
    </row>
    <row r="99" spans="1:15" ht="20.100000000000001" customHeight="1">
      <c r="A99" s="1818"/>
      <c r="B99" s="1819"/>
      <c r="C99" s="1819"/>
      <c r="D99" s="1820"/>
      <c r="E99" s="291" t="s">
        <v>622</v>
      </c>
      <c r="F99" s="1824"/>
      <c r="G99" s="1825"/>
      <c r="H99" s="1825"/>
      <c r="I99" s="1825"/>
      <c r="J99" s="1825"/>
      <c r="K99" s="1825"/>
      <c r="L99" s="1825"/>
      <c r="M99" s="1826"/>
    </row>
    <row r="100" spans="1:15" ht="20.100000000000001" customHeight="1">
      <c r="A100" s="1818"/>
      <c r="B100" s="1819"/>
      <c r="C100" s="1819"/>
      <c r="D100" s="1820"/>
      <c r="E100" s="291" t="s">
        <v>623</v>
      </c>
      <c r="F100" s="1824"/>
      <c r="G100" s="1825"/>
      <c r="H100" s="1825"/>
      <c r="I100" s="1825"/>
      <c r="J100" s="1825"/>
      <c r="K100" s="1825"/>
      <c r="L100" s="1825"/>
      <c r="M100" s="1826"/>
    </row>
    <row r="101" spans="1:15" ht="20.100000000000001" customHeight="1" thickBot="1">
      <c r="A101" s="1821"/>
      <c r="B101" s="1822"/>
      <c r="C101" s="1822"/>
      <c r="D101" s="1823"/>
      <c r="E101" s="299" t="s">
        <v>624</v>
      </c>
      <c r="F101" s="1830"/>
      <c r="G101" s="1831"/>
      <c r="H101" s="1831"/>
      <c r="I101" s="1831"/>
      <c r="J101" s="1831"/>
      <c r="K101" s="1831"/>
      <c r="L101" s="1831"/>
      <c r="M101" s="1832"/>
    </row>
    <row r="103" spans="1:15" ht="54">
      <c r="A103" s="1863" t="s">
        <v>601</v>
      </c>
      <c r="B103" s="1863"/>
      <c r="C103" s="1863"/>
      <c r="D103" s="1863"/>
      <c r="E103" s="1863"/>
      <c r="F103" s="1863"/>
      <c r="G103" s="1863"/>
      <c r="H103" s="1863"/>
      <c r="I103" s="1863"/>
      <c r="J103" s="1863"/>
      <c r="K103" s="1863"/>
      <c r="L103" s="1863"/>
      <c r="M103" s="1863"/>
      <c r="O103" s="5">
        <v>49</v>
      </c>
    </row>
    <row r="104" spans="1:15" ht="18" thickBot="1">
      <c r="A104" s="277"/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8"/>
    </row>
    <row r="105" spans="1:15" ht="35.1" customHeight="1">
      <c r="A105" s="1843" t="s">
        <v>2293</v>
      </c>
      <c r="B105" s="1843"/>
      <c r="C105" s="1864" t="s">
        <v>53</v>
      </c>
      <c r="D105" s="1864"/>
      <c r="E105" s="1864"/>
      <c r="F105" s="1864"/>
      <c r="G105" s="1226"/>
      <c r="H105" s="1865" t="s">
        <v>626</v>
      </c>
      <c r="I105" s="1866" t="s">
        <v>602</v>
      </c>
      <c r="J105" s="1867"/>
      <c r="K105" s="1868" t="s">
        <v>603</v>
      </c>
      <c r="L105" s="1867"/>
      <c r="M105" s="1870" t="s">
        <v>604</v>
      </c>
    </row>
    <row r="106" spans="1:15" ht="35.1" customHeight="1" thickBot="1">
      <c r="A106" s="1843" t="s">
        <v>2294</v>
      </c>
      <c r="B106" s="1843"/>
      <c r="C106" s="1864" t="s">
        <v>2295</v>
      </c>
      <c r="D106" s="1864"/>
      <c r="E106" s="1864"/>
      <c r="F106" s="1864"/>
      <c r="G106" s="1226"/>
      <c r="H106" s="1818"/>
      <c r="I106" s="1750"/>
      <c r="J106" s="1752"/>
      <c r="K106" s="1869"/>
      <c r="L106" s="1752"/>
      <c r="M106" s="1871"/>
    </row>
    <row r="107" spans="1:15" ht="35.1" customHeight="1">
      <c r="A107" s="1843" t="s">
        <v>2296</v>
      </c>
      <c r="B107" s="1843"/>
      <c r="C107" s="1864" t="s">
        <v>2365</v>
      </c>
      <c r="D107" s="1864"/>
      <c r="E107" s="1864"/>
      <c r="F107" s="1864"/>
      <c r="G107" s="1226"/>
      <c r="H107" s="1818"/>
      <c r="I107" s="1872"/>
      <c r="J107" s="1873"/>
      <c r="K107" s="1874"/>
      <c r="L107" s="1875"/>
      <c r="M107" s="1879"/>
      <c r="O107" s="5">
        <v>61</v>
      </c>
    </row>
    <row r="108" spans="1:15" ht="35.1" customHeight="1">
      <c r="A108" s="1245"/>
      <c r="B108" s="1309"/>
      <c r="C108" s="1880" t="s">
        <v>2256</v>
      </c>
      <c r="D108" s="1880"/>
      <c r="E108" s="1880"/>
      <c r="F108" s="1881" t="str">
        <f>시간표!B61</f>
        <v>(8회차)</v>
      </c>
      <c r="G108" s="1882"/>
      <c r="H108" s="1818"/>
      <c r="I108" s="1716"/>
      <c r="J108" s="1677"/>
      <c r="K108" s="1876"/>
      <c r="L108" s="1706"/>
      <c r="M108" s="1879"/>
    </row>
    <row r="109" spans="1:15" s="1" customFormat="1" ht="10.5" thickBot="1">
      <c r="A109" s="1246"/>
      <c r="B109" s="1246"/>
      <c r="H109" s="1821"/>
      <c r="I109" s="1750"/>
      <c r="J109" s="1752"/>
      <c r="K109" s="1877"/>
      <c r="L109" s="1878"/>
      <c r="M109" s="1871"/>
    </row>
    <row r="110" spans="1:15" ht="35.1" customHeight="1">
      <c r="A110" s="1843" t="s">
        <v>2258</v>
      </c>
      <c r="B110" s="1843"/>
      <c r="C110" s="1844">
        <f>C112</f>
        <v>44156</v>
      </c>
      <c r="D110" s="1844"/>
      <c r="E110" s="1227" t="s">
        <v>2259</v>
      </c>
      <c r="F110" s="1845">
        <f>C112</f>
        <v>44156</v>
      </c>
      <c r="G110" s="1845"/>
      <c r="H110" s="1226"/>
      <c r="I110" s="1226"/>
      <c r="J110" s="280"/>
      <c r="K110" s="280"/>
      <c r="L110" s="280"/>
      <c r="M110" s="280"/>
    </row>
    <row r="111" spans="1:15" s="61" customFormat="1" ht="11.25">
      <c r="A111" s="1312"/>
      <c r="B111" s="1312"/>
      <c r="C111" s="581"/>
      <c r="D111" s="581"/>
      <c r="E111" s="581"/>
      <c r="F111" s="581"/>
      <c r="G111" s="581"/>
      <c r="H111" s="581"/>
      <c r="I111" s="581"/>
      <c r="J111" s="581"/>
      <c r="K111" s="581"/>
      <c r="L111" s="582"/>
    </row>
    <row r="112" spans="1:15" ht="35.1" customHeight="1">
      <c r="A112" s="1843" t="s">
        <v>2257</v>
      </c>
      <c r="B112" s="1843"/>
      <c r="C112" s="1846">
        <f>시간표!A61</f>
        <v>44156</v>
      </c>
      <c r="D112" s="1846"/>
      <c r="E112" s="1846"/>
      <c r="F112" s="1846"/>
      <c r="G112" s="1847" t="s">
        <v>2292</v>
      </c>
      <c r="H112" s="1847"/>
      <c r="I112" s="1847"/>
      <c r="J112" s="1847"/>
      <c r="K112" s="1847"/>
      <c r="L112" s="1847"/>
    </row>
    <row r="113" spans="1:13" s="1" customFormat="1" ht="10.5" thickBot="1">
      <c r="A113" s="583"/>
      <c r="B113" s="583"/>
      <c r="C113" s="583"/>
      <c r="D113" s="583"/>
      <c r="E113" s="583"/>
      <c r="F113" s="583"/>
      <c r="G113" s="583"/>
      <c r="H113" s="583"/>
      <c r="I113" s="583"/>
      <c r="J113" s="583"/>
      <c r="K113" s="583"/>
      <c r="L113" s="583"/>
    </row>
    <row r="114" spans="1:13" ht="35.1" customHeight="1" thickBot="1">
      <c r="B114" s="281" t="s">
        <v>605</v>
      </c>
      <c r="C114" s="282" t="str">
        <f>MID(출석부!H106,10,3)</f>
        <v/>
      </c>
      <c r="D114" s="283" t="s">
        <v>607</v>
      </c>
      <c r="E114" s="284" t="s">
        <v>606</v>
      </c>
      <c r="F114" s="283" t="s">
        <v>608</v>
      </c>
      <c r="G114" s="285" t="s">
        <v>606</v>
      </c>
      <c r="H114" s="283" t="s">
        <v>609</v>
      </c>
      <c r="I114" s="285" t="s">
        <v>606</v>
      </c>
      <c r="J114" s="283" t="s">
        <v>610</v>
      </c>
      <c r="K114" s="286" t="s">
        <v>606</v>
      </c>
      <c r="L114" s="287" t="s">
        <v>628</v>
      </c>
      <c r="M114" s="288" t="s">
        <v>606</v>
      </c>
    </row>
    <row r="115" spans="1:13" ht="35.1" customHeight="1" thickBot="1">
      <c r="A115" s="1848"/>
      <c r="B115" s="1848"/>
      <c r="C115" s="1848"/>
      <c r="D115" s="1848"/>
      <c r="E115" s="1848"/>
      <c r="F115" s="1848"/>
      <c r="G115" s="1848"/>
      <c r="H115" s="1848"/>
      <c r="I115" s="1848"/>
      <c r="J115" s="1848"/>
      <c r="K115" s="1848"/>
      <c r="L115" s="1848"/>
    </row>
    <row r="116" spans="1:13" ht="35.1" customHeight="1">
      <c r="A116" s="1849" t="s">
        <v>611</v>
      </c>
      <c r="B116" s="1850"/>
      <c r="C116" s="1850"/>
      <c r="D116" s="1850"/>
      <c r="E116" s="1850"/>
      <c r="F116" s="1850"/>
      <c r="G116" s="1850"/>
      <c r="H116" s="1850"/>
      <c r="I116" s="1850"/>
      <c r="J116" s="1850"/>
      <c r="K116" s="1850"/>
      <c r="L116" s="1850"/>
      <c r="M116" s="1851"/>
    </row>
    <row r="117" spans="1:13" ht="35.1" customHeight="1">
      <c r="A117" s="1852" t="s">
        <v>612</v>
      </c>
      <c r="B117" s="1854" t="s">
        <v>629</v>
      </c>
      <c r="C117" s="1809"/>
      <c r="D117" s="1809"/>
      <c r="E117" s="1857" t="s">
        <v>630</v>
      </c>
      <c r="F117" s="1858"/>
      <c r="G117" s="1857" t="s">
        <v>631</v>
      </c>
      <c r="H117" s="1809"/>
      <c r="I117" s="1809"/>
      <c r="J117" s="1809"/>
      <c r="K117" s="1858"/>
      <c r="L117" s="1809" t="s">
        <v>613</v>
      </c>
      <c r="M117" s="1861"/>
    </row>
    <row r="118" spans="1:13" ht="35.1" customHeight="1" thickBot="1">
      <c r="A118" s="1853"/>
      <c r="B118" s="1855"/>
      <c r="C118" s="1856"/>
      <c r="D118" s="1856"/>
      <c r="E118" s="1859"/>
      <c r="F118" s="1860"/>
      <c r="G118" s="1859"/>
      <c r="H118" s="1856"/>
      <c r="I118" s="1856"/>
      <c r="J118" s="1856"/>
      <c r="K118" s="1860"/>
      <c r="L118" s="1856" t="s">
        <v>625</v>
      </c>
      <c r="M118" s="1862"/>
    </row>
    <row r="119" spans="1:13" ht="36" customHeight="1" thickTop="1">
      <c r="A119" s="289">
        <v>1</v>
      </c>
      <c r="B119" s="1837"/>
      <c r="C119" s="1838"/>
      <c r="D119" s="1838"/>
      <c r="E119" s="1839"/>
      <c r="F119" s="1840"/>
      <c r="G119" s="1841"/>
      <c r="H119" s="1841"/>
      <c r="I119" s="1841"/>
      <c r="J119" s="1841"/>
      <c r="K119" s="1840"/>
      <c r="L119" s="1839"/>
      <c r="M119" s="1842"/>
    </row>
    <row r="120" spans="1:13" ht="36" customHeight="1">
      <c r="A120" s="290">
        <v>2</v>
      </c>
      <c r="B120" s="1833"/>
      <c r="C120" s="1834"/>
      <c r="D120" s="1834"/>
      <c r="E120" s="1835"/>
      <c r="F120" s="1836"/>
      <c r="G120" s="1825"/>
      <c r="H120" s="1825"/>
      <c r="I120" s="1825"/>
      <c r="J120" s="1825"/>
      <c r="K120" s="1836"/>
      <c r="L120" s="1835"/>
      <c r="M120" s="1826"/>
    </row>
    <row r="121" spans="1:13" ht="36" customHeight="1">
      <c r="A121" s="290">
        <v>3</v>
      </c>
      <c r="B121" s="1833"/>
      <c r="C121" s="1834"/>
      <c r="D121" s="1834"/>
      <c r="E121" s="1835"/>
      <c r="F121" s="1836"/>
      <c r="G121" s="1825"/>
      <c r="H121" s="1825"/>
      <c r="I121" s="1825"/>
      <c r="J121" s="1825"/>
      <c r="K121" s="1836"/>
      <c r="L121" s="1835"/>
      <c r="M121" s="1826"/>
    </row>
    <row r="122" spans="1:13" ht="36" customHeight="1">
      <c r="A122" s="290">
        <v>4</v>
      </c>
      <c r="B122" s="1833"/>
      <c r="C122" s="1834"/>
      <c r="D122" s="1834"/>
      <c r="E122" s="1835"/>
      <c r="F122" s="1836"/>
      <c r="G122" s="1825"/>
      <c r="H122" s="1825"/>
      <c r="I122" s="1825"/>
      <c r="J122" s="1825"/>
      <c r="K122" s="1836"/>
      <c r="L122" s="1835"/>
      <c r="M122" s="1826"/>
    </row>
    <row r="123" spans="1:13" ht="36" customHeight="1">
      <c r="A123" s="290">
        <v>5</v>
      </c>
      <c r="B123" s="1833"/>
      <c r="C123" s="1834"/>
      <c r="D123" s="1834"/>
      <c r="E123" s="1835"/>
      <c r="F123" s="1836"/>
      <c r="G123" s="1825"/>
      <c r="H123" s="1825"/>
      <c r="I123" s="1825"/>
      <c r="J123" s="1825"/>
      <c r="K123" s="1836"/>
      <c r="L123" s="1835"/>
      <c r="M123" s="1826"/>
    </row>
    <row r="124" spans="1:13" ht="36" customHeight="1">
      <c r="A124" s="290">
        <v>6</v>
      </c>
      <c r="B124" s="1833"/>
      <c r="C124" s="1834"/>
      <c r="D124" s="1834"/>
      <c r="E124" s="1835"/>
      <c r="F124" s="1836"/>
      <c r="G124" s="1825"/>
      <c r="H124" s="1825"/>
      <c r="I124" s="1825"/>
      <c r="J124" s="1825"/>
      <c r="K124" s="1836"/>
      <c r="L124" s="1835"/>
      <c r="M124" s="1826"/>
    </row>
    <row r="125" spans="1:13" ht="36" customHeight="1">
      <c r="A125" s="290">
        <v>7</v>
      </c>
      <c r="B125" s="1833"/>
      <c r="C125" s="1834"/>
      <c r="D125" s="1834"/>
      <c r="E125" s="1835"/>
      <c r="F125" s="1836"/>
      <c r="G125" s="1825"/>
      <c r="H125" s="1825"/>
      <c r="I125" s="1825"/>
      <c r="J125" s="1825"/>
      <c r="K125" s="1836"/>
      <c r="L125" s="1835"/>
      <c r="M125" s="1826"/>
    </row>
    <row r="126" spans="1:13" ht="36" customHeight="1">
      <c r="A126" s="290">
        <v>8</v>
      </c>
      <c r="B126" s="1833"/>
      <c r="C126" s="1834"/>
      <c r="D126" s="1834"/>
      <c r="E126" s="1835"/>
      <c r="F126" s="1836"/>
      <c r="G126" s="1825"/>
      <c r="H126" s="1825"/>
      <c r="I126" s="1825"/>
      <c r="J126" s="1825"/>
      <c r="K126" s="1836"/>
      <c r="L126" s="1835"/>
      <c r="M126" s="1826"/>
    </row>
    <row r="127" spans="1:13" ht="20.100000000000001" customHeight="1">
      <c r="A127" s="1808" t="s">
        <v>834</v>
      </c>
      <c r="B127" s="1810"/>
      <c r="C127" s="291" t="s">
        <v>614</v>
      </c>
      <c r="D127" s="1307" t="s">
        <v>615</v>
      </c>
      <c r="E127" s="1297"/>
      <c r="F127" s="1308" t="s">
        <v>234</v>
      </c>
      <c r="G127" s="1294"/>
      <c r="H127" s="1294" t="s">
        <v>616</v>
      </c>
      <c r="I127" s="1294"/>
      <c r="J127" s="1294" t="s">
        <v>257</v>
      </c>
      <c r="K127" s="1294"/>
      <c r="L127" s="293" t="s">
        <v>617</v>
      </c>
      <c r="M127" s="294"/>
    </row>
    <row r="128" spans="1:13" ht="20.100000000000001" customHeight="1">
      <c r="A128" s="1811"/>
      <c r="B128" s="1813"/>
      <c r="C128" s="291" t="s">
        <v>618</v>
      </c>
      <c r="D128" s="1307" t="s">
        <v>615</v>
      </c>
      <c r="E128" s="295"/>
      <c r="F128" s="296" t="s">
        <v>234</v>
      </c>
      <c r="G128" s="1295"/>
      <c r="H128" s="1295" t="s">
        <v>616</v>
      </c>
      <c r="I128" s="1295"/>
      <c r="J128" s="1295" t="s">
        <v>257</v>
      </c>
      <c r="K128" s="1295"/>
      <c r="L128" s="1306" t="s">
        <v>617</v>
      </c>
      <c r="M128" s="298"/>
    </row>
    <row r="129" spans="1:13" ht="20.100000000000001" customHeight="1">
      <c r="A129" s="1808" t="s">
        <v>619</v>
      </c>
      <c r="B129" s="1809"/>
      <c r="C129" s="1809"/>
      <c r="D129" s="1810"/>
      <c r="E129" s="1814"/>
      <c r="F129" s="1731"/>
      <c r="G129" s="1731"/>
      <c r="H129" s="1731"/>
      <c r="I129" s="1731"/>
      <c r="J129" s="1731"/>
      <c r="K129" s="1731"/>
      <c r="L129" s="1731"/>
      <c r="M129" s="1734"/>
    </row>
    <row r="130" spans="1:13" ht="20.100000000000001" customHeight="1">
      <c r="A130" s="1811"/>
      <c r="B130" s="1812"/>
      <c r="C130" s="1812"/>
      <c r="D130" s="1813"/>
      <c r="E130" s="1815"/>
      <c r="F130" s="1816"/>
      <c r="G130" s="1816"/>
      <c r="H130" s="1816"/>
      <c r="I130" s="1816"/>
      <c r="J130" s="1816"/>
      <c r="K130" s="1816"/>
      <c r="L130" s="1816"/>
      <c r="M130" s="1817"/>
    </row>
    <row r="131" spans="1:13" ht="20.100000000000001" customHeight="1">
      <c r="A131" s="1808" t="s">
        <v>632</v>
      </c>
      <c r="B131" s="1809"/>
      <c r="C131" s="1809"/>
      <c r="D131" s="1810"/>
      <c r="E131" s="291" t="s">
        <v>620</v>
      </c>
      <c r="F131" s="1824"/>
      <c r="G131" s="1825"/>
      <c r="H131" s="1825"/>
      <c r="I131" s="1825"/>
      <c r="J131" s="1825"/>
      <c r="K131" s="1825"/>
      <c r="L131" s="1825"/>
      <c r="M131" s="1826"/>
    </row>
    <row r="132" spans="1:13" ht="20.100000000000001" customHeight="1">
      <c r="A132" s="1818"/>
      <c r="B132" s="1819"/>
      <c r="C132" s="1819"/>
      <c r="D132" s="1820"/>
      <c r="E132" s="291" t="s">
        <v>621</v>
      </c>
      <c r="F132" s="1827"/>
      <c r="G132" s="1828"/>
      <c r="H132" s="1828"/>
      <c r="I132" s="1828"/>
      <c r="J132" s="1828"/>
      <c r="K132" s="1828"/>
      <c r="L132" s="1828"/>
      <c r="M132" s="1829"/>
    </row>
    <row r="133" spans="1:13" ht="20.100000000000001" customHeight="1">
      <c r="A133" s="1818"/>
      <c r="B133" s="1819"/>
      <c r="C133" s="1819"/>
      <c r="D133" s="1820"/>
      <c r="E133" s="291" t="s">
        <v>622</v>
      </c>
      <c r="F133" s="1824"/>
      <c r="G133" s="1825"/>
      <c r="H133" s="1825"/>
      <c r="I133" s="1825"/>
      <c r="J133" s="1825"/>
      <c r="K133" s="1825"/>
      <c r="L133" s="1825"/>
      <c r="M133" s="1826"/>
    </row>
    <row r="134" spans="1:13" ht="20.100000000000001" customHeight="1">
      <c r="A134" s="1818"/>
      <c r="B134" s="1819"/>
      <c r="C134" s="1819"/>
      <c r="D134" s="1820"/>
      <c r="E134" s="291" t="s">
        <v>623</v>
      </c>
      <c r="F134" s="1824"/>
      <c r="G134" s="1825"/>
      <c r="H134" s="1825"/>
      <c r="I134" s="1825"/>
      <c r="J134" s="1825"/>
      <c r="K134" s="1825"/>
      <c r="L134" s="1825"/>
      <c r="M134" s="1826"/>
    </row>
    <row r="135" spans="1:13" ht="20.100000000000001" customHeight="1" thickBot="1">
      <c r="A135" s="1821"/>
      <c r="B135" s="1822"/>
      <c r="C135" s="1822"/>
      <c r="D135" s="1823"/>
      <c r="E135" s="299" t="s">
        <v>624</v>
      </c>
      <c r="F135" s="1830"/>
      <c r="G135" s="1831"/>
      <c r="H135" s="1831"/>
      <c r="I135" s="1831"/>
      <c r="J135" s="1831"/>
      <c r="K135" s="1831"/>
      <c r="L135" s="1831"/>
      <c r="M135" s="1832"/>
    </row>
  </sheetData>
  <mergeCells count="270">
    <mergeCell ref="A95:D96"/>
    <mergeCell ref="E95:M96"/>
    <mergeCell ref="A97:D101"/>
    <mergeCell ref="F97:M97"/>
    <mergeCell ref="F98:M98"/>
    <mergeCell ref="F99:M99"/>
    <mergeCell ref="F100:M100"/>
    <mergeCell ref="F101:M101"/>
    <mergeCell ref="F74:G74"/>
    <mergeCell ref="A78:B78"/>
    <mergeCell ref="C78:F78"/>
    <mergeCell ref="A76:B76"/>
    <mergeCell ref="C76:D76"/>
    <mergeCell ref="F76:G76"/>
    <mergeCell ref="G78:L78"/>
    <mergeCell ref="C74:E74"/>
    <mergeCell ref="B91:D91"/>
    <mergeCell ref="E91:F91"/>
    <mergeCell ref="G91:K91"/>
    <mergeCell ref="L91:M91"/>
    <mergeCell ref="B92:D92"/>
    <mergeCell ref="E92:F92"/>
    <mergeCell ref="G92:K92"/>
    <mergeCell ref="L92:M92"/>
    <mergeCell ref="A93:B94"/>
    <mergeCell ref="B88:D88"/>
    <mergeCell ref="E88:F88"/>
    <mergeCell ref="G88:K88"/>
    <mergeCell ref="L88:M88"/>
    <mergeCell ref="B89:D89"/>
    <mergeCell ref="E89:F89"/>
    <mergeCell ref="G89:K89"/>
    <mergeCell ref="L89:M89"/>
    <mergeCell ref="B90:D90"/>
    <mergeCell ref="E90:F90"/>
    <mergeCell ref="G90:K90"/>
    <mergeCell ref="L90:M90"/>
    <mergeCell ref="B85:D85"/>
    <mergeCell ref="E85:F85"/>
    <mergeCell ref="G85:K85"/>
    <mergeCell ref="L85:M85"/>
    <mergeCell ref="B86:D86"/>
    <mergeCell ref="E86:F86"/>
    <mergeCell ref="G86:K86"/>
    <mergeCell ref="L86:M86"/>
    <mergeCell ref="B87:D87"/>
    <mergeCell ref="E87:F87"/>
    <mergeCell ref="G87:K87"/>
    <mergeCell ref="L87:M87"/>
    <mergeCell ref="A81:L81"/>
    <mergeCell ref="A82:M82"/>
    <mergeCell ref="A83:A84"/>
    <mergeCell ref="B83:D84"/>
    <mergeCell ref="E83:F84"/>
    <mergeCell ref="G83:K84"/>
    <mergeCell ref="L83:M83"/>
    <mergeCell ref="L84:M84"/>
    <mergeCell ref="A69:M69"/>
    <mergeCell ref="H71:H75"/>
    <mergeCell ref="I71:J72"/>
    <mergeCell ref="K71:L72"/>
    <mergeCell ref="M71:M72"/>
    <mergeCell ref="I73:J75"/>
    <mergeCell ref="K73:L75"/>
    <mergeCell ref="M73:M75"/>
    <mergeCell ref="A71:B71"/>
    <mergeCell ref="A72:B72"/>
    <mergeCell ref="A73:B73"/>
    <mergeCell ref="C71:F71"/>
    <mergeCell ref="C72:F72"/>
    <mergeCell ref="C73:F73"/>
    <mergeCell ref="B23:D23"/>
    <mergeCell ref="E23:F23"/>
    <mergeCell ref="G20:K20"/>
    <mergeCell ref="B15:D16"/>
    <mergeCell ref="E17:F17"/>
    <mergeCell ref="B17:D17"/>
    <mergeCell ref="B21:D21"/>
    <mergeCell ref="E22:F22"/>
    <mergeCell ref="E19:F19"/>
    <mergeCell ref="B18:D18"/>
    <mergeCell ref="E18:F18"/>
    <mergeCell ref="B19:D19"/>
    <mergeCell ref="B20:D20"/>
    <mergeCell ref="E20:F20"/>
    <mergeCell ref="E21:F21"/>
    <mergeCell ref="G21:K21"/>
    <mergeCell ref="L21:M21"/>
    <mergeCell ref="G22:K22"/>
    <mergeCell ref="L22:M22"/>
    <mergeCell ref="G17:K17"/>
    <mergeCell ref="L17:M17"/>
    <mergeCell ref="A13:L13"/>
    <mergeCell ref="A6:G6"/>
    <mergeCell ref="A10:L10"/>
    <mergeCell ref="H3:H7"/>
    <mergeCell ref="A8:G8"/>
    <mergeCell ref="A9:G9"/>
    <mergeCell ref="A3:G3"/>
    <mergeCell ref="A4:G4"/>
    <mergeCell ref="A5:G5"/>
    <mergeCell ref="I5:J7"/>
    <mergeCell ref="I3:J4"/>
    <mergeCell ref="K5:L7"/>
    <mergeCell ref="K3:L4"/>
    <mergeCell ref="A14:M14"/>
    <mergeCell ref="A15:A16"/>
    <mergeCell ref="G15:K16"/>
    <mergeCell ref="L15:M15"/>
    <mergeCell ref="L16:M16"/>
    <mergeCell ref="E15:F16"/>
    <mergeCell ref="A1:M1"/>
    <mergeCell ref="A27:D28"/>
    <mergeCell ref="A29:D33"/>
    <mergeCell ref="A25:B26"/>
    <mergeCell ref="G24:K24"/>
    <mergeCell ref="L24:M24"/>
    <mergeCell ref="B24:D24"/>
    <mergeCell ref="E24:F24"/>
    <mergeCell ref="E27:M28"/>
    <mergeCell ref="F31:M31"/>
    <mergeCell ref="F32:M32"/>
    <mergeCell ref="F33:M33"/>
    <mergeCell ref="F30:M30"/>
    <mergeCell ref="F29:M29"/>
    <mergeCell ref="B22:D22"/>
    <mergeCell ref="M5:M7"/>
    <mergeCell ref="M3:M4"/>
    <mergeCell ref="G23:K23"/>
    <mergeCell ref="L23:M23"/>
    <mergeCell ref="G18:K18"/>
    <mergeCell ref="L18:M18"/>
    <mergeCell ref="G19:K19"/>
    <mergeCell ref="L19:M19"/>
    <mergeCell ref="L20:M20"/>
    <mergeCell ref="A35:M35"/>
    <mergeCell ref="A37:G37"/>
    <mergeCell ref="H37:H41"/>
    <mergeCell ref="I37:J38"/>
    <mergeCell ref="K37:L38"/>
    <mergeCell ref="M37:M38"/>
    <mergeCell ref="A38:G38"/>
    <mergeCell ref="A39:G39"/>
    <mergeCell ref="I39:J41"/>
    <mergeCell ref="K39:L41"/>
    <mergeCell ref="M39:M41"/>
    <mergeCell ref="A40:G40"/>
    <mergeCell ref="A49:A50"/>
    <mergeCell ref="B49:D50"/>
    <mergeCell ref="E49:F50"/>
    <mergeCell ref="G49:K50"/>
    <mergeCell ref="L49:M49"/>
    <mergeCell ref="L50:M50"/>
    <mergeCell ref="A42:G42"/>
    <mergeCell ref="A43:G43"/>
    <mergeCell ref="A44:L44"/>
    <mergeCell ref="A47:L47"/>
    <mergeCell ref="A48:M48"/>
    <mergeCell ref="B53:D53"/>
    <mergeCell ref="E53:F53"/>
    <mergeCell ref="G53:K53"/>
    <mergeCell ref="L53:M53"/>
    <mergeCell ref="B54:D54"/>
    <mergeCell ref="E54:F54"/>
    <mergeCell ref="G54:K54"/>
    <mergeCell ref="L54:M54"/>
    <mergeCell ref="B51:D51"/>
    <mergeCell ref="E51:F51"/>
    <mergeCell ref="G51:K51"/>
    <mergeCell ref="L51:M51"/>
    <mergeCell ref="B52:D52"/>
    <mergeCell ref="E52:F52"/>
    <mergeCell ref="G52:K52"/>
    <mergeCell ref="L52:M52"/>
    <mergeCell ref="B57:D57"/>
    <mergeCell ref="E57:F57"/>
    <mergeCell ref="G57:K57"/>
    <mergeCell ref="L57:M57"/>
    <mergeCell ref="B58:D58"/>
    <mergeCell ref="E58:F58"/>
    <mergeCell ref="G58:K58"/>
    <mergeCell ref="L58:M58"/>
    <mergeCell ref="B55:D55"/>
    <mergeCell ref="E55:F55"/>
    <mergeCell ref="G55:K55"/>
    <mergeCell ref="L55:M55"/>
    <mergeCell ref="B56:D56"/>
    <mergeCell ref="E56:F56"/>
    <mergeCell ref="G56:K56"/>
    <mergeCell ref="L56:M56"/>
    <mergeCell ref="A59:B60"/>
    <mergeCell ref="A61:D62"/>
    <mergeCell ref="E61:M62"/>
    <mergeCell ref="A63:D67"/>
    <mergeCell ref="F63:M63"/>
    <mergeCell ref="F64:M64"/>
    <mergeCell ref="F65:M65"/>
    <mergeCell ref="F66:M66"/>
    <mergeCell ref="F67:M67"/>
    <mergeCell ref="A103:M103"/>
    <mergeCell ref="A105:B105"/>
    <mergeCell ref="C105:F105"/>
    <mergeCell ref="H105:H109"/>
    <mergeCell ref="I105:J106"/>
    <mergeCell ref="K105:L106"/>
    <mergeCell ref="M105:M106"/>
    <mergeCell ref="A106:B106"/>
    <mergeCell ref="C106:F106"/>
    <mergeCell ref="A107:B107"/>
    <mergeCell ref="C107:F107"/>
    <mergeCell ref="I107:J109"/>
    <mergeCell ref="K107:L109"/>
    <mergeCell ref="M107:M109"/>
    <mergeCell ref="C108:E108"/>
    <mergeCell ref="F108:G108"/>
    <mergeCell ref="A110:B110"/>
    <mergeCell ref="C110:D110"/>
    <mergeCell ref="F110:G110"/>
    <mergeCell ref="A112:B112"/>
    <mergeCell ref="C112:F112"/>
    <mergeCell ref="G112:L112"/>
    <mergeCell ref="A115:L115"/>
    <mergeCell ref="A116:M116"/>
    <mergeCell ref="A117:A118"/>
    <mergeCell ref="B117:D118"/>
    <mergeCell ref="E117:F118"/>
    <mergeCell ref="G117:K118"/>
    <mergeCell ref="L117:M117"/>
    <mergeCell ref="L118:M118"/>
    <mergeCell ref="B119:D119"/>
    <mergeCell ref="E119:F119"/>
    <mergeCell ref="G119:K119"/>
    <mergeCell ref="L119:M119"/>
    <mergeCell ref="B120:D120"/>
    <mergeCell ref="E120:F120"/>
    <mergeCell ref="G120:K120"/>
    <mergeCell ref="L120:M120"/>
    <mergeCell ref="B121:D121"/>
    <mergeCell ref="E121:F121"/>
    <mergeCell ref="G121:K121"/>
    <mergeCell ref="L121:M121"/>
    <mergeCell ref="B122:D122"/>
    <mergeCell ref="E122:F122"/>
    <mergeCell ref="G122:K122"/>
    <mergeCell ref="L122:M122"/>
    <mergeCell ref="B123:D123"/>
    <mergeCell ref="E123:F123"/>
    <mergeCell ref="G123:K123"/>
    <mergeCell ref="L123:M123"/>
    <mergeCell ref="B124:D124"/>
    <mergeCell ref="E124:F124"/>
    <mergeCell ref="G124:K124"/>
    <mergeCell ref="L124:M124"/>
    <mergeCell ref="A129:D130"/>
    <mergeCell ref="E129:M130"/>
    <mergeCell ref="A131:D135"/>
    <mergeCell ref="F131:M131"/>
    <mergeCell ref="F132:M132"/>
    <mergeCell ref="F133:M133"/>
    <mergeCell ref="F134:M134"/>
    <mergeCell ref="F135:M135"/>
    <mergeCell ref="B125:D125"/>
    <mergeCell ref="E125:F125"/>
    <mergeCell ref="G125:K125"/>
    <mergeCell ref="L125:M125"/>
    <mergeCell ref="B126:D126"/>
    <mergeCell ref="E126:F126"/>
    <mergeCell ref="G126:K126"/>
    <mergeCell ref="L126:M126"/>
    <mergeCell ref="A127:B128"/>
  </mergeCells>
  <phoneticPr fontId="20" type="noConversion"/>
  <printOptions horizontalCentered="1" verticalCentered="1"/>
  <pageMargins left="0.31496062992125984" right="0.31496062992125984" top="0.35433070866141736" bottom="0.36" header="0.31496062992125984" footer="0.13"/>
  <pageSetup paperSize="9" scale="81" orientation="portrait" horizontalDpi="4294967293" verticalDpi="4294967293" r:id="rId1"/>
  <headerFooter>
    <oddFooter>&amp;L2020 직무교육 훈련일지&amp;C&amp;P&amp;R더조은요양보호사교육원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C9D7-458C-4F40-B66A-28D16E6111A6}">
  <sheetPr codeName="Sheet12">
    <pageSetUpPr fitToPage="1"/>
  </sheetPr>
  <dimension ref="A1:J162"/>
  <sheetViews>
    <sheetView topLeftCell="A132" workbookViewId="0">
      <selection activeCell="G147" sqref="G147"/>
    </sheetView>
  </sheetViews>
  <sheetFormatPr defaultRowHeight="16.5"/>
  <cols>
    <col min="1" max="1" width="6.88671875" style="32" bestFit="1" customWidth="1"/>
    <col min="2" max="3" width="11.21875" style="32" bestFit="1" customWidth="1"/>
    <col min="4" max="4" width="8.6640625" style="32" bestFit="1" customWidth="1"/>
    <col min="5" max="6" width="6.5546875" style="32" customWidth="1"/>
    <col min="7" max="8" width="10.44140625" style="32" bestFit="1" customWidth="1"/>
    <col min="9" max="10" width="8.6640625" style="32" bestFit="1" customWidth="1"/>
    <col min="11" max="16384" width="8.88671875" style="32"/>
  </cols>
  <sheetData>
    <row r="1" spans="1:10" ht="33.75">
      <c r="A1" s="1898" t="s">
        <v>597</v>
      </c>
      <c r="B1" s="1898"/>
      <c r="C1" s="1898"/>
      <c r="D1" s="1898"/>
      <c r="E1" s="1898"/>
      <c r="F1" s="1898"/>
      <c r="G1" s="1898"/>
      <c r="H1" s="1898"/>
      <c r="I1" s="1898"/>
      <c r="J1" s="1898"/>
    </row>
    <row r="2" spans="1:10" s="61" customFormat="1" ht="11.25">
      <c r="A2" s="62"/>
    </row>
    <row r="3" spans="1:10" ht="35.1" customHeight="1" thickBot="1">
      <c r="A3" s="1662" t="s">
        <v>1188</v>
      </c>
      <c r="B3" s="1662"/>
      <c r="C3" s="1662"/>
      <c r="D3" s="1662"/>
      <c r="E3" s="1662"/>
      <c r="F3" s="1662"/>
      <c r="G3" s="1662"/>
      <c r="H3" s="1662"/>
      <c r="I3" s="1662"/>
      <c r="J3" s="1662"/>
    </row>
    <row r="4" spans="1:10" s="75" customFormat="1" ht="35.1" customHeight="1" thickTop="1">
      <c r="A4" s="1901" t="s">
        <v>595</v>
      </c>
      <c r="B4" s="1902"/>
      <c r="C4" s="1904" t="s">
        <v>582</v>
      </c>
      <c r="D4" s="1905"/>
      <c r="E4" s="1906"/>
      <c r="F4" s="1907" t="s">
        <v>600</v>
      </c>
      <c r="G4" s="1908"/>
      <c r="H4" s="1908" t="s">
        <v>1185</v>
      </c>
      <c r="I4" s="1908"/>
      <c r="J4" s="1908"/>
    </row>
    <row r="5" spans="1:10" s="78" customFormat="1" ht="35.1" customHeight="1">
      <c r="A5" s="1903"/>
      <c r="B5" s="1701"/>
      <c r="C5" s="1918" t="s">
        <v>1186</v>
      </c>
      <c r="D5" s="1919"/>
      <c r="E5" s="1920"/>
      <c r="F5" s="1732"/>
      <c r="G5" s="1733"/>
      <c r="H5" s="1733"/>
      <c r="I5" s="1733"/>
      <c r="J5" s="1733"/>
    </row>
    <row r="6" spans="1:10" s="5" customFormat="1" ht="35.1" customHeight="1" thickBot="1">
      <c r="A6" s="1913" t="s">
        <v>594</v>
      </c>
      <c r="B6" s="1914"/>
      <c r="C6" s="1915" t="s">
        <v>697</v>
      </c>
      <c r="D6" s="1916"/>
      <c r="E6" s="1917"/>
      <c r="F6" s="1915" t="s">
        <v>596</v>
      </c>
      <c r="G6" s="1916"/>
      <c r="H6" s="1916" t="s">
        <v>696</v>
      </c>
      <c r="I6" s="1916"/>
      <c r="J6" s="1916"/>
    </row>
    <row r="7" spans="1:10" s="1" customFormat="1" ht="35.1" customHeight="1" thickTop="1" thickBot="1">
      <c r="A7" s="1887"/>
      <c r="B7" s="1887"/>
      <c r="C7" s="1887"/>
      <c r="D7" s="1887"/>
      <c r="E7" s="1887"/>
      <c r="F7" s="1887"/>
      <c r="G7" s="1887"/>
      <c r="H7" s="1887"/>
      <c r="I7" s="1887"/>
      <c r="J7" s="1887"/>
    </row>
    <row r="8" spans="1:10" s="75" customFormat="1" ht="35.1" customHeight="1" thickTop="1">
      <c r="A8" s="1888" t="s">
        <v>583</v>
      </c>
      <c r="B8" s="1890" t="s">
        <v>584</v>
      </c>
      <c r="C8" s="1890" t="s">
        <v>585</v>
      </c>
      <c r="D8" s="80" t="s">
        <v>586</v>
      </c>
      <c r="E8" s="1892" t="s">
        <v>588</v>
      </c>
      <c r="F8" s="1888"/>
      <c r="G8" s="80" t="s">
        <v>589</v>
      </c>
      <c r="H8" s="80" t="s">
        <v>590</v>
      </c>
      <c r="I8" s="80" t="s">
        <v>591</v>
      </c>
      <c r="J8" s="81" t="s">
        <v>593</v>
      </c>
    </row>
    <row r="9" spans="1:10" s="78" customFormat="1" ht="35.1" customHeight="1" thickBot="1">
      <c r="A9" s="1889"/>
      <c r="B9" s="1891"/>
      <c r="C9" s="1891"/>
      <c r="D9" s="76" t="s">
        <v>587</v>
      </c>
      <c r="E9" s="1893"/>
      <c r="F9" s="1889"/>
      <c r="G9" s="76" t="s">
        <v>598</v>
      </c>
      <c r="H9" s="76" t="s">
        <v>599</v>
      </c>
      <c r="I9" s="76" t="s">
        <v>592</v>
      </c>
      <c r="J9" s="77" t="s">
        <v>592</v>
      </c>
    </row>
    <row r="10" spans="1:10" ht="33" customHeight="1" thickTop="1">
      <c r="A10" s="578">
        <v>1</v>
      </c>
      <c r="B10" s="79">
        <v>44100</v>
      </c>
      <c r="C10" s="79">
        <v>44100</v>
      </c>
      <c r="D10" s="60" t="str">
        <f ca="1">관리대장!D22</f>
        <v>김영희</v>
      </c>
      <c r="E10" s="1894" t="s">
        <v>698</v>
      </c>
      <c r="F10" s="1895"/>
      <c r="G10" s="74">
        <v>0.375</v>
      </c>
      <c r="H10" s="74">
        <v>0.72916666666666663</v>
      </c>
      <c r="I10" s="60"/>
      <c r="J10" s="577"/>
    </row>
    <row r="11" spans="1:10" ht="33" customHeight="1">
      <c r="A11" s="571">
        <v>2</v>
      </c>
      <c r="B11" s="586">
        <v>44100</v>
      </c>
      <c r="C11" s="586">
        <v>44100</v>
      </c>
      <c r="D11" s="575" t="str">
        <f ca="1">관리대장!D23</f>
        <v>김옥순</v>
      </c>
      <c r="E11" s="1700" t="s">
        <v>698</v>
      </c>
      <c r="F11" s="1700"/>
      <c r="G11" s="587">
        <v>0.375</v>
      </c>
      <c r="H11" s="587">
        <v>0.72916666666666663</v>
      </c>
      <c r="I11" s="575"/>
      <c r="J11" s="572"/>
    </row>
    <row r="12" spans="1:10" ht="33" customHeight="1">
      <c r="A12" s="574">
        <v>3</v>
      </c>
      <c r="B12" s="584">
        <v>44100</v>
      </c>
      <c r="C12" s="584">
        <v>44100</v>
      </c>
      <c r="D12" s="570" t="str">
        <f ca="1">관리대장!D24</f>
        <v>김후남</v>
      </c>
      <c r="E12" s="1676" t="s">
        <v>698</v>
      </c>
      <c r="F12" s="1676"/>
      <c r="G12" s="585">
        <v>0.375</v>
      </c>
      <c r="H12" s="585">
        <v>0.72916666666666663</v>
      </c>
      <c r="I12" s="570"/>
      <c r="J12" s="573"/>
    </row>
    <row r="13" spans="1:10" ht="33" customHeight="1">
      <c r="A13" s="574">
        <v>4</v>
      </c>
      <c r="B13" s="584">
        <v>44100</v>
      </c>
      <c r="C13" s="584">
        <v>44100</v>
      </c>
      <c r="D13" s="570" t="str">
        <f ca="1">관리대장!D25</f>
        <v>문순옥</v>
      </c>
      <c r="E13" s="1676" t="s">
        <v>698</v>
      </c>
      <c r="F13" s="1676"/>
      <c r="G13" s="585">
        <v>0.375</v>
      </c>
      <c r="H13" s="585">
        <v>0.72916666666666663</v>
      </c>
      <c r="I13" s="570"/>
      <c r="J13" s="573"/>
    </row>
    <row r="14" spans="1:10" ht="33" customHeight="1">
      <c r="A14" s="574">
        <v>5</v>
      </c>
      <c r="B14" s="584">
        <v>44100</v>
      </c>
      <c r="C14" s="584">
        <v>44100</v>
      </c>
      <c r="D14" s="570" t="str">
        <f ca="1">관리대장!D27</f>
        <v>장연옥</v>
      </c>
      <c r="E14" s="1676" t="s">
        <v>698</v>
      </c>
      <c r="F14" s="1676"/>
      <c r="G14" s="585">
        <v>0.375</v>
      </c>
      <c r="H14" s="585">
        <v>0.72916666666666663</v>
      </c>
      <c r="I14" s="570"/>
      <c r="J14" s="573"/>
    </row>
    <row r="15" spans="1:10" ht="33" customHeight="1">
      <c r="A15" s="574">
        <v>6</v>
      </c>
      <c r="B15" s="584">
        <v>44100</v>
      </c>
      <c r="C15" s="584">
        <v>44100</v>
      </c>
      <c r="D15" s="570" t="str">
        <f ca="1">관리대장!D28</f>
        <v>장행순</v>
      </c>
      <c r="E15" s="1676" t="s">
        <v>698</v>
      </c>
      <c r="F15" s="1676"/>
      <c r="G15" s="585">
        <v>0.375</v>
      </c>
      <c r="H15" s="585">
        <v>0.72916666666666663</v>
      </c>
      <c r="I15" s="570"/>
      <c r="J15" s="573"/>
    </row>
    <row r="16" spans="1:10" ht="33" customHeight="1">
      <c r="A16" s="574">
        <v>7</v>
      </c>
      <c r="B16" s="584">
        <v>44100</v>
      </c>
      <c r="C16" s="584">
        <v>44100</v>
      </c>
      <c r="D16" s="570" t="str">
        <f ca="1">관리대장!D29</f>
        <v>차영숙</v>
      </c>
      <c r="E16" s="1676" t="s">
        <v>698</v>
      </c>
      <c r="F16" s="1676"/>
      <c r="G16" s="585">
        <v>0.375</v>
      </c>
      <c r="H16" s="585">
        <v>0.72916666666666663</v>
      </c>
      <c r="I16" s="570"/>
      <c r="J16" s="573"/>
    </row>
    <row r="17" spans="1:10" ht="33" customHeight="1">
      <c r="A17" s="574">
        <v>8</v>
      </c>
      <c r="B17" s="584">
        <v>44100</v>
      </c>
      <c r="C17" s="584">
        <v>44100</v>
      </c>
      <c r="D17" s="570" t="str">
        <f ca="1">관리대장!D30</f>
        <v>이종희</v>
      </c>
      <c r="E17" s="1676" t="s">
        <v>698</v>
      </c>
      <c r="F17" s="1676"/>
      <c r="G17" s="585">
        <v>0.375</v>
      </c>
      <c r="H17" s="585">
        <v>0.72916666666666663</v>
      </c>
      <c r="I17" s="570"/>
      <c r="J17" s="573"/>
    </row>
    <row r="18" spans="1:10" ht="33" customHeight="1">
      <c r="A18" s="574">
        <v>9</v>
      </c>
      <c r="B18" s="584">
        <v>44100</v>
      </c>
      <c r="C18" s="584">
        <v>44100</v>
      </c>
      <c r="D18" s="570" t="str">
        <f ca="1">관리대장!D31</f>
        <v>김정완</v>
      </c>
      <c r="E18" s="1676" t="s">
        <v>698</v>
      </c>
      <c r="F18" s="1676"/>
      <c r="G18" s="585">
        <v>0.375</v>
      </c>
      <c r="H18" s="585">
        <v>0.72916666666666663</v>
      </c>
      <c r="I18" s="570"/>
      <c r="J18" s="573"/>
    </row>
    <row r="19" spans="1:10" ht="33" customHeight="1">
      <c r="A19" s="574">
        <v>10</v>
      </c>
      <c r="B19" s="584">
        <v>44100</v>
      </c>
      <c r="C19" s="584">
        <v>44100</v>
      </c>
      <c r="D19" s="570" t="str">
        <f ca="1">관리대장!D32</f>
        <v>한숙자</v>
      </c>
      <c r="E19" s="1676" t="s">
        <v>698</v>
      </c>
      <c r="F19" s="1676"/>
      <c r="G19" s="585">
        <v>0.375</v>
      </c>
      <c r="H19" s="585">
        <v>0.72916666666666663</v>
      </c>
      <c r="I19" s="570"/>
      <c r="J19" s="573"/>
    </row>
    <row r="20" spans="1:10" ht="33" customHeight="1">
      <c r="A20" s="574">
        <v>11</v>
      </c>
      <c r="B20" s="584">
        <v>44100</v>
      </c>
      <c r="C20" s="584">
        <v>44100</v>
      </c>
      <c r="D20" s="570" t="str">
        <f ca="1">관리대장!D33</f>
        <v>이유진</v>
      </c>
      <c r="E20" s="1676" t="s">
        <v>698</v>
      </c>
      <c r="F20" s="1676"/>
      <c r="G20" s="585">
        <v>0.375</v>
      </c>
      <c r="H20" s="585">
        <v>0.72916666666666663</v>
      </c>
      <c r="I20" s="570"/>
      <c r="J20" s="573"/>
    </row>
    <row r="21" spans="1:10" ht="33" customHeight="1">
      <c r="A21" s="574">
        <v>12</v>
      </c>
      <c r="B21" s="584">
        <v>44100</v>
      </c>
      <c r="C21" s="584">
        <v>44100</v>
      </c>
      <c r="D21" s="570" t="str">
        <f ca="1">관리대장!D34</f>
        <v>유경자</v>
      </c>
      <c r="E21" s="1676" t="s">
        <v>698</v>
      </c>
      <c r="F21" s="1676"/>
      <c r="G21" s="585">
        <v>0.375</v>
      </c>
      <c r="H21" s="585">
        <v>0.72916666666666663</v>
      </c>
      <c r="I21" s="570"/>
      <c r="J21" s="573"/>
    </row>
    <row r="22" spans="1:10" ht="33" customHeight="1">
      <c r="A22" s="574">
        <v>13</v>
      </c>
      <c r="B22" s="584">
        <v>44100</v>
      </c>
      <c r="C22" s="584">
        <v>44100</v>
      </c>
      <c r="D22" s="570" t="str">
        <f ca="1">관리대장!D36</f>
        <v>곽영심</v>
      </c>
      <c r="E22" s="1676" t="s">
        <v>698</v>
      </c>
      <c r="F22" s="1676"/>
      <c r="G22" s="585">
        <v>0.375</v>
      </c>
      <c r="H22" s="585">
        <v>0.72916666666666663</v>
      </c>
      <c r="I22" s="223"/>
      <c r="J22" s="197"/>
    </row>
    <row r="23" spans="1:10" ht="33" customHeight="1">
      <c r="A23" s="574">
        <v>14</v>
      </c>
      <c r="B23" s="584">
        <v>44100</v>
      </c>
      <c r="C23" s="584">
        <v>44100</v>
      </c>
      <c r="D23" s="570" t="str">
        <f ca="1">관리대장!D37</f>
        <v>안복선</v>
      </c>
      <c r="E23" s="1676" t="s">
        <v>698</v>
      </c>
      <c r="F23" s="1676"/>
      <c r="G23" s="585">
        <v>0.375</v>
      </c>
      <c r="H23" s="585">
        <v>0.72916666666666663</v>
      </c>
      <c r="I23" s="223"/>
      <c r="J23" s="197"/>
    </row>
    <row r="24" spans="1:10" ht="33" customHeight="1">
      <c r="A24" s="574">
        <v>15</v>
      </c>
      <c r="B24" s="584">
        <v>44100</v>
      </c>
      <c r="C24" s="584">
        <v>44100</v>
      </c>
      <c r="D24" s="570" t="str">
        <f ca="1">관리대장!D38</f>
        <v>이행자</v>
      </c>
      <c r="E24" s="1676" t="s">
        <v>698</v>
      </c>
      <c r="F24" s="1676"/>
      <c r="G24" s="585">
        <v>0.375</v>
      </c>
      <c r="H24" s="585">
        <v>0.72916666666666663</v>
      </c>
      <c r="I24" s="223"/>
      <c r="J24" s="197"/>
    </row>
    <row r="25" spans="1:10" ht="33" customHeight="1">
      <c r="A25" s="574">
        <v>16</v>
      </c>
      <c r="B25" s="584">
        <v>44100</v>
      </c>
      <c r="C25" s="584">
        <v>44100</v>
      </c>
      <c r="D25" s="576" t="str">
        <f ca="1">관리대장!D39</f>
        <v>전경자</v>
      </c>
      <c r="E25" s="1676" t="s">
        <v>698</v>
      </c>
      <c r="F25" s="1676"/>
      <c r="G25" s="585">
        <v>0.375</v>
      </c>
      <c r="H25" s="585">
        <v>0.72916666666666663</v>
      </c>
      <c r="I25" s="223"/>
      <c r="J25" s="197"/>
    </row>
    <row r="26" spans="1:10" ht="33" customHeight="1" thickBot="1">
      <c r="A26" s="588">
        <v>17</v>
      </c>
      <c r="B26" s="589">
        <v>44100</v>
      </c>
      <c r="C26" s="589">
        <v>44100</v>
      </c>
      <c r="D26" s="607" t="str">
        <f ca="1">관리대장!D44</f>
        <v>이명례</v>
      </c>
      <c r="E26" s="1886" t="s">
        <v>698</v>
      </c>
      <c r="F26" s="1886"/>
      <c r="G26" s="590">
        <v>0.375</v>
      </c>
      <c r="H26" s="590">
        <v>0.72916666666666663</v>
      </c>
      <c r="I26" s="591"/>
      <c r="J26" s="592"/>
    </row>
    <row r="27" spans="1:10" ht="17.25" thickTop="1"/>
    <row r="28" spans="1:10" ht="33.75">
      <c r="A28" s="1898" t="s">
        <v>597</v>
      </c>
      <c r="B28" s="1898"/>
      <c r="C28" s="1898"/>
      <c r="D28" s="1898"/>
      <c r="E28" s="1898"/>
      <c r="F28" s="1898"/>
      <c r="G28" s="1898"/>
      <c r="H28" s="1898"/>
      <c r="I28" s="1898"/>
      <c r="J28" s="1898"/>
    </row>
    <row r="29" spans="1:10" s="61" customFormat="1" ht="11.25">
      <c r="A29" s="62"/>
    </row>
    <row r="30" spans="1:10" ht="35.1" customHeight="1" thickBot="1">
      <c r="A30" s="1662" t="s">
        <v>1838</v>
      </c>
      <c r="B30" s="1662"/>
      <c r="C30" s="1662"/>
      <c r="D30" s="1662"/>
      <c r="E30" s="1662"/>
      <c r="F30" s="1662"/>
      <c r="G30" s="1662"/>
      <c r="H30" s="1662"/>
      <c r="I30" s="1662"/>
      <c r="J30" s="1662"/>
    </row>
    <row r="31" spans="1:10" s="75" customFormat="1" ht="35.1" customHeight="1" thickTop="1">
      <c r="A31" s="1901" t="s">
        <v>595</v>
      </c>
      <c r="B31" s="1902"/>
      <c r="C31" s="1904" t="s">
        <v>582</v>
      </c>
      <c r="D31" s="1905"/>
      <c r="E31" s="1906"/>
      <c r="F31" s="1907" t="s">
        <v>600</v>
      </c>
      <c r="G31" s="1908"/>
      <c r="H31" s="1908" t="s">
        <v>1831</v>
      </c>
      <c r="I31" s="1908"/>
      <c r="J31" s="1908"/>
    </row>
    <row r="32" spans="1:10" s="78" customFormat="1" ht="35.1" customHeight="1">
      <c r="A32" s="1903"/>
      <c r="B32" s="1701"/>
      <c r="C32" s="1918" t="s">
        <v>1830</v>
      </c>
      <c r="D32" s="1919"/>
      <c r="E32" s="1920"/>
      <c r="F32" s="1732"/>
      <c r="G32" s="1733"/>
      <c r="H32" s="1733"/>
      <c r="I32" s="1733"/>
      <c r="J32" s="1733"/>
    </row>
    <row r="33" spans="1:10" s="5" customFormat="1" ht="35.1" customHeight="1" thickBot="1">
      <c r="A33" s="1913" t="s">
        <v>594</v>
      </c>
      <c r="B33" s="1914"/>
      <c r="C33" s="1915" t="s">
        <v>1832</v>
      </c>
      <c r="D33" s="1916"/>
      <c r="E33" s="1917"/>
      <c r="F33" s="1915" t="s">
        <v>596</v>
      </c>
      <c r="G33" s="1916"/>
      <c r="H33" s="1916" t="s">
        <v>696</v>
      </c>
      <c r="I33" s="1916"/>
      <c r="J33" s="1916"/>
    </row>
    <row r="34" spans="1:10" s="1" customFormat="1" ht="35.1" customHeight="1" thickTop="1" thickBot="1">
      <c r="A34" s="1887"/>
      <c r="B34" s="1887"/>
      <c r="C34" s="1887"/>
      <c r="D34" s="1887"/>
      <c r="E34" s="1887"/>
      <c r="F34" s="1887"/>
      <c r="G34" s="1887"/>
      <c r="H34" s="1887"/>
      <c r="I34" s="1887"/>
      <c r="J34" s="1887"/>
    </row>
    <row r="35" spans="1:10" s="75" customFormat="1" ht="35.1" customHeight="1" thickTop="1">
      <c r="A35" s="1888" t="s">
        <v>583</v>
      </c>
      <c r="B35" s="1890" t="s">
        <v>584</v>
      </c>
      <c r="C35" s="1890" t="s">
        <v>585</v>
      </c>
      <c r="D35" s="80" t="s">
        <v>586</v>
      </c>
      <c r="E35" s="1892" t="s">
        <v>588</v>
      </c>
      <c r="F35" s="1888"/>
      <c r="G35" s="80" t="s">
        <v>589</v>
      </c>
      <c r="H35" s="80" t="s">
        <v>590</v>
      </c>
      <c r="I35" s="80" t="s">
        <v>591</v>
      </c>
      <c r="J35" s="81" t="s">
        <v>593</v>
      </c>
    </row>
    <row r="36" spans="1:10" s="78" customFormat="1" ht="35.1" customHeight="1" thickBot="1">
      <c r="A36" s="1889"/>
      <c r="B36" s="1891"/>
      <c r="C36" s="1891"/>
      <c r="D36" s="76" t="s">
        <v>587</v>
      </c>
      <c r="E36" s="1893"/>
      <c r="F36" s="1889"/>
      <c r="G36" s="76" t="s">
        <v>598</v>
      </c>
      <c r="H36" s="76" t="s">
        <v>599</v>
      </c>
      <c r="I36" s="76" t="s">
        <v>592</v>
      </c>
      <c r="J36" s="77" t="s">
        <v>592</v>
      </c>
    </row>
    <row r="37" spans="1:10" ht="33" customHeight="1" thickTop="1">
      <c r="A37" s="905">
        <v>1</v>
      </c>
      <c r="B37" s="79">
        <v>44121</v>
      </c>
      <c r="C37" s="79">
        <v>44121</v>
      </c>
      <c r="D37" s="60" t="s">
        <v>1834</v>
      </c>
      <c r="E37" s="1894" t="s">
        <v>698</v>
      </c>
      <c r="F37" s="1895"/>
      <c r="G37" s="74">
        <v>0.375</v>
      </c>
      <c r="H37" s="74">
        <v>0.72916666666666663</v>
      </c>
      <c r="I37" s="60"/>
      <c r="J37" s="904"/>
    </row>
    <row r="38" spans="1:10" ht="33" customHeight="1">
      <c r="A38" s="896">
        <v>2</v>
      </c>
      <c r="B38" s="586">
        <v>44121</v>
      </c>
      <c r="C38" s="586">
        <v>44121</v>
      </c>
      <c r="D38" s="892" t="s">
        <v>1835</v>
      </c>
      <c r="E38" s="1896" t="s">
        <v>1833</v>
      </c>
      <c r="F38" s="1897"/>
      <c r="G38" s="587">
        <v>0.375</v>
      </c>
      <c r="H38" s="587">
        <v>0.72916666666666663</v>
      </c>
      <c r="I38" s="892"/>
      <c r="J38" s="897"/>
    </row>
    <row r="39" spans="1:10" ht="33" customHeight="1">
      <c r="A39" s="895">
        <v>3</v>
      </c>
      <c r="B39" s="584">
        <v>44121</v>
      </c>
      <c r="C39" s="584">
        <v>44121</v>
      </c>
      <c r="D39" s="890" t="s">
        <v>1836</v>
      </c>
      <c r="E39" s="1718" t="s">
        <v>1833</v>
      </c>
      <c r="F39" s="1719"/>
      <c r="G39" s="585">
        <v>0.375</v>
      </c>
      <c r="H39" s="585">
        <v>0.72916666666666663</v>
      </c>
      <c r="I39" s="890"/>
      <c r="J39" s="894"/>
    </row>
    <row r="40" spans="1:10" ht="33" customHeight="1">
      <c r="A40" s="895">
        <v>4</v>
      </c>
      <c r="B40" s="584">
        <v>44121</v>
      </c>
      <c r="C40" s="584">
        <v>44121</v>
      </c>
      <c r="D40" s="890" t="s">
        <v>1837</v>
      </c>
      <c r="E40" s="1718" t="s">
        <v>1833</v>
      </c>
      <c r="F40" s="1719"/>
      <c r="G40" s="585">
        <v>0.375</v>
      </c>
      <c r="H40" s="585">
        <v>0.72916666666666663</v>
      </c>
      <c r="I40" s="890"/>
      <c r="J40" s="894"/>
    </row>
    <row r="41" spans="1:10" ht="33" customHeight="1">
      <c r="A41" s="895">
        <v>5</v>
      </c>
      <c r="B41" s="584"/>
      <c r="C41" s="584"/>
      <c r="D41" s="890"/>
      <c r="E41" s="1676"/>
      <c r="F41" s="1676"/>
      <c r="G41" s="585"/>
      <c r="H41" s="585"/>
      <c r="I41" s="890"/>
      <c r="J41" s="894"/>
    </row>
    <row r="42" spans="1:10" ht="33" customHeight="1">
      <c r="A42" s="895">
        <v>6</v>
      </c>
      <c r="B42" s="584"/>
      <c r="C42" s="584"/>
      <c r="D42" s="890"/>
      <c r="E42" s="1676"/>
      <c r="F42" s="1676"/>
      <c r="G42" s="585"/>
      <c r="H42" s="585"/>
      <c r="I42" s="890"/>
      <c r="J42" s="894"/>
    </row>
    <row r="43" spans="1:10" ht="33" customHeight="1">
      <c r="A43" s="895">
        <v>7</v>
      </c>
      <c r="B43" s="584"/>
      <c r="C43" s="584"/>
      <c r="D43" s="890"/>
      <c r="E43" s="1676"/>
      <c r="F43" s="1676"/>
      <c r="G43" s="585"/>
      <c r="H43" s="585"/>
      <c r="I43" s="890"/>
      <c r="J43" s="894"/>
    </row>
    <row r="44" spans="1:10" ht="33" customHeight="1">
      <c r="A44" s="895">
        <v>8</v>
      </c>
      <c r="B44" s="584"/>
      <c r="C44" s="584"/>
      <c r="D44" s="890"/>
      <c r="E44" s="1676"/>
      <c r="F44" s="1676"/>
      <c r="G44" s="585"/>
      <c r="H44" s="585"/>
      <c r="I44" s="890"/>
      <c r="J44" s="894"/>
    </row>
    <row r="45" spans="1:10" ht="33" customHeight="1">
      <c r="A45" s="895">
        <v>9</v>
      </c>
      <c r="B45" s="584"/>
      <c r="C45" s="584"/>
      <c r="D45" s="890"/>
      <c r="E45" s="1676"/>
      <c r="F45" s="1676"/>
      <c r="G45" s="585"/>
      <c r="H45" s="585"/>
      <c r="I45" s="890"/>
      <c r="J45" s="894"/>
    </row>
    <row r="46" spans="1:10" ht="33" customHeight="1">
      <c r="A46" s="895">
        <v>10</v>
      </c>
      <c r="B46" s="584"/>
      <c r="C46" s="584"/>
      <c r="D46" s="890"/>
      <c r="E46" s="1676"/>
      <c r="F46" s="1676"/>
      <c r="G46" s="585"/>
      <c r="H46" s="585"/>
      <c r="I46" s="890"/>
      <c r="J46" s="894"/>
    </row>
    <row r="47" spans="1:10" ht="33" customHeight="1">
      <c r="A47" s="895">
        <v>11</v>
      </c>
      <c r="B47" s="584"/>
      <c r="C47" s="584"/>
      <c r="D47" s="890"/>
      <c r="E47" s="1676"/>
      <c r="F47" s="1676"/>
      <c r="G47" s="585"/>
      <c r="H47" s="585"/>
      <c r="I47" s="890"/>
      <c r="J47" s="894"/>
    </row>
    <row r="48" spans="1:10" ht="33" customHeight="1">
      <c r="A48" s="895">
        <v>12</v>
      </c>
      <c r="B48" s="584"/>
      <c r="C48" s="584"/>
      <c r="D48" s="890"/>
      <c r="E48" s="1676"/>
      <c r="F48" s="1676"/>
      <c r="G48" s="585"/>
      <c r="H48" s="585"/>
      <c r="I48" s="890"/>
      <c r="J48" s="894"/>
    </row>
    <row r="49" spans="1:10" ht="33" customHeight="1">
      <c r="A49" s="895">
        <v>13</v>
      </c>
      <c r="B49" s="584"/>
      <c r="C49" s="584"/>
      <c r="D49" s="890"/>
      <c r="E49" s="1676"/>
      <c r="F49" s="1676"/>
      <c r="G49" s="585"/>
      <c r="H49" s="585"/>
      <c r="I49" s="223"/>
      <c r="J49" s="197"/>
    </row>
    <row r="50" spans="1:10" ht="33" customHeight="1">
      <c r="A50" s="895">
        <v>14</v>
      </c>
      <c r="B50" s="584"/>
      <c r="C50" s="584"/>
      <c r="D50" s="890"/>
      <c r="E50" s="1676"/>
      <c r="F50" s="1676"/>
      <c r="G50" s="585"/>
      <c r="H50" s="585"/>
      <c r="I50" s="223"/>
      <c r="J50" s="197"/>
    </row>
    <row r="51" spans="1:10" ht="33" customHeight="1">
      <c r="A51" s="895">
        <v>15</v>
      </c>
      <c r="B51" s="584"/>
      <c r="C51" s="584"/>
      <c r="D51" s="890"/>
      <c r="E51" s="1676"/>
      <c r="F51" s="1676"/>
      <c r="G51" s="585"/>
      <c r="H51" s="585"/>
      <c r="I51" s="223"/>
      <c r="J51" s="197"/>
    </row>
    <row r="52" spans="1:10" ht="33" customHeight="1">
      <c r="A52" s="895">
        <v>16</v>
      </c>
      <c r="B52" s="584"/>
      <c r="C52" s="584"/>
      <c r="D52" s="899"/>
      <c r="E52" s="1676"/>
      <c r="F52" s="1676"/>
      <c r="G52" s="585"/>
      <c r="H52" s="585"/>
      <c r="I52" s="223"/>
      <c r="J52" s="197"/>
    </row>
    <row r="53" spans="1:10" ht="33" customHeight="1" thickBot="1">
      <c r="A53" s="588">
        <v>17</v>
      </c>
      <c r="B53" s="589"/>
      <c r="C53" s="589"/>
      <c r="D53" s="607"/>
      <c r="E53" s="1886"/>
      <c r="F53" s="1886"/>
      <c r="G53" s="590"/>
      <c r="H53" s="590"/>
      <c r="I53" s="591"/>
      <c r="J53" s="592"/>
    </row>
    <row r="54" spans="1:10" ht="17.25" thickTop="1"/>
    <row r="55" spans="1:10" ht="33.75">
      <c r="A55" s="1898" t="s">
        <v>597</v>
      </c>
      <c r="B55" s="1898"/>
      <c r="C55" s="1898"/>
      <c r="D55" s="1898"/>
      <c r="E55" s="1898"/>
      <c r="F55" s="1898"/>
      <c r="G55" s="1898"/>
      <c r="H55" s="1898"/>
      <c r="I55" s="1898"/>
      <c r="J55" s="1898"/>
    </row>
    <row r="56" spans="1:10" s="61" customFormat="1" ht="11.25">
      <c r="A56" s="62"/>
    </row>
    <row r="57" spans="1:10" ht="35.1" customHeight="1" thickBot="1">
      <c r="A57" s="1662" t="s">
        <v>2020</v>
      </c>
      <c r="B57" s="1662"/>
      <c r="C57" s="1662"/>
      <c r="D57" s="1662"/>
      <c r="E57" s="1662"/>
      <c r="F57" s="1662"/>
      <c r="G57" s="1662"/>
      <c r="H57" s="1662"/>
      <c r="I57" s="1662"/>
      <c r="J57" s="1662"/>
    </row>
    <row r="58" spans="1:10" s="75" customFormat="1" ht="35.1" customHeight="1" thickTop="1">
      <c r="A58" s="1901" t="s">
        <v>595</v>
      </c>
      <c r="B58" s="1902"/>
      <c r="C58" s="1904" t="s">
        <v>582</v>
      </c>
      <c r="D58" s="1905"/>
      <c r="E58" s="1906"/>
      <c r="F58" s="1907" t="s">
        <v>600</v>
      </c>
      <c r="G58" s="1908"/>
      <c r="H58" s="1908" t="s">
        <v>2022</v>
      </c>
      <c r="I58" s="1908"/>
      <c r="J58" s="1908"/>
    </row>
    <row r="59" spans="1:10" s="78" customFormat="1" ht="35.1" customHeight="1">
      <c r="A59" s="1903"/>
      <c r="B59" s="1701"/>
      <c r="C59" s="1918" t="s">
        <v>2021</v>
      </c>
      <c r="D59" s="1919"/>
      <c r="E59" s="1920"/>
      <c r="F59" s="1732"/>
      <c r="G59" s="1733"/>
      <c r="H59" s="1733"/>
      <c r="I59" s="1733"/>
      <c r="J59" s="1733"/>
    </row>
    <row r="60" spans="1:10" s="5" customFormat="1" ht="35.1" customHeight="1" thickBot="1">
      <c r="A60" s="1913" t="s">
        <v>594</v>
      </c>
      <c r="B60" s="1914"/>
      <c r="C60" s="1915" t="s">
        <v>1832</v>
      </c>
      <c r="D60" s="1916"/>
      <c r="E60" s="1917"/>
      <c r="F60" s="1915" t="s">
        <v>596</v>
      </c>
      <c r="G60" s="1916"/>
      <c r="H60" s="1916" t="s">
        <v>696</v>
      </c>
      <c r="I60" s="1916"/>
      <c r="J60" s="1916"/>
    </row>
    <row r="61" spans="1:10" s="1" customFormat="1" ht="35.1" customHeight="1" thickTop="1" thickBot="1">
      <c r="A61" s="1887"/>
      <c r="B61" s="1887"/>
      <c r="C61" s="1887"/>
      <c r="D61" s="1887"/>
      <c r="E61" s="1887"/>
      <c r="F61" s="1887"/>
      <c r="G61" s="1887"/>
      <c r="H61" s="1887"/>
      <c r="I61" s="1887"/>
      <c r="J61" s="1887"/>
    </row>
    <row r="62" spans="1:10" s="75" customFormat="1" ht="35.1" customHeight="1" thickTop="1">
      <c r="A62" s="1888" t="s">
        <v>583</v>
      </c>
      <c r="B62" s="1890" t="s">
        <v>584</v>
      </c>
      <c r="C62" s="1890" t="s">
        <v>585</v>
      </c>
      <c r="D62" s="80" t="s">
        <v>586</v>
      </c>
      <c r="E62" s="1892" t="s">
        <v>588</v>
      </c>
      <c r="F62" s="1888"/>
      <c r="G62" s="80" t="s">
        <v>589</v>
      </c>
      <c r="H62" s="80" t="s">
        <v>590</v>
      </c>
      <c r="I62" s="80" t="s">
        <v>591</v>
      </c>
      <c r="J62" s="81" t="s">
        <v>593</v>
      </c>
    </row>
    <row r="63" spans="1:10" s="78" customFormat="1" ht="35.1" customHeight="1" thickBot="1">
      <c r="A63" s="1889"/>
      <c r="B63" s="1891"/>
      <c r="C63" s="1891"/>
      <c r="D63" s="76" t="s">
        <v>587</v>
      </c>
      <c r="E63" s="1893"/>
      <c r="F63" s="1889"/>
      <c r="G63" s="76" t="s">
        <v>598</v>
      </c>
      <c r="H63" s="76" t="s">
        <v>599</v>
      </c>
      <c r="I63" s="76" t="s">
        <v>592</v>
      </c>
      <c r="J63" s="77" t="s">
        <v>592</v>
      </c>
    </row>
    <row r="64" spans="1:10" ht="33" customHeight="1" thickTop="1">
      <c r="A64" s="1058">
        <v>1</v>
      </c>
      <c r="B64" s="79">
        <v>44128</v>
      </c>
      <c r="C64" s="79">
        <v>44129</v>
      </c>
      <c r="D64" s="60" t="s">
        <v>2114</v>
      </c>
      <c r="E64" s="1894" t="s">
        <v>698</v>
      </c>
      <c r="F64" s="1895"/>
      <c r="G64" s="74">
        <v>0.375</v>
      </c>
      <c r="H64" s="74">
        <v>0.72916666666666663</v>
      </c>
      <c r="I64" s="60"/>
      <c r="J64" s="1057"/>
    </row>
    <row r="65" spans="1:10" ht="33" customHeight="1">
      <c r="A65" s="1051">
        <v>2</v>
      </c>
      <c r="B65" s="586"/>
      <c r="C65" s="586"/>
      <c r="D65" s="1055"/>
      <c r="E65" s="1896"/>
      <c r="F65" s="1897"/>
      <c r="G65" s="587"/>
      <c r="H65" s="587"/>
      <c r="I65" s="1055"/>
      <c r="J65" s="1052"/>
    </row>
    <row r="66" spans="1:10" ht="33" customHeight="1">
      <c r="A66" s="1054">
        <v>3</v>
      </c>
      <c r="B66" s="584"/>
      <c r="C66" s="584"/>
      <c r="D66" s="1050"/>
      <c r="E66" s="1718"/>
      <c r="F66" s="1719"/>
      <c r="G66" s="585"/>
      <c r="H66" s="585"/>
      <c r="I66" s="1050"/>
      <c r="J66" s="1053"/>
    </row>
    <row r="67" spans="1:10" ht="33" customHeight="1">
      <c r="A67" s="1054">
        <v>4</v>
      </c>
      <c r="B67" s="584"/>
      <c r="C67" s="584"/>
      <c r="D67" s="1050"/>
      <c r="E67" s="1718"/>
      <c r="F67" s="1719"/>
      <c r="G67" s="585"/>
      <c r="H67" s="585"/>
      <c r="I67" s="1050"/>
      <c r="J67" s="1053"/>
    </row>
    <row r="68" spans="1:10" ht="33" customHeight="1">
      <c r="A68" s="1054">
        <v>5</v>
      </c>
      <c r="B68" s="584"/>
      <c r="C68" s="584"/>
      <c r="D68" s="1050"/>
      <c r="E68" s="1676"/>
      <c r="F68" s="1676"/>
      <c r="G68" s="585"/>
      <c r="H68" s="585"/>
      <c r="I68" s="1050"/>
      <c r="J68" s="1053"/>
    </row>
    <row r="69" spans="1:10" ht="33" customHeight="1">
      <c r="A69" s="1054">
        <v>6</v>
      </c>
      <c r="B69" s="584"/>
      <c r="C69" s="584"/>
      <c r="D69" s="1050"/>
      <c r="E69" s="1676"/>
      <c r="F69" s="1676"/>
      <c r="G69" s="585"/>
      <c r="H69" s="585"/>
      <c r="I69" s="1050"/>
      <c r="J69" s="1053"/>
    </row>
    <row r="70" spans="1:10" ht="33" customHeight="1">
      <c r="A70" s="1054">
        <v>7</v>
      </c>
      <c r="B70" s="584"/>
      <c r="C70" s="584"/>
      <c r="D70" s="1050"/>
      <c r="E70" s="1676"/>
      <c r="F70" s="1676"/>
      <c r="G70" s="585"/>
      <c r="H70" s="585"/>
      <c r="I70" s="1050"/>
      <c r="J70" s="1053"/>
    </row>
    <row r="71" spans="1:10" ht="33" customHeight="1">
      <c r="A71" s="1054">
        <v>8</v>
      </c>
      <c r="B71" s="584"/>
      <c r="C71" s="584"/>
      <c r="D71" s="1050"/>
      <c r="E71" s="1676"/>
      <c r="F71" s="1676"/>
      <c r="G71" s="585"/>
      <c r="H71" s="585"/>
      <c r="I71" s="1050"/>
      <c r="J71" s="1053"/>
    </row>
    <row r="72" spans="1:10" ht="33" customHeight="1">
      <c r="A72" s="1054">
        <v>9</v>
      </c>
      <c r="B72" s="584"/>
      <c r="C72" s="584"/>
      <c r="D72" s="1050"/>
      <c r="E72" s="1676"/>
      <c r="F72" s="1676"/>
      <c r="G72" s="585"/>
      <c r="H72" s="585"/>
      <c r="I72" s="1050"/>
      <c r="J72" s="1053"/>
    </row>
    <row r="73" spans="1:10" ht="33" customHeight="1">
      <c r="A73" s="1054">
        <v>10</v>
      </c>
      <c r="B73" s="584"/>
      <c r="C73" s="584"/>
      <c r="D73" s="1050"/>
      <c r="E73" s="1676"/>
      <c r="F73" s="1676"/>
      <c r="G73" s="585"/>
      <c r="H73" s="585"/>
      <c r="I73" s="1050"/>
      <c r="J73" s="1053"/>
    </row>
    <row r="74" spans="1:10" ht="33" customHeight="1">
      <c r="A74" s="1054">
        <v>11</v>
      </c>
      <c r="B74" s="584"/>
      <c r="C74" s="584"/>
      <c r="D74" s="1050"/>
      <c r="E74" s="1676"/>
      <c r="F74" s="1676"/>
      <c r="G74" s="585"/>
      <c r="H74" s="585"/>
      <c r="I74" s="1050"/>
      <c r="J74" s="1053"/>
    </row>
    <row r="75" spans="1:10" ht="33" customHeight="1">
      <c r="A75" s="1054">
        <v>12</v>
      </c>
      <c r="B75" s="584"/>
      <c r="C75" s="584"/>
      <c r="D75" s="1050"/>
      <c r="E75" s="1676"/>
      <c r="F75" s="1676"/>
      <c r="G75" s="585"/>
      <c r="H75" s="585"/>
      <c r="I75" s="1050"/>
      <c r="J75" s="1053"/>
    </row>
    <row r="76" spans="1:10" ht="33" customHeight="1">
      <c r="A76" s="1054">
        <v>13</v>
      </c>
      <c r="B76" s="584"/>
      <c r="C76" s="584"/>
      <c r="D76" s="1050"/>
      <c r="E76" s="1676"/>
      <c r="F76" s="1676"/>
      <c r="G76" s="585"/>
      <c r="H76" s="585"/>
      <c r="I76" s="223"/>
      <c r="J76" s="197"/>
    </row>
    <row r="77" spans="1:10" ht="33" customHeight="1">
      <c r="A77" s="1054">
        <v>14</v>
      </c>
      <c r="B77" s="584"/>
      <c r="C77" s="584"/>
      <c r="D77" s="1050"/>
      <c r="E77" s="1676"/>
      <c r="F77" s="1676"/>
      <c r="G77" s="585"/>
      <c r="H77" s="585"/>
      <c r="I77" s="223"/>
      <c r="J77" s="197"/>
    </row>
    <row r="78" spans="1:10" ht="33" customHeight="1">
      <c r="A78" s="1054">
        <v>15</v>
      </c>
      <c r="B78" s="584"/>
      <c r="C78" s="584"/>
      <c r="D78" s="1050"/>
      <c r="E78" s="1676"/>
      <c r="F78" s="1676"/>
      <c r="G78" s="585"/>
      <c r="H78" s="585"/>
      <c r="I78" s="223"/>
      <c r="J78" s="197"/>
    </row>
    <row r="79" spans="1:10" ht="33" customHeight="1">
      <c r="A79" s="1054">
        <v>16</v>
      </c>
      <c r="B79" s="584"/>
      <c r="C79" s="584"/>
      <c r="D79" s="899"/>
      <c r="E79" s="1676"/>
      <c r="F79" s="1676"/>
      <c r="G79" s="585"/>
      <c r="H79" s="585"/>
      <c r="I79" s="223"/>
      <c r="J79" s="197"/>
    </row>
    <row r="80" spans="1:10" ht="33" customHeight="1" thickBot="1">
      <c r="A80" s="588">
        <v>17</v>
      </c>
      <c r="B80" s="589"/>
      <c r="C80" s="589"/>
      <c r="D80" s="607"/>
      <c r="E80" s="1886"/>
      <c r="F80" s="1886"/>
      <c r="G80" s="590"/>
      <c r="H80" s="590"/>
      <c r="I80" s="591"/>
      <c r="J80" s="592"/>
    </row>
    <row r="81" spans="1:10" ht="17.25" thickTop="1"/>
    <row r="82" spans="1:10" ht="33.75">
      <c r="A82" s="1898" t="s">
        <v>597</v>
      </c>
      <c r="B82" s="1898"/>
      <c r="C82" s="1898"/>
      <c r="D82" s="1898"/>
      <c r="E82" s="1898"/>
      <c r="F82" s="1898"/>
      <c r="G82" s="1898"/>
      <c r="H82" s="1898"/>
      <c r="I82" s="1898"/>
      <c r="J82" s="1898"/>
    </row>
    <row r="83" spans="1:10" s="61" customFormat="1" ht="11.25">
      <c r="A83" s="62"/>
    </row>
    <row r="84" spans="1:10" ht="35.1" customHeight="1" thickBot="1">
      <c r="A84" s="1899" t="s">
        <v>2261</v>
      </c>
      <c r="B84" s="1899"/>
      <c r="C84" s="1899"/>
      <c r="D84" s="1899"/>
      <c r="E84" s="1899"/>
      <c r="F84" s="1900" t="str">
        <f>시간표!B37</f>
        <v>(6회차)</v>
      </c>
      <c r="G84" s="1900"/>
      <c r="H84" s="1229"/>
      <c r="I84" s="1229"/>
      <c r="J84" s="1229"/>
    </row>
    <row r="85" spans="1:10" s="75" customFormat="1" ht="35.1" customHeight="1" thickTop="1">
      <c r="A85" s="1901" t="s">
        <v>595</v>
      </c>
      <c r="B85" s="1902"/>
      <c r="C85" s="1904" t="s">
        <v>582</v>
      </c>
      <c r="D85" s="1905"/>
      <c r="E85" s="1906"/>
      <c r="F85" s="1907" t="s">
        <v>600</v>
      </c>
      <c r="G85" s="1908"/>
      <c r="H85" s="1909">
        <f>시간표!A37</f>
        <v>44135</v>
      </c>
      <c r="I85" s="1909"/>
      <c r="J85" s="1909"/>
    </row>
    <row r="86" spans="1:10" s="78" customFormat="1" ht="35.1" customHeight="1">
      <c r="A86" s="1903"/>
      <c r="B86" s="1701"/>
      <c r="C86" s="1225" t="s">
        <v>2255</v>
      </c>
      <c r="D86" s="1911" t="str">
        <f>시간표!B37</f>
        <v>(6회차)</v>
      </c>
      <c r="E86" s="1912"/>
      <c r="F86" s="1732"/>
      <c r="G86" s="1733"/>
      <c r="H86" s="1910"/>
      <c r="I86" s="1910"/>
      <c r="J86" s="1910"/>
    </row>
    <row r="87" spans="1:10" s="5" customFormat="1" ht="35.1" customHeight="1" thickBot="1">
      <c r="A87" s="1913" t="s">
        <v>594</v>
      </c>
      <c r="B87" s="1914"/>
      <c r="C87" s="1915" t="s">
        <v>1832</v>
      </c>
      <c r="D87" s="1916"/>
      <c r="E87" s="1917"/>
      <c r="F87" s="1915" t="s">
        <v>596</v>
      </c>
      <c r="G87" s="1916"/>
      <c r="H87" s="1916" t="s">
        <v>696</v>
      </c>
      <c r="I87" s="1916"/>
      <c r="J87" s="1916"/>
    </row>
    <row r="88" spans="1:10" s="1" customFormat="1" ht="35.1" customHeight="1" thickTop="1" thickBot="1">
      <c r="A88" s="1887"/>
      <c r="B88" s="1887"/>
      <c r="C88" s="1887"/>
      <c r="D88" s="1887"/>
      <c r="E88" s="1887"/>
      <c r="F88" s="1887"/>
      <c r="G88" s="1887"/>
      <c r="H88" s="1887"/>
      <c r="I88" s="1887"/>
      <c r="J88" s="1887"/>
    </row>
    <row r="89" spans="1:10" s="75" customFormat="1" ht="35.1" customHeight="1" thickTop="1">
      <c r="A89" s="1888" t="s">
        <v>583</v>
      </c>
      <c r="B89" s="1890" t="s">
        <v>584</v>
      </c>
      <c r="C89" s="1890" t="s">
        <v>585</v>
      </c>
      <c r="D89" s="80" t="s">
        <v>586</v>
      </c>
      <c r="E89" s="1892" t="s">
        <v>588</v>
      </c>
      <c r="F89" s="1888"/>
      <c r="G89" s="80" t="s">
        <v>589</v>
      </c>
      <c r="H89" s="80" t="s">
        <v>590</v>
      </c>
      <c r="I89" s="80" t="s">
        <v>591</v>
      </c>
      <c r="J89" s="81" t="s">
        <v>593</v>
      </c>
    </row>
    <row r="90" spans="1:10" s="78" customFormat="1" ht="35.1" customHeight="1" thickBot="1">
      <c r="A90" s="1889"/>
      <c r="B90" s="1891"/>
      <c r="C90" s="1891"/>
      <c r="D90" s="76" t="s">
        <v>587</v>
      </c>
      <c r="E90" s="1893"/>
      <c r="F90" s="1889"/>
      <c r="G90" s="76" t="s">
        <v>598</v>
      </c>
      <c r="H90" s="76" t="s">
        <v>599</v>
      </c>
      <c r="I90" s="76" t="s">
        <v>592</v>
      </c>
      <c r="J90" s="77" t="s">
        <v>592</v>
      </c>
    </row>
    <row r="91" spans="1:10" ht="33" customHeight="1" thickTop="1">
      <c r="A91" s="1140">
        <v>1</v>
      </c>
      <c r="B91" s="79"/>
      <c r="C91" s="79"/>
      <c r="D91" s="60"/>
      <c r="E91" s="1894"/>
      <c r="F91" s="1895"/>
      <c r="G91" s="74"/>
      <c r="H91" s="74"/>
      <c r="I91" s="60"/>
      <c r="J91" s="1139"/>
    </row>
    <row r="92" spans="1:10" ht="33" customHeight="1">
      <c r="A92" s="1128">
        <v>2</v>
      </c>
      <c r="B92" s="586"/>
      <c r="C92" s="586"/>
      <c r="D92" s="1133"/>
      <c r="E92" s="1896"/>
      <c r="F92" s="1897"/>
      <c r="G92" s="587"/>
      <c r="H92" s="587"/>
      <c r="I92" s="1133"/>
      <c r="J92" s="1129"/>
    </row>
    <row r="93" spans="1:10" ht="33" customHeight="1">
      <c r="A93" s="1131">
        <v>3</v>
      </c>
      <c r="B93" s="584"/>
      <c r="C93" s="584"/>
      <c r="D93" s="1127"/>
      <c r="E93" s="1718"/>
      <c r="F93" s="1719"/>
      <c r="G93" s="585"/>
      <c r="H93" s="585"/>
      <c r="I93" s="1127"/>
      <c r="J93" s="1130"/>
    </row>
    <row r="94" spans="1:10" ht="33" customHeight="1">
      <c r="A94" s="1131">
        <v>4</v>
      </c>
      <c r="B94" s="584"/>
      <c r="C94" s="584"/>
      <c r="D94" s="1127"/>
      <c r="E94" s="1718"/>
      <c r="F94" s="1719"/>
      <c r="G94" s="585"/>
      <c r="H94" s="585"/>
      <c r="I94" s="1127"/>
      <c r="J94" s="1130"/>
    </row>
    <row r="95" spans="1:10" ht="33" customHeight="1">
      <c r="A95" s="1131">
        <v>5</v>
      </c>
      <c r="B95" s="584"/>
      <c r="C95" s="584"/>
      <c r="D95" s="1127"/>
      <c r="E95" s="1676"/>
      <c r="F95" s="1676"/>
      <c r="G95" s="585"/>
      <c r="H95" s="585"/>
      <c r="I95" s="1127"/>
      <c r="J95" s="1130"/>
    </row>
    <row r="96" spans="1:10" ht="33" customHeight="1">
      <c r="A96" s="1131">
        <v>6</v>
      </c>
      <c r="B96" s="584"/>
      <c r="C96" s="584"/>
      <c r="D96" s="1127"/>
      <c r="E96" s="1676"/>
      <c r="F96" s="1676"/>
      <c r="G96" s="585"/>
      <c r="H96" s="585"/>
      <c r="I96" s="1127"/>
      <c r="J96" s="1130"/>
    </row>
    <row r="97" spans="1:10" ht="33" customHeight="1">
      <c r="A97" s="1131">
        <v>7</v>
      </c>
      <c r="B97" s="584"/>
      <c r="C97" s="584"/>
      <c r="D97" s="1127"/>
      <c r="E97" s="1676"/>
      <c r="F97" s="1676"/>
      <c r="G97" s="585"/>
      <c r="H97" s="585"/>
      <c r="I97" s="1127"/>
      <c r="J97" s="1130"/>
    </row>
    <row r="98" spans="1:10" ht="33" customHeight="1">
      <c r="A98" s="1131">
        <v>8</v>
      </c>
      <c r="B98" s="584"/>
      <c r="C98" s="584"/>
      <c r="D98" s="1127"/>
      <c r="E98" s="1676"/>
      <c r="F98" s="1676"/>
      <c r="G98" s="585"/>
      <c r="H98" s="585"/>
      <c r="I98" s="1127"/>
      <c r="J98" s="1130"/>
    </row>
    <row r="99" spans="1:10" ht="33" customHeight="1">
      <c r="A99" s="1131">
        <v>9</v>
      </c>
      <c r="B99" s="584"/>
      <c r="C99" s="584"/>
      <c r="D99" s="1127"/>
      <c r="E99" s="1676"/>
      <c r="F99" s="1676"/>
      <c r="G99" s="585"/>
      <c r="H99" s="585"/>
      <c r="I99" s="1127"/>
      <c r="J99" s="1130"/>
    </row>
    <row r="100" spans="1:10" ht="33" customHeight="1">
      <c r="A100" s="1131">
        <v>10</v>
      </c>
      <c r="B100" s="584"/>
      <c r="C100" s="584"/>
      <c r="D100" s="1127"/>
      <c r="E100" s="1676"/>
      <c r="F100" s="1676"/>
      <c r="G100" s="585"/>
      <c r="H100" s="585"/>
      <c r="I100" s="1127"/>
      <c r="J100" s="1130"/>
    </row>
    <row r="101" spans="1:10" ht="33" customHeight="1">
      <c r="A101" s="1131">
        <v>11</v>
      </c>
      <c r="B101" s="584"/>
      <c r="C101" s="584"/>
      <c r="D101" s="1127"/>
      <c r="E101" s="1676"/>
      <c r="F101" s="1676"/>
      <c r="G101" s="585"/>
      <c r="H101" s="585"/>
      <c r="I101" s="1127"/>
      <c r="J101" s="1130"/>
    </row>
    <row r="102" spans="1:10" ht="33" customHeight="1">
      <c r="A102" s="1131">
        <v>12</v>
      </c>
      <c r="B102" s="584"/>
      <c r="C102" s="584"/>
      <c r="D102" s="1127"/>
      <c r="E102" s="1676"/>
      <c r="F102" s="1676"/>
      <c r="G102" s="585"/>
      <c r="H102" s="585"/>
      <c r="I102" s="1127"/>
      <c r="J102" s="1130"/>
    </row>
    <row r="103" spans="1:10" ht="33" customHeight="1">
      <c r="A103" s="1131">
        <v>13</v>
      </c>
      <c r="B103" s="584"/>
      <c r="C103" s="584"/>
      <c r="D103" s="1127"/>
      <c r="E103" s="1676"/>
      <c r="F103" s="1676"/>
      <c r="G103" s="585"/>
      <c r="H103" s="585"/>
      <c r="I103" s="223"/>
      <c r="J103" s="197"/>
    </row>
    <row r="104" spans="1:10" ht="33" customHeight="1">
      <c r="A104" s="1131">
        <v>14</v>
      </c>
      <c r="B104" s="584"/>
      <c r="C104" s="584"/>
      <c r="D104" s="1127"/>
      <c r="E104" s="1676"/>
      <c r="F104" s="1676"/>
      <c r="G104" s="585"/>
      <c r="H104" s="585"/>
      <c r="I104" s="223"/>
      <c r="J104" s="197"/>
    </row>
    <row r="105" spans="1:10" ht="33" customHeight="1">
      <c r="A105" s="1131">
        <v>15</v>
      </c>
      <c r="B105" s="584"/>
      <c r="C105" s="584"/>
      <c r="D105" s="1127"/>
      <c r="E105" s="1676"/>
      <c r="F105" s="1676"/>
      <c r="G105" s="585"/>
      <c r="H105" s="585"/>
      <c r="I105" s="223"/>
      <c r="J105" s="197"/>
    </row>
    <row r="106" spans="1:10" ht="33" customHeight="1">
      <c r="A106" s="1131">
        <v>16</v>
      </c>
      <c r="B106" s="584"/>
      <c r="C106" s="584"/>
      <c r="D106" s="899"/>
      <c r="E106" s="1676"/>
      <c r="F106" s="1676"/>
      <c r="G106" s="585"/>
      <c r="H106" s="585"/>
      <c r="I106" s="223"/>
      <c r="J106" s="197"/>
    </row>
    <row r="107" spans="1:10" ht="33" customHeight="1" thickBot="1">
      <c r="A107" s="588">
        <v>17</v>
      </c>
      <c r="B107" s="589"/>
      <c r="C107" s="589"/>
      <c r="D107" s="607"/>
      <c r="E107" s="1886"/>
      <c r="F107" s="1886"/>
      <c r="G107" s="590"/>
      <c r="H107" s="590"/>
      <c r="I107" s="591"/>
      <c r="J107" s="592"/>
    </row>
    <row r="108" spans="1:10" ht="17.25" thickTop="1"/>
    <row r="109" spans="1:10" ht="33.75">
      <c r="A109" s="1898" t="s">
        <v>597</v>
      </c>
      <c r="B109" s="1898"/>
      <c r="C109" s="1898"/>
      <c r="D109" s="1898"/>
      <c r="E109" s="1898"/>
      <c r="F109" s="1898"/>
      <c r="G109" s="1898"/>
      <c r="H109" s="1898"/>
      <c r="I109" s="1898"/>
      <c r="J109" s="1898"/>
    </row>
    <row r="110" spans="1:10" s="61" customFormat="1" ht="11.25">
      <c r="A110" s="62"/>
    </row>
    <row r="111" spans="1:10" ht="35.1" customHeight="1" thickBot="1">
      <c r="A111" s="1899" t="s">
        <v>2261</v>
      </c>
      <c r="B111" s="1899"/>
      <c r="C111" s="1899"/>
      <c r="D111" s="1899"/>
      <c r="E111" s="1899"/>
      <c r="F111" s="1900" t="str">
        <f>시간표!B64</f>
        <v>10:00~10:50</v>
      </c>
      <c r="G111" s="1900"/>
      <c r="H111" s="1229"/>
      <c r="I111" s="1229"/>
      <c r="J111" s="1229"/>
    </row>
    <row r="112" spans="1:10" s="75" customFormat="1" ht="35.1" customHeight="1" thickTop="1">
      <c r="A112" s="1901" t="s">
        <v>595</v>
      </c>
      <c r="B112" s="1902"/>
      <c r="C112" s="1904" t="s">
        <v>582</v>
      </c>
      <c r="D112" s="1905"/>
      <c r="E112" s="1906"/>
      <c r="F112" s="1907" t="s">
        <v>600</v>
      </c>
      <c r="G112" s="1908"/>
      <c r="H112" s="1909">
        <f>시간표!A51</f>
        <v>44142</v>
      </c>
      <c r="I112" s="1909"/>
      <c r="J112" s="1909"/>
    </row>
    <row r="113" spans="1:10" s="78" customFormat="1" ht="35.1" customHeight="1">
      <c r="A113" s="1903"/>
      <c r="B113" s="1701"/>
      <c r="C113" s="1225" t="s">
        <v>2255</v>
      </c>
      <c r="D113" s="1911" t="str">
        <f>시간표!B49</f>
        <v>(7회차)</v>
      </c>
      <c r="E113" s="1912"/>
      <c r="F113" s="1732"/>
      <c r="G113" s="1733"/>
      <c r="H113" s="1910"/>
      <c r="I113" s="1910"/>
      <c r="J113" s="1910"/>
    </row>
    <row r="114" spans="1:10" s="5" customFormat="1" ht="35.1" customHeight="1" thickBot="1">
      <c r="A114" s="1913" t="s">
        <v>594</v>
      </c>
      <c r="B114" s="1914"/>
      <c r="C114" s="1915" t="s">
        <v>1832</v>
      </c>
      <c r="D114" s="1916"/>
      <c r="E114" s="1917"/>
      <c r="F114" s="1915" t="s">
        <v>596</v>
      </c>
      <c r="G114" s="1916"/>
      <c r="H114" s="1916" t="s">
        <v>696</v>
      </c>
      <c r="I114" s="1916"/>
      <c r="J114" s="1916"/>
    </row>
    <row r="115" spans="1:10" s="1" customFormat="1" ht="35.1" customHeight="1" thickTop="1" thickBot="1">
      <c r="A115" s="1887"/>
      <c r="B115" s="1887"/>
      <c r="C115" s="1887"/>
      <c r="D115" s="1887"/>
      <c r="E115" s="1887"/>
      <c r="F115" s="1887"/>
      <c r="G115" s="1887"/>
      <c r="H115" s="1887"/>
      <c r="I115" s="1887"/>
      <c r="J115" s="1887"/>
    </row>
    <row r="116" spans="1:10" s="75" customFormat="1" ht="35.1" customHeight="1" thickTop="1">
      <c r="A116" s="1888" t="s">
        <v>583</v>
      </c>
      <c r="B116" s="1890" t="s">
        <v>584</v>
      </c>
      <c r="C116" s="1890" t="s">
        <v>585</v>
      </c>
      <c r="D116" s="80" t="s">
        <v>586</v>
      </c>
      <c r="E116" s="1892" t="s">
        <v>588</v>
      </c>
      <c r="F116" s="1888"/>
      <c r="G116" s="80" t="s">
        <v>589</v>
      </c>
      <c r="H116" s="80" t="s">
        <v>590</v>
      </c>
      <c r="I116" s="80" t="s">
        <v>591</v>
      </c>
      <c r="J116" s="81" t="s">
        <v>593</v>
      </c>
    </row>
    <row r="117" spans="1:10" s="78" customFormat="1" ht="35.1" customHeight="1" thickBot="1">
      <c r="A117" s="1889"/>
      <c r="B117" s="1891"/>
      <c r="C117" s="1891"/>
      <c r="D117" s="76" t="s">
        <v>587</v>
      </c>
      <c r="E117" s="1893"/>
      <c r="F117" s="1889"/>
      <c r="G117" s="76" t="s">
        <v>598</v>
      </c>
      <c r="H117" s="76" t="s">
        <v>599</v>
      </c>
      <c r="I117" s="76" t="s">
        <v>592</v>
      </c>
      <c r="J117" s="77" t="s">
        <v>592</v>
      </c>
    </row>
    <row r="118" spans="1:10" ht="33" customHeight="1" thickTop="1">
      <c r="A118" s="1311">
        <v>1</v>
      </c>
      <c r="B118" s="79"/>
      <c r="C118" s="79"/>
      <c r="D118" s="60"/>
      <c r="E118" s="1894"/>
      <c r="F118" s="1895"/>
      <c r="G118" s="74"/>
      <c r="H118" s="74"/>
      <c r="I118" s="60"/>
      <c r="J118" s="1310"/>
    </row>
    <row r="119" spans="1:10" ht="33" customHeight="1">
      <c r="A119" s="1300">
        <v>2</v>
      </c>
      <c r="B119" s="586"/>
      <c r="C119" s="586"/>
      <c r="D119" s="1296"/>
      <c r="E119" s="1896"/>
      <c r="F119" s="1897"/>
      <c r="G119" s="587"/>
      <c r="H119" s="587"/>
      <c r="I119" s="1296"/>
      <c r="J119" s="1301"/>
    </row>
    <row r="120" spans="1:10" ht="33" customHeight="1">
      <c r="A120" s="1299">
        <v>3</v>
      </c>
      <c r="B120" s="584"/>
      <c r="C120" s="584"/>
      <c r="D120" s="1294"/>
      <c r="E120" s="1718"/>
      <c r="F120" s="1719"/>
      <c r="G120" s="585"/>
      <c r="H120" s="585"/>
      <c r="I120" s="1294"/>
      <c r="J120" s="1298"/>
    </row>
    <row r="121" spans="1:10" ht="33" customHeight="1">
      <c r="A121" s="1299">
        <v>4</v>
      </c>
      <c r="B121" s="584"/>
      <c r="C121" s="584"/>
      <c r="D121" s="1294"/>
      <c r="E121" s="1718"/>
      <c r="F121" s="1719"/>
      <c r="G121" s="585"/>
      <c r="H121" s="585"/>
      <c r="I121" s="1294"/>
      <c r="J121" s="1298"/>
    </row>
    <row r="122" spans="1:10" ht="33" customHeight="1">
      <c r="A122" s="1299">
        <v>5</v>
      </c>
      <c r="B122" s="584"/>
      <c r="C122" s="584"/>
      <c r="D122" s="1294"/>
      <c r="E122" s="1676"/>
      <c r="F122" s="1676"/>
      <c r="G122" s="585"/>
      <c r="H122" s="585"/>
      <c r="I122" s="1294"/>
      <c r="J122" s="1298"/>
    </row>
    <row r="123" spans="1:10" ht="33" customHeight="1">
      <c r="A123" s="1299">
        <v>6</v>
      </c>
      <c r="B123" s="584"/>
      <c r="C123" s="584"/>
      <c r="D123" s="1294"/>
      <c r="E123" s="1676"/>
      <c r="F123" s="1676"/>
      <c r="G123" s="585"/>
      <c r="H123" s="585"/>
      <c r="I123" s="1294"/>
      <c r="J123" s="1298"/>
    </row>
    <row r="124" spans="1:10" ht="33" customHeight="1">
      <c r="A124" s="1299">
        <v>7</v>
      </c>
      <c r="B124" s="584"/>
      <c r="C124" s="584"/>
      <c r="D124" s="1294"/>
      <c r="E124" s="1676"/>
      <c r="F124" s="1676"/>
      <c r="G124" s="585"/>
      <c r="H124" s="585"/>
      <c r="I124" s="1294"/>
      <c r="J124" s="1298"/>
    </row>
    <row r="125" spans="1:10" ht="33" customHeight="1">
      <c r="A125" s="1299">
        <v>8</v>
      </c>
      <c r="B125" s="584"/>
      <c r="C125" s="584"/>
      <c r="D125" s="1294"/>
      <c r="E125" s="1676"/>
      <c r="F125" s="1676"/>
      <c r="G125" s="585"/>
      <c r="H125" s="585"/>
      <c r="I125" s="1294"/>
      <c r="J125" s="1298"/>
    </row>
    <row r="126" spans="1:10" ht="33" customHeight="1">
      <c r="A126" s="1299">
        <v>9</v>
      </c>
      <c r="B126" s="584"/>
      <c r="C126" s="584"/>
      <c r="D126" s="1294"/>
      <c r="E126" s="1676"/>
      <c r="F126" s="1676"/>
      <c r="G126" s="585"/>
      <c r="H126" s="585"/>
      <c r="I126" s="1294"/>
      <c r="J126" s="1298"/>
    </row>
    <row r="127" spans="1:10" ht="33" customHeight="1">
      <c r="A127" s="1299">
        <v>10</v>
      </c>
      <c r="B127" s="584"/>
      <c r="C127" s="584"/>
      <c r="D127" s="1294"/>
      <c r="E127" s="1676"/>
      <c r="F127" s="1676"/>
      <c r="G127" s="585"/>
      <c r="H127" s="585"/>
      <c r="I127" s="1294"/>
      <c r="J127" s="1298"/>
    </row>
    <row r="128" spans="1:10" ht="33" customHeight="1">
      <c r="A128" s="1299">
        <v>11</v>
      </c>
      <c r="B128" s="584"/>
      <c r="C128" s="584"/>
      <c r="D128" s="1294"/>
      <c r="E128" s="1676"/>
      <c r="F128" s="1676"/>
      <c r="G128" s="585"/>
      <c r="H128" s="585"/>
      <c r="I128" s="1294"/>
      <c r="J128" s="1298"/>
    </row>
    <row r="129" spans="1:10" ht="33" customHeight="1">
      <c r="A129" s="1299">
        <v>12</v>
      </c>
      <c r="B129" s="584"/>
      <c r="C129" s="584"/>
      <c r="D129" s="1294"/>
      <c r="E129" s="1676"/>
      <c r="F129" s="1676"/>
      <c r="G129" s="585"/>
      <c r="H129" s="585"/>
      <c r="I129" s="1294"/>
      <c r="J129" s="1298"/>
    </row>
    <row r="130" spans="1:10" ht="33" customHeight="1">
      <c r="A130" s="1299">
        <v>13</v>
      </c>
      <c r="B130" s="584"/>
      <c r="C130" s="584"/>
      <c r="D130" s="1294"/>
      <c r="E130" s="1676"/>
      <c r="F130" s="1676"/>
      <c r="G130" s="585"/>
      <c r="H130" s="585"/>
      <c r="I130" s="223"/>
      <c r="J130" s="197"/>
    </row>
    <row r="131" spans="1:10" ht="33" customHeight="1">
      <c r="A131" s="1299">
        <v>14</v>
      </c>
      <c r="B131" s="584"/>
      <c r="C131" s="584"/>
      <c r="D131" s="1294"/>
      <c r="E131" s="1676"/>
      <c r="F131" s="1676"/>
      <c r="G131" s="585"/>
      <c r="H131" s="585"/>
      <c r="I131" s="223"/>
      <c r="J131" s="197"/>
    </row>
    <row r="132" spans="1:10" ht="33" customHeight="1">
      <c r="A132" s="1299">
        <v>15</v>
      </c>
      <c r="B132" s="584"/>
      <c r="C132" s="584"/>
      <c r="D132" s="1294"/>
      <c r="E132" s="1676"/>
      <c r="F132" s="1676"/>
      <c r="G132" s="585"/>
      <c r="H132" s="585"/>
      <c r="I132" s="223"/>
      <c r="J132" s="197"/>
    </row>
    <row r="133" spans="1:10" ht="33" customHeight="1">
      <c r="A133" s="1299">
        <v>16</v>
      </c>
      <c r="B133" s="584"/>
      <c r="C133" s="584"/>
      <c r="D133" s="899"/>
      <c r="E133" s="1676"/>
      <c r="F133" s="1676"/>
      <c r="G133" s="585"/>
      <c r="H133" s="585"/>
      <c r="I133" s="223"/>
      <c r="J133" s="197"/>
    </row>
    <row r="134" spans="1:10" ht="33" customHeight="1" thickBot="1">
      <c r="A134" s="588">
        <v>17</v>
      </c>
      <c r="B134" s="589"/>
      <c r="C134" s="589"/>
      <c r="D134" s="607"/>
      <c r="E134" s="1886"/>
      <c r="F134" s="1886"/>
      <c r="G134" s="590"/>
      <c r="H134" s="590"/>
      <c r="I134" s="591"/>
      <c r="J134" s="592"/>
    </row>
    <row r="135" spans="1:10" ht="17.25" thickTop="1"/>
    <row r="136" spans="1:10" ht="33.75">
      <c r="A136" s="1898" t="s">
        <v>597</v>
      </c>
      <c r="B136" s="1898"/>
      <c r="C136" s="1898"/>
      <c r="D136" s="1898"/>
      <c r="E136" s="1898"/>
      <c r="F136" s="1898"/>
      <c r="G136" s="1898"/>
      <c r="H136" s="1898"/>
      <c r="I136" s="1898"/>
      <c r="J136" s="1898"/>
    </row>
    <row r="137" spans="1:10" s="61" customFormat="1" ht="11.25">
      <c r="A137" s="62"/>
    </row>
    <row r="138" spans="1:10" ht="35.1" customHeight="1" thickBot="1">
      <c r="A138" s="1899" t="s">
        <v>2261</v>
      </c>
      <c r="B138" s="1899"/>
      <c r="C138" s="1899"/>
      <c r="D138" s="1899"/>
      <c r="E138" s="1899"/>
      <c r="F138" s="1900" t="str">
        <f>시간표!B61</f>
        <v>(8회차)</v>
      </c>
      <c r="G138" s="1900"/>
      <c r="H138" s="1229"/>
      <c r="I138" s="1229"/>
      <c r="J138" s="1229"/>
    </row>
    <row r="139" spans="1:10" s="75" customFormat="1" ht="35.1" customHeight="1" thickTop="1">
      <c r="A139" s="1901" t="s">
        <v>595</v>
      </c>
      <c r="B139" s="1902"/>
      <c r="C139" s="1904" t="s">
        <v>582</v>
      </c>
      <c r="D139" s="1905"/>
      <c r="E139" s="1906"/>
      <c r="F139" s="1907" t="s">
        <v>600</v>
      </c>
      <c r="G139" s="1908"/>
      <c r="H139" s="1909">
        <f>시간표!A63</f>
        <v>44156</v>
      </c>
      <c r="I139" s="1909"/>
      <c r="J139" s="1909"/>
    </row>
    <row r="140" spans="1:10" s="78" customFormat="1" ht="35.1" customHeight="1">
      <c r="A140" s="1903"/>
      <c r="B140" s="1701"/>
      <c r="C140" s="1225" t="s">
        <v>2255</v>
      </c>
      <c r="D140" s="1911" t="str">
        <f>시간표!B61</f>
        <v>(8회차)</v>
      </c>
      <c r="E140" s="1912"/>
      <c r="F140" s="1732"/>
      <c r="G140" s="1733"/>
      <c r="H140" s="1910"/>
      <c r="I140" s="1910"/>
      <c r="J140" s="1910"/>
    </row>
    <row r="141" spans="1:10" s="5" customFormat="1" ht="35.1" customHeight="1" thickBot="1">
      <c r="A141" s="1913" t="s">
        <v>594</v>
      </c>
      <c r="B141" s="1914"/>
      <c r="C141" s="1915" t="s">
        <v>1832</v>
      </c>
      <c r="D141" s="1916"/>
      <c r="E141" s="1917"/>
      <c r="F141" s="1915" t="s">
        <v>596</v>
      </c>
      <c r="G141" s="1916"/>
      <c r="H141" s="1916" t="s">
        <v>696</v>
      </c>
      <c r="I141" s="1916"/>
      <c r="J141" s="1916"/>
    </row>
    <row r="142" spans="1:10" s="1" customFormat="1" ht="35.1" customHeight="1" thickTop="1" thickBot="1">
      <c r="A142" s="1887"/>
      <c r="B142" s="1887"/>
      <c r="C142" s="1887"/>
      <c r="D142" s="1887"/>
      <c r="E142" s="1887"/>
      <c r="F142" s="1887"/>
      <c r="G142" s="1887"/>
      <c r="H142" s="1887"/>
      <c r="I142" s="1887"/>
      <c r="J142" s="1887"/>
    </row>
    <row r="143" spans="1:10" s="75" customFormat="1" ht="35.1" customHeight="1" thickTop="1">
      <c r="A143" s="1888" t="s">
        <v>583</v>
      </c>
      <c r="B143" s="1890" t="s">
        <v>584</v>
      </c>
      <c r="C143" s="1890" t="s">
        <v>585</v>
      </c>
      <c r="D143" s="80" t="s">
        <v>586</v>
      </c>
      <c r="E143" s="1892" t="s">
        <v>588</v>
      </c>
      <c r="F143" s="1888"/>
      <c r="G143" s="80" t="s">
        <v>589</v>
      </c>
      <c r="H143" s="80" t="s">
        <v>590</v>
      </c>
      <c r="I143" s="80" t="s">
        <v>591</v>
      </c>
      <c r="J143" s="81" t="s">
        <v>593</v>
      </c>
    </row>
    <row r="144" spans="1:10" s="78" customFormat="1" ht="35.1" customHeight="1" thickBot="1">
      <c r="A144" s="1889"/>
      <c r="B144" s="1891"/>
      <c r="C144" s="1891"/>
      <c r="D144" s="76" t="s">
        <v>587</v>
      </c>
      <c r="E144" s="1893"/>
      <c r="F144" s="1889"/>
      <c r="G144" s="76" t="s">
        <v>598</v>
      </c>
      <c r="H144" s="76" t="s">
        <v>599</v>
      </c>
      <c r="I144" s="76" t="s">
        <v>592</v>
      </c>
      <c r="J144" s="77" t="s">
        <v>592</v>
      </c>
    </row>
    <row r="145" spans="1:10" ht="33" customHeight="1" thickTop="1">
      <c r="A145" s="1553">
        <v>1</v>
      </c>
      <c r="B145" s="79" t="s">
        <v>2592</v>
      </c>
      <c r="C145" s="79" t="s">
        <v>2592</v>
      </c>
      <c r="D145" s="60" t="s">
        <v>2593</v>
      </c>
      <c r="E145" s="1894" t="s">
        <v>698</v>
      </c>
      <c r="F145" s="1895"/>
      <c r="G145" s="74">
        <v>0.375</v>
      </c>
      <c r="H145" s="74">
        <v>0.72916666666666663</v>
      </c>
      <c r="I145" s="60"/>
      <c r="J145" s="1552"/>
    </row>
    <row r="146" spans="1:10" ht="33" customHeight="1">
      <c r="A146" s="1546">
        <v>2</v>
      </c>
      <c r="B146" s="586"/>
      <c r="C146" s="586"/>
      <c r="D146" s="1551"/>
      <c r="E146" s="1896"/>
      <c r="F146" s="1897"/>
      <c r="G146" s="587"/>
      <c r="H146" s="587"/>
      <c r="I146" s="1551"/>
      <c r="J146" s="1547"/>
    </row>
    <row r="147" spans="1:10" ht="33" customHeight="1">
      <c r="A147" s="1549">
        <v>3</v>
      </c>
      <c r="B147" s="584"/>
      <c r="C147" s="584"/>
      <c r="D147" s="1545"/>
      <c r="E147" s="1718"/>
      <c r="F147" s="1719"/>
      <c r="G147" s="585"/>
      <c r="H147" s="585"/>
      <c r="I147" s="1545"/>
      <c r="J147" s="1548"/>
    </row>
    <row r="148" spans="1:10" ht="33" customHeight="1">
      <c r="A148" s="1549">
        <v>4</v>
      </c>
      <c r="B148" s="584"/>
      <c r="C148" s="584"/>
      <c r="D148" s="1545"/>
      <c r="E148" s="1718"/>
      <c r="F148" s="1719"/>
      <c r="G148" s="585"/>
      <c r="H148" s="585"/>
      <c r="I148" s="1545"/>
      <c r="J148" s="1548"/>
    </row>
    <row r="149" spans="1:10" ht="33" customHeight="1">
      <c r="A149" s="1549">
        <v>5</v>
      </c>
      <c r="B149" s="584"/>
      <c r="C149" s="584"/>
      <c r="D149" s="1545"/>
      <c r="E149" s="1676"/>
      <c r="F149" s="1676"/>
      <c r="G149" s="585"/>
      <c r="H149" s="585"/>
      <c r="I149" s="1545"/>
      <c r="J149" s="1548"/>
    </row>
    <row r="150" spans="1:10" ht="33" customHeight="1">
      <c r="A150" s="1549">
        <v>6</v>
      </c>
      <c r="B150" s="584"/>
      <c r="C150" s="584"/>
      <c r="D150" s="1545"/>
      <c r="E150" s="1676"/>
      <c r="F150" s="1676"/>
      <c r="G150" s="585"/>
      <c r="H150" s="585"/>
      <c r="I150" s="1545"/>
      <c r="J150" s="1548"/>
    </row>
    <row r="151" spans="1:10" ht="33" customHeight="1">
      <c r="A151" s="1549">
        <v>7</v>
      </c>
      <c r="B151" s="584"/>
      <c r="C151" s="584"/>
      <c r="D151" s="1545"/>
      <c r="E151" s="1676"/>
      <c r="F151" s="1676"/>
      <c r="G151" s="585"/>
      <c r="H151" s="585"/>
      <c r="I151" s="1545"/>
      <c r="J151" s="1548"/>
    </row>
    <row r="152" spans="1:10" ht="33" customHeight="1">
      <c r="A152" s="1549">
        <v>8</v>
      </c>
      <c r="B152" s="584"/>
      <c r="C152" s="584"/>
      <c r="D152" s="1545"/>
      <c r="E152" s="1676"/>
      <c r="F152" s="1676"/>
      <c r="G152" s="585"/>
      <c r="H152" s="585"/>
      <c r="I152" s="1545"/>
      <c r="J152" s="1548"/>
    </row>
    <row r="153" spans="1:10" ht="33" customHeight="1">
      <c r="A153" s="1549">
        <v>9</v>
      </c>
      <c r="B153" s="584"/>
      <c r="C153" s="584"/>
      <c r="D153" s="1545"/>
      <c r="E153" s="1676"/>
      <c r="F153" s="1676"/>
      <c r="G153" s="585"/>
      <c r="H153" s="585"/>
      <c r="I153" s="1545"/>
      <c r="J153" s="1548"/>
    </row>
    <row r="154" spans="1:10" ht="33" customHeight="1">
      <c r="A154" s="1549">
        <v>10</v>
      </c>
      <c r="B154" s="584"/>
      <c r="C154" s="584"/>
      <c r="D154" s="1545"/>
      <c r="E154" s="1676"/>
      <c r="F154" s="1676"/>
      <c r="G154" s="585"/>
      <c r="H154" s="585"/>
      <c r="I154" s="1545"/>
      <c r="J154" s="1548"/>
    </row>
    <row r="155" spans="1:10" ht="33" customHeight="1">
      <c r="A155" s="1549">
        <v>11</v>
      </c>
      <c r="B155" s="584"/>
      <c r="C155" s="584"/>
      <c r="D155" s="1545"/>
      <c r="E155" s="1676"/>
      <c r="F155" s="1676"/>
      <c r="G155" s="585"/>
      <c r="H155" s="585"/>
      <c r="I155" s="1545"/>
      <c r="J155" s="1548"/>
    </row>
    <row r="156" spans="1:10" ht="33" customHeight="1">
      <c r="A156" s="1549">
        <v>12</v>
      </c>
      <c r="B156" s="584"/>
      <c r="C156" s="584"/>
      <c r="D156" s="1545"/>
      <c r="E156" s="1676"/>
      <c r="F156" s="1676"/>
      <c r="G156" s="585"/>
      <c r="H156" s="585"/>
      <c r="I156" s="1545"/>
      <c r="J156" s="1548"/>
    </row>
    <row r="157" spans="1:10" ht="33" customHeight="1">
      <c r="A157" s="1549">
        <v>13</v>
      </c>
      <c r="B157" s="584"/>
      <c r="C157" s="584"/>
      <c r="D157" s="1545"/>
      <c r="E157" s="1676"/>
      <c r="F157" s="1676"/>
      <c r="G157" s="585"/>
      <c r="H157" s="585"/>
      <c r="I157" s="223"/>
      <c r="J157" s="197"/>
    </row>
    <row r="158" spans="1:10" ht="33" customHeight="1">
      <c r="A158" s="1549">
        <v>14</v>
      </c>
      <c r="B158" s="584"/>
      <c r="C158" s="584"/>
      <c r="D158" s="1545"/>
      <c r="E158" s="1676"/>
      <c r="F158" s="1676"/>
      <c r="G158" s="585"/>
      <c r="H158" s="585"/>
      <c r="I158" s="223"/>
      <c r="J158" s="197"/>
    </row>
    <row r="159" spans="1:10" ht="33" customHeight="1">
      <c r="A159" s="1549">
        <v>15</v>
      </c>
      <c r="B159" s="584"/>
      <c r="C159" s="584"/>
      <c r="D159" s="1545"/>
      <c r="E159" s="1676"/>
      <c r="F159" s="1676"/>
      <c r="G159" s="585"/>
      <c r="H159" s="585"/>
      <c r="I159" s="223"/>
      <c r="J159" s="197"/>
    </row>
    <row r="160" spans="1:10" ht="33" customHeight="1">
      <c r="A160" s="1549">
        <v>16</v>
      </c>
      <c r="B160" s="584"/>
      <c r="C160" s="584"/>
      <c r="D160" s="899"/>
      <c r="E160" s="1676"/>
      <c r="F160" s="1676"/>
      <c r="G160" s="585"/>
      <c r="H160" s="585"/>
      <c r="I160" s="223"/>
      <c r="J160" s="197"/>
    </row>
    <row r="161" spans="1:10" ht="33" customHeight="1" thickBot="1">
      <c r="A161" s="588">
        <v>17</v>
      </c>
      <c r="B161" s="589"/>
      <c r="C161" s="589"/>
      <c r="D161" s="607"/>
      <c r="E161" s="1886"/>
      <c r="F161" s="1886"/>
      <c r="G161" s="590"/>
      <c r="H161" s="590"/>
      <c r="I161" s="591"/>
      <c r="J161" s="592"/>
    </row>
    <row r="162" spans="1:10" ht="17.25" thickTop="1"/>
  </sheetData>
  <mergeCells count="201">
    <mergeCell ref="E158:F158"/>
    <mergeCell ref="E159:F159"/>
    <mergeCell ref="E160:F160"/>
    <mergeCell ref="E161:F161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A142:J142"/>
    <mergeCell ref="A143:A144"/>
    <mergeCell ref="B143:B144"/>
    <mergeCell ref="C143:C144"/>
    <mergeCell ref="E143:F144"/>
    <mergeCell ref="E145:F145"/>
    <mergeCell ref="E146:F146"/>
    <mergeCell ref="E147:F147"/>
    <mergeCell ref="E148:F148"/>
    <mergeCell ref="A136:J136"/>
    <mergeCell ref="A138:E138"/>
    <mergeCell ref="F138:G138"/>
    <mergeCell ref="A139:B140"/>
    <mergeCell ref="C139:E139"/>
    <mergeCell ref="F139:G140"/>
    <mergeCell ref="H139:J140"/>
    <mergeCell ref="D140:E140"/>
    <mergeCell ref="A141:B141"/>
    <mergeCell ref="C141:E141"/>
    <mergeCell ref="F141:G141"/>
    <mergeCell ref="H141:J141"/>
    <mergeCell ref="E107:F107"/>
    <mergeCell ref="D86:E86"/>
    <mergeCell ref="A84:E84"/>
    <mergeCell ref="F84:G84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A89:A90"/>
    <mergeCell ref="B89:B90"/>
    <mergeCell ref="C89:C90"/>
    <mergeCell ref="E89:F90"/>
    <mergeCell ref="E91:F91"/>
    <mergeCell ref="A87:B87"/>
    <mergeCell ref="C87:E87"/>
    <mergeCell ref="F87:G87"/>
    <mergeCell ref="H87:J87"/>
    <mergeCell ref="A88:J88"/>
    <mergeCell ref="A82:J82"/>
    <mergeCell ref="A85:B86"/>
    <mergeCell ref="C85:E85"/>
    <mergeCell ref="F85:G86"/>
    <mergeCell ref="H85:J86"/>
    <mergeCell ref="E80:F80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A62:A63"/>
    <mergeCell ref="B62:B63"/>
    <mergeCell ref="C62:C63"/>
    <mergeCell ref="E62:F63"/>
    <mergeCell ref="E64:F64"/>
    <mergeCell ref="A60:B60"/>
    <mergeCell ref="C60:E60"/>
    <mergeCell ref="F60:G60"/>
    <mergeCell ref="H60:J60"/>
    <mergeCell ref="A61:J61"/>
    <mergeCell ref="A55:J55"/>
    <mergeCell ref="A57:J57"/>
    <mergeCell ref="A58:B59"/>
    <mergeCell ref="C58:E58"/>
    <mergeCell ref="F58:G59"/>
    <mergeCell ref="H58:J59"/>
    <mergeCell ref="C59:E59"/>
    <mergeCell ref="E25:F25"/>
    <mergeCell ref="E26:F26"/>
    <mergeCell ref="E24:F24"/>
    <mergeCell ref="E22:F22"/>
    <mergeCell ref="E23:F23"/>
    <mergeCell ref="H6:J6"/>
    <mergeCell ref="E21:F21"/>
    <mergeCell ref="E20:F20"/>
    <mergeCell ref="E13:F13"/>
    <mergeCell ref="C6:E6"/>
    <mergeCell ref="A7:J7"/>
    <mergeCell ref="A6:B6"/>
    <mergeCell ref="A8:A9"/>
    <mergeCell ref="B8:B9"/>
    <mergeCell ref="C8:C9"/>
    <mergeCell ref="E18:F18"/>
    <mergeCell ref="E19:F19"/>
    <mergeCell ref="F6:G6"/>
    <mergeCell ref="E15:F15"/>
    <mergeCell ref="E16:F16"/>
    <mergeCell ref="E17:F17"/>
    <mergeCell ref="E14:F14"/>
    <mergeCell ref="E8:F9"/>
    <mergeCell ref="E10:F10"/>
    <mergeCell ref="E11:F11"/>
    <mergeCell ref="E12:F12"/>
    <mergeCell ref="A1:J1"/>
    <mergeCell ref="A3:J3"/>
    <mergeCell ref="A4:B5"/>
    <mergeCell ref="C4:E4"/>
    <mergeCell ref="C5:E5"/>
    <mergeCell ref="H4:J5"/>
    <mergeCell ref="F4:G5"/>
    <mergeCell ref="A28:J28"/>
    <mergeCell ref="A30:J30"/>
    <mergeCell ref="A31:B32"/>
    <mergeCell ref="C31:E31"/>
    <mergeCell ref="F31:G32"/>
    <mergeCell ref="H31:J32"/>
    <mergeCell ref="C32:E32"/>
    <mergeCell ref="A33:B33"/>
    <mergeCell ref="C33:E33"/>
    <mergeCell ref="F33:G33"/>
    <mergeCell ref="H33:J33"/>
    <mergeCell ref="A34:J34"/>
    <mergeCell ref="A35:A36"/>
    <mergeCell ref="B35:B36"/>
    <mergeCell ref="C35:C36"/>
    <mergeCell ref="E35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53:F53"/>
    <mergeCell ref="E48:F48"/>
    <mergeCell ref="E49:F49"/>
    <mergeCell ref="E50:F50"/>
    <mergeCell ref="E51:F51"/>
    <mergeCell ref="E52:F52"/>
    <mergeCell ref="A109:J109"/>
    <mergeCell ref="A111:E111"/>
    <mergeCell ref="F111:G111"/>
    <mergeCell ref="A112:B113"/>
    <mergeCell ref="C112:E112"/>
    <mergeCell ref="F112:G113"/>
    <mergeCell ref="H112:J113"/>
    <mergeCell ref="D113:E113"/>
    <mergeCell ref="A114:B114"/>
    <mergeCell ref="C114:E114"/>
    <mergeCell ref="F114:G114"/>
    <mergeCell ref="H114:J114"/>
    <mergeCell ref="A115:J115"/>
    <mergeCell ref="A116:A117"/>
    <mergeCell ref="B116:B117"/>
    <mergeCell ref="C116:C117"/>
    <mergeCell ref="E116:F117"/>
    <mergeCell ref="E118:F118"/>
    <mergeCell ref="E119:F119"/>
    <mergeCell ref="E120:F120"/>
    <mergeCell ref="E121:F121"/>
    <mergeCell ref="E131:F131"/>
    <mergeCell ref="E132:F132"/>
    <mergeCell ref="E133:F133"/>
    <mergeCell ref="E134:F134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</mergeCells>
  <phoneticPr fontId="20" type="noConversion"/>
  <printOptions horizontalCentered="1" verticalCentered="1"/>
  <pageMargins left="0.51181102362204722" right="0.51181102362204722" top="0.47244094488188981" bottom="0.59055118110236227" header="0.31496062992125984" footer="0.31496062992125984"/>
  <pageSetup paperSize="9" scale="89" fitToHeight="0" orientation="portrait" r:id="rId1"/>
  <headerFooter>
    <oddFooter>&amp;L2020 시스템장애출결&amp;C&amp;P&amp;R더조은요양보호사교육원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5934-ABC7-42B8-8864-AD33EDCF0ECA}">
  <sheetPr codeName="Sheet13">
    <pageSetUpPr fitToPage="1"/>
  </sheetPr>
  <dimension ref="A1:H195"/>
  <sheetViews>
    <sheetView topLeftCell="A181" zoomScale="70" zoomScaleNormal="70" workbookViewId="0">
      <selection activeCell="A195" sqref="A148:H195"/>
    </sheetView>
  </sheetViews>
  <sheetFormatPr defaultRowHeight="16.5"/>
  <cols>
    <col min="1" max="8" width="16.6640625" style="32" customWidth="1"/>
    <col min="9" max="16384" width="8.88671875" style="32"/>
  </cols>
  <sheetData>
    <row r="1" spans="1:8" ht="54">
      <c r="A1" s="1936" t="s">
        <v>1193</v>
      </c>
      <c r="B1" s="1937"/>
      <c r="C1" s="1937"/>
      <c r="D1" s="1937"/>
      <c r="E1" s="1937"/>
      <c r="F1" s="1937"/>
      <c r="G1" s="1937"/>
      <c r="H1" s="1938"/>
    </row>
    <row r="2" spans="1:8" ht="68.25" customHeight="1">
      <c r="A2" s="1939" t="s">
        <v>821</v>
      </c>
      <c r="B2" s="1940"/>
      <c r="C2" s="1940"/>
      <c r="D2" s="1940"/>
      <c r="E2" s="1940"/>
      <c r="F2" s="1940"/>
      <c r="G2" s="1940"/>
      <c r="H2" s="1941"/>
    </row>
    <row r="3" spans="1:8" ht="20.25">
      <c r="A3" s="1942" t="s">
        <v>635</v>
      </c>
      <c r="B3" s="1945" t="s">
        <v>47</v>
      </c>
      <c r="C3" s="1948" t="s">
        <v>636</v>
      </c>
      <c r="D3" s="1951" t="s">
        <v>1251</v>
      </c>
      <c r="E3" s="1952"/>
      <c r="F3" s="1948" t="s">
        <v>1250</v>
      </c>
      <c r="G3" s="1957" t="s">
        <v>1252</v>
      </c>
      <c r="H3" s="1958"/>
    </row>
    <row r="4" spans="1:8" ht="20.25">
      <c r="A4" s="1943"/>
      <c r="B4" s="1946"/>
      <c r="C4" s="1949"/>
      <c r="D4" s="1953"/>
      <c r="E4" s="1954"/>
      <c r="F4" s="1949"/>
      <c r="G4" s="1959" t="s">
        <v>1253</v>
      </c>
      <c r="H4" s="1960"/>
    </row>
    <row r="5" spans="1:8" ht="20.25">
      <c r="A5" s="1944"/>
      <c r="B5" s="1947"/>
      <c r="C5" s="1950"/>
      <c r="D5" s="1955"/>
      <c r="E5" s="1956"/>
      <c r="F5" s="1950"/>
      <c r="G5" s="1961" t="s">
        <v>1254</v>
      </c>
      <c r="H5" s="1962"/>
    </row>
    <row r="6" spans="1:8" s="61" customFormat="1" ht="11.25">
      <c r="A6" s="601"/>
      <c r="B6" s="598"/>
      <c r="C6" s="598"/>
      <c r="D6" s="598"/>
      <c r="E6" s="598"/>
      <c r="F6" s="598"/>
      <c r="G6" s="599"/>
      <c r="H6" s="602"/>
    </row>
    <row r="7" spans="1:8" ht="20.25">
      <c r="A7" s="1933" t="s">
        <v>822</v>
      </c>
      <c r="B7" s="1934"/>
      <c r="C7" s="1934"/>
      <c r="D7" s="1934"/>
      <c r="E7" s="1934"/>
      <c r="F7" s="1934"/>
      <c r="G7" s="1934"/>
      <c r="H7" s="1935"/>
    </row>
    <row r="8" spans="1:8" ht="26.25">
      <c r="A8" s="1921" t="s">
        <v>823</v>
      </c>
      <c r="B8" s="1922"/>
      <c r="C8" s="1922"/>
      <c r="D8" s="1922"/>
      <c r="E8" s="1922"/>
      <c r="F8" s="1922"/>
      <c r="G8" s="1922"/>
      <c r="H8" s="1923"/>
    </row>
    <row r="9" spans="1:8" ht="26.25">
      <c r="A9" s="1924" t="s">
        <v>1249</v>
      </c>
      <c r="B9" s="1925"/>
      <c r="C9" s="1925"/>
      <c r="D9" s="1925"/>
      <c r="E9" s="1925"/>
      <c r="F9" s="1925"/>
      <c r="G9" s="1925"/>
      <c r="H9" s="1926"/>
    </row>
    <row r="10" spans="1:8" s="61" customFormat="1" ht="26.25">
      <c r="A10" s="1921"/>
      <c r="B10" s="1922"/>
      <c r="C10" s="1922"/>
      <c r="D10" s="1922"/>
      <c r="E10" s="1922"/>
      <c r="F10" s="1922"/>
      <c r="G10" s="1922"/>
      <c r="H10" s="1923"/>
    </row>
    <row r="11" spans="1:8" ht="26.25">
      <c r="A11" s="1921" t="s">
        <v>824</v>
      </c>
      <c r="B11" s="1922"/>
      <c r="C11" s="1922"/>
      <c r="D11" s="1922"/>
      <c r="E11" s="1922"/>
      <c r="F11" s="1922"/>
      <c r="G11" s="1922"/>
      <c r="H11" s="1923"/>
    </row>
    <row r="12" spans="1:8" ht="26.25">
      <c r="A12" s="1924" t="s">
        <v>1249</v>
      </c>
      <c r="B12" s="1925"/>
      <c r="C12" s="1925"/>
      <c r="D12" s="1925"/>
      <c r="E12" s="1925"/>
      <c r="F12" s="1925"/>
      <c r="G12" s="1925"/>
      <c r="H12" s="1926"/>
    </row>
    <row r="13" spans="1:8" s="61" customFormat="1" ht="26.25">
      <c r="A13" s="1921"/>
      <c r="B13" s="1922"/>
      <c r="C13" s="1922"/>
      <c r="D13" s="1922"/>
      <c r="E13" s="1922"/>
      <c r="F13" s="1922"/>
      <c r="G13" s="1922"/>
      <c r="H13" s="1923"/>
    </row>
    <row r="14" spans="1:8" ht="26.25">
      <c r="A14" s="1921" t="s">
        <v>825</v>
      </c>
      <c r="B14" s="1922"/>
      <c r="C14" s="1922"/>
      <c r="D14" s="1922"/>
      <c r="E14" s="1922"/>
      <c r="F14" s="1922"/>
      <c r="G14" s="1922"/>
      <c r="H14" s="1923"/>
    </row>
    <row r="15" spans="1:8" ht="26.25">
      <c r="A15" s="1924" t="s">
        <v>1249</v>
      </c>
      <c r="B15" s="1925"/>
      <c r="C15" s="1925"/>
      <c r="D15" s="1925"/>
      <c r="E15" s="1925"/>
      <c r="F15" s="1925"/>
      <c r="G15" s="1925"/>
      <c r="H15" s="1926"/>
    </row>
    <row r="16" spans="1:8" s="61" customFormat="1" ht="26.25">
      <c r="A16" s="1921"/>
      <c r="B16" s="1922"/>
      <c r="C16" s="1922"/>
      <c r="D16" s="1922"/>
      <c r="E16" s="1922"/>
      <c r="F16" s="1922"/>
      <c r="G16" s="1922"/>
      <c r="H16" s="1923"/>
    </row>
    <row r="17" spans="1:8" ht="26.25">
      <c r="A17" s="1921" t="s">
        <v>826</v>
      </c>
      <c r="B17" s="1922"/>
      <c r="C17" s="1922"/>
      <c r="D17" s="1922"/>
      <c r="E17" s="1922"/>
      <c r="F17" s="1922"/>
      <c r="G17" s="1922"/>
      <c r="H17" s="1923"/>
    </row>
    <row r="18" spans="1:8" ht="26.25">
      <c r="A18" s="1924" t="s">
        <v>1249</v>
      </c>
      <c r="B18" s="1925"/>
      <c r="C18" s="1925"/>
      <c r="D18" s="1925"/>
      <c r="E18" s="1925"/>
      <c r="F18" s="1925"/>
      <c r="G18" s="1925"/>
      <c r="H18" s="1926"/>
    </row>
    <row r="19" spans="1:8" s="61" customFormat="1" ht="26.25">
      <c r="A19" s="1921"/>
      <c r="B19" s="1922"/>
      <c r="C19" s="1922"/>
      <c r="D19" s="1922"/>
      <c r="E19" s="1922"/>
      <c r="F19" s="1922"/>
      <c r="G19" s="1922"/>
      <c r="H19" s="1923"/>
    </row>
    <row r="20" spans="1:8" ht="26.25">
      <c r="A20" s="1921" t="s">
        <v>827</v>
      </c>
      <c r="B20" s="1922"/>
      <c r="C20" s="1922"/>
      <c r="D20" s="1922"/>
      <c r="E20" s="1922"/>
      <c r="F20" s="1922"/>
      <c r="G20" s="1922"/>
      <c r="H20" s="1923"/>
    </row>
    <row r="21" spans="1:8" ht="26.25">
      <c r="A21" s="1924" t="s">
        <v>1249</v>
      </c>
      <c r="B21" s="1925"/>
      <c r="C21" s="1925"/>
      <c r="D21" s="1925"/>
      <c r="E21" s="1925"/>
      <c r="F21" s="1925"/>
      <c r="G21" s="1925"/>
      <c r="H21" s="1926"/>
    </row>
    <row r="22" spans="1:8" s="61" customFormat="1" ht="26.25">
      <c r="A22" s="1921"/>
      <c r="B22" s="1922"/>
      <c r="C22" s="1922"/>
      <c r="D22" s="1922"/>
      <c r="E22" s="1922"/>
      <c r="F22" s="1922"/>
      <c r="G22" s="1922"/>
      <c r="H22" s="1923"/>
    </row>
    <row r="23" spans="1:8" ht="26.25">
      <c r="A23" s="1921" t="s">
        <v>828</v>
      </c>
      <c r="B23" s="1922"/>
      <c r="C23" s="1922"/>
      <c r="D23" s="1922"/>
      <c r="E23" s="1922"/>
      <c r="F23" s="1922"/>
      <c r="G23" s="1922"/>
      <c r="H23" s="1923"/>
    </row>
    <row r="24" spans="1:8" ht="26.25">
      <c r="A24" s="1924" t="s">
        <v>1249</v>
      </c>
      <c r="B24" s="1925"/>
      <c r="C24" s="1925"/>
      <c r="D24" s="1925"/>
      <c r="E24" s="1925"/>
      <c r="F24" s="1925"/>
      <c r="G24" s="1925"/>
      <c r="H24" s="1926"/>
    </row>
    <row r="25" spans="1:8" s="61" customFormat="1" ht="26.25">
      <c r="A25" s="1921"/>
      <c r="B25" s="1922"/>
      <c r="C25" s="1922"/>
      <c r="D25" s="1922"/>
      <c r="E25" s="1922"/>
      <c r="F25" s="1922"/>
      <c r="G25" s="1922"/>
      <c r="H25" s="1923"/>
    </row>
    <row r="26" spans="1:8" ht="26.25">
      <c r="A26" s="1921" t="s">
        <v>829</v>
      </c>
      <c r="B26" s="1922"/>
      <c r="C26" s="1922"/>
      <c r="D26" s="1922"/>
      <c r="E26" s="1922"/>
      <c r="F26" s="1922"/>
      <c r="G26" s="1922"/>
      <c r="H26" s="1923"/>
    </row>
    <row r="27" spans="1:8" ht="26.25">
      <c r="A27" s="1924" t="s">
        <v>1249</v>
      </c>
      <c r="B27" s="1925"/>
      <c r="C27" s="1925"/>
      <c r="D27" s="1925"/>
      <c r="E27" s="1925"/>
      <c r="F27" s="1925"/>
      <c r="G27" s="1925"/>
      <c r="H27" s="1926"/>
    </row>
    <row r="28" spans="1:8" s="61" customFormat="1" ht="26.25">
      <c r="A28" s="1921"/>
      <c r="B28" s="1922"/>
      <c r="C28" s="1922"/>
      <c r="D28" s="1922"/>
      <c r="E28" s="1922"/>
      <c r="F28" s="1922"/>
      <c r="G28" s="1922"/>
      <c r="H28" s="1923"/>
    </row>
    <row r="29" spans="1:8" ht="26.25">
      <c r="A29" s="1921" t="s">
        <v>830</v>
      </c>
      <c r="B29" s="1922"/>
      <c r="C29" s="1922"/>
      <c r="D29" s="1922"/>
      <c r="E29" s="1922"/>
      <c r="F29" s="1922"/>
      <c r="G29" s="1922"/>
      <c r="H29" s="1923"/>
    </row>
    <row r="30" spans="1:8" ht="26.25">
      <c r="A30" s="1924" t="s">
        <v>1249</v>
      </c>
      <c r="B30" s="1925"/>
      <c r="C30" s="1925"/>
      <c r="D30" s="1925"/>
      <c r="E30" s="1925"/>
      <c r="F30" s="1925"/>
      <c r="G30" s="1925"/>
      <c r="H30" s="1926"/>
    </row>
    <row r="31" spans="1:8" s="61" customFormat="1" ht="26.25">
      <c r="A31" s="619"/>
      <c r="B31" s="620"/>
      <c r="C31" s="620"/>
      <c r="D31" s="620"/>
      <c r="E31" s="620"/>
      <c r="F31" s="620"/>
      <c r="G31" s="620"/>
      <c r="H31" s="621"/>
    </row>
    <row r="32" spans="1:8" ht="26.25">
      <c r="A32" s="1921" t="s">
        <v>831</v>
      </c>
      <c r="B32" s="1922"/>
      <c r="C32" s="1922"/>
      <c r="D32" s="1922"/>
      <c r="E32" s="1922"/>
      <c r="F32" s="1922"/>
      <c r="G32" s="1922"/>
      <c r="H32" s="1923"/>
    </row>
    <row r="33" spans="1:8" ht="26.25">
      <c r="A33" s="1924" t="s">
        <v>1249</v>
      </c>
      <c r="B33" s="1925"/>
      <c r="C33" s="1925"/>
      <c r="D33" s="1925"/>
      <c r="E33" s="1925"/>
      <c r="F33" s="1925"/>
      <c r="G33" s="1925"/>
      <c r="H33" s="1926"/>
    </row>
    <row r="34" spans="1:8" s="61" customFormat="1" ht="26.25">
      <c r="A34" s="1921"/>
      <c r="B34" s="1922"/>
      <c r="C34" s="1922"/>
      <c r="D34" s="1922"/>
      <c r="E34" s="1922"/>
      <c r="F34" s="1922"/>
      <c r="G34" s="1922"/>
      <c r="H34" s="1923"/>
    </row>
    <row r="35" spans="1:8" ht="26.25">
      <c r="A35" s="1921" t="s">
        <v>832</v>
      </c>
      <c r="B35" s="1922"/>
      <c r="C35" s="1922"/>
      <c r="D35" s="1922"/>
      <c r="E35" s="1922"/>
      <c r="F35" s="1922"/>
      <c r="G35" s="1922"/>
      <c r="H35" s="1923"/>
    </row>
    <row r="36" spans="1:8" ht="26.25">
      <c r="A36" s="1924" t="s">
        <v>1249</v>
      </c>
      <c r="B36" s="1925"/>
      <c r="C36" s="1925"/>
      <c r="D36" s="1925"/>
      <c r="E36" s="1925"/>
      <c r="F36" s="1925"/>
      <c r="G36" s="1925"/>
      <c r="H36" s="1926"/>
    </row>
    <row r="37" spans="1:8" s="61" customFormat="1" ht="26.25">
      <c r="A37" s="1921"/>
      <c r="B37" s="1922"/>
      <c r="C37" s="1922"/>
      <c r="D37" s="1922"/>
      <c r="E37" s="1922"/>
      <c r="F37" s="1922"/>
      <c r="G37" s="1922"/>
      <c r="H37" s="1923"/>
    </row>
    <row r="38" spans="1:8" ht="26.25">
      <c r="A38" s="1921" t="s">
        <v>833</v>
      </c>
      <c r="B38" s="1922"/>
      <c r="C38" s="1922"/>
      <c r="D38" s="1922"/>
      <c r="E38" s="1922"/>
      <c r="F38" s="1922"/>
      <c r="G38" s="1922"/>
      <c r="H38" s="1923"/>
    </row>
    <row r="39" spans="1:8" s="61" customFormat="1" ht="26.25">
      <c r="A39" s="622"/>
      <c r="B39" s="623"/>
      <c r="C39" s="623"/>
      <c r="D39" s="623"/>
      <c r="E39" s="623"/>
      <c r="F39" s="623"/>
      <c r="G39" s="623"/>
      <c r="H39" s="624"/>
    </row>
    <row r="40" spans="1:8" ht="27" thickBot="1">
      <c r="A40" s="622"/>
      <c r="B40" s="625"/>
      <c r="C40" s="625"/>
      <c r="D40" s="625"/>
      <c r="E40" s="625"/>
      <c r="F40" s="625"/>
      <c r="G40" s="625"/>
      <c r="H40" s="624"/>
    </row>
    <row r="41" spans="1:8" ht="26.25">
      <c r="A41" s="622"/>
      <c r="B41" s="623"/>
      <c r="C41" s="623"/>
      <c r="D41" s="623"/>
      <c r="E41" s="623"/>
      <c r="F41" s="623"/>
      <c r="G41" s="623"/>
      <c r="H41" s="624"/>
    </row>
    <row r="42" spans="1:8" ht="26.25">
      <c r="A42" s="1921" t="s">
        <v>1191</v>
      </c>
      <c r="B42" s="1922"/>
      <c r="C42" s="1922"/>
      <c r="D42" s="1922"/>
      <c r="E42" s="1922"/>
      <c r="F42" s="1922"/>
      <c r="G42" s="1922"/>
      <c r="H42" s="1923"/>
    </row>
    <row r="43" spans="1:8" s="61" customFormat="1" ht="26.25">
      <c r="A43" s="622"/>
      <c r="B43" s="623"/>
      <c r="C43" s="623"/>
      <c r="D43" s="623"/>
      <c r="E43" s="623"/>
      <c r="F43" s="623"/>
      <c r="G43" s="623"/>
      <c r="H43" s="624"/>
    </row>
    <row r="44" spans="1:8" ht="27" thickBot="1">
      <c r="A44" s="622"/>
      <c r="B44" s="625"/>
      <c r="C44" s="625"/>
      <c r="D44" s="625"/>
      <c r="E44" s="625"/>
      <c r="F44" s="625"/>
      <c r="G44" s="625"/>
      <c r="H44" s="624"/>
    </row>
    <row r="45" spans="1:8" ht="20.25">
      <c r="A45" s="603"/>
      <c r="B45" s="600"/>
      <c r="C45" s="600"/>
      <c r="D45" s="600"/>
      <c r="E45" s="600"/>
      <c r="F45" s="600"/>
      <c r="G45" s="600"/>
      <c r="H45" s="604"/>
    </row>
    <row r="46" spans="1:8" ht="38.25">
      <c r="A46" s="1927" t="s">
        <v>1192</v>
      </c>
      <c r="B46" s="1928"/>
      <c r="C46" s="1928"/>
      <c r="D46" s="1928"/>
      <c r="E46" s="1928"/>
      <c r="F46" s="1928"/>
      <c r="G46" s="1928"/>
      <c r="H46" s="1929"/>
    </row>
    <row r="47" spans="1:8" ht="38.25">
      <c r="A47" s="1927" t="s">
        <v>1190</v>
      </c>
      <c r="B47" s="1928"/>
      <c r="C47" s="1928"/>
      <c r="D47" s="1928"/>
      <c r="E47" s="1928"/>
      <c r="F47" s="1928"/>
      <c r="G47" s="1928"/>
      <c r="H47" s="1929"/>
    </row>
    <row r="48" spans="1:8" ht="39" thickBot="1">
      <c r="A48" s="1930" t="s">
        <v>53</v>
      </c>
      <c r="B48" s="1931"/>
      <c r="C48" s="1931"/>
      <c r="D48" s="1931"/>
      <c r="E48" s="1931"/>
      <c r="F48" s="1931"/>
      <c r="G48" s="1931"/>
      <c r="H48" s="1932"/>
    </row>
    <row r="49" spans="1:8" ht="17.25" thickBot="1"/>
    <row r="50" spans="1:8" ht="54">
      <c r="A50" s="1936" t="s">
        <v>2024</v>
      </c>
      <c r="B50" s="1937"/>
      <c r="C50" s="1937"/>
      <c r="D50" s="1937"/>
      <c r="E50" s="1937"/>
      <c r="F50" s="1937"/>
      <c r="G50" s="1937"/>
      <c r="H50" s="1938"/>
    </row>
    <row r="51" spans="1:8" ht="68.25" customHeight="1">
      <c r="A51" s="1939" t="s">
        <v>821</v>
      </c>
      <c r="B51" s="1940"/>
      <c r="C51" s="1940"/>
      <c r="D51" s="1940"/>
      <c r="E51" s="1940"/>
      <c r="F51" s="1940"/>
      <c r="G51" s="1940"/>
      <c r="H51" s="1941"/>
    </row>
    <row r="52" spans="1:8" ht="20.25">
      <c r="A52" s="1942" t="s">
        <v>635</v>
      </c>
      <c r="B52" s="1945" t="s">
        <v>47</v>
      </c>
      <c r="C52" s="1948" t="s">
        <v>636</v>
      </c>
      <c r="D52" s="1951" t="s">
        <v>1251</v>
      </c>
      <c r="E52" s="1952"/>
      <c r="F52" s="1948" t="s">
        <v>1250</v>
      </c>
      <c r="G52" s="1957" t="s">
        <v>1252</v>
      </c>
      <c r="H52" s="1958"/>
    </row>
    <row r="53" spans="1:8" ht="20.25">
      <c r="A53" s="1943"/>
      <c r="B53" s="1946"/>
      <c r="C53" s="1949"/>
      <c r="D53" s="1953"/>
      <c r="E53" s="1954"/>
      <c r="F53" s="1949"/>
      <c r="G53" s="1959" t="s">
        <v>1253</v>
      </c>
      <c r="H53" s="1960"/>
    </row>
    <row r="54" spans="1:8" ht="20.25">
      <c r="A54" s="1944"/>
      <c r="B54" s="1947"/>
      <c r="C54" s="1950"/>
      <c r="D54" s="1955"/>
      <c r="E54" s="1956"/>
      <c r="F54" s="1950"/>
      <c r="G54" s="1961" t="s">
        <v>1254</v>
      </c>
      <c r="H54" s="1962"/>
    </row>
    <row r="55" spans="1:8" s="61" customFormat="1" ht="11.25">
      <c r="A55" s="601"/>
      <c r="B55" s="598"/>
      <c r="C55" s="598"/>
      <c r="D55" s="598"/>
      <c r="E55" s="598"/>
      <c r="F55" s="598"/>
      <c r="G55" s="599"/>
      <c r="H55" s="602"/>
    </row>
    <row r="56" spans="1:8" ht="20.25">
      <c r="A56" s="1933" t="s">
        <v>822</v>
      </c>
      <c r="B56" s="1934"/>
      <c r="C56" s="1934"/>
      <c r="D56" s="1934"/>
      <c r="E56" s="1934"/>
      <c r="F56" s="1934"/>
      <c r="G56" s="1934"/>
      <c r="H56" s="1935"/>
    </row>
    <row r="57" spans="1:8" ht="26.25">
      <c r="A57" s="1921" t="s">
        <v>823</v>
      </c>
      <c r="B57" s="1922"/>
      <c r="C57" s="1922"/>
      <c r="D57" s="1922"/>
      <c r="E57" s="1922"/>
      <c r="F57" s="1922"/>
      <c r="G57" s="1922"/>
      <c r="H57" s="1923"/>
    </row>
    <row r="58" spans="1:8" ht="26.25">
      <c r="A58" s="1924" t="s">
        <v>1249</v>
      </c>
      <c r="B58" s="1925"/>
      <c r="C58" s="1925"/>
      <c r="D58" s="1925"/>
      <c r="E58" s="1925"/>
      <c r="F58" s="1925"/>
      <c r="G58" s="1925"/>
      <c r="H58" s="1926"/>
    </row>
    <row r="59" spans="1:8" s="61" customFormat="1" ht="26.25">
      <c r="A59" s="1921"/>
      <c r="B59" s="1922"/>
      <c r="C59" s="1922"/>
      <c r="D59" s="1922"/>
      <c r="E59" s="1922"/>
      <c r="F59" s="1922"/>
      <c r="G59" s="1922"/>
      <c r="H59" s="1923"/>
    </row>
    <row r="60" spans="1:8" ht="26.25">
      <c r="A60" s="1921" t="s">
        <v>824</v>
      </c>
      <c r="B60" s="1922"/>
      <c r="C60" s="1922"/>
      <c r="D60" s="1922"/>
      <c r="E60" s="1922"/>
      <c r="F60" s="1922"/>
      <c r="G60" s="1922"/>
      <c r="H60" s="1923"/>
    </row>
    <row r="61" spans="1:8" ht="26.25">
      <c r="A61" s="1924" t="s">
        <v>1249</v>
      </c>
      <c r="B61" s="1925"/>
      <c r="C61" s="1925"/>
      <c r="D61" s="1925"/>
      <c r="E61" s="1925"/>
      <c r="F61" s="1925"/>
      <c r="G61" s="1925"/>
      <c r="H61" s="1926"/>
    </row>
    <row r="62" spans="1:8" s="61" customFormat="1" ht="26.25">
      <c r="A62" s="1921"/>
      <c r="B62" s="1922"/>
      <c r="C62" s="1922"/>
      <c r="D62" s="1922"/>
      <c r="E62" s="1922"/>
      <c r="F62" s="1922"/>
      <c r="G62" s="1922"/>
      <c r="H62" s="1923"/>
    </row>
    <row r="63" spans="1:8" ht="26.25">
      <c r="A63" s="1921" t="s">
        <v>825</v>
      </c>
      <c r="B63" s="1922"/>
      <c r="C63" s="1922"/>
      <c r="D63" s="1922"/>
      <c r="E63" s="1922"/>
      <c r="F63" s="1922"/>
      <c r="G63" s="1922"/>
      <c r="H63" s="1923"/>
    </row>
    <row r="64" spans="1:8" ht="26.25">
      <c r="A64" s="1924" t="s">
        <v>1249</v>
      </c>
      <c r="B64" s="1925"/>
      <c r="C64" s="1925"/>
      <c r="D64" s="1925"/>
      <c r="E64" s="1925"/>
      <c r="F64" s="1925"/>
      <c r="G64" s="1925"/>
      <c r="H64" s="1926"/>
    </row>
    <row r="65" spans="1:8" s="61" customFormat="1" ht="26.25">
      <c r="A65" s="1921"/>
      <c r="B65" s="1922"/>
      <c r="C65" s="1922"/>
      <c r="D65" s="1922"/>
      <c r="E65" s="1922"/>
      <c r="F65" s="1922"/>
      <c r="G65" s="1922"/>
      <c r="H65" s="1923"/>
    </row>
    <row r="66" spans="1:8" ht="26.25">
      <c r="A66" s="1921" t="s">
        <v>826</v>
      </c>
      <c r="B66" s="1922"/>
      <c r="C66" s="1922"/>
      <c r="D66" s="1922"/>
      <c r="E66" s="1922"/>
      <c r="F66" s="1922"/>
      <c r="G66" s="1922"/>
      <c r="H66" s="1923"/>
    </row>
    <row r="67" spans="1:8" ht="26.25">
      <c r="A67" s="1924" t="s">
        <v>1249</v>
      </c>
      <c r="B67" s="1925"/>
      <c r="C67" s="1925"/>
      <c r="D67" s="1925"/>
      <c r="E67" s="1925"/>
      <c r="F67" s="1925"/>
      <c r="G67" s="1925"/>
      <c r="H67" s="1926"/>
    </row>
    <row r="68" spans="1:8" s="61" customFormat="1" ht="26.25">
      <c r="A68" s="1921"/>
      <c r="B68" s="1922"/>
      <c r="C68" s="1922"/>
      <c r="D68" s="1922"/>
      <c r="E68" s="1922"/>
      <c r="F68" s="1922"/>
      <c r="G68" s="1922"/>
      <c r="H68" s="1923"/>
    </row>
    <row r="69" spans="1:8" ht="26.25">
      <c r="A69" s="1921" t="s">
        <v>827</v>
      </c>
      <c r="B69" s="1922"/>
      <c r="C69" s="1922"/>
      <c r="D69" s="1922"/>
      <c r="E69" s="1922"/>
      <c r="F69" s="1922"/>
      <c r="G69" s="1922"/>
      <c r="H69" s="1923"/>
    </row>
    <row r="70" spans="1:8" ht="26.25">
      <c r="A70" s="1924" t="s">
        <v>1249</v>
      </c>
      <c r="B70" s="1925"/>
      <c r="C70" s="1925"/>
      <c r="D70" s="1925"/>
      <c r="E70" s="1925"/>
      <c r="F70" s="1925"/>
      <c r="G70" s="1925"/>
      <c r="H70" s="1926"/>
    </row>
    <row r="71" spans="1:8" s="61" customFormat="1" ht="26.25">
      <c r="A71" s="1921"/>
      <c r="B71" s="1922"/>
      <c r="C71" s="1922"/>
      <c r="D71" s="1922"/>
      <c r="E71" s="1922"/>
      <c r="F71" s="1922"/>
      <c r="G71" s="1922"/>
      <c r="H71" s="1923"/>
    </row>
    <row r="72" spans="1:8" ht="26.25">
      <c r="A72" s="1921" t="s">
        <v>828</v>
      </c>
      <c r="B72" s="1922"/>
      <c r="C72" s="1922"/>
      <c r="D72" s="1922"/>
      <c r="E72" s="1922"/>
      <c r="F72" s="1922"/>
      <c r="G72" s="1922"/>
      <c r="H72" s="1923"/>
    </row>
    <row r="73" spans="1:8" ht="26.25">
      <c r="A73" s="1924" t="s">
        <v>1249</v>
      </c>
      <c r="B73" s="1925"/>
      <c r="C73" s="1925"/>
      <c r="D73" s="1925"/>
      <c r="E73" s="1925"/>
      <c r="F73" s="1925"/>
      <c r="G73" s="1925"/>
      <c r="H73" s="1926"/>
    </row>
    <row r="74" spans="1:8" s="61" customFormat="1" ht="26.25">
      <c r="A74" s="1921"/>
      <c r="B74" s="1922"/>
      <c r="C74" s="1922"/>
      <c r="D74" s="1922"/>
      <c r="E74" s="1922"/>
      <c r="F74" s="1922"/>
      <c r="G74" s="1922"/>
      <c r="H74" s="1923"/>
    </row>
    <row r="75" spans="1:8" ht="26.25">
      <c r="A75" s="1921" t="s">
        <v>829</v>
      </c>
      <c r="B75" s="1922"/>
      <c r="C75" s="1922"/>
      <c r="D75" s="1922"/>
      <c r="E75" s="1922"/>
      <c r="F75" s="1922"/>
      <c r="G75" s="1922"/>
      <c r="H75" s="1923"/>
    </row>
    <row r="76" spans="1:8" ht="26.25">
      <c r="A76" s="1924" t="s">
        <v>1249</v>
      </c>
      <c r="B76" s="1925"/>
      <c r="C76" s="1925"/>
      <c r="D76" s="1925"/>
      <c r="E76" s="1925"/>
      <c r="F76" s="1925"/>
      <c r="G76" s="1925"/>
      <c r="H76" s="1926"/>
    </row>
    <row r="77" spans="1:8" s="61" customFormat="1" ht="26.25">
      <c r="A77" s="1921"/>
      <c r="B77" s="1922"/>
      <c r="C77" s="1922"/>
      <c r="D77" s="1922"/>
      <c r="E77" s="1922"/>
      <c r="F77" s="1922"/>
      <c r="G77" s="1922"/>
      <c r="H77" s="1923"/>
    </row>
    <row r="78" spans="1:8" ht="26.25">
      <c r="A78" s="1921" t="s">
        <v>830</v>
      </c>
      <c r="B78" s="1922"/>
      <c r="C78" s="1922"/>
      <c r="D78" s="1922"/>
      <c r="E78" s="1922"/>
      <c r="F78" s="1922"/>
      <c r="G78" s="1922"/>
      <c r="H78" s="1923"/>
    </row>
    <row r="79" spans="1:8" ht="26.25">
      <c r="A79" s="1924" t="s">
        <v>1249</v>
      </c>
      <c r="B79" s="1925"/>
      <c r="C79" s="1925"/>
      <c r="D79" s="1925"/>
      <c r="E79" s="1925"/>
      <c r="F79" s="1925"/>
      <c r="G79" s="1925"/>
      <c r="H79" s="1926"/>
    </row>
    <row r="80" spans="1:8" s="61" customFormat="1" ht="26.25">
      <c r="A80" s="909"/>
      <c r="B80" s="910"/>
      <c r="C80" s="910"/>
      <c r="D80" s="910"/>
      <c r="E80" s="910"/>
      <c r="F80" s="910"/>
      <c r="G80" s="910"/>
      <c r="H80" s="911"/>
    </row>
    <row r="81" spans="1:8" ht="26.25">
      <c r="A81" s="1921" t="s">
        <v>831</v>
      </c>
      <c r="B81" s="1922"/>
      <c r="C81" s="1922"/>
      <c r="D81" s="1922"/>
      <c r="E81" s="1922"/>
      <c r="F81" s="1922"/>
      <c r="G81" s="1922"/>
      <c r="H81" s="1923"/>
    </row>
    <row r="82" spans="1:8" ht="26.25">
      <c r="A82" s="1924" t="s">
        <v>1249</v>
      </c>
      <c r="B82" s="1925"/>
      <c r="C82" s="1925"/>
      <c r="D82" s="1925"/>
      <c r="E82" s="1925"/>
      <c r="F82" s="1925"/>
      <c r="G82" s="1925"/>
      <c r="H82" s="1926"/>
    </row>
    <row r="83" spans="1:8" s="61" customFormat="1" ht="26.25">
      <c r="A83" s="1921"/>
      <c r="B83" s="1922"/>
      <c r="C83" s="1922"/>
      <c r="D83" s="1922"/>
      <c r="E83" s="1922"/>
      <c r="F83" s="1922"/>
      <c r="G83" s="1922"/>
      <c r="H83" s="1923"/>
    </row>
    <row r="84" spans="1:8" ht="26.25">
      <c r="A84" s="1921" t="s">
        <v>832</v>
      </c>
      <c r="B84" s="1922"/>
      <c r="C84" s="1922"/>
      <c r="D84" s="1922"/>
      <c r="E84" s="1922"/>
      <c r="F84" s="1922"/>
      <c r="G84" s="1922"/>
      <c r="H84" s="1923"/>
    </row>
    <row r="85" spans="1:8" ht="26.25">
      <c r="A85" s="1924" t="s">
        <v>1249</v>
      </c>
      <c r="B85" s="1925"/>
      <c r="C85" s="1925"/>
      <c r="D85" s="1925"/>
      <c r="E85" s="1925"/>
      <c r="F85" s="1925"/>
      <c r="G85" s="1925"/>
      <c r="H85" s="1926"/>
    </row>
    <row r="86" spans="1:8" s="61" customFormat="1" ht="26.25">
      <c r="A86" s="1921"/>
      <c r="B86" s="1922"/>
      <c r="C86" s="1922"/>
      <c r="D86" s="1922"/>
      <c r="E86" s="1922"/>
      <c r="F86" s="1922"/>
      <c r="G86" s="1922"/>
      <c r="H86" s="1923"/>
    </row>
    <row r="87" spans="1:8" ht="26.25">
      <c r="A87" s="1921" t="s">
        <v>833</v>
      </c>
      <c r="B87" s="1922"/>
      <c r="C87" s="1922"/>
      <c r="D87" s="1922"/>
      <c r="E87" s="1922"/>
      <c r="F87" s="1922"/>
      <c r="G87" s="1922"/>
      <c r="H87" s="1923"/>
    </row>
    <row r="88" spans="1:8" s="61" customFormat="1" ht="26.25">
      <c r="A88" s="906"/>
      <c r="B88" s="907"/>
      <c r="C88" s="907"/>
      <c r="D88" s="907"/>
      <c r="E88" s="907"/>
      <c r="F88" s="907"/>
      <c r="G88" s="907"/>
      <c r="H88" s="908"/>
    </row>
    <row r="89" spans="1:8" ht="27" thickBot="1">
      <c r="A89" s="906"/>
      <c r="B89" s="625"/>
      <c r="C89" s="625"/>
      <c r="D89" s="625"/>
      <c r="E89" s="625"/>
      <c r="F89" s="625"/>
      <c r="G89" s="625"/>
      <c r="H89" s="908"/>
    </row>
    <row r="90" spans="1:8" ht="26.25">
      <c r="A90" s="906"/>
      <c r="B90" s="907"/>
      <c r="C90" s="907"/>
      <c r="D90" s="907"/>
      <c r="E90" s="907"/>
      <c r="F90" s="907"/>
      <c r="G90" s="907"/>
      <c r="H90" s="908"/>
    </row>
    <row r="91" spans="1:8" ht="26.25">
      <c r="A91" s="1921" t="s">
        <v>1191</v>
      </c>
      <c r="B91" s="1922"/>
      <c r="C91" s="1922"/>
      <c r="D91" s="1922"/>
      <c r="E91" s="1922"/>
      <c r="F91" s="1922"/>
      <c r="G91" s="1922"/>
      <c r="H91" s="1923"/>
    </row>
    <row r="92" spans="1:8" s="61" customFormat="1" ht="26.25">
      <c r="A92" s="906"/>
      <c r="B92" s="907"/>
      <c r="C92" s="907"/>
      <c r="D92" s="907"/>
      <c r="E92" s="907"/>
      <c r="F92" s="907"/>
      <c r="G92" s="907"/>
      <c r="H92" s="908"/>
    </row>
    <row r="93" spans="1:8" ht="27" thickBot="1">
      <c r="A93" s="906"/>
      <c r="B93" s="625"/>
      <c r="C93" s="625"/>
      <c r="D93" s="625"/>
      <c r="E93" s="625"/>
      <c r="F93" s="625"/>
      <c r="G93" s="625"/>
      <c r="H93" s="908"/>
    </row>
    <row r="94" spans="1:8" ht="20.25">
      <c r="A94" s="603"/>
      <c r="B94" s="600"/>
      <c r="C94" s="600"/>
      <c r="D94" s="600"/>
      <c r="E94" s="600"/>
      <c r="F94" s="600"/>
      <c r="G94" s="600"/>
      <c r="H94" s="604"/>
    </row>
    <row r="95" spans="1:8" ht="38.25">
      <c r="A95" s="1927" t="s">
        <v>1192</v>
      </c>
      <c r="B95" s="1928"/>
      <c r="C95" s="1928"/>
      <c r="D95" s="1928"/>
      <c r="E95" s="1928"/>
      <c r="F95" s="1928"/>
      <c r="G95" s="1928"/>
      <c r="H95" s="1929"/>
    </row>
    <row r="96" spans="1:8" ht="38.25">
      <c r="A96" s="1927" t="s">
        <v>2023</v>
      </c>
      <c r="B96" s="1928"/>
      <c r="C96" s="1928"/>
      <c r="D96" s="1928"/>
      <c r="E96" s="1928"/>
      <c r="F96" s="1928"/>
      <c r="G96" s="1928"/>
      <c r="H96" s="1929"/>
    </row>
    <row r="97" spans="1:8" ht="39" thickBot="1">
      <c r="A97" s="1930" t="s">
        <v>53</v>
      </c>
      <c r="B97" s="1931"/>
      <c r="C97" s="1931"/>
      <c r="D97" s="1931"/>
      <c r="E97" s="1931"/>
      <c r="F97" s="1931"/>
      <c r="G97" s="1931"/>
      <c r="H97" s="1932"/>
    </row>
    <row r="98" spans="1:8" ht="17.25" thickBot="1"/>
    <row r="99" spans="1:8" ht="54">
      <c r="A99" s="1936" t="s">
        <v>2024</v>
      </c>
      <c r="B99" s="1937"/>
      <c r="C99" s="1937"/>
      <c r="D99" s="1937"/>
      <c r="E99" s="1937"/>
      <c r="F99" s="1937"/>
      <c r="G99" s="1937"/>
      <c r="H99" s="1938"/>
    </row>
    <row r="100" spans="1:8" ht="68.25" customHeight="1">
      <c r="A100" s="1939" t="s">
        <v>821</v>
      </c>
      <c r="B100" s="1940"/>
      <c r="C100" s="1940"/>
      <c r="D100" s="1940"/>
      <c r="E100" s="1940"/>
      <c r="F100" s="1940"/>
      <c r="G100" s="1940"/>
      <c r="H100" s="1941"/>
    </row>
    <row r="101" spans="1:8" ht="20.25">
      <c r="A101" s="1942" t="s">
        <v>635</v>
      </c>
      <c r="B101" s="1945" t="s">
        <v>47</v>
      </c>
      <c r="C101" s="1948" t="s">
        <v>636</v>
      </c>
      <c r="D101" s="1951" t="s">
        <v>1251</v>
      </c>
      <c r="E101" s="1952"/>
      <c r="F101" s="1948" t="s">
        <v>1250</v>
      </c>
      <c r="G101" s="1957" t="s">
        <v>1252</v>
      </c>
      <c r="H101" s="1958"/>
    </row>
    <row r="102" spans="1:8" ht="20.25">
      <c r="A102" s="1943"/>
      <c r="B102" s="1946"/>
      <c r="C102" s="1949"/>
      <c r="D102" s="1953"/>
      <c r="E102" s="1954"/>
      <c r="F102" s="1949"/>
      <c r="G102" s="1959" t="s">
        <v>1253</v>
      </c>
      <c r="H102" s="1960"/>
    </row>
    <row r="103" spans="1:8" ht="20.25">
      <c r="A103" s="1944"/>
      <c r="B103" s="1947"/>
      <c r="C103" s="1950"/>
      <c r="D103" s="1955"/>
      <c r="E103" s="1956"/>
      <c r="F103" s="1950"/>
      <c r="G103" s="1961" t="s">
        <v>1254</v>
      </c>
      <c r="H103" s="1962"/>
    </row>
    <row r="104" spans="1:8" s="61" customFormat="1" ht="11.25">
      <c r="A104" s="601"/>
      <c r="B104" s="598"/>
      <c r="C104" s="598"/>
      <c r="D104" s="598"/>
      <c r="E104" s="598"/>
      <c r="F104" s="598"/>
      <c r="G104" s="599"/>
      <c r="H104" s="602"/>
    </row>
    <row r="105" spans="1:8" ht="20.25">
      <c r="A105" s="1933" t="s">
        <v>822</v>
      </c>
      <c r="B105" s="1934"/>
      <c r="C105" s="1934"/>
      <c r="D105" s="1934"/>
      <c r="E105" s="1934"/>
      <c r="F105" s="1934"/>
      <c r="G105" s="1934"/>
      <c r="H105" s="1935"/>
    </row>
    <row r="106" spans="1:8" ht="26.25">
      <c r="A106" s="1921" t="s">
        <v>823</v>
      </c>
      <c r="B106" s="1922"/>
      <c r="C106" s="1922"/>
      <c r="D106" s="1922"/>
      <c r="E106" s="1922"/>
      <c r="F106" s="1922"/>
      <c r="G106" s="1922"/>
      <c r="H106" s="1923"/>
    </row>
    <row r="107" spans="1:8" ht="26.25">
      <c r="A107" s="1924" t="s">
        <v>1249</v>
      </c>
      <c r="B107" s="1925"/>
      <c r="C107" s="1925"/>
      <c r="D107" s="1925"/>
      <c r="E107" s="1925"/>
      <c r="F107" s="1925"/>
      <c r="G107" s="1925"/>
      <c r="H107" s="1926"/>
    </row>
    <row r="108" spans="1:8" s="61" customFormat="1" ht="26.25">
      <c r="A108" s="1921"/>
      <c r="B108" s="1922"/>
      <c r="C108" s="1922"/>
      <c r="D108" s="1922"/>
      <c r="E108" s="1922"/>
      <c r="F108" s="1922"/>
      <c r="G108" s="1922"/>
      <c r="H108" s="1923"/>
    </row>
    <row r="109" spans="1:8" ht="26.25">
      <c r="A109" s="1921" t="s">
        <v>824</v>
      </c>
      <c r="B109" s="1922"/>
      <c r="C109" s="1922"/>
      <c r="D109" s="1922"/>
      <c r="E109" s="1922"/>
      <c r="F109" s="1922"/>
      <c r="G109" s="1922"/>
      <c r="H109" s="1923"/>
    </row>
    <row r="110" spans="1:8" ht="26.25">
      <c r="A110" s="1924" t="s">
        <v>1249</v>
      </c>
      <c r="B110" s="1925"/>
      <c r="C110" s="1925"/>
      <c r="D110" s="1925"/>
      <c r="E110" s="1925"/>
      <c r="F110" s="1925"/>
      <c r="G110" s="1925"/>
      <c r="H110" s="1926"/>
    </row>
    <row r="111" spans="1:8" s="61" customFormat="1" ht="26.25">
      <c r="A111" s="1921"/>
      <c r="B111" s="1922"/>
      <c r="C111" s="1922"/>
      <c r="D111" s="1922"/>
      <c r="E111" s="1922"/>
      <c r="F111" s="1922"/>
      <c r="G111" s="1922"/>
      <c r="H111" s="1923"/>
    </row>
    <row r="112" spans="1:8" ht="26.25">
      <c r="A112" s="1921" t="s">
        <v>825</v>
      </c>
      <c r="B112" s="1922"/>
      <c r="C112" s="1922"/>
      <c r="D112" s="1922"/>
      <c r="E112" s="1922"/>
      <c r="F112" s="1922"/>
      <c r="G112" s="1922"/>
      <c r="H112" s="1923"/>
    </row>
    <row r="113" spans="1:8" ht="26.25">
      <c r="A113" s="1924" t="s">
        <v>1249</v>
      </c>
      <c r="B113" s="1925"/>
      <c r="C113" s="1925"/>
      <c r="D113" s="1925"/>
      <c r="E113" s="1925"/>
      <c r="F113" s="1925"/>
      <c r="G113" s="1925"/>
      <c r="H113" s="1926"/>
    </row>
    <row r="114" spans="1:8" s="61" customFormat="1" ht="26.25">
      <c r="A114" s="1921"/>
      <c r="B114" s="1922"/>
      <c r="C114" s="1922"/>
      <c r="D114" s="1922"/>
      <c r="E114" s="1922"/>
      <c r="F114" s="1922"/>
      <c r="G114" s="1922"/>
      <c r="H114" s="1923"/>
    </row>
    <row r="115" spans="1:8" ht="26.25">
      <c r="A115" s="1921" t="s">
        <v>826</v>
      </c>
      <c r="B115" s="1922"/>
      <c r="C115" s="1922"/>
      <c r="D115" s="1922"/>
      <c r="E115" s="1922"/>
      <c r="F115" s="1922"/>
      <c r="G115" s="1922"/>
      <c r="H115" s="1923"/>
    </row>
    <row r="116" spans="1:8" ht="26.25">
      <c r="A116" s="1924" t="s">
        <v>1249</v>
      </c>
      <c r="B116" s="1925"/>
      <c r="C116" s="1925"/>
      <c r="D116" s="1925"/>
      <c r="E116" s="1925"/>
      <c r="F116" s="1925"/>
      <c r="G116" s="1925"/>
      <c r="H116" s="1926"/>
    </row>
    <row r="117" spans="1:8" s="61" customFormat="1" ht="26.25">
      <c r="A117" s="1921"/>
      <c r="B117" s="1922"/>
      <c r="C117" s="1922"/>
      <c r="D117" s="1922"/>
      <c r="E117" s="1922"/>
      <c r="F117" s="1922"/>
      <c r="G117" s="1922"/>
      <c r="H117" s="1923"/>
    </row>
    <row r="118" spans="1:8" ht="26.25">
      <c r="A118" s="1921" t="s">
        <v>827</v>
      </c>
      <c r="B118" s="1922"/>
      <c r="C118" s="1922"/>
      <c r="D118" s="1922"/>
      <c r="E118" s="1922"/>
      <c r="F118" s="1922"/>
      <c r="G118" s="1922"/>
      <c r="H118" s="1923"/>
    </row>
    <row r="119" spans="1:8" ht="26.25">
      <c r="A119" s="1924" t="s">
        <v>1249</v>
      </c>
      <c r="B119" s="1925"/>
      <c r="C119" s="1925"/>
      <c r="D119" s="1925"/>
      <c r="E119" s="1925"/>
      <c r="F119" s="1925"/>
      <c r="G119" s="1925"/>
      <c r="H119" s="1926"/>
    </row>
    <row r="120" spans="1:8" s="61" customFormat="1" ht="26.25">
      <c r="A120" s="1921"/>
      <c r="B120" s="1922"/>
      <c r="C120" s="1922"/>
      <c r="D120" s="1922"/>
      <c r="E120" s="1922"/>
      <c r="F120" s="1922"/>
      <c r="G120" s="1922"/>
      <c r="H120" s="1923"/>
    </row>
    <row r="121" spans="1:8" ht="26.25">
      <c r="A121" s="1921" t="s">
        <v>828</v>
      </c>
      <c r="B121" s="1922"/>
      <c r="C121" s="1922"/>
      <c r="D121" s="1922"/>
      <c r="E121" s="1922"/>
      <c r="F121" s="1922"/>
      <c r="G121" s="1922"/>
      <c r="H121" s="1923"/>
    </row>
    <row r="122" spans="1:8" ht="26.25">
      <c r="A122" s="1924" t="s">
        <v>1249</v>
      </c>
      <c r="B122" s="1925"/>
      <c r="C122" s="1925"/>
      <c r="D122" s="1925"/>
      <c r="E122" s="1925"/>
      <c r="F122" s="1925"/>
      <c r="G122" s="1925"/>
      <c r="H122" s="1926"/>
    </row>
    <row r="123" spans="1:8" s="61" customFormat="1" ht="26.25">
      <c r="A123" s="1921"/>
      <c r="B123" s="1922"/>
      <c r="C123" s="1922"/>
      <c r="D123" s="1922"/>
      <c r="E123" s="1922"/>
      <c r="F123" s="1922"/>
      <c r="G123" s="1922"/>
      <c r="H123" s="1923"/>
    </row>
    <row r="124" spans="1:8" ht="26.25">
      <c r="A124" s="1921" t="s">
        <v>829</v>
      </c>
      <c r="B124" s="1922"/>
      <c r="C124" s="1922"/>
      <c r="D124" s="1922"/>
      <c r="E124" s="1922"/>
      <c r="F124" s="1922"/>
      <c r="G124" s="1922"/>
      <c r="H124" s="1923"/>
    </row>
    <row r="125" spans="1:8" ht="26.25">
      <c r="A125" s="1924" t="s">
        <v>1249</v>
      </c>
      <c r="B125" s="1925"/>
      <c r="C125" s="1925"/>
      <c r="D125" s="1925"/>
      <c r="E125" s="1925"/>
      <c r="F125" s="1925"/>
      <c r="G125" s="1925"/>
      <c r="H125" s="1926"/>
    </row>
    <row r="126" spans="1:8" s="61" customFormat="1" ht="26.25">
      <c r="A126" s="1921"/>
      <c r="B126" s="1922"/>
      <c r="C126" s="1922"/>
      <c r="D126" s="1922"/>
      <c r="E126" s="1922"/>
      <c r="F126" s="1922"/>
      <c r="G126" s="1922"/>
      <c r="H126" s="1923"/>
    </row>
    <row r="127" spans="1:8" ht="26.25">
      <c r="A127" s="1921" t="s">
        <v>830</v>
      </c>
      <c r="B127" s="1922"/>
      <c r="C127" s="1922"/>
      <c r="D127" s="1922"/>
      <c r="E127" s="1922"/>
      <c r="F127" s="1922"/>
      <c r="G127" s="1922"/>
      <c r="H127" s="1923"/>
    </row>
    <row r="128" spans="1:8" ht="26.25">
      <c r="A128" s="1924" t="s">
        <v>1249</v>
      </c>
      <c r="B128" s="1925"/>
      <c r="C128" s="1925"/>
      <c r="D128" s="1925"/>
      <c r="E128" s="1925"/>
      <c r="F128" s="1925"/>
      <c r="G128" s="1925"/>
      <c r="H128" s="1926"/>
    </row>
    <row r="129" spans="1:8" s="61" customFormat="1" ht="26.25">
      <c r="A129" s="1144"/>
      <c r="B129" s="1145"/>
      <c r="C129" s="1145"/>
      <c r="D129" s="1145"/>
      <c r="E129" s="1145"/>
      <c r="F129" s="1145"/>
      <c r="G129" s="1145"/>
      <c r="H129" s="1146"/>
    </row>
    <row r="130" spans="1:8" ht="26.25">
      <c r="A130" s="1921" t="s">
        <v>831</v>
      </c>
      <c r="B130" s="1922"/>
      <c r="C130" s="1922"/>
      <c r="D130" s="1922"/>
      <c r="E130" s="1922"/>
      <c r="F130" s="1922"/>
      <c r="G130" s="1922"/>
      <c r="H130" s="1923"/>
    </row>
    <row r="131" spans="1:8" ht="26.25">
      <c r="A131" s="1924" t="s">
        <v>1249</v>
      </c>
      <c r="B131" s="1925"/>
      <c r="C131" s="1925"/>
      <c r="D131" s="1925"/>
      <c r="E131" s="1925"/>
      <c r="F131" s="1925"/>
      <c r="G131" s="1925"/>
      <c r="H131" s="1926"/>
    </row>
    <row r="132" spans="1:8" s="61" customFormat="1" ht="26.25">
      <c r="A132" s="1921"/>
      <c r="B132" s="1922"/>
      <c r="C132" s="1922"/>
      <c r="D132" s="1922"/>
      <c r="E132" s="1922"/>
      <c r="F132" s="1922"/>
      <c r="G132" s="1922"/>
      <c r="H132" s="1923"/>
    </row>
    <row r="133" spans="1:8" ht="26.25">
      <c r="A133" s="1921" t="s">
        <v>832</v>
      </c>
      <c r="B133" s="1922"/>
      <c r="C133" s="1922"/>
      <c r="D133" s="1922"/>
      <c r="E133" s="1922"/>
      <c r="F133" s="1922"/>
      <c r="G133" s="1922"/>
      <c r="H133" s="1923"/>
    </row>
    <row r="134" spans="1:8" ht="26.25">
      <c r="A134" s="1924" t="s">
        <v>1249</v>
      </c>
      <c r="B134" s="1925"/>
      <c r="C134" s="1925"/>
      <c r="D134" s="1925"/>
      <c r="E134" s="1925"/>
      <c r="F134" s="1925"/>
      <c r="G134" s="1925"/>
      <c r="H134" s="1926"/>
    </row>
    <row r="135" spans="1:8" s="61" customFormat="1" ht="26.25">
      <c r="A135" s="1921"/>
      <c r="B135" s="1922"/>
      <c r="C135" s="1922"/>
      <c r="D135" s="1922"/>
      <c r="E135" s="1922"/>
      <c r="F135" s="1922"/>
      <c r="G135" s="1922"/>
      <c r="H135" s="1923"/>
    </row>
    <row r="136" spans="1:8" ht="26.25">
      <c r="A136" s="1921" t="s">
        <v>833</v>
      </c>
      <c r="B136" s="1922"/>
      <c r="C136" s="1922"/>
      <c r="D136" s="1922"/>
      <c r="E136" s="1922"/>
      <c r="F136" s="1922"/>
      <c r="G136" s="1922"/>
      <c r="H136" s="1923"/>
    </row>
    <row r="137" spans="1:8" s="61" customFormat="1" ht="26.25">
      <c r="A137" s="1141"/>
      <c r="B137" s="1142"/>
      <c r="C137" s="1142"/>
      <c r="D137" s="1142"/>
      <c r="E137" s="1142"/>
      <c r="F137" s="1142"/>
      <c r="G137" s="1142"/>
      <c r="H137" s="1143"/>
    </row>
    <row r="138" spans="1:8" ht="27" thickBot="1">
      <c r="A138" s="1141"/>
      <c r="B138" s="625"/>
      <c r="C138" s="625"/>
      <c r="D138" s="625"/>
      <c r="E138" s="625"/>
      <c r="F138" s="625"/>
      <c r="G138" s="625"/>
      <c r="H138" s="1143"/>
    </row>
    <row r="139" spans="1:8" ht="26.25">
      <c r="A139" s="1141"/>
      <c r="B139" s="1142"/>
      <c r="C139" s="1142"/>
      <c r="D139" s="1142"/>
      <c r="E139" s="1142"/>
      <c r="F139" s="1142"/>
      <c r="G139" s="1142"/>
      <c r="H139" s="1143"/>
    </row>
    <row r="140" spans="1:8" ht="26.25">
      <c r="A140" s="1921" t="s">
        <v>1191</v>
      </c>
      <c r="B140" s="1922"/>
      <c r="C140" s="1922"/>
      <c r="D140" s="1922"/>
      <c r="E140" s="1922"/>
      <c r="F140" s="1922"/>
      <c r="G140" s="1922"/>
      <c r="H140" s="1923"/>
    </row>
    <row r="141" spans="1:8" s="61" customFormat="1" ht="26.25">
      <c r="A141" s="1141"/>
      <c r="B141" s="1142"/>
      <c r="C141" s="1142"/>
      <c r="D141" s="1142"/>
      <c r="E141" s="1142"/>
      <c r="F141" s="1142"/>
      <c r="G141" s="1142"/>
      <c r="H141" s="1143"/>
    </row>
    <row r="142" spans="1:8" ht="27" thickBot="1">
      <c r="A142" s="1141"/>
      <c r="B142" s="625"/>
      <c r="C142" s="625"/>
      <c r="D142" s="625"/>
      <c r="E142" s="625"/>
      <c r="F142" s="625"/>
      <c r="G142" s="625"/>
      <c r="H142" s="1143"/>
    </row>
    <row r="143" spans="1:8" ht="20.25">
      <c r="A143" s="603"/>
      <c r="B143" s="600"/>
      <c r="C143" s="600"/>
      <c r="D143" s="600"/>
      <c r="E143" s="600"/>
      <c r="F143" s="600"/>
      <c r="G143" s="600"/>
      <c r="H143" s="604"/>
    </row>
    <row r="144" spans="1:8" ht="38.25">
      <c r="A144" s="1927" t="s">
        <v>1192</v>
      </c>
      <c r="B144" s="1928"/>
      <c r="C144" s="1928"/>
      <c r="D144" s="1928"/>
      <c r="E144" s="1928"/>
      <c r="F144" s="1928"/>
      <c r="G144" s="1928"/>
      <c r="H144" s="1929"/>
    </row>
    <row r="145" spans="1:8" ht="38.25">
      <c r="A145" s="1963">
        <f>시간표!A51</f>
        <v>44142</v>
      </c>
      <c r="B145" s="1964"/>
      <c r="C145" s="1964"/>
      <c r="D145" s="1964"/>
      <c r="E145" s="1964"/>
      <c r="F145" s="1964"/>
      <c r="G145" s="1964"/>
      <c r="H145" s="1965"/>
    </row>
    <row r="146" spans="1:8" ht="39" thickBot="1">
      <c r="A146" s="1930" t="s">
        <v>53</v>
      </c>
      <c r="B146" s="1931"/>
      <c r="C146" s="1931"/>
      <c r="D146" s="1931"/>
      <c r="E146" s="1931"/>
      <c r="F146" s="1931"/>
      <c r="G146" s="1931"/>
      <c r="H146" s="1932"/>
    </row>
    <row r="147" spans="1:8" ht="17.25" thickBot="1"/>
    <row r="148" spans="1:8" ht="54">
      <c r="A148" s="1936" t="s">
        <v>2024</v>
      </c>
      <c r="B148" s="1937"/>
      <c r="C148" s="1937"/>
      <c r="D148" s="1937"/>
      <c r="E148" s="1937"/>
      <c r="F148" s="1937"/>
      <c r="G148" s="1937"/>
      <c r="H148" s="1938"/>
    </row>
    <row r="149" spans="1:8" ht="68.25" customHeight="1">
      <c r="A149" s="1939" t="s">
        <v>821</v>
      </c>
      <c r="B149" s="1940"/>
      <c r="C149" s="1940"/>
      <c r="D149" s="1940"/>
      <c r="E149" s="1940"/>
      <c r="F149" s="1940"/>
      <c r="G149" s="1940"/>
      <c r="H149" s="1941"/>
    </row>
    <row r="150" spans="1:8" ht="20.25">
      <c r="A150" s="1942" t="s">
        <v>635</v>
      </c>
      <c r="B150" s="1945" t="s">
        <v>47</v>
      </c>
      <c r="C150" s="1948" t="s">
        <v>636</v>
      </c>
      <c r="D150" s="1951" t="s">
        <v>1251</v>
      </c>
      <c r="E150" s="1952"/>
      <c r="F150" s="1948" t="s">
        <v>1250</v>
      </c>
      <c r="G150" s="1957" t="s">
        <v>1252</v>
      </c>
      <c r="H150" s="1958"/>
    </row>
    <row r="151" spans="1:8" ht="20.25">
      <c r="A151" s="1943"/>
      <c r="B151" s="1946"/>
      <c r="C151" s="1949"/>
      <c r="D151" s="1953"/>
      <c r="E151" s="1954"/>
      <c r="F151" s="1949"/>
      <c r="G151" s="1959" t="s">
        <v>1253</v>
      </c>
      <c r="H151" s="1960"/>
    </row>
    <row r="152" spans="1:8" ht="20.25">
      <c r="A152" s="1944"/>
      <c r="B152" s="1947"/>
      <c r="C152" s="1950"/>
      <c r="D152" s="1955"/>
      <c r="E152" s="1956"/>
      <c r="F152" s="1950"/>
      <c r="G152" s="1961" t="s">
        <v>1254</v>
      </c>
      <c r="H152" s="1962"/>
    </row>
    <row r="153" spans="1:8" s="61" customFormat="1" ht="11.25">
      <c r="A153" s="601"/>
      <c r="B153" s="598"/>
      <c r="C153" s="598"/>
      <c r="D153" s="598"/>
      <c r="E153" s="598"/>
      <c r="F153" s="598"/>
      <c r="G153" s="599"/>
      <c r="H153" s="602"/>
    </row>
    <row r="154" spans="1:8" ht="20.25">
      <c r="A154" s="1933" t="s">
        <v>822</v>
      </c>
      <c r="B154" s="1934"/>
      <c r="C154" s="1934"/>
      <c r="D154" s="1934"/>
      <c r="E154" s="1934"/>
      <c r="F154" s="1934"/>
      <c r="G154" s="1934"/>
      <c r="H154" s="1935"/>
    </row>
    <row r="155" spans="1:8" ht="26.25">
      <c r="A155" s="1921" t="s">
        <v>823</v>
      </c>
      <c r="B155" s="1922"/>
      <c r="C155" s="1922"/>
      <c r="D155" s="1922"/>
      <c r="E155" s="1922"/>
      <c r="F155" s="1922"/>
      <c r="G155" s="1922"/>
      <c r="H155" s="1923"/>
    </row>
    <row r="156" spans="1:8" ht="26.25">
      <c r="A156" s="1924" t="s">
        <v>1249</v>
      </c>
      <c r="B156" s="1925"/>
      <c r="C156" s="1925"/>
      <c r="D156" s="1925"/>
      <c r="E156" s="1925"/>
      <c r="F156" s="1925"/>
      <c r="G156" s="1925"/>
      <c r="H156" s="1926"/>
    </row>
    <row r="157" spans="1:8" s="61" customFormat="1" ht="26.25">
      <c r="A157" s="1921"/>
      <c r="B157" s="1922"/>
      <c r="C157" s="1922"/>
      <c r="D157" s="1922"/>
      <c r="E157" s="1922"/>
      <c r="F157" s="1922"/>
      <c r="G157" s="1922"/>
      <c r="H157" s="1923"/>
    </row>
    <row r="158" spans="1:8" ht="26.25">
      <c r="A158" s="1921" t="s">
        <v>824</v>
      </c>
      <c r="B158" s="1922"/>
      <c r="C158" s="1922"/>
      <c r="D158" s="1922"/>
      <c r="E158" s="1922"/>
      <c r="F158" s="1922"/>
      <c r="G158" s="1922"/>
      <c r="H158" s="1923"/>
    </row>
    <row r="159" spans="1:8" ht="26.25">
      <c r="A159" s="1924" t="s">
        <v>1249</v>
      </c>
      <c r="B159" s="1925"/>
      <c r="C159" s="1925"/>
      <c r="D159" s="1925"/>
      <c r="E159" s="1925"/>
      <c r="F159" s="1925"/>
      <c r="G159" s="1925"/>
      <c r="H159" s="1926"/>
    </row>
    <row r="160" spans="1:8" s="61" customFormat="1" ht="26.25">
      <c r="A160" s="1921"/>
      <c r="B160" s="1922"/>
      <c r="C160" s="1922"/>
      <c r="D160" s="1922"/>
      <c r="E160" s="1922"/>
      <c r="F160" s="1922"/>
      <c r="G160" s="1922"/>
      <c r="H160" s="1923"/>
    </row>
    <row r="161" spans="1:8" ht="26.25">
      <c r="A161" s="1921" t="s">
        <v>825</v>
      </c>
      <c r="B161" s="1922"/>
      <c r="C161" s="1922"/>
      <c r="D161" s="1922"/>
      <c r="E161" s="1922"/>
      <c r="F161" s="1922"/>
      <c r="G161" s="1922"/>
      <c r="H161" s="1923"/>
    </row>
    <row r="162" spans="1:8" ht="26.25">
      <c r="A162" s="1924" t="s">
        <v>1249</v>
      </c>
      <c r="B162" s="1925"/>
      <c r="C162" s="1925"/>
      <c r="D162" s="1925"/>
      <c r="E162" s="1925"/>
      <c r="F162" s="1925"/>
      <c r="G162" s="1925"/>
      <c r="H162" s="1926"/>
    </row>
    <row r="163" spans="1:8" s="61" customFormat="1" ht="26.25">
      <c r="A163" s="1921"/>
      <c r="B163" s="1922"/>
      <c r="C163" s="1922"/>
      <c r="D163" s="1922"/>
      <c r="E163" s="1922"/>
      <c r="F163" s="1922"/>
      <c r="G163" s="1922"/>
      <c r="H163" s="1923"/>
    </row>
    <row r="164" spans="1:8" ht="26.25">
      <c r="A164" s="1921" t="s">
        <v>826</v>
      </c>
      <c r="B164" s="1922"/>
      <c r="C164" s="1922"/>
      <c r="D164" s="1922"/>
      <c r="E164" s="1922"/>
      <c r="F164" s="1922"/>
      <c r="G164" s="1922"/>
      <c r="H164" s="1923"/>
    </row>
    <row r="165" spans="1:8" ht="26.25">
      <c r="A165" s="1924" t="s">
        <v>1249</v>
      </c>
      <c r="B165" s="1925"/>
      <c r="C165" s="1925"/>
      <c r="D165" s="1925"/>
      <c r="E165" s="1925"/>
      <c r="F165" s="1925"/>
      <c r="G165" s="1925"/>
      <c r="H165" s="1926"/>
    </row>
    <row r="166" spans="1:8" s="61" customFormat="1" ht="26.25">
      <c r="A166" s="1921"/>
      <c r="B166" s="1922"/>
      <c r="C166" s="1922"/>
      <c r="D166" s="1922"/>
      <c r="E166" s="1922"/>
      <c r="F166" s="1922"/>
      <c r="G166" s="1922"/>
      <c r="H166" s="1923"/>
    </row>
    <row r="167" spans="1:8" ht="26.25">
      <c r="A167" s="1921" t="s">
        <v>827</v>
      </c>
      <c r="B167" s="1922"/>
      <c r="C167" s="1922"/>
      <c r="D167" s="1922"/>
      <c r="E167" s="1922"/>
      <c r="F167" s="1922"/>
      <c r="G167" s="1922"/>
      <c r="H167" s="1923"/>
    </row>
    <row r="168" spans="1:8" ht="26.25">
      <c r="A168" s="1924" t="s">
        <v>1249</v>
      </c>
      <c r="B168" s="1925"/>
      <c r="C168" s="1925"/>
      <c r="D168" s="1925"/>
      <c r="E168" s="1925"/>
      <c r="F168" s="1925"/>
      <c r="G168" s="1925"/>
      <c r="H168" s="1926"/>
    </row>
    <row r="169" spans="1:8" s="61" customFormat="1" ht="26.25">
      <c r="A169" s="1921"/>
      <c r="B169" s="1922"/>
      <c r="C169" s="1922"/>
      <c r="D169" s="1922"/>
      <c r="E169" s="1922"/>
      <c r="F169" s="1922"/>
      <c r="G169" s="1922"/>
      <c r="H169" s="1923"/>
    </row>
    <row r="170" spans="1:8" ht="26.25">
      <c r="A170" s="1921" t="s">
        <v>828</v>
      </c>
      <c r="B170" s="1922"/>
      <c r="C170" s="1922"/>
      <c r="D170" s="1922"/>
      <c r="E170" s="1922"/>
      <c r="F170" s="1922"/>
      <c r="G170" s="1922"/>
      <c r="H170" s="1923"/>
    </row>
    <row r="171" spans="1:8" ht="26.25">
      <c r="A171" s="1924" t="s">
        <v>1249</v>
      </c>
      <c r="B171" s="1925"/>
      <c r="C171" s="1925"/>
      <c r="D171" s="1925"/>
      <c r="E171" s="1925"/>
      <c r="F171" s="1925"/>
      <c r="G171" s="1925"/>
      <c r="H171" s="1926"/>
    </row>
    <row r="172" spans="1:8" s="61" customFormat="1" ht="26.25">
      <c r="A172" s="1921"/>
      <c r="B172" s="1922"/>
      <c r="C172" s="1922"/>
      <c r="D172" s="1922"/>
      <c r="E172" s="1922"/>
      <c r="F172" s="1922"/>
      <c r="G172" s="1922"/>
      <c r="H172" s="1923"/>
    </row>
    <row r="173" spans="1:8" ht="26.25">
      <c r="A173" s="1921" t="s">
        <v>829</v>
      </c>
      <c r="B173" s="1922"/>
      <c r="C173" s="1922"/>
      <c r="D173" s="1922"/>
      <c r="E173" s="1922"/>
      <c r="F173" s="1922"/>
      <c r="G173" s="1922"/>
      <c r="H173" s="1923"/>
    </row>
    <row r="174" spans="1:8" ht="26.25">
      <c r="A174" s="1924" t="s">
        <v>1249</v>
      </c>
      <c r="B174" s="1925"/>
      <c r="C174" s="1925"/>
      <c r="D174" s="1925"/>
      <c r="E174" s="1925"/>
      <c r="F174" s="1925"/>
      <c r="G174" s="1925"/>
      <c r="H174" s="1926"/>
    </row>
    <row r="175" spans="1:8" s="61" customFormat="1" ht="26.25">
      <c r="A175" s="1921"/>
      <c r="B175" s="1922"/>
      <c r="C175" s="1922"/>
      <c r="D175" s="1922"/>
      <c r="E175" s="1922"/>
      <c r="F175" s="1922"/>
      <c r="G175" s="1922"/>
      <c r="H175" s="1923"/>
    </row>
    <row r="176" spans="1:8" ht="26.25">
      <c r="A176" s="1921" t="s">
        <v>830</v>
      </c>
      <c r="B176" s="1922"/>
      <c r="C176" s="1922"/>
      <c r="D176" s="1922"/>
      <c r="E176" s="1922"/>
      <c r="F176" s="1922"/>
      <c r="G176" s="1922"/>
      <c r="H176" s="1923"/>
    </row>
    <row r="177" spans="1:8" ht="26.25">
      <c r="A177" s="1924" t="s">
        <v>1249</v>
      </c>
      <c r="B177" s="1925"/>
      <c r="C177" s="1925"/>
      <c r="D177" s="1925"/>
      <c r="E177" s="1925"/>
      <c r="F177" s="1925"/>
      <c r="G177" s="1925"/>
      <c r="H177" s="1926"/>
    </row>
    <row r="178" spans="1:8" s="61" customFormat="1" ht="26.25">
      <c r="A178" s="1500"/>
      <c r="B178" s="1501"/>
      <c r="C178" s="1501"/>
      <c r="D178" s="1501"/>
      <c r="E178" s="1501"/>
      <c r="F178" s="1501"/>
      <c r="G178" s="1501"/>
      <c r="H178" s="1502"/>
    </row>
    <row r="179" spans="1:8" ht="26.25">
      <c r="A179" s="1921" t="s">
        <v>831</v>
      </c>
      <c r="B179" s="1922"/>
      <c r="C179" s="1922"/>
      <c r="D179" s="1922"/>
      <c r="E179" s="1922"/>
      <c r="F179" s="1922"/>
      <c r="G179" s="1922"/>
      <c r="H179" s="1923"/>
    </row>
    <row r="180" spans="1:8" ht="26.25">
      <c r="A180" s="1924" t="s">
        <v>1249</v>
      </c>
      <c r="B180" s="1925"/>
      <c r="C180" s="1925"/>
      <c r="D180" s="1925"/>
      <c r="E180" s="1925"/>
      <c r="F180" s="1925"/>
      <c r="G180" s="1925"/>
      <c r="H180" s="1926"/>
    </row>
    <row r="181" spans="1:8" s="61" customFormat="1" ht="26.25">
      <c r="A181" s="1921"/>
      <c r="B181" s="1922"/>
      <c r="C181" s="1922"/>
      <c r="D181" s="1922"/>
      <c r="E181" s="1922"/>
      <c r="F181" s="1922"/>
      <c r="G181" s="1922"/>
      <c r="H181" s="1923"/>
    </row>
    <row r="182" spans="1:8" ht="26.25">
      <c r="A182" s="1921" t="s">
        <v>832</v>
      </c>
      <c r="B182" s="1922"/>
      <c r="C182" s="1922"/>
      <c r="D182" s="1922"/>
      <c r="E182" s="1922"/>
      <c r="F182" s="1922"/>
      <c r="G182" s="1922"/>
      <c r="H182" s="1923"/>
    </row>
    <row r="183" spans="1:8" ht="26.25">
      <c r="A183" s="1924" t="s">
        <v>1249</v>
      </c>
      <c r="B183" s="1925"/>
      <c r="C183" s="1925"/>
      <c r="D183" s="1925"/>
      <c r="E183" s="1925"/>
      <c r="F183" s="1925"/>
      <c r="G183" s="1925"/>
      <c r="H183" s="1926"/>
    </row>
    <row r="184" spans="1:8" s="61" customFormat="1" ht="26.25">
      <c r="A184" s="1921"/>
      <c r="B184" s="1922"/>
      <c r="C184" s="1922"/>
      <c r="D184" s="1922"/>
      <c r="E184" s="1922"/>
      <c r="F184" s="1922"/>
      <c r="G184" s="1922"/>
      <c r="H184" s="1923"/>
    </row>
    <row r="185" spans="1:8" ht="26.25">
      <c r="A185" s="1921" t="s">
        <v>833</v>
      </c>
      <c r="B185" s="1922"/>
      <c r="C185" s="1922"/>
      <c r="D185" s="1922"/>
      <c r="E185" s="1922"/>
      <c r="F185" s="1922"/>
      <c r="G185" s="1922"/>
      <c r="H185" s="1923"/>
    </row>
    <row r="186" spans="1:8" s="61" customFormat="1" ht="26.25">
      <c r="A186" s="1497"/>
      <c r="B186" s="1498"/>
      <c r="C186" s="1498"/>
      <c r="D186" s="1498"/>
      <c r="E186" s="1498"/>
      <c r="F186" s="1498"/>
      <c r="G186" s="1498"/>
      <c r="H186" s="1499"/>
    </row>
    <row r="187" spans="1:8" ht="27" thickBot="1">
      <c r="A187" s="1497"/>
      <c r="B187" s="625"/>
      <c r="C187" s="625"/>
      <c r="D187" s="625"/>
      <c r="E187" s="625"/>
      <c r="F187" s="625"/>
      <c r="G187" s="625"/>
      <c r="H187" s="1499"/>
    </row>
    <row r="188" spans="1:8" ht="26.25">
      <c r="A188" s="1497"/>
      <c r="B188" s="1498"/>
      <c r="C188" s="1498"/>
      <c r="D188" s="1498"/>
      <c r="E188" s="1498"/>
      <c r="F188" s="1498"/>
      <c r="G188" s="1498"/>
      <c r="H188" s="1499"/>
    </row>
    <row r="189" spans="1:8" ht="26.25">
      <c r="A189" s="1921" t="s">
        <v>1191</v>
      </c>
      <c r="B189" s="1922"/>
      <c r="C189" s="1922"/>
      <c r="D189" s="1922"/>
      <c r="E189" s="1922"/>
      <c r="F189" s="1922"/>
      <c r="G189" s="1922"/>
      <c r="H189" s="1923"/>
    </row>
    <row r="190" spans="1:8" s="61" customFormat="1" ht="26.25">
      <c r="A190" s="1497"/>
      <c r="B190" s="1498"/>
      <c r="C190" s="1498"/>
      <c r="D190" s="1498"/>
      <c r="E190" s="1498"/>
      <c r="F190" s="1498"/>
      <c r="G190" s="1498"/>
      <c r="H190" s="1499"/>
    </row>
    <row r="191" spans="1:8" ht="27" thickBot="1">
      <c r="A191" s="1497"/>
      <c r="B191" s="625"/>
      <c r="C191" s="625"/>
      <c r="D191" s="625"/>
      <c r="E191" s="625"/>
      <c r="F191" s="625"/>
      <c r="G191" s="625"/>
      <c r="H191" s="1499"/>
    </row>
    <row r="192" spans="1:8" ht="20.25">
      <c r="A192" s="603"/>
      <c r="B192" s="600"/>
      <c r="C192" s="600"/>
      <c r="D192" s="600"/>
      <c r="E192" s="600"/>
      <c r="F192" s="600"/>
      <c r="G192" s="600"/>
      <c r="H192" s="604"/>
    </row>
    <row r="193" spans="1:8" ht="38.25">
      <c r="A193" s="1927" t="s">
        <v>1192</v>
      </c>
      <c r="B193" s="1928"/>
      <c r="C193" s="1928"/>
      <c r="D193" s="1928"/>
      <c r="E193" s="1928"/>
      <c r="F193" s="1928"/>
      <c r="G193" s="1928"/>
      <c r="H193" s="1929"/>
    </row>
    <row r="194" spans="1:8" ht="38.25">
      <c r="A194" s="1963">
        <f>시간표!A63</f>
        <v>44156</v>
      </c>
      <c r="B194" s="1964"/>
      <c r="C194" s="1964"/>
      <c r="D194" s="1964"/>
      <c r="E194" s="1964"/>
      <c r="F194" s="1964"/>
      <c r="G194" s="1964"/>
      <c r="H194" s="1965"/>
    </row>
    <row r="195" spans="1:8" ht="39" thickBot="1">
      <c r="A195" s="1930" t="s">
        <v>53</v>
      </c>
      <c r="B195" s="1931"/>
      <c r="C195" s="1931"/>
      <c r="D195" s="1931"/>
      <c r="E195" s="1931"/>
      <c r="F195" s="1931"/>
      <c r="G195" s="1931"/>
      <c r="H195" s="1932"/>
    </row>
  </sheetData>
  <mergeCells count="180">
    <mergeCell ref="A182:H182"/>
    <mergeCell ref="A183:H183"/>
    <mergeCell ref="A184:H184"/>
    <mergeCell ref="A185:H185"/>
    <mergeCell ref="A189:H189"/>
    <mergeCell ref="A193:H193"/>
    <mergeCell ref="A194:H194"/>
    <mergeCell ref="A195:H195"/>
    <mergeCell ref="A172:H172"/>
    <mergeCell ref="A173:H173"/>
    <mergeCell ref="A174:H174"/>
    <mergeCell ref="A175:H175"/>
    <mergeCell ref="A176:H176"/>
    <mergeCell ref="A177:H177"/>
    <mergeCell ref="A179:H179"/>
    <mergeCell ref="A180:H180"/>
    <mergeCell ref="A181:H181"/>
    <mergeCell ref="A163:H163"/>
    <mergeCell ref="A164:H164"/>
    <mergeCell ref="A165:H165"/>
    <mergeCell ref="A166:H166"/>
    <mergeCell ref="A167:H167"/>
    <mergeCell ref="A168:H168"/>
    <mergeCell ref="A169:H169"/>
    <mergeCell ref="A170:H170"/>
    <mergeCell ref="A171:H171"/>
    <mergeCell ref="A154:H154"/>
    <mergeCell ref="A155:H155"/>
    <mergeCell ref="A156:H156"/>
    <mergeCell ref="A157:H157"/>
    <mergeCell ref="A158:H158"/>
    <mergeCell ref="A159:H159"/>
    <mergeCell ref="A160:H160"/>
    <mergeCell ref="A161:H161"/>
    <mergeCell ref="A162:H162"/>
    <mergeCell ref="A148:H148"/>
    <mergeCell ref="A149:H149"/>
    <mergeCell ref="A150:A152"/>
    <mergeCell ref="B150:B152"/>
    <mergeCell ref="C150:C152"/>
    <mergeCell ref="D150:E152"/>
    <mergeCell ref="F150:F152"/>
    <mergeCell ref="G150:H150"/>
    <mergeCell ref="G151:H151"/>
    <mergeCell ref="G152:H152"/>
    <mergeCell ref="A136:H136"/>
    <mergeCell ref="A140:H140"/>
    <mergeCell ref="A144:H144"/>
    <mergeCell ref="A145:H145"/>
    <mergeCell ref="A146:H146"/>
    <mergeCell ref="A131:H131"/>
    <mergeCell ref="A132:H132"/>
    <mergeCell ref="A133:H133"/>
    <mergeCell ref="A134:H134"/>
    <mergeCell ref="A135:H135"/>
    <mergeCell ref="A125:H125"/>
    <mergeCell ref="A126:H126"/>
    <mergeCell ref="A127:H127"/>
    <mergeCell ref="A128:H128"/>
    <mergeCell ref="A130:H130"/>
    <mergeCell ref="A120:H120"/>
    <mergeCell ref="A121:H121"/>
    <mergeCell ref="A122:H122"/>
    <mergeCell ref="A123:H123"/>
    <mergeCell ref="A124:H124"/>
    <mergeCell ref="A115:H115"/>
    <mergeCell ref="A116:H116"/>
    <mergeCell ref="A117:H117"/>
    <mergeCell ref="A118:H118"/>
    <mergeCell ref="A119:H119"/>
    <mergeCell ref="A110:H110"/>
    <mergeCell ref="A111:H111"/>
    <mergeCell ref="A112:H112"/>
    <mergeCell ref="A113:H113"/>
    <mergeCell ref="A114:H114"/>
    <mergeCell ref="A105:H105"/>
    <mergeCell ref="A106:H106"/>
    <mergeCell ref="A107:H107"/>
    <mergeCell ref="A108:H108"/>
    <mergeCell ref="A109:H109"/>
    <mergeCell ref="A99:H99"/>
    <mergeCell ref="A100:H100"/>
    <mergeCell ref="A101:A103"/>
    <mergeCell ref="B101:B103"/>
    <mergeCell ref="C101:C103"/>
    <mergeCell ref="D101:E103"/>
    <mergeCell ref="F101:F103"/>
    <mergeCell ref="G101:H101"/>
    <mergeCell ref="G102:H102"/>
    <mergeCell ref="G103:H103"/>
    <mergeCell ref="A22:H22"/>
    <mergeCell ref="A17:H17"/>
    <mergeCell ref="A18:H18"/>
    <mergeCell ref="A7:H7"/>
    <mergeCell ref="A8:H8"/>
    <mergeCell ref="A9:H9"/>
    <mergeCell ref="A10:H10"/>
    <mergeCell ref="A16:H16"/>
    <mergeCell ref="A19:H19"/>
    <mergeCell ref="A20:H20"/>
    <mergeCell ref="A21:H21"/>
    <mergeCell ref="A11:H11"/>
    <mergeCell ref="A12:H12"/>
    <mergeCell ref="A13:H13"/>
    <mergeCell ref="A14:H14"/>
    <mergeCell ref="A15:H15"/>
    <mergeCell ref="A1:H1"/>
    <mergeCell ref="A2:H2"/>
    <mergeCell ref="G3:H3"/>
    <mergeCell ref="G4:H4"/>
    <mergeCell ref="G5:H5"/>
    <mergeCell ref="D3:E5"/>
    <mergeCell ref="A3:A5"/>
    <mergeCell ref="B3:B5"/>
    <mergeCell ref="C3:C5"/>
    <mergeCell ref="F3:F5"/>
    <mergeCell ref="A23:H23"/>
    <mergeCell ref="A24:H24"/>
    <mergeCell ref="A25:H25"/>
    <mergeCell ref="A26:H26"/>
    <mergeCell ref="A27:H27"/>
    <mergeCell ref="A48:H48"/>
    <mergeCell ref="A28:H28"/>
    <mergeCell ref="A36:H36"/>
    <mergeCell ref="A37:H37"/>
    <mergeCell ref="A38:H38"/>
    <mergeCell ref="A32:H32"/>
    <mergeCell ref="A33:H33"/>
    <mergeCell ref="A34:H34"/>
    <mergeCell ref="A35:H35"/>
    <mergeCell ref="A29:H29"/>
    <mergeCell ref="A30:H30"/>
    <mergeCell ref="A46:H46"/>
    <mergeCell ref="A47:H47"/>
    <mergeCell ref="A42:H42"/>
    <mergeCell ref="A50:H50"/>
    <mergeCell ref="A51:H51"/>
    <mergeCell ref="A52:A54"/>
    <mergeCell ref="B52:B54"/>
    <mergeCell ref="C52:C54"/>
    <mergeCell ref="D52:E54"/>
    <mergeCell ref="F52:F54"/>
    <mergeCell ref="G52:H52"/>
    <mergeCell ref="G53:H53"/>
    <mergeCell ref="G54:H54"/>
    <mergeCell ref="A56:H56"/>
    <mergeCell ref="A57:H57"/>
    <mergeCell ref="A58:H58"/>
    <mergeCell ref="A59:H59"/>
    <mergeCell ref="A60:H60"/>
    <mergeCell ref="A61:H61"/>
    <mergeCell ref="A62:H62"/>
    <mergeCell ref="A63:H63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73:H73"/>
    <mergeCell ref="A84:H84"/>
    <mergeCell ref="A85:H85"/>
    <mergeCell ref="A86:H86"/>
    <mergeCell ref="A87:H87"/>
    <mergeCell ref="A91:H91"/>
    <mergeCell ref="A95:H95"/>
    <mergeCell ref="A96:H96"/>
    <mergeCell ref="A97:H97"/>
    <mergeCell ref="A74:H74"/>
    <mergeCell ref="A75:H75"/>
    <mergeCell ref="A76:H76"/>
    <mergeCell ref="A77:H77"/>
    <mergeCell ref="A78:H78"/>
    <mergeCell ref="A79:H79"/>
    <mergeCell ref="A81:H81"/>
    <mergeCell ref="A82:H82"/>
    <mergeCell ref="A83:H83"/>
  </mergeCells>
  <phoneticPr fontId="20" type="noConversion"/>
  <printOptions horizontalCentered="1" verticalCentered="1"/>
  <pageMargins left="0" right="0" top="0.39370078740157483" bottom="0.39370078740157483" header="0" footer="0"/>
  <pageSetup paperSize="9" scale="59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9B01-9B84-4D60-9848-2DA1F6F02408}">
  <sheetPr codeName="Sheet14"/>
  <dimension ref="A1:H32"/>
  <sheetViews>
    <sheetView topLeftCell="A8" workbookViewId="0">
      <selection activeCell="J20" sqref="J20"/>
    </sheetView>
  </sheetViews>
  <sheetFormatPr defaultRowHeight="16.5"/>
  <cols>
    <col min="1" max="8" width="8.33203125" style="33" customWidth="1"/>
    <col min="9" max="16384" width="8.88671875" style="32"/>
  </cols>
  <sheetData>
    <row r="1" spans="1:8">
      <c r="A1" s="1966" t="s">
        <v>647</v>
      </c>
      <c r="B1" s="1966"/>
      <c r="C1" s="1966"/>
      <c r="D1" s="1966"/>
      <c r="E1" s="1966"/>
      <c r="F1" s="1966"/>
      <c r="G1" s="1967"/>
      <c r="H1" s="1967"/>
    </row>
    <row r="2" spans="1:8" s="1" customFormat="1" ht="9.75">
      <c r="A2" s="40"/>
      <c r="B2" s="40"/>
      <c r="C2" s="2"/>
      <c r="D2" s="2"/>
      <c r="E2" s="2"/>
      <c r="F2" s="2"/>
      <c r="G2" s="2"/>
      <c r="H2" s="2"/>
    </row>
    <row r="3" spans="1:8" s="1" customFormat="1" ht="9.75">
      <c r="A3" s="40"/>
      <c r="B3" s="40"/>
      <c r="C3" s="2"/>
      <c r="D3" s="2"/>
      <c r="E3" s="2"/>
      <c r="F3" s="2"/>
      <c r="G3" s="2"/>
      <c r="H3" s="2"/>
    </row>
    <row r="4" spans="1:8" ht="26.25">
      <c r="A4" s="1983" t="s">
        <v>637</v>
      </c>
      <c r="B4" s="1983"/>
      <c r="C4" s="1983"/>
      <c r="D4" s="1983"/>
      <c r="E4" s="1983"/>
      <c r="F4" s="1983"/>
      <c r="G4" s="1983"/>
      <c r="H4" s="1983"/>
    </row>
    <row r="5" spans="1:8" s="1" customFormat="1" ht="9.75">
      <c r="A5" s="64"/>
      <c r="B5" s="64"/>
      <c r="C5" s="2"/>
      <c r="D5" s="2"/>
      <c r="E5" s="2"/>
      <c r="F5" s="2"/>
      <c r="G5" s="2"/>
      <c r="H5" s="2"/>
    </row>
    <row r="6" spans="1:8" s="1" customFormat="1" ht="9.75">
      <c r="A6" s="64"/>
      <c r="B6" s="64"/>
      <c r="C6" s="2"/>
      <c r="D6" s="2"/>
      <c r="E6" s="2"/>
      <c r="F6" s="2"/>
      <c r="G6" s="2"/>
      <c r="H6" s="2"/>
    </row>
    <row r="7" spans="1:8" s="33" customFormat="1" ht="24.95" customHeight="1">
      <c r="A7" s="1968" t="s">
        <v>638</v>
      </c>
      <c r="B7" s="1968"/>
      <c r="C7" s="1968"/>
      <c r="D7" s="1968"/>
      <c r="E7" s="1968"/>
      <c r="F7" s="1968"/>
      <c r="G7" s="1968"/>
      <c r="H7" s="1968"/>
    </row>
    <row r="8" spans="1:8" s="33" customFormat="1" ht="24.95" customHeight="1">
      <c r="A8" s="1968"/>
      <c r="B8" s="1968"/>
      <c r="C8" s="1968"/>
      <c r="D8" s="1968"/>
      <c r="E8" s="1968"/>
      <c r="F8" s="1968"/>
      <c r="G8" s="1968"/>
      <c r="H8" s="1968"/>
    </row>
    <row r="9" spans="1:8" s="33" customFormat="1" ht="24.95" customHeight="1">
      <c r="A9" s="1968"/>
      <c r="B9" s="1968"/>
      <c r="C9" s="1968"/>
      <c r="D9" s="1968"/>
      <c r="E9" s="1968"/>
      <c r="F9" s="1968"/>
      <c r="G9" s="1968"/>
      <c r="H9" s="1968"/>
    </row>
    <row r="10" spans="1:8" s="33" customFormat="1" ht="24.95" customHeight="1">
      <c r="A10" s="1968" t="s">
        <v>639</v>
      </c>
      <c r="B10" s="1968"/>
      <c r="C10" s="1968"/>
      <c r="D10" s="1968"/>
      <c r="E10" s="1968"/>
      <c r="F10" s="1968"/>
      <c r="G10" s="1968"/>
      <c r="H10" s="1968"/>
    </row>
    <row r="11" spans="1:8" s="33" customFormat="1" ht="24.95" customHeight="1">
      <c r="A11" s="1968"/>
      <c r="B11" s="1968"/>
      <c r="C11" s="1968"/>
      <c r="D11" s="1968"/>
      <c r="E11" s="1968"/>
      <c r="F11" s="1968"/>
      <c r="G11" s="1968"/>
      <c r="H11" s="1968"/>
    </row>
    <row r="12" spans="1:8" s="33" customFormat="1" ht="24.95" customHeight="1">
      <c r="A12" s="1968" t="s">
        <v>644</v>
      </c>
      <c r="B12" s="1968"/>
      <c r="C12" s="1968"/>
      <c r="D12" s="1968"/>
      <c r="E12" s="1968"/>
      <c r="F12" s="1968"/>
      <c r="G12" s="1968"/>
      <c r="H12" s="1968"/>
    </row>
    <row r="13" spans="1:8" s="33" customFormat="1" ht="24.95" customHeight="1">
      <c r="A13" s="1968" t="s">
        <v>645</v>
      </c>
      <c r="B13" s="1968"/>
      <c r="C13" s="1968"/>
      <c r="D13" s="1968"/>
      <c r="E13" s="1968"/>
      <c r="F13" s="1968"/>
      <c r="G13" s="1968"/>
      <c r="H13" s="1968"/>
    </row>
    <row r="14" spans="1:8" s="33" customFormat="1" ht="24.95" customHeight="1">
      <c r="A14" s="1968"/>
      <c r="B14" s="1968"/>
      <c r="C14" s="1968"/>
      <c r="D14" s="1968"/>
      <c r="E14" s="1968"/>
      <c r="F14" s="1968"/>
      <c r="G14" s="1968"/>
      <c r="H14" s="1968"/>
    </row>
    <row r="15" spans="1:8" s="33" customFormat="1" ht="24.95" customHeight="1">
      <c r="A15" s="1968" t="s">
        <v>646</v>
      </c>
      <c r="B15" s="1968"/>
      <c r="C15" s="1968"/>
      <c r="D15" s="1968"/>
      <c r="E15" s="1968"/>
      <c r="F15" s="1968"/>
      <c r="G15" s="1968"/>
      <c r="H15" s="1968"/>
    </row>
    <row r="16" spans="1:8" s="33" customFormat="1" ht="24.95" customHeight="1">
      <c r="A16" s="1968" t="s">
        <v>640</v>
      </c>
      <c r="B16" s="1968"/>
      <c r="C16" s="1968"/>
      <c r="D16" s="1968"/>
      <c r="E16" s="1968"/>
      <c r="F16" s="1968"/>
      <c r="G16" s="1968"/>
      <c r="H16" s="1968"/>
    </row>
    <row r="17" spans="1:8" s="33" customFormat="1" ht="24.95" customHeight="1">
      <c r="A17" s="1968"/>
      <c r="B17" s="1968"/>
      <c r="C17" s="1968"/>
      <c r="D17" s="1968"/>
      <c r="E17" s="1968"/>
      <c r="F17" s="1968"/>
      <c r="G17" s="1968"/>
      <c r="H17" s="1968"/>
    </row>
    <row r="18" spans="1:8" s="33" customFormat="1" ht="24.95" customHeight="1">
      <c r="A18" s="1968"/>
      <c r="B18" s="1968"/>
      <c r="C18" s="1968"/>
      <c r="D18" s="1968"/>
      <c r="E18" s="1968"/>
      <c r="F18" s="1968"/>
      <c r="G18" s="1968"/>
      <c r="H18" s="1968"/>
    </row>
    <row r="19" spans="1:8" s="33" customFormat="1" ht="24.95" customHeight="1">
      <c r="A19" s="1968" t="s">
        <v>641</v>
      </c>
      <c r="B19" s="1968"/>
      <c r="C19" s="1968"/>
      <c r="D19" s="1968"/>
      <c r="E19" s="1968"/>
      <c r="F19" s="1968"/>
      <c r="G19" s="1968"/>
      <c r="H19" s="1968"/>
    </row>
    <row r="20" spans="1:8" s="33" customFormat="1" ht="24.95" customHeight="1">
      <c r="A20" s="1968"/>
      <c r="B20" s="1968"/>
      <c r="C20" s="1968"/>
      <c r="D20" s="1968"/>
      <c r="E20" s="1968"/>
      <c r="F20" s="1968"/>
      <c r="G20" s="1968"/>
      <c r="H20" s="1968"/>
    </row>
    <row r="21" spans="1:8" s="33" customFormat="1" ht="24.95" customHeight="1">
      <c r="A21" s="1968"/>
      <c r="B21" s="1968"/>
      <c r="C21" s="1968"/>
      <c r="D21" s="1968"/>
      <c r="E21" s="1968"/>
      <c r="F21" s="1968"/>
      <c r="G21" s="1968"/>
      <c r="H21" s="1968"/>
    </row>
    <row r="22" spans="1:8" s="33" customFormat="1" ht="24.95" customHeight="1">
      <c r="A22" s="1968" t="s">
        <v>642</v>
      </c>
      <c r="B22" s="1968"/>
      <c r="C22" s="1968"/>
      <c r="D22" s="1968"/>
      <c r="E22" s="1968"/>
      <c r="F22" s="1968"/>
      <c r="G22" s="1968"/>
      <c r="H22" s="1968"/>
    </row>
    <row r="23" spans="1:8" s="33" customFormat="1" ht="24.95" customHeight="1">
      <c r="A23" s="1968"/>
      <c r="B23" s="1968"/>
      <c r="C23" s="1968"/>
      <c r="D23" s="1968"/>
      <c r="E23" s="1968"/>
      <c r="F23" s="1968"/>
      <c r="G23" s="1968"/>
      <c r="H23" s="1968"/>
    </row>
    <row r="24" spans="1:8" s="1" customFormat="1" ht="10.5" thickBot="1">
      <c r="A24" s="64"/>
      <c r="B24" s="64"/>
      <c r="C24" s="64"/>
      <c r="D24" s="64"/>
      <c r="E24" s="64"/>
      <c r="F24" s="64"/>
      <c r="G24" s="64"/>
      <c r="H24" s="64"/>
    </row>
    <row r="25" spans="1:8" ht="19.5">
      <c r="A25" s="1969" t="s">
        <v>643</v>
      </c>
      <c r="B25" s="1970"/>
      <c r="C25" s="1971"/>
      <c r="D25" s="1971"/>
      <c r="E25" s="1971"/>
      <c r="F25" s="1971"/>
      <c r="G25" s="1971"/>
      <c r="H25" s="1972"/>
    </row>
    <row r="26" spans="1:8" ht="19.5">
      <c r="A26" s="1979" t="s">
        <v>587</v>
      </c>
      <c r="B26" s="1980"/>
      <c r="C26" s="1977"/>
      <c r="D26" s="1977"/>
      <c r="E26" s="1977" t="s">
        <v>231</v>
      </c>
      <c r="F26" s="1977"/>
      <c r="G26" s="1977"/>
      <c r="H26" s="1978"/>
    </row>
    <row r="27" spans="1:8" ht="25.5" customHeight="1" thickBot="1">
      <c r="A27" s="1973"/>
      <c r="B27" s="1974"/>
      <c r="C27" s="1975"/>
      <c r="D27" s="1975"/>
      <c r="E27" s="1975"/>
      <c r="F27" s="1975"/>
      <c r="G27" s="1975"/>
      <c r="H27" s="1976"/>
    </row>
    <row r="28" spans="1:8" s="1" customFormat="1" ht="9.75">
      <c r="A28" s="65"/>
      <c r="B28" s="65"/>
      <c r="C28" s="65"/>
      <c r="D28" s="65"/>
      <c r="E28" s="65"/>
      <c r="F28" s="65"/>
      <c r="G28" s="65"/>
      <c r="H28" s="65"/>
    </row>
    <row r="29" spans="1:8" ht="20.25">
      <c r="A29" s="1982">
        <f>시간표!A63</f>
        <v>44156</v>
      </c>
      <c r="B29" s="1982"/>
      <c r="C29" s="1982"/>
      <c r="D29" s="1982"/>
      <c r="E29" s="1982"/>
      <c r="F29" s="1982"/>
      <c r="G29" s="1982"/>
      <c r="H29" s="1982"/>
    </row>
    <row r="30" spans="1:8" s="58" customFormat="1" ht="13.5">
      <c r="A30" s="66"/>
      <c r="B30" s="66"/>
      <c r="C30" s="67"/>
      <c r="D30" s="67"/>
      <c r="E30" s="67"/>
      <c r="F30" s="67"/>
      <c r="G30" s="67"/>
      <c r="H30" s="67"/>
    </row>
    <row r="31" spans="1:8" ht="20.25">
      <c r="A31" s="1981" t="s">
        <v>648</v>
      </c>
      <c r="B31" s="1981"/>
      <c r="C31" s="1981"/>
      <c r="D31" s="1981"/>
      <c r="E31" s="1981"/>
      <c r="F31" s="1981"/>
      <c r="G31" s="1981"/>
      <c r="H31" s="1981"/>
    </row>
    <row r="32" spans="1:8" ht="17.25">
      <c r="A32" s="63"/>
      <c r="B32" s="63"/>
    </row>
  </sheetData>
  <mergeCells count="18">
    <mergeCell ref="A31:H31"/>
    <mergeCell ref="A29:H29"/>
    <mergeCell ref="A22:H23"/>
    <mergeCell ref="A4:H4"/>
    <mergeCell ref="A12:H12"/>
    <mergeCell ref="A15:H15"/>
    <mergeCell ref="A1:F1"/>
    <mergeCell ref="G1:H1"/>
    <mergeCell ref="A19:H21"/>
    <mergeCell ref="A25:H25"/>
    <mergeCell ref="A27:D27"/>
    <mergeCell ref="E27:H27"/>
    <mergeCell ref="E26:H26"/>
    <mergeCell ref="A26:D26"/>
    <mergeCell ref="A10:H11"/>
    <mergeCell ref="A7:H9"/>
    <mergeCell ref="A13:H14"/>
    <mergeCell ref="A16:H18"/>
  </mergeCells>
  <phoneticPr fontId="2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1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C1EE-782C-4FBB-8655-F44CDEF257C6}">
  <sheetPr codeName="Sheet19">
    <pageSetUpPr fitToPage="1"/>
  </sheetPr>
  <dimension ref="A1:J228"/>
  <sheetViews>
    <sheetView topLeftCell="A67" workbookViewId="0">
      <selection activeCell="K87" sqref="K87"/>
    </sheetView>
  </sheetViews>
  <sheetFormatPr defaultRowHeight="20.25"/>
  <cols>
    <col min="1" max="1" width="7.88671875" style="263" bestFit="1" customWidth="1"/>
    <col min="2" max="2" width="16.109375" style="263" bestFit="1" customWidth="1"/>
    <col min="3" max="3" width="8.88671875" style="263"/>
    <col min="4" max="4" width="26.21875" style="263" bestFit="1" customWidth="1"/>
    <col min="5" max="5" width="7.88671875" style="263" bestFit="1" customWidth="1"/>
    <col min="6" max="6" width="12.21875" style="263" bestFit="1" customWidth="1"/>
    <col min="7" max="7" width="11.109375" style="263" bestFit="1" customWidth="1"/>
    <col min="8" max="8" width="2.77734375" style="263" bestFit="1" customWidth="1"/>
    <col min="9" max="9" width="11.44140625" style="263" bestFit="1" customWidth="1"/>
    <col min="10" max="10" width="8.109375" style="263" bestFit="1" customWidth="1"/>
    <col min="11" max="16384" width="8.88671875" style="263"/>
  </cols>
  <sheetData>
    <row r="1" spans="1:10" ht="26.25">
      <c r="A1" s="262" t="s">
        <v>331</v>
      </c>
      <c r="B1" s="262" t="s">
        <v>330</v>
      </c>
      <c r="D1" s="1984" t="s">
        <v>2075</v>
      </c>
      <c r="E1" s="1984"/>
      <c r="F1" s="1984"/>
      <c r="G1" s="1984"/>
      <c r="H1" s="1984"/>
      <c r="I1" s="1984"/>
      <c r="J1" s="1984"/>
    </row>
    <row r="2" spans="1:10" ht="27.95" customHeight="1">
      <c r="A2" s="34" t="str">
        <f ca="1">관리대장!D2</f>
        <v>김순남</v>
      </c>
      <c r="B2" s="34" t="str">
        <f ca="1">관리대장!F2</f>
        <v>010-5831-5851</v>
      </c>
      <c r="D2" s="1072" t="s">
        <v>1129</v>
      </c>
      <c r="E2" s="1073" t="s">
        <v>2029</v>
      </c>
      <c r="F2" s="822" t="s">
        <v>2030</v>
      </c>
      <c r="G2" s="822" t="s">
        <v>2031</v>
      </c>
      <c r="H2" s="1074" t="s">
        <v>1694</v>
      </c>
      <c r="I2" s="822" t="s">
        <v>2032</v>
      </c>
      <c r="J2" s="1075" t="s">
        <v>2033</v>
      </c>
    </row>
    <row r="3" spans="1:10" ht="27.95" customHeight="1">
      <c r="A3" s="34" t="str">
        <f ca="1">관리대장!D3</f>
        <v>민향식</v>
      </c>
      <c r="B3" s="34" t="str">
        <f ca="1">관리대장!F3</f>
        <v>010-2472-3247</v>
      </c>
      <c r="D3" s="1072" t="s">
        <v>1129</v>
      </c>
      <c r="E3" s="1073" t="s">
        <v>2034</v>
      </c>
      <c r="F3" s="822" t="s">
        <v>2035</v>
      </c>
      <c r="G3" s="822" t="s">
        <v>2036</v>
      </c>
      <c r="H3" s="1076" t="s">
        <v>1687</v>
      </c>
      <c r="I3" s="822" t="s">
        <v>1952</v>
      </c>
      <c r="J3" s="313" t="s">
        <v>2037</v>
      </c>
    </row>
    <row r="4" spans="1:10" ht="27.95" customHeight="1">
      <c r="A4" s="34" t="str">
        <f ca="1">관리대장!D4</f>
        <v>박정옥</v>
      </c>
      <c r="B4" s="34" t="str">
        <f ca="1">관리대장!F4</f>
        <v>010-6430-6947</v>
      </c>
      <c r="D4" s="1072" t="s">
        <v>1129</v>
      </c>
      <c r="E4" s="1073" t="s">
        <v>2038</v>
      </c>
      <c r="F4" s="822" t="s">
        <v>2039</v>
      </c>
      <c r="G4" s="822" t="s">
        <v>2040</v>
      </c>
      <c r="H4" s="1074" t="s">
        <v>1687</v>
      </c>
      <c r="I4" s="822" t="s">
        <v>2041</v>
      </c>
      <c r="J4" s="313" t="s">
        <v>2037</v>
      </c>
    </row>
    <row r="5" spans="1:10" ht="27.95" customHeight="1">
      <c r="A5" s="34" t="str">
        <f ca="1">관리대장!D5</f>
        <v>배민옥</v>
      </c>
      <c r="B5" s="34" t="str">
        <f ca="1">관리대장!F5</f>
        <v>010-3238-4730</v>
      </c>
      <c r="D5" s="1072" t="s">
        <v>1129</v>
      </c>
      <c r="E5" s="1073" t="s">
        <v>903</v>
      </c>
      <c r="F5" s="822" t="s">
        <v>2042</v>
      </c>
      <c r="G5" s="822" t="s">
        <v>2043</v>
      </c>
      <c r="H5" s="1074" t="s">
        <v>1687</v>
      </c>
      <c r="I5" s="822" t="s">
        <v>1951</v>
      </c>
      <c r="J5" s="313" t="s">
        <v>2037</v>
      </c>
    </row>
    <row r="6" spans="1:10" ht="27.95" customHeight="1">
      <c r="A6" s="34" t="str">
        <f ca="1">관리대장!D6</f>
        <v>백복순</v>
      </c>
      <c r="B6" s="34" t="str">
        <f ca="1">관리대장!F6</f>
        <v>010-7476-4903</v>
      </c>
      <c r="D6" s="1072" t="s">
        <v>1129</v>
      </c>
      <c r="E6" s="1073" t="s">
        <v>2044</v>
      </c>
      <c r="F6" s="822" t="s">
        <v>2045</v>
      </c>
      <c r="G6" s="822" t="s">
        <v>2046</v>
      </c>
      <c r="H6" s="1074" t="s">
        <v>1694</v>
      </c>
      <c r="I6" s="822" t="s">
        <v>1958</v>
      </c>
      <c r="J6" s="313" t="s">
        <v>2037</v>
      </c>
    </row>
    <row r="7" spans="1:10" ht="27.95" customHeight="1">
      <c r="A7" s="34" t="str">
        <f ca="1">관리대장!D7</f>
        <v>신동숙</v>
      </c>
      <c r="B7" s="34" t="str">
        <f ca="1">관리대장!F7</f>
        <v>010-9586-3317</v>
      </c>
      <c r="D7" s="1072" t="s">
        <v>1129</v>
      </c>
      <c r="E7" s="1073" t="s">
        <v>2047</v>
      </c>
      <c r="F7" s="822" t="s">
        <v>2048</v>
      </c>
      <c r="G7" s="822" t="s">
        <v>2049</v>
      </c>
      <c r="H7" s="823" t="s">
        <v>1692</v>
      </c>
      <c r="I7" s="749" t="s">
        <v>1972</v>
      </c>
      <c r="J7" s="313" t="s">
        <v>2037</v>
      </c>
    </row>
    <row r="8" spans="1:10" ht="27.95" customHeight="1">
      <c r="A8" s="34" t="str">
        <f ca="1">관리대장!D8</f>
        <v>오매자</v>
      </c>
      <c r="B8" s="34" t="str">
        <f ca="1">관리대장!F8</f>
        <v>010-3854-2647</v>
      </c>
      <c r="D8" s="1077" t="s">
        <v>1870</v>
      </c>
      <c r="E8" s="1073" t="s">
        <v>2050</v>
      </c>
      <c r="F8" s="1078" t="s">
        <v>2051</v>
      </c>
      <c r="G8" s="1078" t="s">
        <v>2052</v>
      </c>
      <c r="H8" s="1079" t="s">
        <v>1694</v>
      </c>
      <c r="I8" s="1078" t="s">
        <v>1953</v>
      </c>
      <c r="J8" s="1080" t="s">
        <v>2037</v>
      </c>
    </row>
    <row r="9" spans="1:10" ht="27.95" customHeight="1">
      <c r="A9" s="34" t="str">
        <f ca="1">관리대장!D9</f>
        <v>이순임</v>
      </c>
      <c r="B9" s="34" t="str">
        <f ca="1">관리대장!F9</f>
        <v>010-6362-3254</v>
      </c>
      <c r="D9" s="1077" t="s">
        <v>1870</v>
      </c>
      <c r="E9" s="1073" t="s">
        <v>2053</v>
      </c>
      <c r="F9" s="1078" t="s">
        <v>2054</v>
      </c>
      <c r="G9" s="1078" t="s">
        <v>2055</v>
      </c>
      <c r="H9" s="1081" t="s">
        <v>1687</v>
      </c>
      <c r="I9" s="1078" t="s">
        <v>1954</v>
      </c>
      <c r="J9" s="1080" t="s">
        <v>2037</v>
      </c>
    </row>
    <row r="10" spans="1:10" ht="27.95" customHeight="1">
      <c r="A10" s="34" t="str">
        <f ca="1">관리대장!D10</f>
        <v>이종선</v>
      </c>
      <c r="B10" s="34" t="str">
        <f ca="1">관리대장!F10</f>
        <v>010-8200-2637</v>
      </c>
      <c r="D10" s="1077" t="s">
        <v>1870</v>
      </c>
      <c r="E10" s="1073" t="s">
        <v>2056</v>
      </c>
      <c r="F10" s="1078" t="s">
        <v>2057</v>
      </c>
      <c r="G10" s="1078" t="s">
        <v>2058</v>
      </c>
      <c r="H10" s="823"/>
      <c r="I10" s="749" t="s">
        <v>2059</v>
      </c>
      <c r="J10" s="1080" t="s">
        <v>2037</v>
      </c>
    </row>
    <row r="11" spans="1:10" ht="27.95" customHeight="1">
      <c r="A11" s="34" t="str">
        <f ca="1">관리대장!D11</f>
        <v>정정애</v>
      </c>
      <c r="B11" s="34" t="str">
        <f ca="1">관리대장!F11</f>
        <v>010-3167-8294</v>
      </c>
      <c r="D11" s="1077" t="s">
        <v>1870</v>
      </c>
      <c r="E11" s="1073" t="s">
        <v>2060</v>
      </c>
      <c r="F11" s="1078" t="s">
        <v>2061</v>
      </c>
      <c r="G11" s="1078" t="s">
        <v>2062</v>
      </c>
      <c r="H11" s="1079" t="s">
        <v>1692</v>
      </c>
      <c r="I11" s="1078" t="s">
        <v>2063</v>
      </c>
      <c r="J11" s="1080" t="s">
        <v>2037</v>
      </c>
    </row>
    <row r="12" spans="1:10" ht="27.95" customHeight="1">
      <c r="A12" s="34" t="str">
        <f ca="1">관리대장!D12</f>
        <v>정차복</v>
      </c>
      <c r="B12" s="34" t="str">
        <f ca="1">관리대장!F12</f>
        <v>010-5506-0345</v>
      </c>
      <c r="D12" s="1077" t="s">
        <v>1870</v>
      </c>
      <c r="E12" s="1073" t="s">
        <v>2064</v>
      </c>
      <c r="F12" s="1078" t="s">
        <v>2065</v>
      </c>
      <c r="G12" s="1078" t="s">
        <v>2066</v>
      </c>
      <c r="H12" s="823"/>
      <c r="I12" s="749" t="s">
        <v>2067</v>
      </c>
      <c r="J12" s="1080" t="s">
        <v>2037</v>
      </c>
    </row>
    <row r="13" spans="1:10" ht="27.95" customHeight="1">
      <c r="A13" s="34" t="str">
        <f ca="1">관리대장!D13</f>
        <v>최정숙</v>
      </c>
      <c r="B13" s="34" t="str">
        <f ca="1">관리대장!F13</f>
        <v>010-2510-9584</v>
      </c>
      <c r="D13" s="822" t="s">
        <v>2068</v>
      </c>
      <c r="E13" s="1082" t="s">
        <v>960</v>
      </c>
      <c r="F13" s="313" t="s">
        <v>961</v>
      </c>
      <c r="G13" s="313" t="s">
        <v>962</v>
      </c>
      <c r="H13" s="1074" t="s">
        <v>1692</v>
      </c>
      <c r="I13" s="822"/>
      <c r="J13" s="313" t="s">
        <v>2037</v>
      </c>
    </row>
    <row r="14" spans="1:10" ht="27.95" customHeight="1">
      <c r="A14" s="34" t="str">
        <f ca="1">관리대장!D14</f>
        <v>유영순</v>
      </c>
      <c r="B14" s="34" t="str">
        <f ca="1">관리대장!F14</f>
        <v>010-8999-0541</v>
      </c>
      <c r="D14" s="822" t="s">
        <v>2068</v>
      </c>
      <c r="E14" s="1073" t="s">
        <v>967</v>
      </c>
      <c r="F14" s="822" t="s">
        <v>968</v>
      </c>
      <c r="G14" s="822" t="s">
        <v>969</v>
      </c>
      <c r="H14" s="1074" t="s">
        <v>1692</v>
      </c>
      <c r="I14" s="822" t="s">
        <v>1964</v>
      </c>
      <c r="J14" s="313" t="s">
        <v>2037</v>
      </c>
    </row>
    <row r="15" spans="1:10" ht="27.95" customHeight="1">
      <c r="A15" s="34" t="str">
        <f ca="1">관리대장!D15</f>
        <v>이현순</v>
      </c>
      <c r="B15" s="34" t="str">
        <f ca="1">관리대장!F15</f>
        <v>010-9249-7224</v>
      </c>
      <c r="D15" s="822" t="s">
        <v>2068</v>
      </c>
      <c r="E15" s="1073" t="s">
        <v>972</v>
      </c>
      <c r="F15" s="822" t="s">
        <v>973</v>
      </c>
      <c r="G15" s="822" t="s">
        <v>974</v>
      </c>
      <c r="H15" s="1076" t="s">
        <v>1687</v>
      </c>
      <c r="I15" s="822" t="s">
        <v>1963</v>
      </c>
      <c r="J15" s="313" t="s">
        <v>2037</v>
      </c>
    </row>
    <row r="16" spans="1:10" ht="27.95" customHeight="1">
      <c r="A16" s="34" t="str">
        <f ca="1">관리대장!D16</f>
        <v>김미숙</v>
      </c>
      <c r="B16" s="34" t="str">
        <f ca="1">관리대장!F16</f>
        <v>010-6788-8421</v>
      </c>
      <c r="D16" s="822" t="s">
        <v>2068</v>
      </c>
      <c r="E16" s="1073" t="s">
        <v>977</v>
      </c>
      <c r="F16" s="822" t="s">
        <v>978</v>
      </c>
      <c r="G16" s="822" t="s">
        <v>979</v>
      </c>
      <c r="H16" s="1074" t="s">
        <v>1687</v>
      </c>
      <c r="I16" s="822" t="s">
        <v>1965</v>
      </c>
      <c r="J16" s="313" t="s">
        <v>2037</v>
      </c>
    </row>
    <row r="17" spans="1:10" ht="27.95" customHeight="1">
      <c r="A17" s="34" t="str">
        <f ca="1">관리대장!D17</f>
        <v>박옥순</v>
      </c>
      <c r="B17" s="34" t="str">
        <f ca="1">관리대장!F17</f>
        <v>010-5584-3686</v>
      </c>
      <c r="D17" s="822" t="s">
        <v>2068</v>
      </c>
      <c r="E17" s="1073" t="s">
        <v>980</v>
      </c>
      <c r="F17" s="822" t="s">
        <v>981</v>
      </c>
      <c r="G17" s="822" t="s">
        <v>982</v>
      </c>
      <c r="H17" s="1076" t="s">
        <v>1687</v>
      </c>
      <c r="I17" s="822" t="s">
        <v>1966</v>
      </c>
      <c r="J17" s="313" t="s">
        <v>2037</v>
      </c>
    </row>
    <row r="18" spans="1:10" ht="27.95" customHeight="1">
      <c r="A18" s="34" t="str">
        <f ca="1">관리대장!D18</f>
        <v>윤여도</v>
      </c>
      <c r="B18" s="34" t="str">
        <f ca="1">관리대장!F18</f>
        <v>010-6420-0542</v>
      </c>
      <c r="D18" s="1078" t="s">
        <v>1079</v>
      </c>
      <c r="E18" s="1073" t="s">
        <v>1081</v>
      </c>
      <c r="F18" s="1078" t="s">
        <v>1082</v>
      </c>
      <c r="G18" s="1078" t="s">
        <v>1083</v>
      </c>
      <c r="H18" s="1079" t="s">
        <v>1694</v>
      </c>
      <c r="I18" s="1078" t="s">
        <v>1961</v>
      </c>
      <c r="J18" s="1080" t="s">
        <v>2037</v>
      </c>
    </row>
    <row r="19" spans="1:10" ht="27.95" customHeight="1">
      <c r="A19" s="34" t="str">
        <f ca="1">관리대장!D19</f>
        <v>임유덕</v>
      </c>
      <c r="B19" s="34" t="str">
        <f ca="1">관리대장!F19</f>
        <v>010-2881-1073</v>
      </c>
      <c r="D19" s="1078" t="s">
        <v>1079</v>
      </c>
      <c r="E19" s="1073" t="s">
        <v>1049</v>
      </c>
      <c r="F19" s="1078" t="s">
        <v>1050</v>
      </c>
      <c r="G19" s="1078" t="s">
        <v>1051</v>
      </c>
      <c r="H19" s="1081" t="s">
        <v>1687</v>
      </c>
      <c r="I19" s="1078" t="s">
        <v>1959</v>
      </c>
      <c r="J19" s="1080" t="s">
        <v>2037</v>
      </c>
    </row>
    <row r="20" spans="1:10" ht="27.95" customHeight="1">
      <c r="A20" s="34" t="str">
        <f ca="1">관리대장!D20</f>
        <v>엄정원</v>
      </c>
      <c r="B20" s="34" t="str">
        <f ca="1">관리대장!F20</f>
        <v>010-9915-5263</v>
      </c>
      <c r="D20" s="1078" t="s">
        <v>1079</v>
      </c>
      <c r="E20" s="1073" t="s">
        <v>1052</v>
      </c>
      <c r="F20" s="1078" t="s">
        <v>1053</v>
      </c>
      <c r="G20" s="1078" t="s">
        <v>1054</v>
      </c>
      <c r="H20" s="1079" t="s">
        <v>1692</v>
      </c>
      <c r="I20" s="1078" t="s">
        <v>1967</v>
      </c>
      <c r="J20" s="1080" t="s">
        <v>2037</v>
      </c>
    </row>
    <row r="21" spans="1:10" ht="27.95" customHeight="1">
      <c r="A21" s="34" t="str">
        <f ca="1">관리대장!D21</f>
        <v>최영해</v>
      </c>
      <c r="B21" s="34" t="str">
        <f ca="1">관리대장!F21</f>
        <v>010-9467-1203</v>
      </c>
      <c r="D21" s="1078" t="s">
        <v>1079</v>
      </c>
      <c r="E21" s="1073" t="s">
        <v>1055</v>
      </c>
      <c r="F21" s="1078" t="s">
        <v>1056</v>
      </c>
      <c r="G21" s="1078" t="s">
        <v>1057</v>
      </c>
      <c r="H21" s="1079"/>
      <c r="I21" s="1078"/>
      <c r="J21" s="1080" t="s">
        <v>2037</v>
      </c>
    </row>
    <row r="22" spans="1:10" ht="27.95" customHeight="1">
      <c r="A22" s="34" t="str">
        <f ca="1">관리대장!D22</f>
        <v>김영희</v>
      </c>
      <c r="B22" s="34" t="str">
        <f ca="1">관리대장!F22</f>
        <v>010-8379-6895</v>
      </c>
      <c r="D22" s="1078" t="s">
        <v>1079</v>
      </c>
      <c r="E22" s="1073" t="s">
        <v>1087</v>
      </c>
      <c r="F22" s="1078" t="s">
        <v>1088</v>
      </c>
      <c r="G22" s="1078" t="s">
        <v>1089</v>
      </c>
      <c r="H22" s="1079" t="s">
        <v>1692</v>
      </c>
      <c r="I22" s="1078" t="s">
        <v>1960</v>
      </c>
      <c r="J22" s="1080" t="s">
        <v>2037</v>
      </c>
    </row>
    <row r="23" spans="1:10" ht="27.95" customHeight="1">
      <c r="A23" s="34" t="str">
        <f ca="1">관리대장!D23</f>
        <v>김옥순</v>
      </c>
      <c r="B23" s="34" t="str">
        <f ca="1">관리대장!F23</f>
        <v>010-3561-3628</v>
      </c>
      <c r="D23" s="1078" t="s">
        <v>1079</v>
      </c>
      <c r="E23" s="1073" t="s">
        <v>1091</v>
      </c>
      <c r="F23" s="1078" t="s">
        <v>1092</v>
      </c>
      <c r="G23" s="1078" t="s">
        <v>1093</v>
      </c>
      <c r="H23" s="1079"/>
      <c r="I23" s="1078" t="s">
        <v>2069</v>
      </c>
      <c r="J23" s="1080" t="s">
        <v>2070</v>
      </c>
    </row>
    <row r="24" spans="1:10" ht="27.95" customHeight="1">
      <c r="A24" s="34" t="str">
        <f ca="1">관리대장!D24</f>
        <v>김후남</v>
      </c>
      <c r="B24" s="34" t="str">
        <f ca="1">관리대장!F24</f>
        <v>010-6541-4662</v>
      </c>
      <c r="D24" s="1078" t="s">
        <v>1079</v>
      </c>
      <c r="E24" s="1073" t="s">
        <v>1058</v>
      </c>
      <c r="F24" s="1078" t="s">
        <v>1059</v>
      </c>
      <c r="G24" s="1078" t="s">
        <v>1060</v>
      </c>
      <c r="H24" s="1079" t="s">
        <v>1687</v>
      </c>
      <c r="I24" s="1078" t="s">
        <v>1968</v>
      </c>
      <c r="J24" s="1080" t="s">
        <v>2037</v>
      </c>
    </row>
    <row r="25" spans="1:10" ht="27.95" customHeight="1">
      <c r="A25" s="34" t="str">
        <f ca="1">관리대장!D25</f>
        <v>문순옥</v>
      </c>
      <c r="B25" s="34" t="str">
        <f ca="1">관리대장!F25</f>
        <v>010-3293-6909</v>
      </c>
      <c r="D25" s="822" t="s">
        <v>1871</v>
      </c>
      <c r="E25" s="1073" t="s">
        <v>1703</v>
      </c>
      <c r="F25" s="822" t="s">
        <v>1704</v>
      </c>
      <c r="G25" s="822" t="s">
        <v>1705</v>
      </c>
      <c r="H25" s="1074" t="s">
        <v>1687</v>
      </c>
      <c r="I25" s="822" t="s">
        <v>1971</v>
      </c>
      <c r="J25" s="313" t="s">
        <v>2037</v>
      </c>
    </row>
    <row r="26" spans="1:10" ht="27.95" customHeight="1">
      <c r="A26" s="34" t="str">
        <f ca="1">관리대장!D26</f>
        <v>어금용</v>
      </c>
      <c r="B26" s="34" t="str">
        <f ca="1">관리대장!F26</f>
        <v>010-3732-3389</v>
      </c>
      <c r="D26" s="822" t="s">
        <v>1871</v>
      </c>
      <c r="E26" s="1073" t="s">
        <v>1707</v>
      </c>
      <c r="F26" s="822" t="s">
        <v>2071</v>
      </c>
      <c r="G26" s="822" t="s">
        <v>1708</v>
      </c>
      <c r="H26" s="1074" t="s">
        <v>1694</v>
      </c>
      <c r="I26" s="822" t="s">
        <v>1962</v>
      </c>
      <c r="J26" s="313" t="s">
        <v>2037</v>
      </c>
    </row>
    <row r="27" spans="1:10" ht="27.95" customHeight="1">
      <c r="A27" s="34" t="str">
        <f ca="1">관리대장!D27</f>
        <v>장연옥</v>
      </c>
      <c r="B27" s="34" t="str">
        <f ca="1">관리대장!F27</f>
        <v>010-4324-2621</v>
      </c>
      <c r="D27" s="1078" t="s">
        <v>2014</v>
      </c>
      <c r="E27" s="1073" t="s">
        <v>2072</v>
      </c>
      <c r="F27" s="1078" t="s">
        <v>2073</v>
      </c>
      <c r="G27" s="1078" t="s">
        <v>2074</v>
      </c>
      <c r="H27" s="1079" t="s">
        <v>1687</v>
      </c>
      <c r="I27" s="1078" t="s">
        <v>2005</v>
      </c>
      <c r="J27" s="1080" t="s">
        <v>2037</v>
      </c>
    </row>
    <row r="28" spans="1:10" ht="27.95" customHeight="1">
      <c r="A28" s="34" t="str">
        <f ca="1">관리대장!D28</f>
        <v>장행순</v>
      </c>
      <c r="B28" s="34" t="str">
        <f ca="1">관리대장!F28</f>
        <v>010-2610-3740</v>
      </c>
    </row>
    <row r="29" spans="1:10" ht="27.95" customHeight="1">
      <c r="A29" s="34" t="str">
        <f ca="1">관리대장!D29</f>
        <v>차영숙</v>
      </c>
      <c r="B29" s="34" t="str">
        <f ca="1">관리대장!F29</f>
        <v>010-4568-9675</v>
      </c>
    </row>
    <row r="30" spans="1:10" ht="27.95" customHeight="1">
      <c r="A30" s="34" t="str">
        <f ca="1">관리대장!D30</f>
        <v>이종희</v>
      </c>
      <c r="B30" s="34" t="str">
        <f ca="1">관리대장!F30</f>
        <v>010-3251-8455</v>
      </c>
    </row>
    <row r="31" spans="1:10" ht="27.95" customHeight="1">
      <c r="A31" s="34" t="str">
        <f ca="1">관리대장!D31</f>
        <v>김정완</v>
      </c>
      <c r="B31" s="34" t="str">
        <f ca="1">관리대장!F31</f>
        <v>010-3198-9639</v>
      </c>
    </row>
    <row r="32" spans="1:10" ht="27.95" customHeight="1">
      <c r="A32" s="34" t="str">
        <f ca="1">관리대장!D32</f>
        <v>한숙자</v>
      </c>
      <c r="B32" s="34" t="str">
        <f ca="1">관리대장!F32</f>
        <v>010-2150-3860</v>
      </c>
    </row>
    <row r="33" spans="1:2" ht="27.95" customHeight="1">
      <c r="A33" s="34" t="str">
        <f ca="1">관리대장!D33</f>
        <v>이유진</v>
      </c>
      <c r="B33" s="34" t="str">
        <f ca="1">관리대장!F33</f>
        <v>010-7443-4249</v>
      </c>
    </row>
    <row r="34" spans="1:2" ht="27.95" customHeight="1">
      <c r="A34" s="34" t="str">
        <f ca="1">관리대장!D34</f>
        <v>유경자</v>
      </c>
      <c r="B34" s="34" t="str">
        <f ca="1">관리대장!F34</f>
        <v>010-4744-3871</v>
      </c>
    </row>
    <row r="35" spans="1:2" ht="27.95" customHeight="1">
      <c r="A35" s="34" t="str">
        <f ca="1">관리대장!D35</f>
        <v>오매자</v>
      </c>
      <c r="B35" s="34" t="str">
        <f ca="1">관리대장!F35</f>
        <v>010-3854-2647</v>
      </c>
    </row>
    <row r="36" spans="1:2" ht="27.95" customHeight="1">
      <c r="A36" s="34" t="str">
        <f ca="1">관리대장!D36</f>
        <v>곽영심</v>
      </c>
      <c r="B36" s="34" t="str">
        <f ca="1">관리대장!F36</f>
        <v>010-7723-6690</v>
      </c>
    </row>
    <row r="37" spans="1:2" ht="27.95" customHeight="1">
      <c r="A37" s="34" t="str">
        <f ca="1">관리대장!D37</f>
        <v>안복선</v>
      </c>
      <c r="B37" s="34" t="str">
        <f ca="1">관리대장!F37</f>
        <v>010-9434-9168</v>
      </c>
    </row>
    <row r="38" spans="1:2" ht="27.95" customHeight="1">
      <c r="A38" s="34" t="str">
        <f ca="1">관리대장!D38</f>
        <v>이행자</v>
      </c>
      <c r="B38" s="34" t="str">
        <f ca="1">관리대장!F38</f>
        <v>010-4547-7098</v>
      </c>
    </row>
    <row r="39" spans="1:2" ht="27.95" customHeight="1">
      <c r="A39" s="34" t="str">
        <f ca="1">관리대장!D39</f>
        <v>전경자</v>
      </c>
      <c r="B39" s="34" t="str">
        <f ca="1">관리대장!F39</f>
        <v>010-6744-0712</v>
      </c>
    </row>
    <row r="40" spans="1:2" ht="27.95" customHeight="1">
      <c r="A40" s="34" t="str">
        <f ca="1">관리대장!D40</f>
        <v>김인숙</v>
      </c>
      <c r="B40" s="34" t="str">
        <f ca="1">관리대장!F40</f>
        <v>010-4671-3585</v>
      </c>
    </row>
    <row r="41" spans="1:2" ht="27.95" customHeight="1">
      <c r="A41" s="34" t="str">
        <f ca="1">관리대장!D41</f>
        <v>백점순</v>
      </c>
      <c r="B41" s="34" t="str">
        <f ca="1">관리대장!F41</f>
        <v>010-8874-7744</v>
      </c>
    </row>
    <row r="42" spans="1:2" ht="27.95" customHeight="1">
      <c r="A42" s="34" t="str">
        <f ca="1">관리대장!D42</f>
        <v>유은옥</v>
      </c>
      <c r="B42" s="34" t="str">
        <f ca="1">관리대장!F42</f>
        <v>010-6268-1223</v>
      </c>
    </row>
    <row r="43" spans="1:2" ht="27.95" customHeight="1">
      <c r="A43" s="34" t="str">
        <f ca="1">관리대장!D43</f>
        <v>이경재</v>
      </c>
      <c r="B43" s="34" t="str">
        <f ca="1">관리대장!F43</f>
        <v>010-2009-7106</v>
      </c>
    </row>
    <row r="44" spans="1:2" ht="27.95" customHeight="1">
      <c r="A44" s="34" t="str">
        <f ca="1">관리대장!D44</f>
        <v>이명례</v>
      </c>
      <c r="B44" s="34" t="str">
        <f ca="1">관리대장!F44</f>
        <v>010-4045-5048</v>
      </c>
    </row>
    <row r="45" spans="1:2" ht="27.95" customHeight="1">
      <c r="A45" s="34" t="str">
        <f ca="1">관리대장!D45</f>
        <v>이순덕</v>
      </c>
      <c r="B45" s="34" t="str">
        <f ca="1">관리대장!F45</f>
        <v>010-6250-2388</v>
      </c>
    </row>
    <row r="46" spans="1:2" ht="27.95" customHeight="1">
      <c r="A46" s="34" t="str">
        <f ca="1">관리대장!D46</f>
        <v>강경란</v>
      </c>
      <c r="B46" s="34" t="str">
        <f ca="1">관리대장!F46</f>
        <v>010-4100-3371</v>
      </c>
    </row>
    <row r="47" spans="1:2" ht="27.95" customHeight="1">
      <c r="A47" s="34" t="str">
        <f ca="1">관리대장!D47</f>
        <v>강옥기</v>
      </c>
      <c r="B47" s="34" t="str">
        <f ca="1">관리대장!F47</f>
        <v>010-4507-0133</v>
      </c>
    </row>
    <row r="48" spans="1:2" ht="27.95" customHeight="1">
      <c r="A48" s="34" t="str">
        <f ca="1">관리대장!D48</f>
        <v>권오례</v>
      </c>
      <c r="B48" s="34" t="str">
        <f ca="1">관리대장!F48</f>
        <v>010-5271-2590</v>
      </c>
    </row>
    <row r="49" spans="1:2" ht="27.95" customHeight="1">
      <c r="A49" s="34" t="str">
        <f ca="1">관리대장!D49</f>
        <v>김정자</v>
      </c>
      <c r="B49" s="34" t="str">
        <f ca="1">관리대장!F49</f>
        <v>010-5501-3802</v>
      </c>
    </row>
    <row r="50" spans="1:2" ht="27.95" customHeight="1">
      <c r="A50" s="34" t="str">
        <f ca="1">관리대장!D50</f>
        <v>박귀자</v>
      </c>
      <c r="B50" s="34" t="str">
        <f ca="1">관리대장!F50</f>
        <v>010-5351-1414</v>
      </c>
    </row>
    <row r="51" spans="1:2" ht="27.95" customHeight="1">
      <c r="A51" s="34" t="str">
        <f ca="1">관리대장!D51</f>
        <v>박영숙</v>
      </c>
      <c r="B51" s="34" t="str">
        <f ca="1">관리대장!F51</f>
        <v>010-2787-2758</v>
      </c>
    </row>
    <row r="52" spans="1:2" ht="27.95" customHeight="1">
      <c r="A52" s="34" t="str">
        <f ca="1">관리대장!D52</f>
        <v>박응순</v>
      </c>
      <c r="B52" s="34" t="str">
        <f ca="1">관리대장!F52</f>
        <v>010-5294-2386</v>
      </c>
    </row>
    <row r="53" spans="1:2" ht="27.95" customHeight="1">
      <c r="A53" s="34" t="str">
        <f ca="1">관리대장!D53</f>
        <v>박종덕</v>
      </c>
      <c r="B53" s="34" t="str">
        <f ca="1">관리대장!F53</f>
        <v>010-7733-2650</v>
      </c>
    </row>
    <row r="54" spans="1:2" ht="27.95" customHeight="1">
      <c r="A54" s="34" t="str">
        <f ca="1">관리대장!D54</f>
        <v>박태임</v>
      </c>
      <c r="B54" s="34" t="str">
        <f ca="1">관리대장!F54</f>
        <v>010-7747-6561</v>
      </c>
    </row>
    <row r="55" spans="1:2" ht="27.95" customHeight="1">
      <c r="A55" s="34" t="str">
        <f ca="1">관리대장!D55</f>
        <v>변계순</v>
      </c>
      <c r="B55" s="34" t="str">
        <f ca="1">관리대장!F55</f>
        <v>010-6255-5325</v>
      </c>
    </row>
    <row r="56" spans="1:2" ht="27.95" customHeight="1">
      <c r="A56" s="34" t="str">
        <f ca="1">관리대장!D56</f>
        <v>유금덕</v>
      </c>
      <c r="B56" s="34" t="str">
        <f ca="1">관리대장!F56</f>
        <v>010-2356-7565</v>
      </c>
    </row>
    <row r="57" spans="1:2" ht="27.95" customHeight="1">
      <c r="A57" s="34" t="str">
        <f ca="1">관리대장!D57</f>
        <v>이정임</v>
      </c>
      <c r="B57" s="34" t="str">
        <f ca="1">관리대장!F57</f>
        <v>010-2209-0936</v>
      </c>
    </row>
    <row r="58" spans="1:2" ht="27.95" customHeight="1">
      <c r="A58" s="34" t="str">
        <f ca="1">관리대장!D58</f>
        <v>이정희</v>
      </c>
      <c r="B58" s="34" t="str">
        <f ca="1">관리대장!F58</f>
        <v>010-8919-2559</v>
      </c>
    </row>
    <row r="59" spans="1:2" ht="27.95" customHeight="1">
      <c r="A59" s="34" t="str">
        <f ca="1">관리대장!D59</f>
        <v>임경숙</v>
      </c>
      <c r="B59" s="34" t="str">
        <f ca="1">관리대장!F59</f>
        <v>010-4124-5910</v>
      </c>
    </row>
    <row r="60" spans="1:2" ht="27.95" customHeight="1">
      <c r="A60" s="34" t="str">
        <f ca="1">관리대장!D60</f>
        <v>임명심</v>
      </c>
      <c r="B60" s="34" t="str">
        <f ca="1">관리대장!F60</f>
        <v>010-7119-8075</v>
      </c>
    </row>
    <row r="61" spans="1:2" ht="27.95" customHeight="1">
      <c r="A61" s="34" t="str">
        <f ca="1">관리대장!D61</f>
        <v>임영자</v>
      </c>
      <c r="B61" s="34" t="str">
        <f ca="1">관리대장!F61</f>
        <v>010-9110-3828</v>
      </c>
    </row>
    <row r="62" spans="1:2" ht="27.95" customHeight="1">
      <c r="A62" s="34" t="str">
        <f ca="1">관리대장!D62</f>
        <v>정영자</v>
      </c>
      <c r="B62" s="34" t="str">
        <f ca="1">관리대장!F62</f>
        <v>010-6482-1067</v>
      </c>
    </row>
    <row r="63" spans="1:2" ht="27.95" customHeight="1">
      <c r="A63" s="34" t="str">
        <f ca="1">관리대장!D63</f>
        <v>임춘자</v>
      </c>
      <c r="B63" s="34" t="str">
        <f ca="1">관리대장!F63</f>
        <v>010-3726-9912</v>
      </c>
    </row>
    <row r="64" spans="1:2" ht="27.95" customHeight="1">
      <c r="A64" s="34" t="str">
        <f ca="1">관리대장!D64</f>
        <v>김미선</v>
      </c>
      <c r="B64" s="34" t="str">
        <f ca="1">관리대장!F64</f>
        <v>010-5385-9564</v>
      </c>
    </row>
    <row r="65" spans="1:2" ht="27.95" customHeight="1">
      <c r="A65" s="34" t="str">
        <f ca="1">관리대장!D65</f>
        <v>남현희</v>
      </c>
      <c r="B65" s="34" t="str">
        <f ca="1">관리대장!F65</f>
        <v>010-7127-6066</v>
      </c>
    </row>
    <row r="66" spans="1:2" ht="27.95" customHeight="1">
      <c r="A66" s="34" t="str">
        <f ca="1">관리대장!D66</f>
        <v>정영숙</v>
      </c>
      <c r="B66" s="34" t="str">
        <f ca="1">관리대장!F66</f>
        <v>010-6242-1901</v>
      </c>
    </row>
    <row r="67" spans="1:2" ht="27.95" customHeight="1">
      <c r="A67" s="34" t="str">
        <f ca="1">관리대장!D67</f>
        <v>김영애</v>
      </c>
      <c r="B67" s="34" t="str">
        <f ca="1">관리대장!F67</f>
        <v>010-7744-8571</v>
      </c>
    </row>
    <row r="68" spans="1:2" ht="27.95" customHeight="1">
      <c r="A68" s="34" t="str">
        <f ca="1">관리대장!D68</f>
        <v>양순식</v>
      </c>
      <c r="B68" s="34" t="str">
        <f ca="1">관리대장!F68</f>
        <v>010-9144-4305</v>
      </c>
    </row>
    <row r="69" spans="1:2" ht="27.95" customHeight="1">
      <c r="A69" s="34" t="str">
        <f ca="1">관리대장!D69</f>
        <v>엄영숙</v>
      </c>
      <c r="B69" s="34" t="str">
        <f ca="1">관리대장!F69</f>
        <v>010-4212-6442</v>
      </c>
    </row>
    <row r="70" spans="1:2" ht="27.95" customHeight="1">
      <c r="A70" s="34" t="str">
        <f ca="1">관리대장!D70</f>
        <v>엄해숙</v>
      </c>
      <c r="B70" s="34" t="str">
        <f ca="1">관리대장!F70</f>
        <v>010-2678-3244</v>
      </c>
    </row>
    <row r="71" spans="1:2" ht="27.95" customHeight="1">
      <c r="A71" s="34" t="str">
        <f ca="1">관리대장!D71</f>
        <v>이미희</v>
      </c>
      <c r="B71" s="34" t="str">
        <f ca="1">관리대장!F71</f>
        <v>010-6440-1489</v>
      </c>
    </row>
    <row r="72" spans="1:2" ht="27.95" customHeight="1">
      <c r="A72" s="34" t="str">
        <f ca="1">관리대장!D72</f>
        <v>양경희</v>
      </c>
      <c r="B72" s="34" t="str">
        <f ca="1">관리대장!F72</f>
        <v>010-2836-1513</v>
      </c>
    </row>
    <row r="73" spans="1:2" ht="27.95" customHeight="1">
      <c r="A73" s="34" t="str">
        <f ca="1">관리대장!D73</f>
        <v>석영순</v>
      </c>
      <c r="B73" s="34" t="str">
        <f ca="1">관리대장!F73</f>
        <v>010-2709-0339</v>
      </c>
    </row>
    <row r="74" spans="1:2" ht="27.95" customHeight="1">
      <c r="A74" s="34" t="str">
        <f ca="1">관리대장!D74</f>
        <v>이호순</v>
      </c>
      <c r="B74" s="34" t="str">
        <f ca="1">관리대장!F74</f>
        <v>010-2721-7918</v>
      </c>
    </row>
    <row r="75" spans="1:2" ht="27.95" customHeight="1">
      <c r="A75" s="34" t="str">
        <f ca="1">관리대장!D75</f>
        <v>이규희</v>
      </c>
      <c r="B75" s="34" t="str">
        <f ca="1">관리대장!F75</f>
        <v>010-2385-6160</v>
      </c>
    </row>
    <row r="76" spans="1:2" ht="27.95" customHeight="1">
      <c r="A76" s="34" t="str">
        <f ca="1">관리대장!D76</f>
        <v>범영자</v>
      </c>
      <c r="B76" s="34" t="str">
        <f ca="1">관리대장!F76</f>
        <v>010-7607-6942</v>
      </c>
    </row>
    <row r="77" spans="1:2" ht="27.95" customHeight="1">
      <c r="A77" s="34" t="str">
        <f ca="1">관리대장!D77</f>
        <v>이은정</v>
      </c>
      <c r="B77" s="34" t="str">
        <f ca="1">관리대장!F77</f>
        <v>010-6265-9419</v>
      </c>
    </row>
    <row r="78" spans="1:2" ht="27.95" customHeight="1">
      <c r="A78" s="34" t="str">
        <f ca="1">관리대장!D78</f>
        <v>이현선</v>
      </c>
      <c r="B78" s="34" t="str">
        <f ca="1">관리대장!F78</f>
        <v>010-5730-3726</v>
      </c>
    </row>
    <row r="79" spans="1:2" ht="27.95" customHeight="1">
      <c r="A79" s="34" t="str">
        <f ca="1">관리대장!D79</f>
        <v>박영례</v>
      </c>
      <c r="B79" s="34" t="str">
        <f ca="1">관리대장!F79</f>
        <v>010-5432-6103</v>
      </c>
    </row>
    <row r="80" spans="1:2" ht="27.95" customHeight="1">
      <c r="A80" s="34" t="str">
        <f ca="1">관리대장!D80</f>
        <v>조영숙</v>
      </c>
      <c r="B80" s="34" t="str">
        <f ca="1">관리대장!F80</f>
        <v>010-3227-7629</v>
      </c>
    </row>
    <row r="81" spans="1:2" ht="27.95" customHeight="1">
      <c r="A81" s="34" t="str">
        <f ca="1">관리대장!D81</f>
        <v>한길녀</v>
      </c>
      <c r="B81" s="34" t="str">
        <f ca="1">관리대장!F81</f>
        <v>010-4139-4360</v>
      </c>
    </row>
    <row r="82" spans="1:2" ht="27.95" customHeight="1">
      <c r="A82" s="34" t="str">
        <f ca="1">관리대장!D82</f>
        <v>임공례</v>
      </c>
      <c r="B82" s="34" t="str">
        <f ca="1">관리대장!F82</f>
        <v>010-4743-4620</v>
      </c>
    </row>
    <row r="83" spans="1:2" ht="27.95" customHeight="1">
      <c r="A83" s="34" t="str">
        <f ca="1">관리대장!D83</f>
        <v>이현숙</v>
      </c>
      <c r="B83" s="34" t="str">
        <f ca="1">관리대장!F83</f>
        <v>010-9393-9468</v>
      </c>
    </row>
    <row r="84" spans="1:2" ht="27.95" customHeight="1">
      <c r="A84" s="34" t="str">
        <f ca="1">관리대장!D84</f>
        <v>장인숙</v>
      </c>
      <c r="B84" s="34" t="str">
        <f ca="1">관리대장!F84</f>
        <v>010-9040-7993</v>
      </c>
    </row>
    <row r="85" spans="1:2" ht="27.95" customHeight="1">
      <c r="A85" s="34" t="str">
        <f ca="1">관리대장!D85</f>
        <v>우숙자</v>
      </c>
      <c r="B85" s="34" t="str">
        <f ca="1">관리대장!F85</f>
        <v>010-9083-4686</v>
      </c>
    </row>
    <row r="86" spans="1:2" ht="27.95" customHeight="1">
      <c r="A86" s="34" t="str">
        <f ca="1">관리대장!D86</f>
        <v>정순화</v>
      </c>
      <c r="B86" s="34" t="str">
        <f ca="1">관리대장!F86</f>
        <v>010-4387-2477</v>
      </c>
    </row>
    <row r="87" spans="1:2" ht="27.95" customHeight="1">
      <c r="A87" s="34" t="str">
        <f ca="1">관리대장!D87</f>
        <v>김삼심</v>
      </c>
      <c r="B87" s="34" t="str">
        <f ca="1">관리대장!F87</f>
        <v>010-3406-0753</v>
      </c>
    </row>
    <row r="88" spans="1:2" ht="27.95" customHeight="1">
      <c r="A88" s="34" t="str">
        <f ca="1">관리대장!D88</f>
        <v>정연행</v>
      </c>
      <c r="B88" s="34" t="str">
        <f ca="1">관리대장!F88</f>
        <v>010-9948-2572</v>
      </c>
    </row>
    <row r="89" spans="1:2" ht="27.95" customHeight="1">
      <c r="A89" s="34" t="str">
        <f ca="1">관리대장!D89</f>
        <v>진현숙</v>
      </c>
      <c r="B89" s="34" t="str">
        <f ca="1">관리대장!F89</f>
        <v>010-3299-1699</v>
      </c>
    </row>
    <row r="90" spans="1:2" ht="27.95" customHeight="1">
      <c r="A90" s="34" t="str">
        <f ca="1">관리대장!D90</f>
        <v>홍영희</v>
      </c>
      <c r="B90" s="34" t="str">
        <f ca="1">관리대장!F90</f>
        <v>010-5308-5481</v>
      </c>
    </row>
    <row r="91" spans="1:2" ht="27.95" customHeight="1">
      <c r="A91" s="34" t="str">
        <f ca="1">관리대장!D91</f>
        <v>강성희</v>
      </c>
      <c r="B91" s="34" t="str">
        <f ca="1">관리대장!F91</f>
        <v>010-7128-5762</v>
      </c>
    </row>
    <row r="92" spans="1:2" ht="27.95" customHeight="1">
      <c r="A92" s="34" t="str">
        <f ca="1">관리대장!D92</f>
        <v>고정옥</v>
      </c>
      <c r="B92" s="34" t="str">
        <f ca="1">관리대장!F92</f>
        <v>010-2728-3150</v>
      </c>
    </row>
    <row r="93" spans="1:2" ht="27.95" customHeight="1">
      <c r="A93" s="34" t="str">
        <f ca="1">관리대장!D93</f>
        <v>권오남</v>
      </c>
      <c r="B93" s="34" t="str">
        <f ca="1">관리대장!F93</f>
        <v>010-4716-4177</v>
      </c>
    </row>
    <row r="94" spans="1:2" ht="27.95" customHeight="1">
      <c r="A94" s="34" t="str">
        <f ca="1">관리대장!D94</f>
        <v>권현숙</v>
      </c>
      <c r="B94" s="34" t="str">
        <f ca="1">관리대장!F94</f>
        <v>010-6353-9964</v>
      </c>
    </row>
    <row r="95" spans="1:2" ht="27.95" customHeight="1">
      <c r="A95" s="34" t="str">
        <f ca="1">관리대장!D95</f>
        <v>김명순</v>
      </c>
      <c r="B95" s="34" t="str">
        <f ca="1">관리대장!F95</f>
        <v>010-4053-1033</v>
      </c>
    </row>
    <row r="96" spans="1:2" ht="27.95" customHeight="1">
      <c r="A96" s="34" t="str">
        <f ca="1">관리대장!D96</f>
        <v>남순우</v>
      </c>
      <c r="B96" s="34" t="str">
        <f ca="1">관리대장!F96</f>
        <v>010-3176-3920</v>
      </c>
    </row>
    <row r="97" spans="1:2" ht="27.95" customHeight="1">
      <c r="A97" s="34" t="str">
        <f ca="1">관리대장!D97</f>
        <v>임영희</v>
      </c>
      <c r="B97" s="34" t="str">
        <f ca="1">관리대장!F97</f>
        <v>010-7320-1090</v>
      </c>
    </row>
    <row r="98" spans="1:2" ht="27.95" customHeight="1">
      <c r="A98" s="34" t="str">
        <f ca="1">관리대장!D98</f>
        <v>최연옥</v>
      </c>
      <c r="B98" s="34" t="str">
        <f ca="1">관리대장!F98</f>
        <v>010-4757-7225</v>
      </c>
    </row>
    <row r="99" spans="1:2" ht="27.95" customHeight="1">
      <c r="A99" s="34" t="str">
        <f ca="1">관리대장!D99</f>
        <v>이봉종</v>
      </c>
      <c r="B99" s="34" t="str">
        <f ca="1">관리대장!F99</f>
        <v>010-2930-3391</v>
      </c>
    </row>
    <row r="100" spans="1:2" ht="27.95" customHeight="1">
      <c r="A100" s="34" t="str">
        <f ca="1">관리대장!D100</f>
        <v>신정애</v>
      </c>
      <c r="B100" s="34" t="str">
        <f ca="1">관리대장!F100</f>
        <v>010-6822-3493</v>
      </c>
    </row>
    <row r="101" spans="1:2" ht="27.95" customHeight="1">
      <c r="A101" s="34" t="str">
        <f ca="1">관리대장!D101</f>
        <v>맹순옥</v>
      </c>
      <c r="B101" s="34" t="str">
        <f ca="1">관리대장!F101</f>
        <v>010-9166-1032</v>
      </c>
    </row>
    <row r="102" spans="1:2" ht="27.95" customHeight="1">
      <c r="A102" s="34" t="str">
        <f ca="1">관리대장!D102</f>
        <v>김경숙</v>
      </c>
      <c r="B102" s="34" t="str">
        <f ca="1">관리대장!F102</f>
        <v>010-8169-0337</v>
      </c>
    </row>
    <row r="103" spans="1:2" ht="27.95" customHeight="1">
      <c r="A103" s="34" t="str">
        <f ca="1">관리대장!D103</f>
        <v>김경숙</v>
      </c>
      <c r="B103" s="34" t="str">
        <f ca="1">관리대장!F103</f>
        <v>010-2788-2608</v>
      </c>
    </row>
    <row r="104" spans="1:2" ht="27.95" customHeight="1">
      <c r="A104" s="34" t="str">
        <f ca="1">관리대장!D104</f>
        <v>김남례</v>
      </c>
      <c r="B104" s="34" t="str">
        <f ca="1">관리대장!F104</f>
        <v>010-3006-5328</v>
      </c>
    </row>
    <row r="105" spans="1:2" ht="27.95" customHeight="1">
      <c r="A105" s="34" t="str">
        <f ca="1">관리대장!D105</f>
        <v>김명순</v>
      </c>
      <c r="B105" s="34" t="str">
        <f ca="1">관리대장!F105</f>
        <v>010-2226-5234</v>
      </c>
    </row>
    <row r="106" spans="1:2" ht="27.95" customHeight="1">
      <c r="A106" s="34" t="str">
        <f ca="1">관리대장!D106</f>
        <v>김보예</v>
      </c>
      <c r="B106" s="34" t="str">
        <f ca="1">관리대장!F106</f>
        <v>010-2511-1529</v>
      </c>
    </row>
    <row r="107" spans="1:2" ht="27.95" customHeight="1">
      <c r="A107" s="34" t="str">
        <f ca="1">관리대장!D107</f>
        <v>김수현</v>
      </c>
      <c r="B107" s="34" t="str">
        <f ca="1">관리대장!F107</f>
        <v>010-2550-6932</v>
      </c>
    </row>
    <row r="108" spans="1:2" ht="27.95" customHeight="1">
      <c r="A108" s="34" t="str">
        <f ca="1">관리대장!D108</f>
        <v>김영창</v>
      </c>
      <c r="B108" s="34" t="str">
        <f ca="1">관리대장!F108</f>
        <v>010-3896-9197</v>
      </c>
    </row>
    <row r="109" spans="1:2" ht="27.95" customHeight="1">
      <c r="A109" s="34" t="str">
        <f ca="1">관리대장!D109</f>
        <v>김옥례</v>
      </c>
      <c r="B109" s="34" t="str">
        <f ca="1">관리대장!F109</f>
        <v>010-2443-0182</v>
      </c>
    </row>
    <row r="110" spans="1:2" ht="27.95" customHeight="1">
      <c r="A110" s="34" t="str">
        <f ca="1">관리대장!D110</f>
        <v>김옥자</v>
      </c>
      <c r="B110" s="34" t="str">
        <f ca="1">관리대장!F110</f>
        <v>010-4699-5759</v>
      </c>
    </row>
    <row r="111" spans="1:2" ht="27.95" customHeight="1">
      <c r="A111" s="34" t="str">
        <f ca="1">관리대장!D111</f>
        <v>김정임</v>
      </c>
      <c r="B111" s="34" t="str">
        <f ca="1">관리대장!F111</f>
        <v>010-4102-8049</v>
      </c>
    </row>
    <row r="112" spans="1:2" ht="27.95" customHeight="1">
      <c r="A112" s="34" t="str">
        <f ca="1">관리대장!D112</f>
        <v>명경심</v>
      </c>
      <c r="B112" s="34" t="str">
        <f ca="1">관리대장!F112</f>
        <v>010-7266-2870</v>
      </c>
    </row>
    <row r="113" spans="1:2" ht="27.95" customHeight="1">
      <c r="A113" s="34" t="str">
        <f ca="1">관리대장!D113</f>
        <v>박갑수</v>
      </c>
      <c r="B113" s="34" t="str">
        <f ca="1">관리대장!F113</f>
        <v>010-7673-7302</v>
      </c>
    </row>
    <row r="114" spans="1:2" ht="27.95" customHeight="1">
      <c r="A114" s="34" t="str">
        <f ca="1">관리대장!D114</f>
        <v>박계남</v>
      </c>
      <c r="B114" s="34" t="str">
        <f ca="1">관리대장!F114</f>
        <v>010-4247-1221</v>
      </c>
    </row>
    <row r="115" spans="1:2" ht="27.95" customHeight="1">
      <c r="A115" s="34" t="str">
        <f ca="1">관리대장!D115</f>
        <v>신경자</v>
      </c>
      <c r="B115" s="34" t="str">
        <f ca="1">관리대장!F115</f>
        <v>010-2711-4378</v>
      </c>
    </row>
    <row r="116" spans="1:2" ht="27.95" customHeight="1">
      <c r="A116" s="34" t="str">
        <f ca="1">관리대장!D116</f>
        <v>이경선</v>
      </c>
      <c r="B116" s="34" t="str">
        <f ca="1">관리대장!F116</f>
        <v>010-9898-1548</v>
      </c>
    </row>
    <row r="117" spans="1:2" ht="27.95" customHeight="1">
      <c r="A117" s="34" t="str">
        <f ca="1">관리대장!D117</f>
        <v>이금자</v>
      </c>
      <c r="B117" s="34" t="str">
        <f ca="1">관리대장!F117</f>
        <v>010-2263-5337</v>
      </c>
    </row>
    <row r="118" spans="1:2" ht="27.95" customHeight="1">
      <c r="A118" s="34" t="str">
        <f ca="1">관리대장!D118</f>
        <v>이남희</v>
      </c>
      <c r="B118" s="34" t="str">
        <f ca="1">관리대장!F118</f>
        <v>010-6218-4257</v>
      </c>
    </row>
    <row r="119" spans="1:2" ht="27.95" customHeight="1">
      <c r="A119" s="34" t="str">
        <f ca="1">관리대장!D119</f>
        <v>이삼남</v>
      </c>
      <c r="B119" s="34" t="str">
        <f ca="1">관리대장!F119</f>
        <v>010-7133-2927</v>
      </c>
    </row>
    <row r="120" spans="1:2" ht="27.95" customHeight="1">
      <c r="A120" s="34" t="str">
        <f ca="1">관리대장!D120</f>
        <v>이인숙</v>
      </c>
      <c r="B120" s="34" t="str">
        <f ca="1">관리대장!F120</f>
        <v>010-2127-8877</v>
      </c>
    </row>
    <row r="121" spans="1:2" ht="27.95" customHeight="1">
      <c r="A121" s="34" t="str">
        <f ca="1">관리대장!D121</f>
        <v>이춘자</v>
      </c>
      <c r="B121" s="34" t="str">
        <f ca="1">관리대장!F121</f>
        <v>010-5664-1633</v>
      </c>
    </row>
    <row r="122" spans="1:2" ht="27.95" customHeight="1">
      <c r="A122" s="34" t="str">
        <f ca="1">관리대장!D122</f>
        <v>조은녀</v>
      </c>
      <c r="B122" s="34" t="str">
        <f ca="1">관리대장!F122</f>
        <v>010-6226-5541</v>
      </c>
    </row>
    <row r="123" spans="1:2" ht="27.95" customHeight="1">
      <c r="A123" s="34" t="str">
        <f ca="1">관리대장!D123</f>
        <v>천정임</v>
      </c>
      <c r="B123" s="34" t="str">
        <f ca="1">관리대장!F123</f>
        <v>010-7611-7945</v>
      </c>
    </row>
    <row r="124" spans="1:2" ht="27.95" customHeight="1">
      <c r="A124" s="34" t="str">
        <f ca="1">관리대장!D124</f>
        <v>최정순</v>
      </c>
      <c r="B124" s="34" t="str">
        <f ca="1">관리대장!F124</f>
        <v>010-3932-5259</v>
      </c>
    </row>
    <row r="125" spans="1:2" ht="27.95" customHeight="1">
      <c r="A125" s="34" t="e">
        <f>관리대장!#REF!</f>
        <v>#REF!</v>
      </c>
      <c r="B125" s="34" t="e">
        <f>관리대장!#REF!</f>
        <v>#REF!</v>
      </c>
    </row>
    <row r="126" spans="1:2" ht="27.95" customHeight="1">
      <c r="A126" s="34" t="e">
        <f>관리대장!#REF!</f>
        <v>#REF!</v>
      </c>
      <c r="B126" s="34" t="e">
        <f>관리대장!#REF!</f>
        <v>#REF!</v>
      </c>
    </row>
    <row r="127" spans="1:2" ht="27.95" customHeight="1">
      <c r="A127" s="34" t="str">
        <f ca="1">관리대장!D128</f>
        <v>고향숙</v>
      </c>
      <c r="B127" s="34" t="str">
        <f ca="1">관리대장!F128</f>
        <v>010-9073-4787</v>
      </c>
    </row>
    <row r="128" spans="1:2" ht="27.95" customHeight="1">
      <c r="A128" s="34" t="str">
        <f ca="1">관리대장!D129</f>
        <v>이정우</v>
      </c>
      <c r="B128" s="34" t="str">
        <f ca="1">관리대장!F129</f>
        <v>010-8957-4264</v>
      </c>
    </row>
    <row r="129" spans="1:2" ht="27.95" customHeight="1">
      <c r="A129" s="34" t="str">
        <f ca="1">관리대장!D126</f>
        <v>나금례</v>
      </c>
      <c r="B129" s="34" t="str">
        <f ca="1">관리대장!F126</f>
        <v>010-2727-3469</v>
      </c>
    </row>
    <row r="130" spans="1:2" ht="27.95" customHeight="1">
      <c r="A130" s="34" t="str">
        <f ca="1">관리대장!D127</f>
        <v>최화자</v>
      </c>
      <c r="B130" s="34" t="str">
        <f ca="1">관리대장!F127</f>
        <v>010-4762-5876</v>
      </c>
    </row>
    <row r="131" spans="1:2" ht="27.95" customHeight="1">
      <c r="A131" s="34" t="str">
        <f ca="1">관리대장!D125</f>
        <v>석경옥</v>
      </c>
      <c r="B131" s="34" t="str">
        <f ca="1">관리대장!F125</f>
        <v>010-4084-9182</v>
      </c>
    </row>
    <row r="132" spans="1:2" ht="27.95" customHeight="1">
      <c r="A132" s="34" t="str">
        <f ca="1">관리대장!D130</f>
        <v>김복순</v>
      </c>
      <c r="B132" s="34" t="str">
        <f ca="1">관리대장!F130</f>
        <v>010-9998-5678</v>
      </c>
    </row>
    <row r="133" spans="1:2" ht="27.95" customHeight="1">
      <c r="A133" s="34" t="str">
        <f ca="1">관리대장!D131</f>
        <v>김선순</v>
      </c>
      <c r="B133" s="34" t="str">
        <f ca="1">관리대장!F131</f>
        <v>010-7676-2413</v>
      </c>
    </row>
    <row r="134" spans="1:2" ht="27.95" customHeight="1">
      <c r="A134" s="34" t="str">
        <f ca="1">관리대장!D132</f>
        <v>김소정</v>
      </c>
      <c r="B134" s="34" t="str">
        <f ca="1">관리대장!F132</f>
        <v>010-3279-4327</v>
      </c>
    </row>
    <row r="135" spans="1:2" ht="27.95" customHeight="1">
      <c r="A135" s="34" t="e">
        <f>관리대장!#REF!</f>
        <v>#REF!</v>
      </c>
      <c r="B135" s="34" t="e">
        <f>관리대장!#REF!</f>
        <v>#REF!</v>
      </c>
    </row>
    <row r="136" spans="1:2" ht="27.95" customHeight="1">
      <c r="A136" s="34" t="str">
        <f ca="1">관리대장!D133</f>
        <v>김연수</v>
      </c>
      <c r="B136" s="34" t="str">
        <f ca="1">관리대장!F133</f>
        <v>010-4782-5287</v>
      </c>
    </row>
    <row r="137" spans="1:2" ht="27.95" customHeight="1">
      <c r="A137" s="34" t="str">
        <f ca="1">관리대장!D134</f>
        <v>김정순</v>
      </c>
      <c r="B137" s="34" t="str">
        <f ca="1">관리대장!F134</f>
        <v>010-9191-4398</v>
      </c>
    </row>
    <row r="138" spans="1:2" ht="27.95" customHeight="1">
      <c r="A138" s="34" t="str">
        <f ca="1">관리대장!D135</f>
        <v>김찬옥</v>
      </c>
      <c r="B138" s="34" t="str">
        <f ca="1">관리대장!F135</f>
        <v>010-6667-8604</v>
      </c>
    </row>
    <row r="139" spans="1:2" ht="27.95" customHeight="1">
      <c r="A139" s="34" t="str">
        <f ca="1">관리대장!D136</f>
        <v>김희자</v>
      </c>
      <c r="B139" s="34" t="str">
        <f ca="1">관리대장!F136</f>
        <v>010-3032-0589</v>
      </c>
    </row>
    <row r="140" spans="1:2" ht="27.95" customHeight="1">
      <c r="A140" s="34" t="str">
        <f ca="1">관리대장!D137</f>
        <v>민경희</v>
      </c>
      <c r="B140" s="34" t="str">
        <f ca="1">관리대장!F137</f>
        <v>010-8582-2754</v>
      </c>
    </row>
    <row r="141" spans="1:2" ht="27.95" customHeight="1">
      <c r="A141" s="34" t="str">
        <f ca="1">관리대장!D138</f>
        <v>박경숙</v>
      </c>
      <c r="B141" s="34" t="str">
        <f ca="1">관리대장!F138</f>
        <v>010-5363-3493</v>
      </c>
    </row>
    <row r="142" spans="1:2" ht="27.95" customHeight="1">
      <c r="A142" s="34" t="str">
        <f ca="1">관리대장!D139</f>
        <v>박금희</v>
      </c>
      <c r="B142" s="34" t="str">
        <f ca="1">관리대장!F139</f>
        <v>010-4127-2757</v>
      </c>
    </row>
    <row r="143" spans="1:2" ht="27.95" customHeight="1">
      <c r="A143" s="34" t="str">
        <f ca="1">관리대장!D140</f>
        <v>서순일</v>
      </c>
      <c r="B143" s="34" t="str">
        <f ca="1">관리대장!F140</f>
        <v>010-8578-4591</v>
      </c>
    </row>
    <row r="144" spans="1:2" ht="27.95" customHeight="1">
      <c r="A144" s="34" t="str">
        <f ca="1">관리대장!D141</f>
        <v>설용희</v>
      </c>
      <c r="B144" s="34" t="str">
        <f ca="1">관리대장!F141</f>
        <v>010-6660-1901</v>
      </c>
    </row>
    <row r="145" spans="1:2" ht="27.95" customHeight="1">
      <c r="A145" s="34" t="str">
        <f ca="1">관리대장!D142</f>
        <v>양순이</v>
      </c>
      <c r="B145" s="34" t="str">
        <f ca="1">관리대장!F142</f>
        <v>010-6664-4633</v>
      </c>
    </row>
    <row r="146" spans="1:2" ht="27.95" customHeight="1">
      <c r="A146" s="34" t="str">
        <f ca="1">관리대장!D143</f>
        <v>엄춘란</v>
      </c>
      <c r="B146" s="34" t="str">
        <f ca="1">관리대장!F143</f>
        <v>010-8393-0121</v>
      </c>
    </row>
    <row r="147" spans="1:2" ht="27.95" customHeight="1">
      <c r="A147" s="34" t="str">
        <f ca="1">관리대장!D144</f>
        <v>유길자</v>
      </c>
      <c r="B147" s="34" t="str">
        <f ca="1">관리대장!F144</f>
        <v>010-5215-9192</v>
      </c>
    </row>
    <row r="148" spans="1:2" ht="27.95" customHeight="1">
      <c r="A148" s="34" t="str">
        <f ca="1">관리대장!D145</f>
        <v>윤인숙</v>
      </c>
      <c r="B148" s="34" t="str">
        <f ca="1">관리대장!F145</f>
        <v>010-9332-4679</v>
      </c>
    </row>
    <row r="149" spans="1:2" ht="27.95" customHeight="1">
      <c r="A149" s="34" t="str">
        <f ca="1">관리대장!D146</f>
        <v>이점숙</v>
      </c>
      <c r="B149" s="34" t="str">
        <f ca="1">관리대장!F146</f>
        <v>010-7770-0898</v>
      </c>
    </row>
    <row r="150" spans="1:2" ht="27.95" customHeight="1">
      <c r="A150" s="34" t="str">
        <f ca="1">관리대장!D147</f>
        <v>이춘화</v>
      </c>
      <c r="B150" s="34" t="str">
        <f ca="1">관리대장!F147</f>
        <v>010-9037-9755</v>
      </c>
    </row>
    <row r="151" spans="1:2" ht="27.95" customHeight="1">
      <c r="A151" s="34" t="str">
        <f ca="1">관리대장!D148</f>
        <v>이현주</v>
      </c>
      <c r="B151" s="34" t="str">
        <f ca="1">관리대장!F148</f>
        <v>010-8967-1074</v>
      </c>
    </row>
    <row r="152" spans="1:2" ht="27.95" customHeight="1">
      <c r="A152" s="34" t="str">
        <f ca="1">관리대장!D149</f>
        <v>임순복</v>
      </c>
      <c r="B152" s="34" t="str">
        <f ca="1">관리대장!F149</f>
        <v>010-2467-0893</v>
      </c>
    </row>
    <row r="153" spans="1:2" ht="27.95" customHeight="1">
      <c r="A153" s="34" t="str">
        <f ca="1">관리대장!D150</f>
        <v>최옥연</v>
      </c>
      <c r="B153" s="34" t="str">
        <f ca="1">관리대장!F150</f>
        <v>010-3492-3937</v>
      </c>
    </row>
    <row r="154" spans="1:2" ht="27.95" customHeight="1">
      <c r="A154" s="34" t="str">
        <f ca="1">관리대장!D151</f>
        <v>최현애</v>
      </c>
      <c r="B154" s="34" t="str">
        <f ca="1">관리대장!F151</f>
        <v>010-9783-2325</v>
      </c>
    </row>
    <row r="155" spans="1:2" ht="27.95" customHeight="1">
      <c r="A155" s="34" t="str">
        <f ca="1">관리대장!D152</f>
        <v>피영숙</v>
      </c>
      <c r="B155" s="34" t="str">
        <f ca="1">관리대장!F152</f>
        <v>010-9111-8765</v>
      </c>
    </row>
    <row r="156" spans="1:2" ht="27.95" customHeight="1">
      <c r="A156" s="34" t="str">
        <f ca="1">관리대장!D153</f>
        <v>홍쌍이</v>
      </c>
      <c r="B156" s="34" t="str">
        <f ca="1">관리대장!F153</f>
        <v>010-7228-5130</v>
      </c>
    </row>
    <row r="157" spans="1:2" ht="27.95" customHeight="1">
      <c r="A157" s="34" t="str">
        <f ca="1">관리대장!D155</f>
        <v>김연순</v>
      </c>
      <c r="B157" s="34" t="str">
        <f ca="1">관리대장!F155</f>
        <v>010-3899-6407</v>
      </c>
    </row>
    <row r="158" spans="1:2" ht="27.95" customHeight="1">
      <c r="A158" s="34" t="str">
        <f ca="1">관리대장!D156</f>
        <v>이금자</v>
      </c>
      <c r="B158" s="34" t="str">
        <f ca="1">관리대장!F156</f>
        <v>010-3191-2379</v>
      </c>
    </row>
    <row r="159" spans="1:2" ht="27.95" customHeight="1">
      <c r="A159" s="34" t="str">
        <f ca="1">관리대장!D157</f>
        <v>이진남</v>
      </c>
      <c r="B159" s="34" t="str">
        <f ca="1">관리대장!F157</f>
        <v>010-5527-6490</v>
      </c>
    </row>
    <row r="160" spans="1:2" ht="27.95" customHeight="1">
      <c r="A160" s="34" t="str">
        <f ca="1">관리대장!D158</f>
        <v>김경민</v>
      </c>
      <c r="B160" s="34" t="str">
        <f ca="1">관리대장!F158</f>
        <v>010-9031-0846</v>
      </c>
    </row>
    <row r="161" spans="1:2" ht="27.95" customHeight="1">
      <c r="A161" s="34" t="e">
        <f>관리대장!#REF!</f>
        <v>#REF!</v>
      </c>
      <c r="B161" s="34" t="e">
        <f>관리대장!#REF!</f>
        <v>#REF!</v>
      </c>
    </row>
    <row r="162" spans="1:2" ht="27.95" customHeight="1">
      <c r="A162" s="34" t="str">
        <f ca="1">관리대장!D159</f>
        <v>강형내</v>
      </c>
      <c r="B162" s="34" t="str">
        <f ca="1">관리대장!F159</f>
        <v>010-5040-2468</v>
      </c>
    </row>
    <row r="163" spans="1:2" ht="27.95" customHeight="1">
      <c r="A163" s="34" t="str">
        <f ca="1">관리대장!D160</f>
        <v>김금수</v>
      </c>
      <c r="B163" s="34" t="str">
        <f ca="1">관리대장!F160</f>
        <v>010-9917-0212</v>
      </c>
    </row>
    <row r="164" spans="1:2" ht="27.95" customHeight="1">
      <c r="A164" s="34" t="str">
        <f ca="1">관리대장!D161</f>
        <v>김순임</v>
      </c>
      <c r="B164" s="34" t="str">
        <f ca="1">관리대장!F161</f>
        <v>010-9121-4325</v>
      </c>
    </row>
    <row r="165" spans="1:2" ht="27.95" customHeight="1">
      <c r="A165" s="34" t="str">
        <f ca="1">관리대장!D162</f>
        <v>김영숙</v>
      </c>
      <c r="B165" s="34" t="str">
        <f ca="1">관리대장!F162</f>
        <v>010-6778-1811</v>
      </c>
    </row>
    <row r="166" spans="1:2" ht="27.95" customHeight="1">
      <c r="A166" s="34" t="str">
        <f ca="1">관리대장!D163</f>
        <v>김정미</v>
      </c>
      <c r="B166" s="34" t="str">
        <f ca="1">관리대장!F163</f>
        <v>010-2772-4107</v>
      </c>
    </row>
    <row r="167" spans="1:2" ht="27.95" customHeight="1">
      <c r="A167" s="34" t="str">
        <f ca="1">관리대장!D164</f>
        <v>김정자</v>
      </c>
      <c r="B167" s="34" t="str">
        <f ca="1">관리대장!F164</f>
        <v>010-3744-5099</v>
      </c>
    </row>
    <row r="168" spans="1:2" ht="27.95" customHeight="1">
      <c r="A168" s="34" t="str">
        <f ca="1">관리대장!D165</f>
        <v>김화숙</v>
      </c>
      <c r="B168" s="34" t="str">
        <f ca="1">관리대장!F165</f>
        <v>010-9979-5971</v>
      </c>
    </row>
    <row r="169" spans="1:2" ht="27.95" customHeight="1">
      <c r="A169" s="34" t="str">
        <f ca="1">관리대장!D166</f>
        <v>나금복</v>
      </c>
      <c r="B169" s="34" t="str">
        <f ca="1">관리대장!F166</f>
        <v>010-8398-2277</v>
      </c>
    </row>
    <row r="170" spans="1:2" ht="27.95" customHeight="1">
      <c r="A170" s="34" t="str">
        <f ca="1">관리대장!D167</f>
        <v>박성숙</v>
      </c>
      <c r="B170" s="34" t="str">
        <f ca="1">관리대장!F167</f>
        <v>010-4912-2043</v>
      </c>
    </row>
    <row r="171" spans="1:2" ht="27.95" customHeight="1">
      <c r="A171" s="34" t="str">
        <f ca="1">관리대장!D168</f>
        <v>박인옥</v>
      </c>
      <c r="B171" s="34" t="str">
        <f ca="1">관리대장!F168</f>
        <v>010-9111-4701</v>
      </c>
    </row>
    <row r="172" spans="1:2" ht="27.95" customHeight="1">
      <c r="A172" s="34" t="str">
        <f ca="1">관리대장!D169</f>
        <v>박홍숙</v>
      </c>
      <c r="B172" s="34" t="str">
        <f ca="1">관리대장!F169</f>
        <v>010-2766-3325</v>
      </c>
    </row>
    <row r="173" spans="1:2" ht="27.95" customHeight="1">
      <c r="A173" s="34" t="str">
        <f ca="1">관리대장!D170</f>
        <v>변성희</v>
      </c>
      <c r="B173" s="34" t="str">
        <f ca="1">관리대장!F170</f>
        <v>010-9311-5622</v>
      </c>
    </row>
    <row r="174" spans="1:2" ht="27.95" customHeight="1">
      <c r="A174" s="34" t="str">
        <f ca="1">관리대장!D171</f>
        <v>서남숙</v>
      </c>
      <c r="B174" s="34" t="str">
        <f ca="1">관리대장!F171</f>
        <v>010-2371-4156</v>
      </c>
    </row>
    <row r="175" spans="1:2" ht="27.95" customHeight="1">
      <c r="A175" s="34" t="str">
        <f ca="1">관리대장!D172</f>
        <v>송순자</v>
      </c>
      <c r="B175" s="34" t="str">
        <f ca="1">관리대장!F172</f>
        <v>010-2621-6569</v>
      </c>
    </row>
    <row r="176" spans="1:2" ht="27.95" customHeight="1">
      <c r="A176" s="34" t="str">
        <f ca="1">관리대장!D173</f>
        <v>용명화</v>
      </c>
      <c r="B176" s="34" t="str">
        <f ca="1">관리대장!F173</f>
        <v>010-8750-5083</v>
      </c>
    </row>
    <row r="177" spans="1:2" ht="27.95" customHeight="1">
      <c r="A177" s="34" t="str">
        <f ca="1">관리대장!D174</f>
        <v>이경숙</v>
      </c>
      <c r="B177" s="34" t="str">
        <f ca="1">관리대장!F174</f>
        <v>010-4933-1539</v>
      </c>
    </row>
    <row r="178" spans="1:2" ht="27.95" customHeight="1">
      <c r="A178" s="34" t="str">
        <f ca="1">관리대장!D175</f>
        <v>이병숙</v>
      </c>
      <c r="B178" s="34" t="str">
        <f ca="1">관리대장!F175</f>
        <v>010-5731-6998</v>
      </c>
    </row>
    <row r="179" spans="1:2" ht="27.95" customHeight="1">
      <c r="A179" s="34" t="str">
        <f ca="1">관리대장!D176</f>
        <v>이복선</v>
      </c>
      <c r="B179" s="34" t="str">
        <f ca="1">관리대장!F176</f>
        <v>010-2264-5135</v>
      </c>
    </row>
    <row r="180" spans="1:2" ht="27.95" customHeight="1">
      <c r="A180" s="34" t="str">
        <f ca="1">관리대장!D177</f>
        <v>이상열</v>
      </c>
      <c r="B180" s="34" t="str">
        <f ca="1">관리대장!F177</f>
        <v>010-4903-6352</v>
      </c>
    </row>
    <row r="181" spans="1:2" ht="27.95" customHeight="1">
      <c r="A181" s="34" t="str">
        <f ca="1">관리대장!D178</f>
        <v>이영숙</v>
      </c>
      <c r="B181" s="34" t="str">
        <f ca="1">관리대장!F178</f>
        <v>010-7676-4713</v>
      </c>
    </row>
    <row r="182" spans="1:2" ht="27.95" customHeight="1">
      <c r="A182" s="34" t="str">
        <f ca="1">관리대장!D179</f>
        <v>이영인</v>
      </c>
      <c r="B182" s="34" t="str">
        <f ca="1">관리대장!F179</f>
        <v>010-3194-5945</v>
      </c>
    </row>
    <row r="183" spans="1:2" ht="27.95" customHeight="1">
      <c r="A183" s="34" t="str">
        <f ca="1">관리대장!D180</f>
        <v>이정분</v>
      </c>
      <c r="B183" s="34" t="str">
        <f ca="1">관리대장!F180</f>
        <v>010-4146-8759</v>
      </c>
    </row>
    <row r="184" spans="1:2" ht="27.95" customHeight="1">
      <c r="A184" s="34" t="str">
        <f ca="1">관리대장!D181</f>
        <v>이진선</v>
      </c>
      <c r="B184" s="34" t="str">
        <f ca="1">관리대장!F181</f>
        <v>010-7474-5881</v>
      </c>
    </row>
    <row r="185" spans="1:2" ht="27.95" customHeight="1">
      <c r="A185" s="34" t="str">
        <f ca="1">관리대장!D182</f>
        <v>이추자</v>
      </c>
      <c r="B185" s="34" t="str">
        <f ca="1">관리대장!F182</f>
        <v>010-2205-5950</v>
      </c>
    </row>
    <row r="186" spans="1:2" ht="27.95" customHeight="1">
      <c r="A186" s="34" t="str">
        <f ca="1">관리대장!D183</f>
        <v>이혜숙</v>
      </c>
      <c r="B186" s="34" t="str">
        <f ca="1">관리대장!F183</f>
        <v>010-4591-3053</v>
      </c>
    </row>
    <row r="187" spans="1:2" ht="27.95" customHeight="1">
      <c r="A187" s="34" t="str">
        <f ca="1">관리대장!D184</f>
        <v>임금자</v>
      </c>
      <c r="B187" s="34" t="str">
        <f ca="1">관리대장!F184</f>
        <v>010-8904-7676</v>
      </c>
    </row>
    <row r="188" spans="1:2" ht="27.95" customHeight="1">
      <c r="A188" s="34" t="str">
        <f ca="1">관리대장!D185</f>
        <v>장현순</v>
      </c>
      <c r="B188" s="34" t="str">
        <f ca="1">관리대장!F185</f>
        <v>010-9851-6862</v>
      </c>
    </row>
    <row r="189" spans="1:2" ht="27.95" customHeight="1">
      <c r="A189" s="34" t="str">
        <f ca="1">관리대장!D186</f>
        <v>박두례</v>
      </c>
      <c r="B189" s="34" t="str">
        <f ca="1">관리대장!F186</f>
        <v>010-3599-6773</v>
      </c>
    </row>
    <row r="190" spans="1:2" ht="27.95" customHeight="1">
      <c r="A190" s="34" t="str">
        <f ca="1">관리대장!D187</f>
        <v>정희자</v>
      </c>
      <c r="B190" s="34" t="str">
        <f ca="1">관리대장!F187</f>
        <v>010-8441-2929</v>
      </c>
    </row>
    <row r="191" spans="1:2" ht="27.95" customHeight="1">
      <c r="A191" s="34" t="str">
        <f ca="1">관리대장!D188</f>
        <v>최계순</v>
      </c>
      <c r="B191" s="34" t="str">
        <f ca="1">관리대장!F188</f>
        <v>010-4701-9903</v>
      </c>
    </row>
    <row r="192" spans="1:2" ht="27.95" customHeight="1">
      <c r="A192" s="34" t="str">
        <f ca="1">관리대장!D189</f>
        <v>김경숙</v>
      </c>
      <c r="B192" s="34" t="str">
        <f ca="1">관리대장!F189</f>
        <v>010-9306-5067</v>
      </c>
    </row>
    <row r="193" spans="1:2" ht="27.95" customHeight="1">
      <c r="A193" s="34" t="str">
        <f ca="1">관리대장!D190</f>
        <v>전인숙</v>
      </c>
      <c r="B193" s="34" t="str">
        <f ca="1">관리대장!F190</f>
        <v>010-3752-1415</v>
      </c>
    </row>
    <row r="194" spans="1:2" ht="27.95" customHeight="1">
      <c r="A194" s="34" t="str">
        <f ca="1">관리대장!D191</f>
        <v>조영하</v>
      </c>
      <c r="B194" s="34" t="str">
        <f ca="1">관리대장!F191</f>
        <v>010-5744-4644</v>
      </c>
    </row>
    <row r="195" spans="1:2" ht="27.95" customHeight="1">
      <c r="A195" s="34" t="str">
        <f ca="1">관리대장!D192</f>
        <v>최유진</v>
      </c>
      <c r="B195" s="34" t="str">
        <f ca="1">관리대장!F192</f>
        <v>010-6500-3972</v>
      </c>
    </row>
    <row r="196" spans="1:2" ht="27.95" customHeight="1">
      <c r="A196" s="34" t="str">
        <f ca="1">관리대장!D193</f>
        <v>한준남</v>
      </c>
      <c r="B196" s="34" t="str">
        <f ca="1">관리대장!F193</f>
        <v>010-2794-3300</v>
      </c>
    </row>
    <row r="197" spans="1:2" ht="27.95" customHeight="1">
      <c r="A197" s="34" t="str">
        <f ca="1">관리대장!D194</f>
        <v>한희자</v>
      </c>
      <c r="B197" s="34" t="str">
        <f ca="1">관리대장!F194</f>
        <v>010-8235-3118</v>
      </c>
    </row>
    <row r="198" spans="1:2" ht="27.95" customHeight="1">
      <c r="A198" s="34" t="e">
        <f>관리대장!#REF!</f>
        <v>#REF!</v>
      </c>
      <c r="B198" s="34" t="e">
        <f>관리대장!#REF!</f>
        <v>#REF!</v>
      </c>
    </row>
    <row r="199" spans="1:2" ht="27.95" customHeight="1">
      <c r="A199" s="34" t="str">
        <f ca="1">관리대장!D195</f>
        <v>김인선</v>
      </c>
      <c r="B199" s="34" t="str">
        <f ca="1">관리대장!F195</f>
        <v>010-8633-1832</v>
      </c>
    </row>
    <row r="200" spans="1:2" ht="27.95" customHeight="1">
      <c r="A200" s="34" t="str">
        <f ca="1">관리대장!D196</f>
        <v>손순자</v>
      </c>
      <c r="B200" s="34" t="str">
        <f ca="1">관리대장!F196</f>
        <v>010-8278-1161</v>
      </c>
    </row>
    <row r="201" spans="1:2" ht="27.95" customHeight="1">
      <c r="A201" s="34" t="str">
        <f ca="1">관리대장!D197</f>
        <v>양민자</v>
      </c>
      <c r="B201" s="34" t="str">
        <f ca="1">관리대장!F197</f>
        <v>010-9116-7788</v>
      </c>
    </row>
    <row r="202" spans="1:2" ht="27.95" customHeight="1">
      <c r="A202" s="34" t="str">
        <f ca="1">관리대장!D198</f>
        <v>윤향순</v>
      </c>
      <c r="B202" s="34" t="str">
        <f ca="1">관리대장!F198</f>
        <v>010-3774-7891</v>
      </c>
    </row>
    <row r="203" spans="1:2" ht="27.95" customHeight="1">
      <c r="A203" s="34" t="str">
        <f ca="1">관리대장!D199</f>
        <v>이성용</v>
      </c>
      <c r="B203" s="34" t="str">
        <f ca="1">관리대장!F199</f>
        <v>010-9953-9007</v>
      </c>
    </row>
    <row r="204" spans="1:2" ht="27.95" customHeight="1">
      <c r="A204" s="34" t="str">
        <f ca="1">관리대장!D200</f>
        <v xml:space="preserve">이순우 </v>
      </c>
      <c r="B204" s="34" t="str">
        <f ca="1">관리대장!F200</f>
        <v>010-2701-2487</v>
      </c>
    </row>
    <row r="205" spans="1:2" ht="27.95" customHeight="1">
      <c r="A205" s="34" t="str">
        <f ca="1">관리대장!D201</f>
        <v>장옥녀</v>
      </c>
      <c r="B205" s="34" t="str">
        <f ca="1">관리대장!F201</f>
        <v>010-3282-7651</v>
      </c>
    </row>
    <row r="206" spans="1:2" ht="27.95" customHeight="1">
      <c r="A206" s="34" t="str">
        <f ca="1">관리대장!D202</f>
        <v>조명희</v>
      </c>
      <c r="B206" s="34" t="str">
        <f ca="1">관리대장!F202</f>
        <v>010-4607-3183</v>
      </c>
    </row>
    <row r="207" spans="1:2" ht="27.95" customHeight="1">
      <c r="A207" s="34" t="str">
        <f ca="1">관리대장!D203</f>
        <v>김부희</v>
      </c>
      <c r="B207" s="34" t="str">
        <f ca="1">관리대장!F203</f>
        <v>010-4830-1320</v>
      </c>
    </row>
    <row r="208" spans="1:2" ht="27.95" customHeight="1">
      <c r="A208" s="34" t="str">
        <f ca="1">관리대장!D204</f>
        <v>김정희</v>
      </c>
      <c r="B208" s="34" t="str">
        <f ca="1">관리대장!F204</f>
        <v>010-8753-5159</v>
      </c>
    </row>
    <row r="209" spans="1:2" ht="27.95" customHeight="1">
      <c r="A209" s="34" t="str">
        <f ca="1">관리대장!D205</f>
        <v>설희진</v>
      </c>
      <c r="B209" s="34" t="str">
        <f ca="1">관리대장!F205</f>
        <v>010-9280-1661</v>
      </c>
    </row>
    <row r="210" spans="1:2" ht="27.95" customHeight="1">
      <c r="A210" s="34" t="str">
        <f ca="1">관리대장!D206</f>
        <v>손영옥</v>
      </c>
      <c r="B210" s="34" t="str">
        <f ca="1">관리대장!F206</f>
        <v>010-2326-7627</v>
      </c>
    </row>
    <row r="211" spans="1:2" ht="27.95" customHeight="1">
      <c r="A211" s="34" t="str">
        <f ca="1">관리대장!D207</f>
        <v>송영림</v>
      </c>
      <c r="B211" s="34" t="str">
        <f ca="1">관리대장!F207</f>
        <v>010-3711-8778</v>
      </c>
    </row>
    <row r="212" spans="1:2" ht="27.95" customHeight="1">
      <c r="A212" s="34" t="str">
        <f ca="1">관리대장!D208</f>
        <v>안길자</v>
      </c>
      <c r="B212" s="34" t="str">
        <f ca="1">관리대장!F208</f>
        <v>010-5484-7961</v>
      </c>
    </row>
    <row r="213" spans="1:2" ht="27.95" customHeight="1">
      <c r="A213" s="34" t="str">
        <f ca="1">관리대장!D209</f>
        <v>유정은</v>
      </c>
      <c r="B213" s="34" t="str">
        <f ca="1">관리대장!F209</f>
        <v>010-6807-8009</v>
      </c>
    </row>
    <row r="214" spans="1:2" ht="27.95" customHeight="1">
      <c r="A214" s="34" t="str">
        <f ca="1">관리대장!D210</f>
        <v>이말필</v>
      </c>
      <c r="B214" s="34" t="str">
        <f ca="1">관리대장!F210</f>
        <v>010-9567-0654</v>
      </c>
    </row>
    <row r="215" spans="1:2" ht="27.95" customHeight="1">
      <c r="A215" s="34" t="str">
        <f ca="1">관리대장!D211</f>
        <v>이미경</v>
      </c>
      <c r="B215" s="34" t="str">
        <f ca="1">관리대장!F211</f>
        <v>010-4240-7291</v>
      </c>
    </row>
    <row r="216" spans="1:2" ht="27.95" customHeight="1">
      <c r="A216" s="34" t="str">
        <f ca="1">관리대장!D212</f>
        <v>채미경</v>
      </c>
      <c r="B216" s="34" t="str">
        <f ca="1">관리대장!F212</f>
        <v>010-8903-9343</v>
      </c>
    </row>
    <row r="217" spans="1:2" ht="27.95" customHeight="1">
      <c r="A217" s="34" t="str">
        <f ca="1">관리대장!D213</f>
        <v>최순돌</v>
      </c>
      <c r="B217" s="34" t="str">
        <f ca="1">관리대장!F213</f>
        <v>010-24615541</v>
      </c>
    </row>
    <row r="218" spans="1:2" ht="27.95" customHeight="1">
      <c r="A218" s="34" t="str">
        <f ca="1">관리대장!D214</f>
        <v>최영란</v>
      </c>
      <c r="B218" s="34" t="str">
        <f ca="1">관리대장!F214</f>
        <v>010-5730-2005</v>
      </c>
    </row>
    <row r="219" spans="1:2" ht="27.95" customHeight="1">
      <c r="A219" s="34" t="str">
        <f ca="1">관리대장!D215</f>
        <v>최은예</v>
      </c>
      <c r="B219" s="34" t="str">
        <f ca="1">관리대장!F215</f>
        <v>010-9095-2396</v>
      </c>
    </row>
    <row r="220" spans="1:2" ht="27.95" customHeight="1">
      <c r="A220" s="34" t="e">
        <f ca="1">관리대장!D216</f>
        <v>#REF!</v>
      </c>
      <c r="B220" s="34" t="e">
        <f ca="1">관리대장!F216</f>
        <v>#REF!</v>
      </c>
    </row>
    <row r="221" spans="1:2" ht="27.95" customHeight="1">
      <c r="A221" s="34" t="e">
        <f ca="1">관리대장!D217</f>
        <v>#REF!</v>
      </c>
      <c r="B221" s="34" t="e">
        <f ca="1">관리대장!F217</f>
        <v>#REF!</v>
      </c>
    </row>
    <row r="222" spans="1:2" ht="27.95" customHeight="1">
      <c r="A222" s="34" t="e">
        <f ca="1">관리대장!D218</f>
        <v>#REF!</v>
      </c>
      <c r="B222" s="34" t="e">
        <f ca="1">관리대장!F218</f>
        <v>#REF!</v>
      </c>
    </row>
    <row r="223" spans="1:2" ht="27.95" customHeight="1">
      <c r="A223" s="34" t="str">
        <f>관리대장!D219</f>
        <v>신상훈</v>
      </c>
      <c r="B223" s="34" t="str">
        <f>관리대장!F219</f>
        <v>010-8794-3342</v>
      </c>
    </row>
    <row r="224" spans="1:2" ht="27.95" customHeight="1">
      <c r="A224" s="34">
        <f>관리대장!D220</f>
        <v>0</v>
      </c>
      <c r="B224" s="34">
        <f>관리대장!F220</f>
        <v>0</v>
      </c>
    </row>
    <row r="225" spans="1:2" ht="27.95" customHeight="1">
      <c r="A225" s="34">
        <f>관리대장!D221</f>
        <v>0</v>
      </c>
      <c r="B225" s="34">
        <f>관리대장!F221</f>
        <v>0</v>
      </c>
    </row>
    <row r="226" spans="1:2" ht="27.95" customHeight="1">
      <c r="A226" s="34">
        <f>관리대장!D222</f>
        <v>0</v>
      </c>
      <c r="B226" s="34">
        <f>관리대장!F222</f>
        <v>0</v>
      </c>
    </row>
    <row r="227" spans="1:2" ht="27.95" customHeight="1">
      <c r="A227" s="34">
        <f>관리대장!D223</f>
        <v>0</v>
      </c>
      <c r="B227" s="34">
        <f>관리대장!F223</f>
        <v>0</v>
      </c>
    </row>
    <row r="228" spans="1:2" ht="27.95" customHeight="1">
      <c r="A228" s="34">
        <f>관리대장!D224</f>
        <v>0</v>
      </c>
      <c r="B228" s="34">
        <f>관리대장!F224</f>
        <v>0</v>
      </c>
    </row>
  </sheetData>
  <sortState xmlns:xlrd2="http://schemas.microsoft.com/office/spreadsheetml/2017/richdata2" ref="E102:E131">
    <sortCondition ref="E102"/>
  </sortState>
  <mergeCells count="1">
    <mergeCell ref="D1:J1"/>
  </mergeCells>
  <phoneticPr fontId="20" type="noConversion"/>
  <pageMargins left="0.7" right="0.7" top="0.75" bottom="0.75" header="0.3" footer="0.3"/>
  <pageSetup paperSize="9"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34A0-82D9-4F50-AAC0-0739A2F3D0B0}">
  <sheetPr codeName="Sheet42"/>
  <dimension ref="A1:F24"/>
  <sheetViews>
    <sheetView zoomScale="85" zoomScaleNormal="85" workbookViewId="0">
      <selection activeCell="H24" sqref="H24"/>
    </sheetView>
  </sheetViews>
  <sheetFormatPr defaultRowHeight="13.5"/>
  <sheetData>
    <row r="1" spans="1:6" ht="46.5">
      <c r="A1" s="1985" t="s">
        <v>1177</v>
      </c>
      <c r="B1" s="1985"/>
      <c r="C1" s="1985"/>
      <c r="D1" s="1985"/>
      <c r="E1" s="1985"/>
      <c r="F1" s="1985"/>
    </row>
    <row r="2" spans="1:6" ht="19.5">
      <c r="A2" s="567"/>
    </row>
    <row r="3" spans="1:6" ht="19.5">
      <c r="A3" s="567"/>
    </row>
    <row r="5" spans="1:6" ht="19.5">
      <c r="A5" s="1986" t="s">
        <v>1178</v>
      </c>
      <c r="B5" s="1986"/>
      <c r="C5" s="1986"/>
      <c r="D5" s="1986"/>
      <c r="E5" s="1986"/>
      <c r="F5" s="1986"/>
    </row>
    <row r="6" spans="1:6" ht="19.5">
      <c r="A6" s="568" t="s">
        <v>1179</v>
      </c>
      <c r="B6" s="568"/>
      <c r="C6" s="568"/>
      <c r="D6" s="568"/>
      <c r="E6" s="568"/>
      <c r="F6" s="568"/>
    </row>
    <row r="7" spans="1:6" ht="19.5">
      <c r="A7" s="568" t="s">
        <v>1180</v>
      </c>
      <c r="B7" s="568"/>
      <c r="C7" s="568"/>
      <c r="D7" s="568"/>
      <c r="E7" s="568"/>
      <c r="F7" s="568"/>
    </row>
    <row r="10" spans="1:6" ht="18.75">
      <c r="A10" s="1987"/>
      <c r="B10" s="1987"/>
      <c r="C10" s="1987"/>
      <c r="D10" s="1987"/>
      <c r="E10" s="1987"/>
      <c r="F10" s="1987"/>
    </row>
    <row r="11" spans="1:6" ht="18.75">
      <c r="A11" s="1987"/>
      <c r="B11" s="1987"/>
      <c r="C11" s="1987"/>
      <c r="D11" s="1987"/>
      <c r="E11" s="1987"/>
      <c r="F11" s="1987"/>
    </row>
    <row r="12" spans="1:6" ht="19.5" customHeight="1">
      <c r="A12" s="1989" t="s">
        <v>1181</v>
      </c>
      <c r="B12" s="1989"/>
      <c r="C12" s="1989"/>
      <c r="D12" s="1989"/>
      <c r="E12" s="1989"/>
      <c r="F12" s="1989"/>
    </row>
    <row r="13" spans="1:6" ht="18.75" customHeight="1">
      <c r="A13" s="1989"/>
      <c r="B13" s="1989"/>
      <c r="C13" s="1989"/>
      <c r="D13" s="1989"/>
      <c r="E13" s="1989"/>
      <c r="F13" s="1989"/>
    </row>
    <row r="14" spans="1:6" ht="18.75" customHeight="1">
      <c r="A14" s="1989"/>
      <c r="B14" s="1989"/>
      <c r="C14" s="1989"/>
      <c r="D14" s="1989"/>
      <c r="E14" s="1989"/>
      <c r="F14" s="1989"/>
    </row>
    <row r="15" spans="1:6" ht="18.75" customHeight="1">
      <c r="A15" s="1989"/>
      <c r="B15" s="1989"/>
      <c r="C15" s="1989"/>
      <c r="D15" s="1989"/>
      <c r="E15" s="1989"/>
      <c r="F15" s="1989"/>
    </row>
    <row r="16" spans="1:6" ht="18.75">
      <c r="A16" s="1987"/>
      <c r="B16" s="1987"/>
      <c r="C16" s="1987"/>
      <c r="D16" s="1987"/>
      <c r="E16" s="1987"/>
      <c r="F16" s="1987"/>
    </row>
    <row r="18" spans="1:6" ht="18.75">
      <c r="A18" s="1987"/>
      <c r="B18" s="1987"/>
      <c r="C18" s="1987"/>
      <c r="D18" s="1987"/>
      <c r="E18" s="1987"/>
      <c r="F18" s="1987"/>
    </row>
    <row r="19" spans="1:6" ht="18.75">
      <c r="A19" s="1987"/>
      <c r="B19" s="1987"/>
      <c r="C19" s="1987"/>
      <c r="D19" s="1987"/>
      <c r="E19" s="1987"/>
      <c r="F19" s="1987"/>
    </row>
    <row r="20" spans="1:6" ht="18.75">
      <c r="A20" s="1990">
        <v>44095</v>
      </c>
      <c r="B20" s="1990"/>
      <c r="C20" s="1990"/>
      <c r="D20" s="1990"/>
      <c r="E20" s="1990"/>
      <c r="F20" s="1990"/>
    </row>
    <row r="21" spans="1:6" ht="18.75">
      <c r="A21" s="1987"/>
      <c r="B21" s="1987"/>
      <c r="C21" s="1987"/>
      <c r="D21" s="1987"/>
      <c r="E21" s="1987"/>
      <c r="F21" s="1987"/>
    </row>
    <row r="23" spans="1:6" ht="18.75">
      <c r="A23" s="1987"/>
      <c r="B23" s="1987"/>
      <c r="C23" s="1987"/>
      <c r="D23" s="1987"/>
      <c r="E23" s="1987"/>
      <c r="F23" s="1987"/>
    </row>
    <row r="24" spans="1:6" ht="25.5">
      <c r="A24" s="1988" t="s">
        <v>1196</v>
      </c>
      <c r="B24" s="1988"/>
      <c r="C24" s="1988"/>
      <c r="D24" s="1988"/>
      <c r="E24" s="1988"/>
      <c r="F24" s="1988"/>
    </row>
  </sheetData>
  <mergeCells count="12">
    <mergeCell ref="A1:F1"/>
    <mergeCell ref="A5:F5"/>
    <mergeCell ref="A10:F10"/>
    <mergeCell ref="A11:F11"/>
    <mergeCell ref="A24:F24"/>
    <mergeCell ref="A12:F15"/>
    <mergeCell ref="A18:F18"/>
    <mergeCell ref="A19:F19"/>
    <mergeCell ref="A21:F21"/>
    <mergeCell ref="A23:F23"/>
    <mergeCell ref="A16:F16"/>
    <mergeCell ref="A20:F20"/>
  </mergeCells>
  <phoneticPr fontId="2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AE19-E888-46FD-B7BE-37EA9A94BE05}">
  <sheetPr>
    <tabColor rgb="FFFFFF00"/>
    <pageSetUpPr fitToPage="1"/>
  </sheetPr>
  <dimension ref="A1:H600"/>
  <sheetViews>
    <sheetView topLeftCell="A131" zoomScale="85" zoomScaleNormal="85" workbookViewId="0">
      <selection activeCell="G140" sqref="A1:G140"/>
    </sheetView>
  </sheetViews>
  <sheetFormatPr defaultRowHeight="16.5"/>
  <cols>
    <col min="1" max="1" width="8.88671875" style="32"/>
    <col min="2" max="2" width="14.109375" style="32" bestFit="1" customWidth="1"/>
    <col min="3" max="4" width="16.21875" style="32" bestFit="1" customWidth="1"/>
    <col min="5" max="6" width="8.88671875" style="32"/>
    <col min="7" max="7" width="11.77734375" style="32" customWidth="1"/>
    <col min="8" max="8" width="7.88671875" style="32" bestFit="1" customWidth="1"/>
    <col min="9" max="16384" width="8.88671875" style="32"/>
  </cols>
  <sheetData>
    <row r="1" spans="1:8" ht="33.75">
      <c r="A1" s="1991" t="str">
        <f>INDEX(관리대장!$A$2:$A$197,MATCH('이수증(센터별)'!H1,관리대장!$H$2:$H$197,0))</f>
        <v>제2020-1024-17호</v>
      </c>
      <c r="B1" s="1991"/>
      <c r="C1" s="1991"/>
      <c r="D1" s="264"/>
      <c r="E1" s="264"/>
      <c r="F1" s="264"/>
      <c r="G1" s="264"/>
      <c r="H1" s="265">
        <v>92</v>
      </c>
    </row>
    <row r="2" spans="1:8" s="58" customFormat="1" ht="13.5">
      <c r="A2" s="266"/>
      <c r="B2" s="266"/>
      <c r="C2" s="266"/>
      <c r="D2" s="267"/>
      <c r="E2" s="267"/>
      <c r="F2" s="267"/>
      <c r="G2" s="267"/>
      <c r="H2" s="268"/>
    </row>
    <row r="3" spans="1:8" ht="35.1" customHeight="1">
      <c r="A3" s="37"/>
      <c r="B3" s="1992" t="s">
        <v>336</v>
      </c>
      <c r="C3" s="1992"/>
      <c r="D3" s="1992"/>
      <c r="E3" s="1992"/>
      <c r="F3" s="1992"/>
      <c r="G3" s="1992"/>
    </row>
    <row r="4" spans="1:8" s="263" customFormat="1" ht="35.1" customHeight="1">
      <c r="A4" s="41"/>
      <c r="B4" s="41"/>
      <c r="C4" s="41"/>
      <c r="D4" s="41"/>
      <c r="E4" s="41"/>
      <c r="F4" s="41"/>
      <c r="G4" s="41"/>
    </row>
    <row r="5" spans="1:8" ht="35.1" customHeight="1">
      <c r="A5" s="38"/>
      <c r="B5" s="269" t="s">
        <v>337</v>
      </c>
      <c r="C5" s="1993" t="str">
        <f ca="1">INDEX(관리대장!$D$2:$D$197,MATCH('이수증(센터별)'!H1,관리대장!$H$2:$H$197,0))</f>
        <v>고정옥</v>
      </c>
      <c r="D5" s="1993"/>
      <c r="E5" s="269"/>
      <c r="F5" s="270"/>
      <c r="G5" s="270"/>
    </row>
    <row r="6" spans="1:8" ht="35.1" customHeight="1">
      <c r="A6" s="38"/>
      <c r="B6" s="269" t="s">
        <v>338</v>
      </c>
      <c r="C6" s="1994" t="str">
        <f ca="1">LEFT(INDEX(관리대장!$E$2:$E$197,MATCH('이수증(센터별)'!H1,관리대장!$H$2:$H$197,0)),6)</f>
        <v>610211</v>
      </c>
      <c r="D6" s="1994"/>
      <c r="E6" s="271"/>
      <c r="F6" s="270"/>
      <c r="G6" s="270"/>
    </row>
    <row r="7" spans="1:8" ht="35.1" customHeight="1">
      <c r="A7" s="38"/>
      <c r="B7" s="269" t="s">
        <v>339</v>
      </c>
      <c r="C7" s="1995">
        <f ca="1">INDEX(관리대장!$P$2:$P$3000,MATCH('이수증(센터별)'!$H1,관리대장!$H$2:$H$30000,0))</f>
        <v>44128</v>
      </c>
      <c r="D7" s="1995"/>
      <c r="E7" s="271"/>
      <c r="F7" s="271"/>
      <c r="G7" s="271"/>
    </row>
    <row r="8" spans="1:8" ht="35.1" customHeight="1">
      <c r="A8" s="38"/>
      <c r="B8" s="269" t="s">
        <v>340</v>
      </c>
      <c r="C8" s="1996" t="s">
        <v>351</v>
      </c>
      <c r="D8" s="1996"/>
      <c r="E8" s="270"/>
      <c r="F8" s="270"/>
      <c r="G8" s="270"/>
    </row>
    <row r="9" spans="1:8" ht="35.1" customHeight="1">
      <c r="A9" s="38"/>
      <c r="B9" s="1998" t="s">
        <v>341</v>
      </c>
      <c r="C9" s="1998"/>
      <c r="D9" s="1998" t="str">
        <f>LEFT(INDEX(관리대장!$B:$B,MATCH('이수증(센터별)'!$H1,관리대장!$H:$H,0)),LEN(INDEX(관리대장!$B:$B,MATCH('이수증(센터별)'!$H1,관리대장!$H:$H,0)))-1)</f>
        <v>한결재가돌봄센</v>
      </c>
      <c r="E9" s="1998"/>
      <c r="F9" s="1998"/>
      <c r="G9" s="270"/>
    </row>
    <row r="10" spans="1:8" ht="35.1" customHeight="1">
      <c r="A10" s="39"/>
      <c r="B10" s="1999" t="s">
        <v>342</v>
      </c>
      <c r="C10" s="1999"/>
      <c r="D10" s="2000" t="str">
        <f ca="1">INDEX(관리대장!$C$2:$C$197,MATCH('이수증(센터별)'!H1,관리대장!$H$2:$H$197,0))</f>
        <v>2-11320-00437</v>
      </c>
      <c r="E10" s="2000"/>
      <c r="F10" s="271"/>
      <c r="G10" s="272"/>
    </row>
    <row r="11" spans="1:8" s="1" customFormat="1" ht="35.1" customHeight="1">
      <c r="A11" s="40"/>
      <c r="B11" s="273"/>
      <c r="C11" s="274"/>
      <c r="D11" s="274"/>
      <c r="E11" s="274"/>
      <c r="F11" s="274"/>
      <c r="G11" s="274"/>
    </row>
    <row r="12" spans="1:8" ht="35.1" customHeight="1">
      <c r="A12" s="2001" t="s">
        <v>820</v>
      </c>
      <c r="B12" s="2001"/>
      <c r="C12" s="2001"/>
      <c r="D12" s="2001"/>
      <c r="E12" s="2001"/>
      <c r="F12" s="2001"/>
      <c r="G12" s="2001"/>
    </row>
    <row r="13" spans="1:8" ht="35.1" customHeight="1">
      <c r="A13" s="2001"/>
      <c r="B13" s="2001"/>
      <c r="C13" s="2001"/>
      <c r="D13" s="2001"/>
      <c r="E13" s="2001"/>
      <c r="F13" s="2001"/>
      <c r="G13" s="2001"/>
    </row>
    <row r="14" spans="1:8" ht="35.1" customHeight="1">
      <c r="A14" s="2001"/>
      <c r="B14" s="2001"/>
      <c r="C14" s="2001"/>
      <c r="D14" s="2001"/>
      <c r="E14" s="2001"/>
      <c r="F14" s="2001"/>
      <c r="G14" s="2001"/>
    </row>
    <row r="15" spans="1:8" ht="35.1" customHeight="1">
      <c r="A15" s="2001"/>
      <c r="B15" s="2001"/>
      <c r="C15" s="2001"/>
      <c r="D15" s="2001"/>
      <c r="E15" s="2001"/>
      <c r="F15" s="2001"/>
      <c r="G15" s="2001"/>
    </row>
    <row r="16" spans="1:8" s="1" customFormat="1" ht="35.1" customHeight="1">
      <c r="A16" s="275"/>
      <c r="B16" s="276"/>
      <c r="C16" s="276"/>
      <c r="D16" s="276"/>
      <c r="E16" s="276"/>
      <c r="F16" s="276"/>
      <c r="G16" s="276"/>
    </row>
    <row r="17" spans="1:8" ht="35.1" customHeight="1">
      <c r="A17" s="2002">
        <f ca="1">C7</f>
        <v>44128</v>
      </c>
      <c r="B17" s="2002"/>
      <c r="C17" s="2002"/>
      <c r="D17" s="2002"/>
      <c r="E17" s="2002"/>
      <c r="F17" s="2002"/>
      <c r="G17" s="2002"/>
    </row>
    <row r="18" spans="1:8" s="263" customFormat="1" ht="35.1" customHeight="1">
      <c r="A18" s="42"/>
    </row>
    <row r="19" spans="1:8" ht="35.1" customHeight="1">
      <c r="A19" s="1997" t="s">
        <v>343</v>
      </c>
      <c r="B19" s="1997"/>
      <c r="C19" s="1997"/>
      <c r="D19" s="1997"/>
      <c r="E19" s="1997"/>
      <c r="F19" s="1997"/>
      <c r="G19" s="1997"/>
    </row>
    <row r="20" spans="1:8" ht="35.1" customHeight="1"/>
    <row r="21" spans="1:8" ht="33.75">
      <c r="A21" s="1991" t="str">
        <f>INDEX(관리대장!$A$2:$A$197,MATCH('이수증(센터별)'!H21,관리대장!$H$2:$H$197,0))</f>
        <v>제2020-1024-18호</v>
      </c>
      <c r="B21" s="1991"/>
      <c r="C21" s="1991"/>
      <c r="D21" s="264"/>
      <c r="E21" s="264"/>
      <c r="F21" s="264"/>
      <c r="G21" s="264"/>
      <c r="H21" s="265">
        <f>H1+1</f>
        <v>93</v>
      </c>
    </row>
    <row r="22" spans="1:8" s="58" customFormat="1" ht="13.5">
      <c r="A22" s="266"/>
      <c r="B22" s="266"/>
      <c r="C22" s="266"/>
      <c r="D22" s="267"/>
      <c r="E22" s="267"/>
      <c r="F22" s="267"/>
      <c r="G22" s="267"/>
      <c r="H22" s="268"/>
    </row>
    <row r="23" spans="1:8" ht="35.1" customHeight="1">
      <c r="A23" s="37"/>
      <c r="B23" s="1992" t="s">
        <v>336</v>
      </c>
      <c r="C23" s="1992"/>
      <c r="D23" s="1992"/>
      <c r="E23" s="1992"/>
      <c r="F23" s="1992"/>
      <c r="G23" s="1992"/>
    </row>
    <row r="24" spans="1:8" s="263" customFormat="1" ht="35.1" customHeight="1">
      <c r="A24" s="41"/>
      <c r="B24" s="41"/>
      <c r="C24" s="41"/>
      <c r="D24" s="41"/>
      <c r="E24" s="41"/>
      <c r="F24" s="41"/>
      <c r="G24" s="41"/>
    </row>
    <row r="25" spans="1:8" ht="35.1" customHeight="1">
      <c r="A25" s="38"/>
      <c r="B25" s="269" t="s">
        <v>337</v>
      </c>
      <c r="C25" s="1993" t="str">
        <f ca="1">INDEX(관리대장!$D$2:$D$197,MATCH('이수증(센터별)'!H21,관리대장!$H$2:$H$197,0))</f>
        <v>권오남</v>
      </c>
      <c r="D25" s="1993"/>
      <c r="E25" s="269"/>
      <c r="F25" s="270"/>
      <c r="G25" s="270"/>
    </row>
    <row r="26" spans="1:8" ht="35.1" customHeight="1">
      <c r="A26" s="38"/>
      <c r="B26" s="269" t="s">
        <v>338</v>
      </c>
      <c r="C26" s="1994" t="str">
        <f ca="1">LEFT(INDEX(관리대장!$E$2:$E$197,MATCH('이수증(센터별)'!H21,관리대장!$H$2:$H$197,0)),6)</f>
        <v>491101</v>
      </c>
      <c r="D26" s="1994"/>
      <c r="E26" s="271"/>
      <c r="F26" s="270"/>
      <c r="G26" s="270"/>
    </row>
    <row r="27" spans="1:8" ht="35.1" customHeight="1">
      <c r="A27" s="38"/>
      <c r="B27" s="269" t="s">
        <v>339</v>
      </c>
      <c r="C27" s="1995">
        <f ca="1">INDEX(관리대장!$P$2:$P$3000,MATCH('이수증(센터별)'!$H21,관리대장!$H$2:$H$30000,0))</f>
        <v>44128</v>
      </c>
      <c r="D27" s="1995"/>
      <c r="E27" s="271"/>
      <c r="F27" s="271"/>
      <c r="G27" s="271"/>
    </row>
    <row r="28" spans="1:8" ht="35.1" customHeight="1">
      <c r="A28" s="38"/>
      <c r="B28" s="269" t="s">
        <v>340</v>
      </c>
      <c r="C28" s="1996" t="s">
        <v>351</v>
      </c>
      <c r="D28" s="1996"/>
      <c r="E28" s="270"/>
      <c r="F28" s="270"/>
      <c r="G28" s="270"/>
    </row>
    <row r="29" spans="1:8" ht="35.1" customHeight="1">
      <c r="A29" s="38"/>
      <c r="B29" s="1998" t="s">
        <v>341</v>
      </c>
      <c r="C29" s="1998"/>
      <c r="D29" s="1998" t="str">
        <f>LEFT(INDEX(관리대장!$B:$B,MATCH('이수증(센터별)'!$H21,관리대장!$H:$H,0)),LEN(INDEX(관리대장!$B:$B,MATCH('이수증(센터별)'!$H21,관리대장!$H:$H,0)))-1)</f>
        <v>한결재가돌봄센</v>
      </c>
      <c r="E29" s="1998"/>
      <c r="F29" s="1998"/>
      <c r="G29" s="270"/>
    </row>
    <row r="30" spans="1:8" ht="35.1" customHeight="1">
      <c r="A30" s="39"/>
      <c r="B30" s="1999" t="s">
        <v>342</v>
      </c>
      <c r="C30" s="1999"/>
      <c r="D30" s="2000" t="str">
        <f ca="1">INDEX(관리대장!$C$2:$C$197,MATCH('이수증(센터별)'!H21,관리대장!$H$2:$H$197,0))</f>
        <v>2-11320-00437</v>
      </c>
      <c r="E30" s="2000"/>
      <c r="F30" s="271"/>
      <c r="G30" s="272"/>
    </row>
    <row r="31" spans="1:8" s="1" customFormat="1" ht="35.1" customHeight="1">
      <c r="A31" s="40"/>
      <c r="B31" s="273"/>
      <c r="C31" s="274"/>
      <c r="D31" s="274"/>
      <c r="E31" s="274"/>
      <c r="F31" s="274"/>
      <c r="G31" s="274"/>
    </row>
    <row r="32" spans="1:8" ht="35.1" customHeight="1">
      <c r="A32" s="2001" t="s">
        <v>820</v>
      </c>
      <c r="B32" s="2001"/>
      <c r="C32" s="2001"/>
      <c r="D32" s="2001"/>
      <c r="E32" s="2001"/>
      <c r="F32" s="2001"/>
      <c r="G32" s="2001"/>
    </row>
    <row r="33" spans="1:8" ht="35.1" customHeight="1">
      <c r="A33" s="2001"/>
      <c r="B33" s="2001"/>
      <c r="C33" s="2001"/>
      <c r="D33" s="2001"/>
      <c r="E33" s="2001"/>
      <c r="F33" s="2001"/>
      <c r="G33" s="2001"/>
    </row>
    <row r="34" spans="1:8" ht="35.1" customHeight="1">
      <c r="A34" s="2001"/>
      <c r="B34" s="2001"/>
      <c r="C34" s="2001"/>
      <c r="D34" s="2001"/>
      <c r="E34" s="2001"/>
      <c r="F34" s="2001"/>
      <c r="G34" s="2001"/>
    </row>
    <row r="35" spans="1:8" ht="35.1" customHeight="1">
      <c r="A35" s="2001"/>
      <c r="B35" s="2001"/>
      <c r="C35" s="2001"/>
      <c r="D35" s="2001"/>
      <c r="E35" s="2001"/>
      <c r="F35" s="2001"/>
      <c r="G35" s="2001"/>
    </row>
    <row r="36" spans="1:8" s="1" customFormat="1" ht="35.1" customHeight="1">
      <c r="A36" s="275"/>
      <c r="B36" s="276"/>
      <c r="C36" s="276"/>
      <c r="D36" s="276"/>
      <c r="E36" s="276"/>
      <c r="F36" s="276"/>
      <c r="G36" s="276"/>
    </row>
    <row r="37" spans="1:8" ht="35.1" customHeight="1">
      <c r="A37" s="2002">
        <f t="shared" ref="A37" ca="1" si="0">C27</f>
        <v>44128</v>
      </c>
      <c r="B37" s="2002"/>
      <c r="C37" s="2002"/>
      <c r="D37" s="2002"/>
      <c r="E37" s="2002"/>
      <c r="F37" s="2002"/>
      <c r="G37" s="2002"/>
    </row>
    <row r="38" spans="1:8" s="263" customFormat="1" ht="35.1" customHeight="1">
      <c r="A38" s="42"/>
    </row>
    <row r="39" spans="1:8" ht="35.1" customHeight="1">
      <c r="A39" s="1997" t="s">
        <v>343</v>
      </c>
      <c r="B39" s="1997"/>
      <c r="C39" s="1997"/>
      <c r="D39" s="1997"/>
      <c r="E39" s="1997"/>
      <c r="F39" s="1997"/>
      <c r="G39" s="1997"/>
    </row>
    <row r="40" spans="1:8" ht="35.1" customHeight="1"/>
    <row r="41" spans="1:8" ht="33.75">
      <c r="A41" s="1991" t="str">
        <f>INDEX(관리대장!$A$2:$A$197,MATCH('이수증(센터별)'!H41,관리대장!$H$2:$H$197,0))</f>
        <v>제2020-1024-19호</v>
      </c>
      <c r="B41" s="1991"/>
      <c r="C41" s="1991"/>
      <c r="D41" s="264"/>
      <c r="E41" s="264"/>
      <c r="F41" s="264"/>
      <c r="G41" s="264"/>
      <c r="H41" s="265">
        <f>H21+1</f>
        <v>94</v>
      </c>
    </row>
    <row r="42" spans="1:8" s="58" customFormat="1" ht="13.5">
      <c r="A42" s="266"/>
      <c r="B42" s="266"/>
      <c r="C42" s="266"/>
      <c r="D42" s="267"/>
      <c r="E42" s="267"/>
      <c r="F42" s="267"/>
      <c r="G42" s="267"/>
      <c r="H42" s="268"/>
    </row>
    <row r="43" spans="1:8" ht="35.1" customHeight="1">
      <c r="A43" s="37"/>
      <c r="B43" s="1992" t="s">
        <v>336</v>
      </c>
      <c r="C43" s="1992"/>
      <c r="D43" s="1992"/>
      <c r="E43" s="1992"/>
      <c r="F43" s="1992"/>
      <c r="G43" s="1992"/>
    </row>
    <row r="44" spans="1:8" s="263" customFormat="1" ht="35.1" customHeight="1">
      <c r="A44" s="41"/>
      <c r="B44" s="41"/>
      <c r="C44" s="41"/>
      <c r="D44" s="41"/>
      <c r="E44" s="41"/>
      <c r="F44" s="41"/>
      <c r="G44" s="41"/>
    </row>
    <row r="45" spans="1:8" ht="35.1" customHeight="1">
      <c r="A45" s="38"/>
      <c r="B45" s="269" t="s">
        <v>337</v>
      </c>
      <c r="C45" s="1993" t="str">
        <f ca="1">INDEX(관리대장!$D$2:$D$197,MATCH('이수증(센터별)'!H41,관리대장!$H$2:$H$197,0))</f>
        <v>권현숙</v>
      </c>
      <c r="D45" s="1993"/>
      <c r="E45" s="269"/>
      <c r="F45" s="270"/>
      <c r="G45" s="270"/>
    </row>
    <row r="46" spans="1:8" ht="35.1" customHeight="1">
      <c r="A46" s="38"/>
      <c r="B46" s="269" t="s">
        <v>338</v>
      </c>
      <c r="C46" s="1994" t="str">
        <f ca="1">LEFT(INDEX(관리대장!$E$2:$E$197,MATCH('이수증(센터별)'!H41,관리대장!$H$2:$H$197,0)),6)</f>
        <v>590328</v>
      </c>
      <c r="D46" s="1994"/>
      <c r="E46" s="271"/>
      <c r="F46" s="270"/>
      <c r="G46" s="270"/>
    </row>
    <row r="47" spans="1:8" ht="35.1" customHeight="1">
      <c r="A47" s="38"/>
      <c r="B47" s="269" t="s">
        <v>339</v>
      </c>
      <c r="C47" s="1995">
        <f ca="1">INDEX(관리대장!$P$2:$P$3000,MATCH('이수증(센터별)'!$H41,관리대장!$H$2:$H$30000,0))</f>
        <v>44128</v>
      </c>
      <c r="D47" s="1995"/>
      <c r="E47" s="271"/>
      <c r="F47" s="271"/>
      <c r="G47" s="271"/>
    </row>
    <row r="48" spans="1:8" ht="35.1" customHeight="1">
      <c r="A48" s="38"/>
      <c r="B48" s="269" t="s">
        <v>340</v>
      </c>
      <c r="C48" s="1996" t="s">
        <v>351</v>
      </c>
      <c r="D48" s="1996"/>
      <c r="E48" s="270"/>
      <c r="F48" s="270"/>
      <c r="G48" s="270"/>
    </row>
    <row r="49" spans="1:8" ht="35.1" customHeight="1">
      <c r="A49" s="38"/>
      <c r="B49" s="1998" t="s">
        <v>341</v>
      </c>
      <c r="C49" s="1998"/>
      <c r="D49" s="1998" t="str">
        <f>LEFT(INDEX(관리대장!$B:$B,MATCH('이수증(센터별)'!$H41,관리대장!$H:$H,0)),LEN(INDEX(관리대장!$B:$B,MATCH('이수증(센터별)'!$H41,관리대장!$H:$H,0)))-1)</f>
        <v>한결재가돌봄센</v>
      </c>
      <c r="E49" s="1998"/>
      <c r="F49" s="1998"/>
      <c r="G49" s="270"/>
    </row>
    <row r="50" spans="1:8" ht="35.1" customHeight="1">
      <c r="A50" s="39"/>
      <c r="B50" s="1999" t="s">
        <v>342</v>
      </c>
      <c r="C50" s="1999"/>
      <c r="D50" s="2000" t="str">
        <f ca="1">INDEX(관리대장!$C$2:$C$197,MATCH('이수증(센터별)'!H41,관리대장!$H$2:$H$197,0))</f>
        <v>2-11320-00437</v>
      </c>
      <c r="E50" s="2000"/>
      <c r="F50" s="271"/>
      <c r="G50" s="272"/>
    </row>
    <row r="51" spans="1:8" s="1" customFormat="1" ht="35.1" customHeight="1">
      <c r="A51" s="40"/>
      <c r="B51" s="273"/>
      <c r="C51" s="274"/>
      <c r="D51" s="274"/>
      <c r="E51" s="274"/>
      <c r="F51" s="274"/>
      <c r="G51" s="274"/>
    </row>
    <row r="52" spans="1:8" ht="35.1" customHeight="1">
      <c r="A52" s="2001" t="s">
        <v>820</v>
      </c>
      <c r="B52" s="2001"/>
      <c r="C52" s="2001"/>
      <c r="D52" s="2001"/>
      <c r="E52" s="2001"/>
      <c r="F52" s="2001"/>
      <c r="G52" s="2001"/>
    </row>
    <row r="53" spans="1:8" ht="35.1" customHeight="1">
      <c r="A53" s="2001"/>
      <c r="B53" s="2001"/>
      <c r="C53" s="2001"/>
      <c r="D53" s="2001"/>
      <c r="E53" s="2001"/>
      <c r="F53" s="2001"/>
      <c r="G53" s="2001"/>
    </row>
    <row r="54" spans="1:8" ht="35.1" customHeight="1">
      <c r="A54" s="2001"/>
      <c r="B54" s="2001"/>
      <c r="C54" s="2001"/>
      <c r="D54" s="2001"/>
      <c r="E54" s="2001"/>
      <c r="F54" s="2001"/>
      <c r="G54" s="2001"/>
    </row>
    <row r="55" spans="1:8" ht="35.1" customHeight="1">
      <c r="A55" s="2001"/>
      <c r="B55" s="2001"/>
      <c r="C55" s="2001"/>
      <c r="D55" s="2001"/>
      <c r="E55" s="2001"/>
      <c r="F55" s="2001"/>
      <c r="G55" s="2001"/>
    </row>
    <row r="56" spans="1:8" s="1" customFormat="1" ht="35.1" customHeight="1">
      <c r="A56" s="275"/>
      <c r="B56" s="276"/>
      <c r="C56" s="276"/>
      <c r="D56" s="276"/>
      <c r="E56" s="276"/>
      <c r="F56" s="276"/>
      <c r="G56" s="276"/>
    </row>
    <row r="57" spans="1:8" ht="35.1" customHeight="1">
      <c r="A57" s="2002">
        <f t="shared" ref="A57" ca="1" si="1">C47</f>
        <v>44128</v>
      </c>
      <c r="B57" s="2002"/>
      <c r="C57" s="2002"/>
      <c r="D57" s="2002"/>
      <c r="E57" s="2002"/>
      <c r="F57" s="2002"/>
      <c r="G57" s="2002"/>
    </row>
    <row r="58" spans="1:8" s="263" customFormat="1" ht="35.1" customHeight="1">
      <c r="A58" s="42"/>
    </row>
    <row r="59" spans="1:8" ht="35.1" customHeight="1">
      <c r="A59" s="1997" t="s">
        <v>343</v>
      </c>
      <c r="B59" s="1997"/>
      <c r="C59" s="1997"/>
      <c r="D59" s="1997"/>
      <c r="E59" s="1997"/>
      <c r="F59" s="1997"/>
      <c r="G59" s="1997"/>
    </row>
    <row r="60" spans="1:8" ht="35.1" customHeight="1"/>
    <row r="61" spans="1:8" ht="33.75">
      <c r="A61" s="1991" t="str">
        <f>INDEX(관리대장!$A$2:$A$197,MATCH('이수증(센터별)'!H61,관리대장!$H$2:$H$197,0))</f>
        <v>제2020-1024-20호</v>
      </c>
      <c r="B61" s="1991"/>
      <c r="C61" s="1991"/>
      <c r="D61" s="264"/>
      <c r="E61" s="264"/>
      <c r="F61" s="264"/>
      <c r="G61" s="264"/>
      <c r="H61" s="265">
        <f>H41+1</f>
        <v>95</v>
      </c>
    </row>
    <row r="62" spans="1:8" s="58" customFormat="1" ht="13.5">
      <c r="A62" s="266"/>
      <c r="B62" s="266"/>
      <c r="C62" s="266"/>
      <c r="D62" s="267"/>
      <c r="E62" s="267"/>
      <c r="F62" s="267"/>
      <c r="G62" s="267"/>
      <c r="H62" s="268"/>
    </row>
    <row r="63" spans="1:8" ht="35.1" customHeight="1">
      <c r="A63" s="37"/>
      <c r="B63" s="1992" t="s">
        <v>336</v>
      </c>
      <c r="C63" s="1992"/>
      <c r="D63" s="1992"/>
      <c r="E63" s="1992"/>
      <c r="F63" s="1992"/>
      <c r="G63" s="1992"/>
    </row>
    <row r="64" spans="1:8" s="263" customFormat="1" ht="35.1" customHeight="1">
      <c r="A64" s="41"/>
      <c r="B64" s="41"/>
      <c r="C64" s="41"/>
      <c r="D64" s="41"/>
      <c r="E64" s="41"/>
      <c r="F64" s="41"/>
      <c r="G64" s="41"/>
    </row>
    <row r="65" spans="1:7" ht="35.1" customHeight="1">
      <c r="A65" s="38"/>
      <c r="B65" s="269" t="s">
        <v>337</v>
      </c>
      <c r="C65" s="1993" t="str">
        <f ca="1">INDEX(관리대장!$D$2:$D$197,MATCH('이수증(센터별)'!H61,관리대장!$H$2:$H$197,0))</f>
        <v>김명순</v>
      </c>
      <c r="D65" s="1993"/>
      <c r="E65" s="269"/>
      <c r="F65" s="270"/>
      <c r="G65" s="270"/>
    </row>
    <row r="66" spans="1:7" ht="35.1" customHeight="1">
      <c r="A66" s="38"/>
      <c r="B66" s="269" t="s">
        <v>338</v>
      </c>
      <c r="C66" s="1994" t="str">
        <f ca="1">LEFT(INDEX(관리대장!$E$2:$E$197,MATCH('이수증(센터별)'!H61,관리대장!$H$2:$H$197,0)),6)</f>
        <v>470110</v>
      </c>
      <c r="D66" s="1994"/>
      <c r="E66" s="271"/>
      <c r="F66" s="270"/>
      <c r="G66" s="270"/>
    </row>
    <row r="67" spans="1:7" ht="35.1" customHeight="1">
      <c r="A67" s="38"/>
      <c r="B67" s="269" t="s">
        <v>339</v>
      </c>
      <c r="C67" s="1995">
        <f ca="1">INDEX(관리대장!$P$2:$P$3000,MATCH('이수증(센터별)'!$H61,관리대장!$H$2:$H$30000,0))</f>
        <v>44128</v>
      </c>
      <c r="D67" s="1995"/>
      <c r="E67" s="271"/>
      <c r="F67" s="271"/>
      <c r="G67" s="271"/>
    </row>
    <row r="68" spans="1:7" ht="35.1" customHeight="1">
      <c r="A68" s="38"/>
      <c r="B68" s="269" t="s">
        <v>340</v>
      </c>
      <c r="C68" s="1996" t="s">
        <v>351</v>
      </c>
      <c r="D68" s="1996"/>
      <c r="E68" s="270"/>
      <c r="F68" s="270"/>
      <c r="G68" s="270"/>
    </row>
    <row r="69" spans="1:7" ht="35.1" customHeight="1">
      <c r="A69" s="38"/>
      <c r="B69" s="1998" t="s">
        <v>341</v>
      </c>
      <c r="C69" s="1998"/>
      <c r="D69" s="1998" t="str">
        <f>LEFT(INDEX(관리대장!$B:$B,MATCH('이수증(센터별)'!$H61,관리대장!$H:$H,0)),LEN(INDEX(관리대장!$B:$B,MATCH('이수증(센터별)'!$H61,관리대장!$H:$H,0)))-1)</f>
        <v>한결재가돌봄센</v>
      </c>
      <c r="E69" s="1998"/>
      <c r="F69" s="1998"/>
      <c r="G69" s="270"/>
    </row>
    <row r="70" spans="1:7" ht="35.1" customHeight="1">
      <c r="A70" s="39"/>
      <c r="B70" s="1999" t="s">
        <v>342</v>
      </c>
      <c r="C70" s="1999"/>
      <c r="D70" s="2000" t="str">
        <f ca="1">INDEX(관리대장!$C$2:$C$197,MATCH('이수증(센터별)'!H61,관리대장!$H$2:$H$197,0))</f>
        <v>2-11320-00437</v>
      </c>
      <c r="E70" s="2000"/>
      <c r="F70" s="271"/>
      <c r="G70" s="272"/>
    </row>
    <row r="71" spans="1:7" s="1" customFormat="1" ht="35.1" customHeight="1">
      <c r="A71" s="40"/>
      <c r="B71" s="273"/>
      <c r="C71" s="274"/>
      <c r="D71" s="274"/>
      <c r="E71" s="274"/>
      <c r="F71" s="274"/>
      <c r="G71" s="274"/>
    </row>
    <row r="72" spans="1:7" ht="35.1" customHeight="1">
      <c r="A72" s="2001" t="s">
        <v>820</v>
      </c>
      <c r="B72" s="2001"/>
      <c r="C72" s="2001"/>
      <c r="D72" s="2001"/>
      <c r="E72" s="2001"/>
      <c r="F72" s="2001"/>
      <c r="G72" s="2001"/>
    </row>
    <row r="73" spans="1:7" ht="35.1" customHeight="1">
      <c r="A73" s="2001"/>
      <c r="B73" s="2001"/>
      <c r="C73" s="2001"/>
      <c r="D73" s="2001"/>
      <c r="E73" s="2001"/>
      <c r="F73" s="2001"/>
      <c r="G73" s="2001"/>
    </row>
    <row r="74" spans="1:7" ht="35.1" customHeight="1">
      <c r="A74" s="2001"/>
      <c r="B74" s="2001"/>
      <c r="C74" s="2001"/>
      <c r="D74" s="2001"/>
      <c r="E74" s="2001"/>
      <c r="F74" s="2001"/>
      <c r="G74" s="2001"/>
    </row>
    <row r="75" spans="1:7" ht="35.1" customHeight="1">
      <c r="A75" s="2001"/>
      <c r="B75" s="2001"/>
      <c r="C75" s="2001"/>
      <c r="D75" s="2001"/>
      <c r="E75" s="2001"/>
      <c r="F75" s="2001"/>
      <c r="G75" s="2001"/>
    </row>
    <row r="76" spans="1:7" s="1" customFormat="1" ht="35.1" customHeight="1">
      <c r="A76" s="275"/>
      <c r="B76" s="276"/>
      <c r="C76" s="276"/>
      <c r="D76" s="276"/>
      <c r="E76" s="276"/>
      <c r="F76" s="276"/>
      <c r="G76" s="276"/>
    </row>
    <row r="77" spans="1:7" ht="35.1" customHeight="1">
      <c r="A77" s="2002">
        <f t="shared" ref="A77" ca="1" si="2">C67</f>
        <v>44128</v>
      </c>
      <c r="B77" s="2002"/>
      <c r="C77" s="2002"/>
      <c r="D77" s="2002"/>
      <c r="E77" s="2002"/>
      <c r="F77" s="2002"/>
      <c r="G77" s="2002"/>
    </row>
    <row r="78" spans="1:7" s="263" customFormat="1" ht="35.1" customHeight="1">
      <c r="A78" s="42"/>
    </row>
    <row r="79" spans="1:7" ht="35.1" customHeight="1">
      <c r="A79" s="1997" t="s">
        <v>343</v>
      </c>
      <c r="B79" s="1997"/>
      <c r="C79" s="1997"/>
      <c r="D79" s="1997"/>
      <c r="E79" s="1997"/>
      <c r="F79" s="1997"/>
      <c r="G79" s="1997"/>
    </row>
    <row r="80" spans="1:7" ht="35.1" customHeight="1"/>
    <row r="81" spans="1:8" ht="33.75">
      <c r="A81" s="1991" t="str">
        <f>INDEX(관리대장!$A$2:$A$197,MATCH('이수증(센터별)'!H81,관리대장!$H$2:$H$197,0))</f>
        <v>제2020-1024-21호</v>
      </c>
      <c r="B81" s="1991"/>
      <c r="C81" s="1991"/>
      <c r="D81" s="264"/>
      <c r="E81" s="264"/>
      <c r="F81" s="264"/>
      <c r="G81" s="264"/>
      <c r="H81" s="265">
        <f>H61+1</f>
        <v>96</v>
      </c>
    </row>
    <row r="82" spans="1:8" s="58" customFormat="1" ht="13.5">
      <c r="A82" s="266"/>
      <c r="B82" s="266"/>
      <c r="C82" s="266"/>
      <c r="D82" s="267"/>
      <c r="E82" s="267"/>
      <c r="F82" s="267"/>
      <c r="G82" s="267"/>
      <c r="H82" s="268"/>
    </row>
    <row r="83" spans="1:8" ht="35.1" customHeight="1">
      <c r="A83" s="37"/>
      <c r="B83" s="1992" t="s">
        <v>336</v>
      </c>
      <c r="C83" s="1992"/>
      <c r="D83" s="1992"/>
      <c r="E83" s="1992"/>
      <c r="F83" s="1992"/>
      <c r="G83" s="1992"/>
    </row>
    <row r="84" spans="1:8" s="263" customFormat="1" ht="35.1" customHeight="1">
      <c r="A84" s="41"/>
      <c r="B84" s="41"/>
      <c r="C84" s="41"/>
      <c r="D84" s="41"/>
      <c r="E84" s="41"/>
      <c r="F84" s="41"/>
      <c r="G84" s="41"/>
    </row>
    <row r="85" spans="1:8" ht="35.1" customHeight="1">
      <c r="A85" s="38"/>
      <c r="B85" s="269" t="s">
        <v>337</v>
      </c>
      <c r="C85" s="1993" t="str">
        <f ca="1">INDEX(관리대장!$D$2:$D$197,MATCH('이수증(센터별)'!H81,관리대장!$H$2:$H$197,0))</f>
        <v>남순우</v>
      </c>
      <c r="D85" s="1993"/>
      <c r="E85" s="269"/>
      <c r="F85" s="270"/>
      <c r="G85" s="270"/>
    </row>
    <row r="86" spans="1:8" ht="35.1" customHeight="1">
      <c r="A86" s="38"/>
      <c r="B86" s="269" t="s">
        <v>338</v>
      </c>
      <c r="C86" s="1994" t="str">
        <f ca="1">LEFT(INDEX(관리대장!$E$2:$E$197,MATCH('이수증(센터별)'!H81,관리대장!$H$2:$H$197,0)),6)</f>
        <v>460214</v>
      </c>
      <c r="D86" s="1994"/>
      <c r="E86" s="271"/>
      <c r="F86" s="270"/>
      <c r="G86" s="270"/>
    </row>
    <row r="87" spans="1:8" ht="35.1" customHeight="1">
      <c r="A87" s="38"/>
      <c r="B87" s="269" t="s">
        <v>339</v>
      </c>
      <c r="C87" s="1995">
        <f ca="1">INDEX(관리대장!$P$2:$P$3000,MATCH('이수증(센터별)'!$H81,관리대장!$H$2:$H$30000,0))</f>
        <v>44128</v>
      </c>
      <c r="D87" s="1995"/>
      <c r="E87" s="271"/>
      <c r="F87" s="271"/>
      <c r="G87" s="271"/>
    </row>
    <row r="88" spans="1:8" ht="35.1" customHeight="1">
      <c r="A88" s="38"/>
      <c r="B88" s="269" t="s">
        <v>340</v>
      </c>
      <c r="C88" s="1996" t="s">
        <v>351</v>
      </c>
      <c r="D88" s="1996"/>
      <c r="E88" s="270"/>
      <c r="F88" s="270"/>
      <c r="G88" s="270"/>
    </row>
    <row r="89" spans="1:8" ht="35.1" customHeight="1">
      <c r="A89" s="38"/>
      <c r="B89" s="1998" t="s">
        <v>341</v>
      </c>
      <c r="C89" s="1998"/>
      <c r="D89" s="1998" t="str">
        <f>LEFT(INDEX(관리대장!$B:$B,MATCH('이수증(센터별)'!$H81,관리대장!$H:$H,0)),LEN(INDEX(관리대장!$B:$B,MATCH('이수증(센터별)'!$H81,관리대장!$H:$H,0)))-1)</f>
        <v>한결재가돌봄센</v>
      </c>
      <c r="E89" s="1998"/>
      <c r="F89" s="1998"/>
      <c r="G89" s="270"/>
    </row>
    <row r="90" spans="1:8" ht="35.1" customHeight="1">
      <c r="A90" s="39"/>
      <c r="B90" s="1999" t="s">
        <v>342</v>
      </c>
      <c r="C90" s="1999"/>
      <c r="D90" s="2000" t="str">
        <f ca="1">INDEX(관리대장!$C$2:$C$197,MATCH('이수증(센터별)'!H81,관리대장!$H$2:$H$197,0))</f>
        <v>2-11320-00437</v>
      </c>
      <c r="E90" s="2000"/>
      <c r="F90" s="271"/>
      <c r="G90" s="272"/>
    </row>
    <row r="91" spans="1:8" s="1" customFormat="1" ht="35.1" customHeight="1">
      <c r="A91" s="40"/>
      <c r="B91" s="273"/>
      <c r="C91" s="274"/>
      <c r="D91" s="274"/>
      <c r="E91" s="274"/>
      <c r="F91" s="274"/>
      <c r="G91" s="274"/>
    </row>
    <row r="92" spans="1:8" ht="35.1" customHeight="1">
      <c r="A92" s="2001" t="s">
        <v>820</v>
      </c>
      <c r="B92" s="2001"/>
      <c r="C92" s="2001"/>
      <c r="D92" s="2001"/>
      <c r="E92" s="2001"/>
      <c r="F92" s="2001"/>
      <c r="G92" s="2001"/>
    </row>
    <row r="93" spans="1:8" ht="35.1" customHeight="1">
      <c r="A93" s="2001"/>
      <c r="B93" s="2001"/>
      <c r="C93" s="2001"/>
      <c r="D93" s="2001"/>
      <c r="E93" s="2001"/>
      <c r="F93" s="2001"/>
      <c r="G93" s="2001"/>
    </row>
    <row r="94" spans="1:8" ht="35.1" customHeight="1">
      <c r="A94" s="2001"/>
      <c r="B94" s="2001"/>
      <c r="C94" s="2001"/>
      <c r="D94" s="2001"/>
      <c r="E94" s="2001"/>
      <c r="F94" s="2001"/>
      <c r="G94" s="2001"/>
    </row>
    <row r="95" spans="1:8" ht="35.1" customHeight="1">
      <c r="A95" s="2001"/>
      <c r="B95" s="2001"/>
      <c r="C95" s="2001"/>
      <c r="D95" s="2001"/>
      <c r="E95" s="2001"/>
      <c r="F95" s="2001"/>
      <c r="G95" s="2001"/>
    </row>
    <row r="96" spans="1:8" s="1" customFormat="1" ht="35.1" customHeight="1">
      <c r="A96" s="275"/>
      <c r="B96" s="276"/>
      <c r="C96" s="276"/>
      <c r="D96" s="276"/>
      <c r="E96" s="276"/>
      <c r="F96" s="276"/>
      <c r="G96" s="276"/>
    </row>
    <row r="97" spans="1:8" ht="35.1" customHeight="1">
      <c r="A97" s="2002">
        <f t="shared" ref="A97" ca="1" si="3">C87</f>
        <v>44128</v>
      </c>
      <c r="B97" s="2002"/>
      <c r="C97" s="2002"/>
      <c r="D97" s="2002"/>
      <c r="E97" s="2002"/>
      <c r="F97" s="2002"/>
      <c r="G97" s="2002"/>
    </row>
    <row r="98" spans="1:8" s="263" customFormat="1" ht="35.1" customHeight="1">
      <c r="A98" s="42"/>
    </row>
    <row r="99" spans="1:8" ht="35.1" customHeight="1">
      <c r="A99" s="1997" t="s">
        <v>343</v>
      </c>
      <c r="B99" s="1997"/>
      <c r="C99" s="1997"/>
      <c r="D99" s="1997"/>
      <c r="E99" s="1997"/>
      <c r="F99" s="1997"/>
      <c r="G99" s="1997"/>
    </row>
    <row r="100" spans="1:8" ht="35.1" customHeight="1"/>
    <row r="101" spans="1:8" ht="33.75">
      <c r="A101" s="1991" t="str">
        <f>INDEX(관리대장!$A$2:$A$197,MATCH('이수증(센터별)'!H101,관리대장!$H$2:$H$197,0))</f>
        <v>제2020-1024-22호</v>
      </c>
      <c r="B101" s="1991"/>
      <c r="C101" s="1991"/>
      <c r="D101" s="264"/>
      <c r="E101" s="264"/>
      <c r="F101" s="264"/>
      <c r="G101" s="264"/>
      <c r="H101" s="265">
        <f>H81+1</f>
        <v>97</v>
      </c>
    </row>
    <row r="102" spans="1:8" s="58" customFormat="1" ht="13.5">
      <c r="A102" s="266"/>
      <c r="B102" s="266"/>
      <c r="C102" s="266"/>
      <c r="D102" s="267"/>
      <c r="E102" s="267"/>
      <c r="F102" s="267"/>
      <c r="G102" s="267"/>
      <c r="H102" s="268"/>
    </row>
    <row r="103" spans="1:8" ht="35.1" customHeight="1">
      <c r="A103" s="37"/>
      <c r="B103" s="1992" t="s">
        <v>336</v>
      </c>
      <c r="C103" s="1992"/>
      <c r="D103" s="1992"/>
      <c r="E103" s="1992"/>
      <c r="F103" s="1992"/>
      <c r="G103" s="1992"/>
    </row>
    <row r="104" spans="1:8" s="263" customFormat="1" ht="35.1" customHeight="1">
      <c r="A104" s="41"/>
      <c r="B104" s="41"/>
      <c r="C104" s="41"/>
      <c r="D104" s="41"/>
      <c r="E104" s="41"/>
      <c r="F104" s="41"/>
      <c r="G104" s="41"/>
    </row>
    <row r="105" spans="1:8" ht="35.1" customHeight="1">
      <c r="A105" s="38"/>
      <c r="B105" s="269" t="s">
        <v>337</v>
      </c>
      <c r="C105" s="1993" t="str">
        <f ca="1">INDEX(관리대장!$D$2:$D$197,MATCH('이수증(센터별)'!H101,관리대장!$H$2:$H$197,0))</f>
        <v>임영희</v>
      </c>
      <c r="D105" s="1993"/>
      <c r="E105" s="269"/>
      <c r="F105" s="270"/>
      <c r="G105" s="270"/>
    </row>
    <row r="106" spans="1:8" ht="35.1" customHeight="1">
      <c r="A106" s="38"/>
      <c r="B106" s="269" t="s">
        <v>338</v>
      </c>
      <c r="C106" s="1994" t="str">
        <f ca="1">LEFT(INDEX(관리대장!$E$2:$E$197,MATCH('이수증(센터별)'!H101,관리대장!$H$2:$H$197,0)),6)</f>
        <v>640715</v>
      </c>
      <c r="D106" s="1994"/>
      <c r="E106" s="271"/>
      <c r="F106" s="270"/>
      <c r="G106" s="270"/>
    </row>
    <row r="107" spans="1:8" ht="35.1" customHeight="1">
      <c r="A107" s="38"/>
      <c r="B107" s="269" t="s">
        <v>339</v>
      </c>
      <c r="C107" s="1995">
        <f ca="1">INDEX(관리대장!$P$2:$P$3000,MATCH('이수증(센터별)'!$H101,관리대장!$H$2:$H$30000,0))</f>
        <v>44128</v>
      </c>
      <c r="D107" s="1995"/>
      <c r="E107" s="271"/>
      <c r="F107" s="271"/>
      <c r="G107" s="271"/>
    </row>
    <row r="108" spans="1:8" ht="35.1" customHeight="1">
      <c r="A108" s="38"/>
      <c r="B108" s="269" t="s">
        <v>340</v>
      </c>
      <c r="C108" s="1996" t="s">
        <v>351</v>
      </c>
      <c r="D108" s="1996"/>
      <c r="E108" s="270"/>
      <c r="F108" s="270"/>
      <c r="G108" s="270"/>
    </row>
    <row r="109" spans="1:8" ht="35.1" customHeight="1">
      <c r="A109" s="38"/>
      <c r="B109" s="1998" t="s">
        <v>341</v>
      </c>
      <c r="C109" s="1998"/>
      <c r="D109" s="1998" t="str">
        <f>LEFT(INDEX(관리대장!$B:$B,MATCH('이수증(센터별)'!$H101,관리대장!$H:$H,0)),LEN(INDEX(관리대장!$B:$B,MATCH('이수증(센터별)'!$H101,관리대장!$H:$H,0)))-1)</f>
        <v>한결재가돌봄센</v>
      </c>
      <c r="E109" s="1998"/>
      <c r="F109" s="1998"/>
      <c r="G109" s="270"/>
    </row>
    <row r="110" spans="1:8" ht="35.1" customHeight="1">
      <c r="A110" s="39"/>
      <c r="B110" s="1999" t="s">
        <v>342</v>
      </c>
      <c r="C110" s="1999"/>
      <c r="D110" s="2000" t="str">
        <f ca="1">INDEX(관리대장!$C$2:$C$197,MATCH('이수증(센터별)'!H101,관리대장!$H$2:$H$197,0))</f>
        <v>2-11320-00437</v>
      </c>
      <c r="E110" s="2000"/>
      <c r="F110" s="271"/>
      <c r="G110" s="272"/>
    </row>
    <row r="111" spans="1:8" s="1" customFormat="1" ht="35.1" customHeight="1">
      <c r="A111" s="40"/>
      <c r="B111" s="273"/>
      <c r="C111" s="274"/>
      <c r="D111" s="274"/>
      <c r="E111" s="274"/>
      <c r="F111" s="274"/>
      <c r="G111" s="274"/>
    </row>
    <row r="112" spans="1:8" ht="35.1" customHeight="1">
      <c r="A112" s="2001" t="s">
        <v>820</v>
      </c>
      <c r="B112" s="2001"/>
      <c r="C112" s="2001"/>
      <c r="D112" s="2001"/>
      <c r="E112" s="2001"/>
      <c r="F112" s="2001"/>
      <c r="G112" s="2001"/>
    </row>
    <row r="113" spans="1:8" ht="35.1" customHeight="1">
      <c r="A113" s="2001"/>
      <c r="B113" s="2001"/>
      <c r="C113" s="2001"/>
      <c r="D113" s="2001"/>
      <c r="E113" s="2001"/>
      <c r="F113" s="2001"/>
      <c r="G113" s="2001"/>
    </row>
    <row r="114" spans="1:8" ht="35.1" customHeight="1">
      <c r="A114" s="2001"/>
      <c r="B114" s="2001"/>
      <c r="C114" s="2001"/>
      <c r="D114" s="2001"/>
      <c r="E114" s="2001"/>
      <c r="F114" s="2001"/>
      <c r="G114" s="2001"/>
    </row>
    <row r="115" spans="1:8" ht="35.1" customHeight="1">
      <c r="A115" s="2001"/>
      <c r="B115" s="2001"/>
      <c r="C115" s="2001"/>
      <c r="D115" s="2001"/>
      <c r="E115" s="2001"/>
      <c r="F115" s="2001"/>
      <c r="G115" s="2001"/>
    </row>
    <row r="116" spans="1:8" s="1" customFormat="1" ht="35.1" customHeight="1">
      <c r="A116" s="275"/>
      <c r="B116" s="276"/>
      <c r="C116" s="276"/>
      <c r="D116" s="276"/>
      <c r="E116" s="276"/>
      <c r="F116" s="276"/>
      <c r="G116" s="276"/>
    </row>
    <row r="117" spans="1:8" ht="35.1" customHeight="1">
      <c r="A117" s="2002">
        <f t="shared" ref="A117" ca="1" si="4">C107</f>
        <v>44128</v>
      </c>
      <c r="B117" s="2002"/>
      <c r="C117" s="2002"/>
      <c r="D117" s="2002"/>
      <c r="E117" s="2002"/>
      <c r="F117" s="2002"/>
      <c r="G117" s="2002"/>
    </row>
    <row r="118" spans="1:8" s="263" customFormat="1" ht="35.1" customHeight="1">
      <c r="A118" s="42"/>
    </row>
    <row r="119" spans="1:8" ht="35.1" customHeight="1">
      <c r="A119" s="1997" t="s">
        <v>343</v>
      </c>
      <c r="B119" s="1997"/>
      <c r="C119" s="1997"/>
      <c r="D119" s="1997"/>
      <c r="E119" s="1997"/>
      <c r="F119" s="1997"/>
      <c r="G119" s="1997"/>
    </row>
    <row r="120" spans="1:8" ht="35.1" customHeight="1"/>
    <row r="121" spans="1:8" ht="33.75">
      <c r="A121" s="1991" t="str">
        <f>INDEX(관리대장!$A$2:$A$197,MATCH('이수증(센터별)'!H121,관리대장!$H$2:$H$197,0))</f>
        <v>제2020-1024-23호</v>
      </c>
      <c r="B121" s="1991"/>
      <c r="C121" s="1991"/>
      <c r="D121" s="264"/>
      <c r="E121" s="264"/>
      <c r="F121" s="264"/>
      <c r="G121" s="264"/>
      <c r="H121" s="265">
        <f>H101+1</f>
        <v>98</v>
      </c>
    </row>
    <row r="122" spans="1:8" s="58" customFormat="1" ht="13.5">
      <c r="A122" s="266"/>
      <c r="B122" s="266"/>
      <c r="C122" s="266"/>
      <c r="D122" s="267"/>
      <c r="E122" s="267"/>
      <c r="F122" s="267"/>
      <c r="G122" s="267"/>
      <c r="H122" s="268"/>
    </row>
    <row r="123" spans="1:8" ht="35.1" customHeight="1">
      <c r="A123" s="37"/>
      <c r="B123" s="1992" t="s">
        <v>336</v>
      </c>
      <c r="C123" s="1992"/>
      <c r="D123" s="1992"/>
      <c r="E123" s="1992"/>
      <c r="F123" s="1992"/>
      <c r="G123" s="1992"/>
    </row>
    <row r="124" spans="1:8" s="263" customFormat="1" ht="35.1" customHeight="1">
      <c r="A124" s="41"/>
      <c r="B124" s="41"/>
      <c r="C124" s="41"/>
      <c r="D124" s="41"/>
      <c r="E124" s="41"/>
      <c r="F124" s="41"/>
      <c r="G124" s="41"/>
    </row>
    <row r="125" spans="1:8" ht="35.1" customHeight="1">
      <c r="A125" s="38"/>
      <c r="B125" s="269" t="s">
        <v>337</v>
      </c>
      <c r="C125" s="1993" t="str">
        <f ca="1">INDEX(관리대장!$D$2:$D$197,MATCH('이수증(센터별)'!H121,관리대장!$H$2:$H$197,0))</f>
        <v>최연옥</v>
      </c>
      <c r="D125" s="1993"/>
      <c r="E125" s="269"/>
      <c r="F125" s="270"/>
      <c r="G125" s="270"/>
    </row>
    <row r="126" spans="1:8" ht="35.1" customHeight="1">
      <c r="A126" s="38"/>
      <c r="B126" s="269" t="s">
        <v>338</v>
      </c>
      <c r="C126" s="1994" t="str">
        <f ca="1">LEFT(INDEX(관리대장!$E$2:$E$197,MATCH('이수증(센터별)'!H121,관리대장!$H$2:$H$197,0)),6)</f>
        <v>580909</v>
      </c>
      <c r="D126" s="1994"/>
      <c r="E126" s="271"/>
      <c r="F126" s="270"/>
      <c r="G126" s="270"/>
    </row>
    <row r="127" spans="1:8" ht="35.1" customHeight="1">
      <c r="A127" s="38"/>
      <c r="B127" s="269" t="s">
        <v>339</v>
      </c>
      <c r="C127" s="1995">
        <f ca="1">INDEX(관리대장!$P$2:$P$3000,MATCH('이수증(센터별)'!$H121,관리대장!$H$2:$H$30000,0))</f>
        <v>44128</v>
      </c>
      <c r="D127" s="1995"/>
      <c r="E127" s="271"/>
      <c r="F127" s="271"/>
      <c r="G127" s="271"/>
    </row>
    <row r="128" spans="1:8" ht="35.1" customHeight="1">
      <c r="A128" s="38"/>
      <c r="B128" s="269" t="s">
        <v>340</v>
      </c>
      <c r="C128" s="1996" t="s">
        <v>351</v>
      </c>
      <c r="D128" s="1996"/>
      <c r="E128" s="270"/>
      <c r="F128" s="270"/>
      <c r="G128" s="270"/>
    </row>
    <row r="129" spans="1:8" ht="35.1" customHeight="1">
      <c r="A129" s="38"/>
      <c r="B129" s="1998" t="s">
        <v>341</v>
      </c>
      <c r="C129" s="1998"/>
      <c r="D129" s="1998" t="str">
        <f>LEFT(INDEX(관리대장!$B:$B,MATCH('이수증(센터별)'!$H121,관리대장!$H:$H,0)),LEN(INDEX(관리대장!$B:$B,MATCH('이수증(센터별)'!$H121,관리대장!$H:$H,0)))-1)</f>
        <v>한결재가돌봄센</v>
      </c>
      <c r="E129" s="1998"/>
      <c r="F129" s="1998"/>
      <c r="G129" s="270"/>
    </row>
    <row r="130" spans="1:8" ht="35.1" customHeight="1">
      <c r="A130" s="39"/>
      <c r="B130" s="1999" t="s">
        <v>342</v>
      </c>
      <c r="C130" s="1999"/>
      <c r="D130" s="2000" t="str">
        <f ca="1">INDEX(관리대장!$C$2:$C$197,MATCH('이수증(센터별)'!H121,관리대장!$H$2:$H$197,0))</f>
        <v>2-11320-00437</v>
      </c>
      <c r="E130" s="2000"/>
      <c r="F130" s="271"/>
      <c r="G130" s="272"/>
    </row>
    <row r="131" spans="1:8" s="1" customFormat="1" ht="35.1" customHeight="1">
      <c r="A131" s="40"/>
      <c r="B131" s="273"/>
      <c r="C131" s="274"/>
      <c r="D131" s="274"/>
      <c r="E131" s="274"/>
      <c r="F131" s="274"/>
      <c r="G131" s="274"/>
    </row>
    <row r="132" spans="1:8" ht="35.1" customHeight="1">
      <c r="A132" s="2001" t="s">
        <v>820</v>
      </c>
      <c r="B132" s="2001"/>
      <c r="C132" s="2001"/>
      <c r="D132" s="2001"/>
      <c r="E132" s="2001"/>
      <c r="F132" s="2001"/>
      <c r="G132" s="2001"/>
    </row>
    <row r="133" spans="1:8" ht="35.1" customHeight="1">
      <c r="A133" s="2001"/>
      <c r="B133" s="2001"/>
      <c r="C133" s="2001"/>
      <c r="D133" s="2001"/>
      <c r="E133" s="2001"/>
      <c r="F133" s="2001"/>
      <c r="G133" s="2001"/>
    </row>
    <row r="134" spans="1:8" ht="35.1" customHeight="1">
      <c r="A134" s="2001"/>
      <c r="B134" s="2001"/>
      <c r="C134" s="2001"/>
      <c r="D134" s="2001"/>
      <c r="E134" s="2001"/>
      <c r="F134" s="2001"/>
      <c r="G134" s="2001"/>
    </row>
    <row r="135" spans="1:8" ht="35.1" customHeight="1">
      <c r="A135" s="2001"/>
      <c r="B135" s="2001"/>
      <c r="C135" s="2001"/>
      <c r="D135" s="2001"/>
      <c r="E135" s="2001"/>
      <c r="F135" s="2001"/>
      <c r="G135" s="2001"/>
    </row>
    <row r="136" spans="1:8" s="1" customFormat="1" ht="35.1" customHeight="1">
      <c r="A136" s="275"/>
      <c r="B136" s="276"/>
      <c r="C136" s="276"/>
      <c r="D136" s="276"/>
      <c r="E136" s="276"/>
      <c r="F136" s="276"/>
      <c r="G136" s="276"/>
    </row>
    <row r="137" spans="1:8" ht="35.1" customHeight="1">
      <c r="A137" s="2002">
        <f t="shared" ref="A137" ca="1" si="5">C127</f>
        <v>44128</v>
      </c>
      <c r="B137" s="2002"/>
      <c r="C137" s="2002"/>
      <c r="D137" s="2002"/>
      <c r="E137" s="2002"/>
      <c r="F137" s="2002"/>
      <c r="G137" s="2002"/>
    </row>
    <row r="138" spans="1:8" s="263" customFormat="1" ht="35.1" customHeight="1">
      <c r="A138" s="42"/>
    </row>
    <row r="139" spans="1:8" ht="35.1" customHeight="1">
      <c r="A139" s="1997" t="s">
        <v>343</v>
      </c>
      <c r="B139" s="1997"/>
      <c r="C139" s="1997"/>
      <c r="D139" s="1997"/>
      <c r="E139" s="1997"/>
      <c r="F139" s="1997"/>
      <c r="G139" s="1997"/>
    </row>
    <row r="140" spans="1:8" ht="35.1" customHeight="1"/>
    <row r="141" spans="1:8" ht="33.75">
      <c r="A141" s="1991" t="str">
        <f>INDEX(관리대장!$A$2:$A$197,MATCH('이수증(센터별)'!H141,관리대장!$H$2:$H$197,0))</f>
        <v>제2020-1024-24호</v>
      </c>
      <c r="B141" s="1991"/>
      <c r="C141" s="1991"/>
      <c r="D141" s="264"/>
      <c r="E141" s="264"/>
      <c r="F141" s="264"/>
      <c r="G141" s="264"/>
      <c r="H141" s="265">
        <f>H121+1</f>
        <v>99</v>
      </c>
    </row>
    <row r="142" spans="1:8" s="58" customFormat="1" ht="13.5">
      <c r="A142" s="266"/>
      <c r="B142" s="266"/>
      <c r="C142" s="266"/>
      <c r="D142" s="267"/>
      <c r="E142" s="267"/>
      <c r="F142" s="267"/>
      <c r="G142" s="267"/>
      <c r="H142" s="268"/>
    </row>
    <row r="143" spans="1:8" ht="35.1" customHeight="1">
      <c r="A143" s="37"/>
      <c r="B143" s="1992" t="s">
        <v>336</v>
      </c>
      <c r="C143" s="1992"/>
      <c r="D143" s="1992"/>
      <c r="E143" s="1992"/>
      <c r="F143" s="1992"/>
      <c r="G143" s="1992"/>
    </row>
    <row r="144" spans="1:8" s="263" customFormat="1" ht="35.1" customHeight="1">
      <c r="A144" s="41"/>
      <c r="B144" s="41"/>
      <c r="C144" s="41"/>
      <c r="D144" s="41"/>
      <c r="E144" s="41"/>
      <c r="F144" s="41"/>
      <c r="G144" s="41"/>
    </row>
    <row r="145" spans="1:7" ht="35.1" customHeight="1">
      <c r="A145" s="38"/>
      <c r="B145" s="269" t="s">
        <v>337</v>
      </c>
      <c r="C145" s="1993" t="str">
        <f ca="1">INDEX(관리대장!$D$2:$D$197,MATCH('이수증(센터별)'!H141,관리대장!$H$2:$H$197,0))</f>
        <v>이봉종</v>
      </c>
      <c r="D145" s="1993"/>
      <c r="E145" s="269"/>
      <c r="F145" s="270"/>
      <c r="G145" s="270"/>
    </row>
    <row r="146" spans="1:7" ht="35.1" customHeight="1">
      <c r="A146" s="38"/>
      <c r="B146" s="269" t="s">
        <v>338</v>
      </c>
      <c r="C146" s="1994" t="str">
        <f ca="1">LEFT(INDEX(관리대장!$E$2:$E$197,MATCH('이수증(센터별)'!H141,관리대장!$H$2:$H$197,0)),6)</f>
        <v>490905</v>
      </c>
      <c r="D146" s="1994"/>
      <c r="E146" s="271"/>
      <c r="F146" s="270"/>
      <c r="G146" s="270"/>
    </row>
    <row r="147" spans="1:7" ht="35.1" customHeight="1">
      <c r="A147" s="38"/>
      <c r="B147" s="269" t="s">
        <v>339</v>
      </c>
      <c r="C147" s="1995">
        <f ca="1">INDEX(관리대장!$P$2:$P$3000,MATCH('이수증(센터별)'!$H141,관리대장!$H$2:$H$30000,0))</f>
        <v>44128</v>
      </c>
      <c r="D147" s="1995"/>
      <c r="E147" s="271"/>
      <c r="F147" s="271"/>
      <c r="G147" s="271"/>
    </row>
    <row r="148" spans="1:7" ht="35.1" customHeight="1">
      <c r="A148" s="38"/>
      <c r="B148" s="269" t="s">
        <v>340</v>
      </c>
      <c r="C148" s="1996" t="s">
        <v>351</v>
      </c>
      <c r="D148" s="1996"/>
      <c r="E148" s="270"/>
      <c r="F148" s="270"/>
      <c r="G148" s="270"/>
    </row>
    <row r="149" spans="1:7" ht="35.1" customHeight="1">
      <c r="A149" s="38"/>
      <c r="B149" s="1998" t="s">
        <v>341</v>
      </c>
      <c r="C149" s="1998"/>
      <c r="D149" s="1998" t="str">
        <f>LEFT(INDEX(관리대장!$B:$B,MATCH('이수증(센터별)'!$H141,관리대장!$H:$H,0)),LEN(INDEX(관리대장!$B:$B,MATCH('이수증(센터별)'!$H141,관리대장!$H:$H,0)))-1)</f>
        <v>금빛재가복지센터</v>
      </c>
      <c r="E149" s="1998"/>
      <c r="F149" s="1998"/>
      <c r="G149" s="270"/>
    </row>
    <row r="150" spans="1:7" ht="35.1" customHeight="1">
      <c r="A150" s="39"/>
      <c r="B150" s="1999" t="s">
        <v>342</v>
      </c>
      <c r="C150" s="1999"/>
      <c r="D150" s="2000" t="str">
        <f ca="1">INDEX(관리대장!$C$2:$C$197,MATCH('이수증(센터별)'!H141,관리대장!$H$2:$H$197,0))</f>
        <v>3-11320-00301</v>
      </c>
      <c r="E150" s="2000"/>
      <c r="F150" s="271"/>
      <c r="G150" s="272"/>
    </row>
    <row r="151" spans="1:7" s="1" customFormat="1" ht="35.1" customHeight="1">
      <c r="A151" s="40"/>
      <c r="B151" s="273"/>
      <c r="C151" s="274"/>
      <c r="D151" s="274"/>
      <c r="E151" s="274"/>
      <c r="F151" s="274"/>
      <c r="G151" s="274"/>
    </row>
    <row r="152" spans="1:7" ht="35.1" customHeight="1">
      <c r="A152" s="2001" t="s">
        <v>820</v>
      </c>
      <c r="B152" s="2001"/>
      <c r="C152" s="2001"/>
      <c r="D152" s="2001"/>
      <c r="E152" s="2001"/>
      <c r="F152" s="2001"/>
      <c r="G152" s="2001"/>
    </row>
    <row r="153" spans="1:7" ht="35.1" customHeight="1">
      <c r="A153" s="2001"/>
      <c r="B153" s="2001"/>
      <c r="C153" s="2001"/>
      <c r="D153" s="2001"/>
      <c r="E153" s="2001"/>
      <c r="F153" s="2001"/>
      <c r="G153" s="2001"/>
    </row>
    <row r="154" spans="1:7" ht="35.1" customHeight="1">
      <c r="A154" s="2001"/>
      <c r="B154" s="2001"/>
      <c r="C154" s="2001"/>
      <c r="D154" s="2001"/>
      <c r="E154" s="2001"/>
      <c r="F154" s="2001"/>
      <c r="G154" s="2001"/>
    </row>
    <row r="155" spans="1:7" ht="35.1" customHeight="1">
      <c r="A155" s="2001"/>
      <c r="B155" s="2001"/>
      <c r="C155" s="2001"/>
      <c r="D155" s="2001"/>
      <c r="E155" s="2001"/>
      <c r="F155" s="2001"/>
      <c r="G155" s="2001"/>
    </row>
    <row r="156" spans="1:7" s="1" customFormat="1" ht="35.1" customHeight="1">
      <c r="A156" s="275"/>
      <c r="B156" s="276"/>
      <c r="C156" s="276"/>
      <c r="D156" s="276"/>
      <c r="E156" s="276"/>
      <c r="F156" s="276"/>
      <c r="G156" s="276"/>
    </row>
    <row r="157" spans="1:7" ht="35.1" customHeight="1">
      <c r="A157" s="2002">
        <f t="shared" ref="A157" ca="1" si="6">C147</f>
        <v>44128</v>
      </c>
      <c r="B157" s="2002"/>
      <c r="C157" s="2002"/>
      <c r="D157" s="2002"/>
      <c r="E157" s="2002"/>
      <c r="F157" s="2002"/>
      <c r="G157" s="2002"/>
    </row>
    <row r="158" spans="1:7" s="263" customFormat="1" ht="35.1" customHeight="1">
      <c r="A158" s="42"/>
    </row>
    <row r="159" spans="1:7" ht="35.1" customHeight="1">
      <c r="A159" s="1997" t="s">
        <v>343</v>
      </c>
      <c r="B159" s="1997"/>
      <c r="C159" s="1997"/>
      <c r="D159" s="1997"/>
      <c r="E159" s="1997"/>
      <c r="F159" s="1997"/>
      <c r="G159" s="1997"/>
    </row>
    <row r="160" spans="1:7" ht="35.1" customHeight="1"/>
    <row r="161" spans="1:8" ht="33.75">
      <c r="A161" s="1991" t="str">
        <f>INDEX(관리대장!$A$2:$A$197,MATCH('이수증(센터별)'!H161,관리대장!$H$2:$H$197,0))</f>
        <v>제2020-1024-25호</v>
      </c>
      <c r="B161" s="1991"/>
      <c r="C161" s="1991"/>
      <c r="D161" s="264"/>
      <c r="E161" s="264"/>
      <c r="F161" s="264"/>
      <c r="G161" s="264"/>
      <c r="H161" s="265">
        <f>H141+1</f>
        <v>100</v>
      </c>
    </row>
    <row r="162" spans="1:8" s="58" customFormat="1" ht="13.5">
      <c r="A162" s="266"/>
      <c r="B162" s="266"/>
      <c r="C162" s="266"/>
      <c r="D162" s="267"/>
      <c r="E162" s="267"/>
      <c r="F162" s="267"/>
      <c r="G162" s="267"/>
      <c r="H162" s="268"/>
    </row>
    <row r="163" spans="1:8" ht="35.1" customHeight="1">
      <c r="A163" s="37"/>
      <c r="B163" s="1992" t="s">
        <v>336</v>
      </c>
      <c r="C163" s="1992"/>
      <c r="D163" s="1992"/>
      <c r="E163" s="1992"/>
      <c r="F163" s="1992"/>
      <c r="G163" s="1992"/>
    </row>
    <row r="164" spans="1:8" s="263" customFormat="1" ht="35.1" customHeight="1">
      <c r="A164" s="41"/>
      <c r="B164" s="41"/>
      <c r="C164" s="41"/>
      <c r="D164" s="41"/>
      <c r="E164" s="41"/>
      <c r="F164" s="41"/>
      <c r="G164" s="41"/>
    </row>
    <row r="165" spans="1:8" ht="35.1" customHeight="1">
      <c r="A165" s="38"/>
      <c r="B165" s="269" t="s">
        <v>337</v>
      </c>
      <c r="C165" s="1993" t="str">
        <f ca="1">INDEX(관리대장!$D$2:$D$197,MATCH('이수증(센터별)'!H161,관리대장!$H$2:$H$197,0))</f>
        <v>신정애</v>
      </c>
      <c r="D165" s="1993"/>
      <c r="E165" s="269"/>
      <c r="F165" s="270"/>
      <c r="G165" s="270"/>
    </row>
    <row r="166" spans="1:8" ht="35.1" customHeight="1">
      <c r="A166" s="38"/>
      <c r="B166" s="269" t="s">
        <v>338</v>
      </c>
      <c r="C166" s="1994" t="str">
        <f ca="1">LEFT(INDEX(관리대장!$E$2:$E$197,MATCH('이수증(센터별)'!H161,관리대장!$H$2:$H$197,0)),6)</f>
        <v>590812</v>
      </c>
      <c r="D166" s="1994"/>
      <c r="E166" s="271"/>
      <c r="F166" s="270"/>
      <c r="G166" s="270"/>
    </row>
    <row r="167" spans="1:8" ht="35.1" customHeight="1">
      <c r="A167" s="38"/>
      <c r="B167" s="269" t="s">
        <v>339</v>
      </c>
      <c r="C167" s="1995">
        <f ca="1">INDEX(관리대장!$P$2:$P$3000,MATCH('이수증(센터별)'!$H161,관리대장!$H$2:$H$30000,0))</f>
        <v>44128</v>
      </c>
      <c r="D167" s="1995"/>
      <c r="E167" s="271"/>
      <c r="F167" s="271"/>
      <c r="G167" s="271"/>
    </row>
    <row r="168" spans="1:8" ht="35.1" customHeight="1">
      <c r="A168" s="38"/>
      <c r="B168" s="269" t="s">
        <v>340</v>
      </c>
      <c r="C168" s="1996" t="s">
        <v>351</v>
      </c>
      <c r="D168" s="1996"/>
      <c r="E168" s="270"/>
      <c r="F168" s="270"/>
      <c r="G168" s="270"/>
    </row>
    <row r="169" spans="1:8" ht="35.1" customHeight="1">
      <c r="A169" s="38"/>
      <c r="B169" s="1998" t="s">
        <v>341</v>
      </c>
      <c r="C169" s="1998"/>
      <c r="D169" s="1998" t="str">
        <f>LEFT(INDEX(관리대장!$B:$B,MATCH('이수증(센터별)'!$H161,관리대장!$H:$H,0)),LEN(INDEX(관리대장!$B:$B,MATCH('이수증(센터별)'!$H161,관리대장!$H:$H,0)))-1)</f>
        <v>금빛재가복지센터</v>
      </c>
      <c r="E169" s="1998"/>
      <c r="F169" s="1998"/>
      <c r="G169" s="270"/>
    </row>
    <row r="170" spans="1:8" ht="35.1" customHeight="1">
      <c r="A170" s="39"/>
      <c r="B170" s="1999" t="s">
        <v>342</v>
      </c>
      <c r="C170" s="1999"/>
      <c r="D170" s="2000" t="str">
        <f ca="1">INDEX(관리대장!$C$2:$C$197,MATCH('이수증(센터별)'!H161,관리대장!$H$2:$H$197,0))</f>
        <v>3-11320-00301</v>
      </c>
      <c r="E170" s="2000"/>
      <c r="F170" s="271"/>
      <c r="G170" s="272"/>
    </row>
    <row r="171" spans="1:8" s="1" customFormat="1" ht="35.1" customHeight="1">
      <c r="A171" s="40"/>
      <c r="B171" s="273"/>
      <c r="C171" s="274"/>
      <c r="D171" s="274"/>
      <c r="E171" s="274"/>
      <c r="F171" s="274"/>
      <c r="G171" s="274"/>
    </row>
    <row r="172" spans="1:8" ht="35.1" customHeight="1">
      <c r="A172" s="2001" t="s">
        <v>820</v>
      </c>
      <c r="B172" s="2001"/>
      <c r="C172" s="2001"/>
      <c r="D172" s="2001"/>
      <c r="E172" s="2001"/>
      <c r="F172" s="2001"/>
      <c r="G172" s="2001"/>
    </row>
    <row r="173" spans="1:8" ht="35.1" customHeight="1">
      <c r="A173" s="2001"/>
      <c r="B173" s="2001"/>
      <c r="C173" s="2001"/>
      <c r="D173" s="2001"/>
      <c r="E173" s="2001"/>
      <c r="F173" s="2001"/>
      <c r="G173" s="2001"/>
    </row>
    <row r="174" spans="1:8" ht="35.1" customHeight="1">
      <c r="A174" s="2001"/>
      <c r="B174" s="2001"/>
      <c r="C174" s="2001"/>
      <c r="D174" s="2001"/>
      <c r="E174" s="2001"/>
      <c r="F174" s="2001"/>
      <c r="G174" s="2001"/>
    </row>
    <row r="175" spans="1:8" ht="35.1" customHeight="1">
      <c r="A175" s="2001"/>
      <c r="B175" s="2001"/>
      <c r="C175" s="2001"/>
      <c r="D175" s="2001"/>
      <c r="E175" s="2001"/>
      <c r="F175" s="2001"/>
      <c r="G175" s="2001"/>
    </row>
    <row r="176" spans="1:8" s="1" customFormat="1" ht="35.1" customHeight="1">
      <c r="A176" s="275"/>
      <c r="B176" s="276"/>
      <c r="C176" s="276"/>
      <c r="D176" s="276"/>
      <c r="E176" s="276"/>
      <c r="F176" s="276"/>
      <c r="G176" s="276"/>
    </row>
    <row r="177" spans="1:8" ht="35.1" customHeight="1">
      <c r="A177" s="2002">
        <f t="shared" ref="A177" ca="1" si="7">C167</f>
        <v>44128</v>
      </c>
      <c r="B177" s="2002"/>
      <c r="C177" s="2002"/>
      <c r="D177" s="2002"/>
      <c r="E177" s="2002"/>
      <c r="F177" s="2002"/>
      <c r="G177" s="2002"/>
    </row>
    <row r="178" spans="1:8" s="263" customFormat="1" ht="35.1" customHeight="1">
      <c r="A178" s="42"/>
    </row>
    <row r="179" spans="1:8" ht="35.1" customHeight="1">
      <c r="A179" s="1997" t="s">
        <v>343</v>
      </c>
      <c r="B179" s="1997"/>
      <c r="C179" s="1997"/>
      <c r="D179" s="1997"/>
      <c r="E179" s="1997"/>
      <c r="F179" s="1997"/>
      <c r="G179" s="1997"/>
    </row>
    <row r="180" spans="1:8" ht="35.1" customHeight="1"/>
    <row r="181" spans="1:8" ht="33.75">
      <c r="A181" s="1991" t="str">
        <f>INDEX(관리대장!$A$2:$A$197,MATCH('이수증(센터별)'!H181,관리대장!$H$2:$H$197,0))</f>
        <v>제2020-1024-26호</v>
      </c>
      <c r="B181" s="1991"/>
      <c r="C181" s="1991"/>
      <c r="D181" s="264"/>
      <c r="E181" s="264"/>
      <c r="F181" s="264"/>
      <c r="G181" s="264"/>
      <c r="H181" s="265">
        <f>H161+1</f>
        <v>101</v>
      </c>
    </row>
    <row r="182" spans="1:8" s="58" customFormat="1" ht="13.5">
      <c r="A182" s="266"/>
      <c r="B182" s="266"/>
      <c r="C182" s="266"/>
      <c r="D182" s="267"/>
      <c r="E182" s="267"/>
      <c r="F182" s="267"/>
      <c r="G182" s="267"/>
      <c r="H182" s="268"/>
    </row>
    <row r="183" spans="1:8" ht="35.1" customHeight="1">
      <c r="A183" s="37"/>
      <c r="B183" s="1992" t="s">
        <v>336</v>
      </c>
      <c r="C183" s="1992"/>
      <c r="D183" s="1992"/>
      <c r="E183" s="1992"/>
      <c r="F183" s="1992"/>
      <c r="G183" s="1992"/>
    </row>
    <row r="184" spans="1:8" s="263" customFormat="1" ht="35.1" customHeight="1">
      <c r="A184" s="41"/>
      <c r="B184" s="41"/>
      <c r="C184" s="41"/>
      <c r="D184" s="41"/>
      <c r="E184" s="41"/>
      <c r="F184" s="41"/>
      <c r="G184" s="41"/>
    </row>
    <row r="185" spans="1:8" ht="35.1" customHeight="1">
      <c r="A185" s="38"/>
      <c r="B185" s="269" t="s">
        <v>337</v>
      </c>
      <c r="C185" s="1993" t="str">
        <f ca="1">INDEX(관리대장!$D$2:$D$197,MATCH('이수증(센터별)'!H181,관리대장!$H$2:$H$197,0))</f>
        <v>맹순옥</v>
      </c>
      <c r="D185" s="1993"/>
      <c r="E185" s="269"/>
      <c r="F185" s="270"/>
      <c r="G185" s="270"/>
    </row>
    <row r="186" spans="1:8" ht="35.1" customHeight="1">
      <c r="A186" s="38"/>
      <c r="B186" s="269" t="s">
        <v>338</v>
      </c>
      <c r="C186" s="1994" t="str">
        <f ca="1">LEFT(INDEX(관리대장!$E$2:$E$197,MATCH('이수증(센터별)'!H181,관리대장!$H$2:$H$197,0)),6)</f>
        <v>570129</v>
      </c>
      <c r="D186" s="1994"/>
      <c r="E186" s="271"/>
      <c r="F186" s="270"/>
      <c r="G186" s="270"/>
    </row>
    <row r="187" spans="1:8" ht="35.1" customHeight="1">
      <c r="A187" s="38"/>
      <c r="B187" s="269" t="s">
        <v>339</v>
      </c>
      <c r="C187" s="1995">
        <f ca="1">INDEX(관리대장!$P$2:$P$3000,MATCH('이수증(센터별)'!$H181,관리대장!$H$2:$H$30000,0))</f>
        <v>44128</v>
      </c>
      <c r="D187" s="1995"/>
      <c r="E187" s="271"/>
      <c r="F187" s="271"/>
      <c r="G187" s="271"/>
    </row>
    <row r="188" spans="1:8" ht="35.1" customHeight="1">
      <c r="A188" s="38"/>
      <c r="B188" s="269" t="s">
        <v>340</v>
      </c>
      <c r="C188" s="1996" t="s">
        <v>351</v>
      </c>
      <c r="D188" s="1996"/>
      <c r="E188" s="270"/>
      <c r="F188" s="270"/>
      <c r="G188" s="270"/>
    </row>
    <row r="189" spans="1:8" ht="35.1" customHeight="1">
      <c r="A189" s="38"/>
      <c r="B189" s="1998" t="s">
        <v>341</v>
      </c>
      <c r="C189" s="1998"/>
      <c r="D189" s="1998" t="str">
        <f>LEFT(INDEX(관리대장!$B:$B,MATCH('이수증(센터별)'!$H181,관리대장!$H:$H,0)),LEN(INDEX(관리대장!$B:$B,MATCH('이수증(센터별)'!$H181,관리대장!$H:$H,0)))-1)</f>
        <v>경성실버복지센</v>
      </c>
      <c r="E189" s="1998"/>
      <c r="F189" s="1998"/>
      <c r="G189" s="270"/>
    </row>
    <row r="190" spans="1:8" ht="35.1" customHeight="1">
      <c r="A190" s="39"/>
      <c r="B190" s="1999" t="s">
        <v>342</v>
      </c>
      <c r="C190" s="1999"/>
      <c r="D190" s="2000" t="str">
        <f ca="1">INDEX(관리대장!$C$2:$C$197,MATCH('이수증(센터별)'!H181,관리대장!$H$2:$H$197,0))</f>
        <v>3-11350-00332</v>
      </c>
      <c r="E190" s="2000"/>
      <c r="F190" s="271"/>
      <c r="G190" s="272"/>
    </row>
    <row r="191" spans="1:8" s="1" customFormat="1" ht="35.1" customHeight="1">
      <c r="A191" s="40"/>
      <c r="B191" s="273"/>
      <c r="C191" s="274"/>
      <c r="D191" s="274"/>
      <c r="E191" s="274"/>
      <c r="F191" s="274"/>
      <c r="G191" s="274"/>
    </row>
    <row r="192" spans="1:8" ht="35.1" customHeight="1">
      <c r="A192" s="2001" t="s">
        <v>820</v>
      </c>
      <c r="B192" s="2001"/>
      <c r="C192" s="2001"/>
      <c r="D192" s="2001"/>
      <c r="E192" s="2001"/>
      <c r="F192" s="2001"/>
      <c r="G192" s="2001"/>
    </row>
    <row r="193" spans="1:8" ht="35.1" customHeight="1">
      <c r="A193" s="2001"/>
      <c r="B193" s="2001"/>
      <c r="C193" s="2001"/>
      <c r="D193" s="2001"/>
      <c r="E193" s="2001"/>
      <c r="F193" s="2001"/>
      <c r="G193" s="2001"/>
    </row>
    <row r="194" spans="1:8" ht="35.1" customHeight="1">
      <c r="A194" s="2001"/>
      <c r="B194" s="2001"/>
      <c r="C194" s="2001"/>
      <c r="D194" s="2001"/>
      <c r="E194" s="2001"/>
      <c r="F194" s="2001"/>
      <c r="G194" s="2001"/>
    </row>
    <row r="195" spans="1:8" ht="35.1" customHeight="1">
      <c r="A195" s="2001"/>
      <c r="B195" s="2001"/>
      <c r="C195" s="2001"/>
      <c r="D195" s="2001"/>
      <c r="E195" s="2001"/>
      <c r="F195" s="2001"/>
      <c r="G195" s="2001"/>
    </row>
    <row r="196" spans="1:8" s="1" customFormat="1" ht="35.1" customHeight="1">
      <c r="A196" s="275"/>
      <c r="B196" s="276"/>
      <c r="C196" s="276"/>
      <c r="D196" s="276"/>
      <c r="E196" s="276"/>
      <c r="F196" s="276"/>
      <c r="G196" s="276"/>
    </row>
    <row r="197" spans="1:8" ht="35.1" customHeight="1">
      <c r="A197" s="2002">
        <f t="shared" ref="A197" ca="1" si="8">C187</f>
        <v>44128</v>
      </c>
      <c r="B197" s="2002"/>
      <c r="C197" s="2002"/>
      <c r="D197" s="2002"/>
      <c r="E197" s="2002"/>
      <c r="F197" s="2002"/>
      <c r="G197" s="2002"/>
    </row>
    <row r="198" spans="1:8" s="263" customFormat="1" ht="35.1" customHeight="1">
      <c r="A198" s="42"/>
    </row>
    <row r="199" spans="1:8" ht="35.1" customHeight="1">
      <c r="A199" s="1997" t="s">
        <v>343</v>
      </c>
      <c r="B199" s="1997"/>
      <c r="C199" s="1997"/>
      <c r="D199" s="1997"/>
      <c r="E199" s="1997"/>
      <c r="F199" s="1997"/>
      <c r="G199" s="1997"/>
    </row>
    <row r="200" spans="1:8" ht="35.1" customHeight="1"/>
    <row r="201" spans="1:8" ht="33.75">
      <c r="A201" s="1991" t="str">
        <f>INDEX(관리대장!$A$2:$A$197,MATCH('이수증(센터별)'!H201,관리대장!$H$2:$H$197,0))</f>
        <v>제2020-1031-1호</v>
      </c>
      <c r="B201" s="1991"/>
      <c r="C201" s="1991"/>
      <c r="D201" s="264"/>
      <c r="E201" s="264"/>
      <c r="F201" s="264"/>
      <c r="G201" s="264"/>
      <c r="H201" s="265">
        <f>H181+1</f>
        <v>102</v>
      </c>
    </row>
    <row r="202" spans="1:8" s="58" customFormat="1" ht="13.5">
      <c r="A202" s="266"/>
      <c r="B202" s="266"/>
      <c r="C202" s="266"/>
      <c r="D202" s="267"/>
      <c r="E202" s="267"/>
      <c r="F202" s="267"/>
      <c r="G202" s="267"/>
      <c r="H202" s="268"/>
    </row>
    <row r="203" spans="1:8" ht="35.1" customHeight="1">
      <c r="A203" s="37"/>
      <c r="B203" s="1992" t="s">
        <v>336</v>
      </c>
      <c r="C203" s="1992"/>
      <c r="D203" s="1992"/>
      <c r="E203" s="1992"/>
      <c r="F203" s="1992"/>
      <c r="G203" s="1992"/>
    </row>
    <row r="204" spans="1:8" s="263" customFormat="1" ht="35.1" customHeight="1">
      <c r="A204" s="41"/>
      <c r="B204" s="41"/>
      <c r="C204" s="41"/>
      <c r="D204" s="41"/>
      <c r="E204" s="41"/>
      <c r="F204" s="41"/>
      <c r="G204" s="41"/>
    </row>
    <row r="205" spans="1:8" ht="35.1" customHeight="1">
      <c r="A205" s="38"/>
      <c r="B205" s="269" t="s">
        <v>337</v>
      </c>
      <c r="C205" s="1993" t="str">
        <f ca="1">INDEX(관리대장!$D$2:$D$197,MATCH('이수증(센터별)'!H201,관리대장!$H$2:$H$197,0))</f>
        <v>김경숙</v>
      </c>
      <c r="D205" s="1993"/>
      <c r="E205" s="269"/>
      <c r="F205" s="270"/>
      <c r="G205" s="270"/>
    </row>
    <row r="206" spans="1:8" ht="35.1" customHeight="1">
      <c r="A206" s="38"/>
      <c r="B206" s="269" t="s">
        <v>338</v>
      </c>
      <c r="C206" s="1994" t="str">
        <f ca="1">LEFT(INDEX(관리대장!$E$2:$E$197,MATCH('이수증(센터별)'!H201,관리대장!$H$2:$H$197,0)),6)</f>
        <v>520220</v>
      </c>
      <c r="D206" s="1994"/>
      <c r="E206" s="271"/>
      <c r="F206" s="270"/>
      <c r="G206" s="270"/>
    </row>
    <row r="207" spans="1:8" ht="35.1" customHeight="1">
      <c r="A207" s="38"/>
      <c r="B207" s="269" t="s">
        <v>339</v>
      </c>
      <c r="C207" s="1995">
        <f ca="1">INDEX(관리대장!$P$2:$P$3000,MATCH('이수증(센터별)'!$H201,관리대장!$H$2:$H$30000,0))</f>
        <v>44135</v>
      </c>
      <c r="D207" s="1995"/>
      <c r="E207" s="271"/>
      <c r="F207" s="271"/>
      <c r="G207" s="271"/>
    </row>
    <row r="208" spans="1:8" ht="35.1" customHeight="1">
      <c r="A208" s="38"/>
      <c r="B208" s="269" t="s">
        <v>340</v>
      </c>
      <c r="C208" s="1996" t="s">
        <v>351</v>
      </c>
      <c r="D208" s="1996"/>
      <c r="E208" s="270"/>
      <c r="F208" s="270"/>
      <c r="G208" s="270"/>
    </row>
    <row r="209" spans="1:8" ht="35.1" customHeight="1">
      <c r="A209" s="38"/>
      <c r="B209" s="1998" t="s">
        <v>341</v>
      </c>
      <c r="C209" s="1998"/>
      <c r="D209" s="1998" t="str">
        <f>LEFT(INDEX(관리대장!$B:$B,MATCH('이수증(센터별)'!$H201,관리대장!$H:$H,0)),LEN(INDEX(관리대장!$B:$B,MATCH('이수증(센터별)'!$H201,관리대장!$H:$H,0)))-1)</f>
        <v>명성재가복지센터</v>
      </c>
      <c r="E209" s="1998"/>
      <c r="F209" s="1998"/>
      <c r="G209" s="270"/>
    </row>
    <row r="210" spans="1:8" ht="35.1" customHeight="1">
      <c r="A210" s="39"/>
      <c r="B210" s="1999" t="s">
        <v>342</v>
      </c>
      <c r="C210" s="1999"/>
      <c r="D210" s="2000" t="str">
        <f ca="1">INDEX(관리대장!$C$2:$C$197,MATCH('이수증(센터별)'!H201,관리대장!$H$2:$H$197,0))</f>
        <v>3-11320-00360</v>
      </c>
      <c r="E210" s="2000"/>
      <c r="F210" s="271"/>
      <c r="G210" s="272"/>
    </row>
    <row r="211" spans="1:8" s="1" customFormat="1" ht="35.1" customHeight="1">
      <c r="A211" s="40"/>
      <c r="B211" s="273"/>
      <c r="C211" s="274"/>
      <c r="D211" s="274"/>
      <c r="E211" s="274"/>
      <c r="F211" s="274"/>
      <c r="G211" s="274"/>
    </row>
    <row r="212" spans="1:8" ht="35.1" customHeight="1">
      <c r="A212" s="2001" t="s">
        <v>820</v>
      </c>
      <c r="B212" s="2001"/>
      <c r="C212" s="2001"/>
      <c r="D212" s="2001"/>
      <c r="E212" s="2001"/>
      <c r="F212" s="2001"/>
      <c r="G212" s="2001"/>
    </row>
    <row r="213" spans="1:8" ht="35.1" customHeight="1">
      <c r="A213" s="2001"/>
      <c r="B213" s="2001"/>
      <c r="C213" s="2001"/>
      <c r="D213" s="2001"/>
      <c r="E213" s="2001"/>
      <c r="F213" s="2001"/>
      <c r="G213" s="2001"/>
    </row>
    <row r="214" spans="1:8" ht="35.1" customHeight="1">
      <c r="A214" s="2001"/>
      <c r="B214" s="2001"/>
      <c r="C214" s="2001"/>
      <c r="D214" s="2001"/>
      <c r="E214" s="2001"/>
      <c r="F214" s="2001"/>
      <c r="G214" s="2001"/>
    </row>
    <row r="215" spans="1:8" ht="35.1" customHeight="1">
      <c r="A215" s="2001"/>
      <c r="B215" s="2001"/>
      <c r="C215" s="2001"/>
      <c r="D215" s="2001"/>
      <c r="E215" s="2001"/>
      <c r="F215" s="2001"/>
      <c r="G215" s="2001"/>
    </row>
    <row r="216" spans="1:8" s="1" customFormat="1" ht="35.1" customHeight="1">
      <c r="A216" s="275"/>
      <c r="B216" s="276"/>
      <c r="C216" s="276"/>
      <c r="D216" s="276"/>
      <c r="E216" s="276"/>
      <c r="F216" s="276"/>
      <c r="G216" s="276"/>
    </row>
    <row r="217" spans="1:8" ht="35.1" customHeight="1">
      <c r="A217" s="2002">
        <f t="shared" ref="A217" ca="1" si="9">C207</f>
        <v>44135</v>
      </c>
      <c r="B217" s="2002"/>
      <c r="C217" s="2002"/>
      <c r="D217" s="2002"/>
      <c r="E217" s="2002"/>
      <c r="F217" s="2002"/>
      <c r="G217" s="2002"/>
    </row>
    <row r="218" spans="1:8" s="263" customFormat="1" ht="35.1" customHeight="1">
      <c r="A218" s="42"/>
    </row>
    <row r="219" spans="1:8" ht="35.1" customHeight="1">
      <c r="A219" s="1997" t="s">
        <v>343</v>
      </c>
      <c r="B219" s="1997"/>
      <c r="C219" s="1997"/>
      <c r="D219" s="1997"/>
      <c r="E219" s="1997"/>
      <c r="F219" s="1997"/>
      <c r="G219" s="1997"/>
    </row>
    <row r="220" spans="1:8" ht="35.1" customHeight="1"/>
    <row r="221" spans="1:8" ht="33.75">
      <c r="A221" s="1991" t="str">
        <f>INDEX(관리대장!$A$2:$A$197,MATCH('이수증(센터별)'!H221,관리대장!$H$2:$H$197,0))</f>
        <v>제2020-1031-2호</v>
      </c>
      <c r="B221" s="1991"/>
      <c r="C221" s="1991"/>
      <c r="D221" s="264"/>
      <c r="E221" s="264"/>
      <c r="F221" s="264"/>
      <c r="G221" s="264"/>
      <c r="H221" s="265">
        <f>H201+1</f>
        <v>103</v>
      </c>
    </row>
    <row r="222" spans="1:8" s="58" customFormat="1" ht="13.5">
      <c r="A222" s="266"/>
      <c r="B222" s="266"/>
      <c r="C222" s="266"/>
      <c r="D222" s="267"/>
      <c r="E222" s="267"/>
      <c r="F222" s="267"/>
      <c r="G222" s="267"/>
      <c r="H222" s="268"/>
    </row>
    <row r="223" spans="1:8" ht="35.1" customHeight="1">
      <c r="A223" s="37"/>
      <c r="B223" s="1992" t="s">
        <v>336</v>
      </c>
      <c r="C223" s="1992"/>
      <c r="D223" s="1992"/>
      <c r="E223" s="1992"/>
      <c r="F223" s="1992"/>
      <c r="G223" s="1992"/>
    </row>
    <row r="224" spans="1:8" s="263" customFormat="1" ht="35.1" customHeight="1">
      <c r="A224" s="41"/>
      <c r="B224" s="41"/>
      <c r="C224" s="41"/>
      <c r="D224" s="41"/>
      <c r="E224" s="41"/>
      <c r="F224" s="41"/>
      <c r="G224" s="41"/>
    </row>
    <row r="225" spans="1:7" ht="35.1" customHeight="1">
      <c r="A225" s="38"/>
      <c r="B225" s="269" t="s">
        <v>337</v>
      </c>
      <c r="C225" s="1993" t="str">
        <f ca="1">INDEX(관리대장!$D$2:$D$197,MATCH('이수증(센터별)'!H221,관리대장!$H$2:$H$197,0))</f>
        <v>김경숙</v>
      </c>
      <c r="D225" s="1993"/>
      <c r="E225" s="269"/>
      <c r="F225" s="270"/>
      <c r="G225" s="270"/>
    </row>
    <row r="226" spans="1:7" ht="35.1" customHeight="1">
      <c r="A226" s="38"/>
      <c r="B226" s="269" t="s">
        <v>338</v>
      </c>
      <c r="C226" s="1994" t="str">
        <f ca="1">LEFT(INDEX(관리대장!$E$2:$E$197,MATCH('이수증(센터별)'!H221,관리대장!$H$2:$H$197,0)),6)</f>
        <v>560825</v>
      </c>
      <c r="D226" s="1994"/>
      <c r="E226" s="271"/>
      <c r="F226" s="270"/>
      <c r="G226" s="270"/>
    </row>
    <row r="227" spans="1:7" ht="35.1" customHeight="1">
      <c r="A227" s="38"/>
      <c r="B227" s="269" t="s">
        <v>339</v>
      </c>
      <c r="C227" s="1995">
        <f ca="1">INDEX(관리대장!$P$2:$P$3000,MATCH('이수증(센터별)'!$H221,관리대장!$H$2:$H$30000,0))</f>
        <v>44135</v>
      </c>
      <c r="D227" s="1995"/>
      <c r="E227" s="271"/>
      <c r="F227" s="271"/>
      <c r="G227" s="271"/>
    </row>
    <row r="228" spans="1:7" ht="35.1" customHeight="1">
      <c r="A228" s="38"/>
      <c r="B228" s="269" t="s">
        <v>340</v>
      </c>
      <c r="C228" s="1996" t="s">
        <v>351</v>
      </c>
      <c r="D228" s="1996"/>
      <c r="E228" s="270"/>
      <c r="F228" s="270"/>
      <c r="G228" s="270"/>
    </row>
    <row r="229" spans="1:7" ht="35.1" customHeight="1">
      <c r="A229" s="38"/>
      <c r="B229" s="1998" t="s">
        <v>341</v>
      </c>
      <c r="C229" s="1998"/>
      <c r="D229" s="1998" t="str">
        <f>LEFT(INDEX(관리대장!$B:$B,MATCH('이수증(센터별)'!$H221,관리대장!$H:$H,0)),LEN(INDEX(관리대장!$B:$B,MATCH('이수증(센터별)'!$H221,관리대장!$H:$H,0)))-1)</f>
        <v>명성재가복지센터</v>
      </c>
      <c r="E229" s="1998"/>
      <c r="F229" s="1998"/>
      <c r="G229" s="270"/>
    </row>
    <row r="230" spans="1:7" ht="35.1" customHeight="1">
      <c r="A230" s="39"/>
      <c r="B230" s="1999" t="s">
        <v>342</v>
      </c>
      <c r="C230" s="1999"/>
      <c r="D230" s="2000" t="str">
        <f ca="1">INDEX(관리대장!$C$2:$C$197,MATCH('이수증(센터별)'!H221,관리대장!$H$2:$H$197,0))</f>
        <v>3-11320-00360</v>
      </c>
      <c r="E230" s="2000"/>
      <c r="F230" s="271"/>
      <c r="G230" s="272"/>
    </row>
    <row r="231" spans="1:7" s="1" customFormat="1" ht="35.1" customHeight="1">
      <c r="A231" s="40"/>
      <c r="B231" s="273"/>
      <c r="C231" s="274"/>
      <c r="D231" s="274"/>
      <c r="E231" s="274"/>
      <c r="F231" s="274"/>
      <c r="G231" s="274"/>
    </row>
    <row r="232" spans="1:7" ht="35.1" customHeight="1">
      <c r="A232" s="2001" t="s">
        <v>820</v>
      </c>
      <c r="B232" s="2001"/>
      <c r="C232" s="2001"/>
      <c r="D232" s="2001"/>
      <c r="E232" s="2001"/>
      <c r="F232" s="2001"/>
      <c r="G232" s="2001"/>
    </row>
    <row r="233" spans="1:7" ht="35.1" customHeight="1">
      <c r="A233" s="2001"/>
      <c r="B233" s="2001"/>
      <c r="C233" s="2001"/>
      <c r="D233" s="2001"/>
      <c r="E233" s="2001"/>
      <c r="F233" s="2001"/>
      <c r="G233" s="2001"/>
    </row>
    <row r="234" spans="1:7" ht="35.1" customHeight="1">
      <c r="A234" s="2001"/>
      <c r="B234" s="2001"/>
      <c r="C234" s="2001"/>
      <c r="D234" s="2001"/>
      <c r="E234" s="2001"/>
      <c r="F234" s="2001"/>
      <c r="G234" s="2001"/>
    </row>
    <row r="235" spans="1:7" ht="35.1" customHeight="1">
      <c r="A235" s="2001"/>
      <c r="B235" s="2001"/>
      <c r="C235" s="2001"/>
      <c r="D235" s="2001"/>
      <c r="E235" s="2001"/>
      <c r="F235" s="2001"/>
      <c r="G235" s="2001"/>
    </row>
    <row r="236" spans="1:7" s="1" customFormat="1" ht="35.1" customHeight="1">
      <c r="A236" s="275"/>
      <c r="B236" s="276"/>
      <c r="C236" s="276"/>
      <c r="D236" s="276"/>
      <c r="E236" s="276"/>
      <c r="F236" s="276"/>
      <c r="G236" s="276"/>
    </row>
    <row r="237" spans="1:7" ht="35.1" customHeight="1">
      <c r="A237" s="2002">
        <f t="shared" ref="A237" ca="1" si="10">C227</f>
        <v>44135</v>
      </c>
      <c r="B237" s="2002"/>
      <c r="C237" s="2002"/>
      <c r="D237" s="2002"/>
      <c r="E237" s="2002"/>
      <c r="F237" s="2002"/>
      <c r="G237" s="2002"/>
    </row>
    <row r="238" spans="1:7" s="263" customFormat="1" ht="35.1" customHeight="1">
      <c r="A238" s="42"/>
    </row>
    <row r="239" spans="1:7" ht="35.1" customHeight="1">
      <c r="A239" s="1997" t="s">
        <v>343</v>
      </c>
      <c r="B239" s="1997"/>
      <c r="C239" s="1997"/>
      <c r="D239" s="1997"/>
      <c r="E239" s="1997"/>
      <c r="F239" s="1997"/>
      <c r="G239" s="1997"/>
    </row>
    <row r="240" spans="1:7" ht="35.1" customHeight="1"/>
    <row r="241" spans="1:8" ht="33.75">
      <c r="A241" s="1991" t="str">
        <f>INDEX(관리대장!$A$2:$A$197,MATCH('이수증(센터별)'!H241,관리대장!$H$2:$H$197,0))</f>
        <v>제2020-1031-3호</v>
      </c>
      <c r="B241" s="1991"/>
      <c r="C241" s="1991"/>
      <c r="D241" s="264"/>
      <c r="E241" s="264"/>
      <c r="F241" s="264"/>
      <c r="G241" s="264"/>
      <c r="H241" s="265">
        <f>H221+1</f>
        <v>104</v>
      </c>
    </row>
    <row r="242" spans="1:8" s="58" customFormat="1" ht="13.5">
      <c r="A242" s="266"/>
      <c r="B242" s="266"/>
      <c r="C242" s="266"/>
      <c r="D242" s="267"/>
      <c r="E242" s="267"/>
      <c r="F242" s="267"/>
      <c r="G242" s="267"/>
      <c r="H242" s="268"/>
    </row>
    <row r="243" spans="1:8" ht="35.1" customHeight="1">
      <c r="A243" s="37"/>
      <c r="B243" s="1992" t="s">
        <v>336</v>
      </c>
      <c r="C243" s="1992"/>
      <c r="D243" s="1992"/>
      <c r="E243" s="1992"/>
      <c r="F243" s="1992"/>
      <c r="G243" s="1992"/>
    </row>
    <row r="244" spans="1:8" s="263" customFormat="1" ht="35.1" customHeight="1">
      <c r="A244" s="41"/>
      <c r="B244" s="41"/>
      <c r="C244" s="41"/>
      <c r="D244" s="41"/>
      <c r="E244" s="41"/>
      <c r="F244" s="41"/>
      <c r="G244" s="41"/>
    </row>
    <row r="245" spans="1:8" ht="35.1" customHeight="1">
      <c r="A245" s="38"/>
      <c r="B245" s="269" t="s">
        <v>337</v>
      </c>
      <c r="C245" s="1993" t="str">
        <f ca="1">INDEX(관리대장!$D$2:$D$197,MATCH('이수증(센터별)'!H241,관리대장!$H$2:$H$197,0))</f>
        <v>김남례</v>
      </c>
      <c r="D245" s="1993"/>
      <c r="E245" s="269"/>
      <c r="F245" s="270"/>
      <c r="G245" s="270"/>
    </row>
    <row r="246" spans="1:8" ht="35.1" customHeight="1">
      <c r="A246" s="38"/>
      <c r="B246" s="269" t="s">
        <v>338</v>
      </c>
      <c r="C246" s="1994" t="str">
        <f ca="1">LEFT(INDEX(관리대장!$E$2:$E$197,MATCH('이수증(센터별)'!H241,관리대장!$H$2:$H$197,0)),6)</f>
        <v>601210</v>
      </c>
      <c r="D246" s="1994"/>
      <c r="E246" s="271"/>
      <c r="F246" s="270"/>
      <c r="G246" s="270"/>
    </row>
    <row r="247" spans="1:8" ht="35.1" customHeight="1">
      <c r="A247" s="38"/>
      <c r="B247" s="269" t="s">
        <v>339</v>
      </c>
      <c r="C247" s="1995">
        <f ca="1">INDEX(관리대장!$P$2:$P$3000,MATCH('이수증(센터별)'!$H241,관리대장!$H$2:$H$30000,0))</f>
        <v>44135</v>
      </c>
      <c r="D247" s="1995"/>
      <c r="E247" s="271"/>
      <c r="F247" s="271"/>
      <c r="G247" s="271"/>
    </row>
    <row r="248" spans="1:8" ht="35.1" customHeight="1">
      <c r="A248" s="38"/>
      <c r="B248" s="269" t="s">
        <v>340</v>
      </c>
      <c r="C248" s="1996" t="s">
        <v>351</v>
      </c>
      <c r="D248" s="1996"/>
      <c r="E248" s="270"/>
      <c r="F248" s="270"/>
      <c r="G248" s="270"/>
    </row>
    <row r="249" spans="1:8" ht="35.1" customHeight="1">
      <c r="A249" s="38"/>
      <c r="B249" s="1998" t="s">
        <v>341</v>
      </c>
      <c r="C249" s="1998"/>
      <c r="D249" s="1998" t="str">
        <f>LEFT(INDEX(관리대장!$B:$B,MATCH('이수증(센터별)'!$H241,관리대장!$H:$H,0)),LEN(INDEX(관리대장!$B:$B,MATCH('이수증(센터별)'!$H241,관리대장!$H:$H,0)))-1)</f>
        <v>명성재가복지센터</v>
      </c>
      <c r="E249" s="1998"/>
      <c r="F249" s="1998"/>
      <c r="G249" s="270"/>
    </row>
    <row r="250" spans="1:8" ht="35.1" customHeight="1">
      <c r="A250" s="39"/>
      <c r="B250" s="1999" t="s">
        <v>342</v>
      </c>
      <c r="C250" s="1999"/>
      <c r="D250" s="2000" t="str">
        <f ca="1">INDEX(관리대장!$C$2:$C$197,MATCH('이수증(센터별)'!H241,관리대장!$H$2:$H$197,0))</f>
        <v>3-11320-00360</v>
      </c>
      <c r="E250" s="2000"/>
      <c r="F250" s="271"/>
      <c r="G250" s="272"/>
    </row>
    <row r="251" spans="1:8" s="1" customFormat="1" ht="35.1" customHeight="1">
      <c r="A251" s="40"/>
      <c r="B251" s="273"/>
      <c r="C251" s="274"/>
      <c r="D251" s="274"/>
      <c r="E251" s="274"/>
      <c r="F251" s="274"/>
      <c r="G251" s="274"/>
    </row>
    <row r="252" spans="1:8" ht="35.1" customHeight="1">
      <c r="A252" s="2001" t="s">
        <v>820</v>
      </c>
      <c r="B252" s="2001"/>
      <c r="C252" s="2001"/>
      <c r="D252" s="2001"/>
      <c r="E252" s="2001"/>
      <c r="F252" s="2001"/>
      <c r="G252" s="2001"/>
    </row>
    <row r="253" spans="1:8" ht="35.1" customHeight="1">
      <c r="A253" s="2001"/>
      <c r="B253" s="2001"/>
      <c r="C253" s="2001"/>
      <c r="D253" s="2001"/>
      <c r="E253" s="2001"/>
      <c r="F253" s="2001"/>
      <c r="G253" s="2001"/>
    </row>
    <row r="254" spans="1:8" ht="35.1" customHeight="1">
      <c r="A254" s="2001"/>
      <c r="B254" s="2001"/>
      <c r="C254" s="2001"/>
      <c r="D254" s="2001"/>
      <c r="E254" s="2001"/>
      <c r="F254" s="2001"/>
      <c r="G254" s="2001"/>
    </row>
    <row r="255" spans="1:8" ht="35.1" customHeight="1">
      <c r="A255" s="2001"/>
      <c r="B255" s="2001"/>
      <c r="C255" s="2001"/>
      <c r="D255" s="2001"/>
      <c r="E255" s="2001"/>
      <c r="F255" s="2001"/>
      <c r="G255" s="2001"/>
    </row>
    <row r="256" spans="1:8" s="1" customFormat="1" ht="35.1" customHeight="1">
      <c r="A256" s="275"/>
      <c r="B256" s="276"/>
      <c r="C256" s="276"/>
      <c r="D256" s="276"/>
      <c r="E256" s="276"/>
      <c r="F256" s="276"/>
      <c r="G256" s="276"/>
    </row>
    <row r="257" spans="1:8" ht="35.1" customHeight="1">
      <c r="A257" s="2002">
        <f t="shared" ref="A257" ca="1" si="11">C247</f>
        <v>44135</v>
      </c>
      <c r="B257" s="2002"/>
      <c r="C257" s="2002"/>
      <c r="D257" s="2002"/>
      <c r="E257" s="2002"/>
      <c r="F257" s="2002"/>
      <c r="G257" s="2002"/>
    </row>
    <row r="258" spans="1:8" s="263" customFormat="1" ht="35.1" customHeight="1">
      <c r="A258" s="42"/>
    </row>
    <row r="259" spans="1:8" ht="35.1" customHeight="1">
      <c r="A259" s="1997" t="s">
        <v>343</v>
      </c>
      <c r="B259" s="1997"/>
      <c r="C259" s="1997"/>
      <c r="D259" s="1997"/>
      <c r="E259" s="1997"/>
      <c r="F259" s="1997"/>
      <c r="G259" s="1997"/>
    </row>
    <row r="260" spans="1:8" ht="35.1" customHeight="1"/>
    <row r="261" spans="1:8" ht="33.75">
      <c r="A261" s="1991" t="str">
        <f>INDEX(관리대장!$A$2:$A$197,MATCH('이수증(센터별)'!H261,관리대장!$H$2:$H$197,0))</f>
        <v>제2020-1031-4호</v>
      </c>
      <c r="B261" s="1991"/>
      <c r="C261" s="1991"/>
      <c r="D261" s="264"/>
      <c r="E261" s="264"/>
      <c r="F261" s="264"/>
      <c r="G261" s="264"/>
      <c r="H261" s="265">
        <f>H241+1</f>
        <v>105</v>
      </c>
    </row>
    <row r="262" spans="1:8" s="58" customFormat="1" ht="13.5">
      <c r="A262" s="266"/>
      <c r="B262" s="266"/>
      <c r="C262" s="266"/>
      <c r="D262" s="267"/>
      <c r="E262" s="267"/>
      <c r="F262" s="267"/>
      <c r="G262" s="267"/>
      <c r="H262" s="268"/>
    </row>
    <row r="263" spans="1:8" ht="35.1" customHeight="1">
      <c r="A263" s="37"/>
      <c r="B263" s="1992" t="s">
        <v>336</v>
      </c>
      <c r="C263" s="1992"/>
      <c r="D263" s="1992"/>
      <c r="E263" s="1992"/>
      <c r="F263" s="1992"/>
      <c r="G263" s="1992"/>
    </row>
    <row r="264" spans="1:8" s="263" customFormat="1" ht="35.1" customHeight="1">
      <c r="A264" s="41"/>
      <c r="B264" s="41"/>
      <c r="C264" s="41"/>
      <c r="D264" s="41"/>
      <c r="E264" s="41"/>
      <c r="F264" s="41"/>
      <c r="G264" s="41"/>
    </row>
    <row r="265" spans="1:8" ht="35.1" customHeight="1">
      <c r="A265" s="38"/>
      <c r="B265" s="269" t="s">
        <v>337</v>
      </c>
      <c r="C265" s="1993" t="str">
        <f ca="1">INDEX(관리대장!$D$2:$D$197,MATCH('이수증(센터별)'!H261,관리대장!$H$2:$H$197,0))</f>
        <v>김명순</v>
      </c>
      <c r="D265" s="1993"/>
      <c r="E265" s="269"/>
      <c r="F265" s="270"/>
      <c r="G265" s="270"/>
    </row>
    <row r="266" spans="1:8" ht="35.1" customHeight="1">
      <c r="A266" s="38"/>
      <c r="B266" s="269" t="s">
        <v>338</v>
      </c>
      <c r="C266" s="1994" t="str">
        <f ca="1">LEFT(INDEX(관리대장!$E$2:$E$197,MATCH('이수증(센터별)'!H261,관리대장!$H$2:$H$197,0)),6)</f>
        <v>520209</v>
      </c>
      <c r="D266" s="1994"/>
      <c r="E266" s="271"/>
      <c r="F266" s="270"/>
      <c r="G266" s="270"/>
    </row>
    <row r="267" spans="1:8" ht="35.1" customHeight="1">
      <c r="A267" s="38"/>
      <c r="B267" s="269" t="s">
        <v>339</v>
      </c>
      <c r="C267" s="1995">
        <f ca="1">INDEX(관리대장!$P$2:$P$3000,MATCH('이수증(센터별)'!$H261,관리대장!$H$2:$H$30000,0))</f>
        <v>44135</v>
      </c>
      <c r="D267" s="1995"/>
      <c r="E267" s="271"/>
      <c r="F267" s="271"/>
      <c r="G267" s="271"/>
    </row>
    <row r="268" spans="1:8" ht="35.1" customHeight="1">
      <c r="A268" s="38"/>
      <c r="B268" s="269" t="s">
        <v>340</v>
      </c>
      <c r="C268" s="1996" t="s">
        <v>351</v>
      </c>
      <c r="D268" s="1996"/>
      <c r="E268" s="270"/>
      <c r="F268" s="270"/>
      <c r="G268" s="270"/>
    </row>
    <row r="269" spans="1:8" ht="35.1" customHeight="1">
      <c r="A269" s="38"/>
      <c r="B269" s="1998" t="s">
        <v>341</v>
      </c>
      <c r="C269" s="1998"/>
      <c r="D269" s="1998" t="str">
        <f>LEFT(INDEX(관리대장!$B:$B,MATCH('이수증(센터별)'!$H261,관리대장!$H:$H,0)),LEN(INDEX(관리대장!$B:$B,MATCH('이수증(센터별)'!$H261,관리대장!$H:$H,0)))-1)</f>
        <v>명성재가복지센터</v>
      </c>
      <c r="E269" s="1998"/>
      <c r="F269" s="1998"/>
      <c r="G269" s="270"/>
    </row>
    <row r="270" spans="1:8" ht="35.1" customHeight="1">
      <c r="A270" s="39"/>
      <c r="B270" s="1999" t="s">
        <v>342</v>
      </c>
      <c r="C270" s="1999"/>
      <c r="D270" s="2000" t="str">
        <f ca="1">INDEX(관리대장!$C$2:$C$197,MATCH('이수증(센터별)'!H261,관리대장!$H$2:$H$197,0))</f>
        <v>3-11320-00360</v>
      </c>
      <c r="E270" s="2000"/>
      <c r="F270" s="271"/>
      <c r="G270" s="272"/>
    </row>
    <row r="271" spans="1:8" s="1" customFormat="1" ht="35.1" customHeight="1">
      <c r="A271" s="40"/>
      <c r="B271" s="273"/>
      <c r="C271" s="274"/>
      <c r="D271" s="274"/>
      <c r="E271" s="274"/>
      <c r="F271" s="274"/>
      <c r="G271" s="274"/>
    </row>
    <row r="272" spans="1:8" ht="35.1" customHeight="1">
      <c r="A272" s="2001" t="s">
        <v>820</v>
      </c>
      <c r="B272" s="2001"/>
      <c r="C272" s="2001"/>
      <c r="D272" s="2001"/>
      <c r="E272" s="2001"/>
      <c r="F272" s="2001"/>
      <c r="G272" s="2001"/>
    </row>
    <row r="273" spans="1:8" ht="35.1" customHeight="1">
      <c r="A273" s="2001"/>
      <c r="B273" s="2001"/>
      <c r="C273" s="2001"/>
      <c r="D273" s="2001"/>
      <c r="E273" s="2001"/>
      <c r="F273" s="2001"/>
      <c r="G273" s="2001"/>
    </row>
    <row r="274" spans="1:8" ht="35.1" customHeight="1">
      <c r="A274" s="2001"/>
      <c r="B274" s="2001"/>
      <c r="C274" s="2001"/>
      <c r="D274" s="2001"/>
      <c r="E274" s="2001"/>
      <c r="F274" s="2001"/>
      <c r="G274" s="2001"/>
    </row>
    <row r="275" spans="1:8" ht="35.1" customHeight="1">
      <c r="A275" s="2001"/>
      <c r="B275" s="2001"/>
      <c r="C275" s="2001"/>
      <c r="D275" s="2001"/>
      <c r="E275" s="2001"/>
      <c r="F275" s="2001"/>
      <c r="G275" s="2001"/>
    </row>
    <row r="276" spans="1:8" s="1" customFormat="1" ht="35.1" customHeight="1">
      <c r="A276" s="275"/>
      <c r="B276" s="276"/>
      <c r="C276" s="276"/>
      <c r="D276" s="276"/>
      <c r="E276" s="276"/>
      <c r="F276" s="276"/>
      <c r="G276" s="276"/>
    </row>
    <row r="277" spans="1:8" ht="35.1" customHeight="1">
      <c r="A277" s="2002">
        <f t="shared" ref="A277" ca="1" si="12">C267</f>
        <v>44135</v>
      </c>
      <c r="B277" s="2002"/>
      <c r="C277" s="2002"/>
      <c r="D277" s="2002"/>
      <c r="E277" s="2002"/>
      <c r="F277" s="2002"/>
      <c r="G277" s="2002"/>
    </row>
    <row r="278" spans="1:8" s="263" customFormat="1" ht="35.1" customHeight="1">
      <c r="A278" s="42"/>
    </row>
    <row r="279" spans="1:8" ht="35.1" customHeight="1">
      <c r="A279" s="1997" t="s">
        <v>343</v>
      </c>
      <c r="B279" s="1997"/>
      <c r="C279" s="1997"/>
      <c r="D279" s="1997"/>
      <c r="E279" s="1997"/>
      <c r="F279" s="1997"/>
      <c r="G279" s="1997"/>
    </row>
    <row r="280" spans="1:8" ht="35.1" customHeight="1"/>
    <row r="281" spans="1:8" ht="33.75">
      <c r="A281" s="1991" t="str">
        <f>INDEX(관리대장!$A$2:$A$197,MATCH('이수증(센터별)'!H281,관리대장!$H$2:$H$197,0))</f>
        <v>제2020-1031-5호</v>
      </c>
      <c r="B281" s="1991"/>
      <c r="C281" s="1991"/>
      <c r="D281" s="264"/>
      <c r="E281" s="264"/>
      <c r="F281" s="264"/>
      <c r="G281" s="264"/>
      <c r="H281" s="265">
        <f>H261+1</f>
        <v>106</v>
      </c>
    </row>
    <row r="282" spans="1:8" s="58" customFormat="1" ht="13.5">
      <c r="A282" s="266"/>
      <c r="B282" s="266"/>
      <c r="C282" s="266"/>
      <c r="D282" s="267"/>
      <c r="E282" s="267"/>
      <c r="F282" s="267"/>
      <c r="G282" s="267"/>
      <c r="H282" s="268"/>
    </row>
    <row r="283" spans="1:8" ht="35.1" customHeight="1">
      <c r="A283" s="37"/>
      <c r="B283" s="1992" t="s">
        <v>336</v>
      </c>
      <c r="C283" s="1992"/>
      <c r="D283" s="1992"/>
      <c r="E283" s="1992"/>
      <c r="F283" s="1992"/>
      <c r="G283" s="1992"/>
    </row>
    <row r="284" spans="1:8" s="263" customFormat="1" ht="35.1" customHeight="1">
      <c r="A284" s="41"/>
      <c r="B284" s="41"/>
      <c r="C284" s="41"/>
      <c r="D284" s="41"/>
      <c r="E284" s="41"/>
      <c r="F284" s="41"/>
      <c r="G284" s="41"/>
    </row>
    <row r="285" spans="1:8" ht="35.1" customHeight="1">
      <c r="A285" s="38"/>
      <c r="B285" s="269" t="s">
        <v>337</v>
      </c>
      <c r="C285" s="1993" t="str">
        <f ca="1">INDEX(관리대장!$D$2:$D$197,MATCH('이수증(센터별)'!H281,관리대장!$H$2:$H$197,0))</f>
        <v>김보예</v>
      </c>
      <c r="D285" s="1993"/>
      <c r="E285" s="269"/>
      <c r="F285" s="270"/>
      <c r="G285" s="270"/>
    </row>
    <row r="286" spans="1:8" ht="35.1" customHeight="1">
      <c r="A286" s="38"/>
      <c r="B286" s="269" t="s">
        <v>338</v>
      </c>
      <c r="C286" s="1994" t="str">
        <f ca="1">LEFT(INDEX(관리대장!$E$2:$E$197,MATCH('이수증(센터별)'!H281,관리대장!$H$2:$H$197,0)),6)</f>
        <v>481129</v>
      </c>
      <c r="D286" s="1994"/>
      <c r="E286" s="271"/>
      <c r="F286" s="270"/>
      <c r="G286" s="270"/>
    </row>
    <row r="287" spans="1:8" ht="35.1" customHeight="1">
      <c r="A287" s="38"/>
      <c r="B287" s="269" t="s">
        <v>339</v>
      </c>
      <c r="C287" s="1995">
        <f ca="1">INDEX(관리대장!$P$2:$P$3000,MATCH('이수증(센터별)'!$H281,관리대장!$H$2:$H$30000,0))</f>
        <v>44135</v>
      </c>
      <c r="D287" s="1995"/>
      <c r="E287" s="271"/>
      <c r="F287" s="271"/>
      <c r="G287" s="271"/>
    </row>
    <row r="288" spans="1:8" ht="35.1" customHeight="1">
      <c r="A288" s="38"/>
      <c r="B288" s="269" t="s">
        <v>340</v>
      </c>
      <c r="C288" s="1996" t="s">
        <v>351</v>
      </c>
      <c r="D288" s="1996"/>
      <c r="E288" s="270"/>
      <c r="F288" s="270"/>
      <c r="G288" s="270"/>
    </row>
    <row r="289" spans="1:8" ht="35.1" customHeight="1">
      <c r="A289" s="38"/>
      <c r="B289" s="1998" t="s">
        <v>341</v>
      </c>
      <c r="C289" s="1998"/>
      <c r="D289" s="1998" t="str">
        <f>LEFT(INDEX(관리대장!$B:$B,MATCH('이수증(센터별)'!$H281,관리대장!$H:$H,0)),LEN(INDEX(관리대장!$B:$B,MATCH('이수증(센터별)'!$H281,관리대장!$H:$H,0)))-1)</f>
        <v>명성재가복지센터</v>
      </c>
      <c r="E289" s="1998"/>
      <c r="F289" s="1998"/>
      <c r="G289" s="270"/>
    </row>
    <row r="290" spans="1:8" ht="35.1" customHeight="1">
      <c r="A290" s="39"/>
      <c r="B290" s="1999" t="s">
        <v>342</v>
      </c>
      <c r="C290" s="1999"/>
      <c r="D290" s="2000" t="str">
        <f ca="1">INDEX(관리대장!$C$2:$C$197,MATCH('이수증(센터별)'!H281,관리대장!$H$2:$H$197,0))</f>
        <v>3-11320-00360</v>
      </c>
      <c r="E290" s="2000"/>
      <c r="F290" s="271"/>
      <c r="G290" s="272"/>
    </row>
    <row r="291" spans="1:8" s="1" customFormat="1" ht="35.1" customHeight="1">
      <c r="A291" s="40"/>
      <c r="B291" s="273"/>
      <c r="C291" s="274"/>
      <c r="D291" s="274"/>
      <c r="E291" s="274"/>
      <c r="F291" s="274"/>
      <c r="G291" s="274"/>
    </row>
    <row r="292" spans="1:8" ht="35.1" customHeight="1">
      <c r="A292" s="2001" t="s">
        <v>820</v>
      </c>
      <c r="B292" s="2001"/>
      <c r="C292" s="2001"/>
      <c r="D292" s="2001"/>
      <c r="E292" s="2001"/>
      <c r="F292" s="2001"/>
      <c r="G292" s="2001"/>
    </row>
    <row r="293" spans="1:8" ht="35.1" customHeight="1">
      <c r="A293" s="2001"/>
      <c r="B293" s="2001"/>
      <c r="C293" s="2001"/>
      <c r="D293" s="2001"/>
      <c r="E293" s="2001"/>
      <c r="F293" s="2001"/>
      <c r="G293" s="2001"/>
    </row>
    <row r="294" spans="1:8" ht="35.1" customHeight="1">
      <c r="A294" s="2001"/>
      <c r="B294" s="2001"/>
      <c r="C294" s="2001"/>
      <c r="D294" s="2001"/>
      <c r="E294" s="2001"/>
      <c r="F294" s="2001"/>
      <c r="G294" s="2001"/>
    </row>
    <row r="295" spans="1:8" ht="35.1" customHeight="1">
      <c r="A295" s="2001"/>
      <c r="B295" s="2001"/>
      <c r="C295" s="2001"/>
      <c r="D295" s="2001"/>
      <c r="E295" s="2001"/>
      <c r="F295" s="2001"/>
      <c r="G295" s="2001"/>
    </row>
    <row r="296" spans="1:8" s="1" customFormat="1" ht="35.1" customHeight="1">
      <c r="A296" s="275"/>
      <c r="B296" s="276"/>
      <c r="C296" s="276"/>
      <c r="D296" s="276"/>
      <c r="E296" s="276"/>
      <c r="F296" s="276"/>
      <c r="G296" s="276"/>
    </row>
    <row r="297" spans="1:8" ht="35.1" customHeight="1">
      <c r="A297" s="2002">
        <f t="shared" ref="A297" ca="1" si="13">C287</f>
        <v>44135</v>
      </c>
      <c r="B297" s="2002"/>
      <c r="C297" s="2002"/>
      <c r="D297" s="2002"/>
      <c r="E297" s="2002"/>
      <c r="F297" s="2002"/>
      <c r="G297" s="2002"/>
    </row>
    <row r="298" spans="1:8" s="263" customFormat="1" ht="35.1" customHeight="1">
      <c r="A298" s="42"/>
    </row>
    <row r="299" spans="1:8" ht="35.1" customHeight="1">
      <c r="A299" s="1997" t="s">
        <v>343</v>
      </c>
      <c r="B299" s="1997"/>
      <c r="C299" s="1997"/>
      <c r="D299" s="1997"/>
      <c r="E299" s="1997"/>
      <c r="F299" s="1997"/>
      <c r="G299" s="1997"/>
    </row>
    <row r="300" spans="1:8" ht="35.1" customHeight="1"/>
    <row r="301" spans="1:8" ht="33.75">
      <c r="A301" s="1991" t="str">
        <f>INDEX(관리대장!$A$2:$A$197,MATCH('이수증(센터별)'!H301,관리대장!$H$2:$H$197,0))</f>
        <v>제2020-1031-6호</v>
      </c>
      <c r="B301" s="1991"/>
      <c r="C301" s="1991"/>
      <c r="D301" s="264"/>
      <c r="E301" s="264"/>
      <c r="F301" s="264"/>
      <c r="G301" s="264"/>
      <c r="H301" s="265">
        <f>H281+1</f>
        <v>107</v>
      </c>
    </row>
    <row r="302" spans="1:8" s="58" customFormat="1" ht="13.5">
      <c r="A302" s="266"/>
      <c r="B302" s="266"/>
      <c r="C302" s="266"/>
      <c r="D302" s="267"/>
      <c r="E302" s="267"/>
      <c r="F302" s="267"/>
      <c r="G302" s="267"/>
      <c r="H302" s="268"/>
    </row>
    <row r="303" spans="1:8" ht="35.1" customHeight="1">
      <c r="A303" s="37"/>
      <c r="B303" s="1992" t="s">
        <v>336</v>
      </c>
      <c r="C303" s="1992"/>
      <c r="D303" s="1992"/>
      <c r="E303" s="1992"/>
      <c r="F303" s="1992"/>
      <c r="G303" s="1992"/>
    </row>
    <row r="304" spans="1:8" s="263" customFormat="1" ht="35.1" customHeight="1">
      <c r="A304" s="41"/>
      <c r="B304" s="41"/>
      <c r="C304" s="41"/>
      <c r="D304" s="41"/>
      <c r="E304" s="41"/>
      <c r="F304" s="41"/>
      <c r="G304" s="41"/>
    </row>
    <row r="305" spans="1:7" ht="35.1" customHeight="1">
      <c r="A305" s="38"/>
      <c r="B305" s="269" t="s">
        <v>337</v>
      </c>
      <c r="C305" s="1993" t="str">
        <f ca="1">INDEX(관리대장!$D$2:$D$197,MATCH('이수증(센터별)'!H301,관리대장!$H$2:$H$197,0))</f>
        <v>김수현</v>
      </c>
      <c r="D305" s="1993"/>
      <c r="E305" s="269"/>
      <c r="F305" s="270"/>
      <c r="G305" s="270"/>
    </row>
    <row r="306" spans="1:7" ht="35.1" customHeight="1">
      <c r="A306" s="38"/>
      <c r="B306" s="269" t="s">
        <v>338</v>
      </c>
      <c r="C306" s="1994" t="str">
        <f ca="1">LEFT(INDEX(관리대장!$E$2:$E$197,MATCH('이수증(센터별)'!H301,관리대장!$H$2:$H$197,0)),6)</f>
        <v>610503</v>
      </c>
      <c r="D306" s="1994"/>
      <c r="E306" s="271"/>
      <c r="F306" s="270"/>
      <c r="G306" s="270"/>
    </row>
    <row r="307" spans="1:7" ht="35.1" customHeight="1">
      <c r="A307" s="38"/>
      <c r="B307" s="269" t="s">
        <v>339</v>
      </c>
      <c r="C307" s="1995">
        <f ca="1">INDEX(관리대장!$P$2:$P$3000,MATCH('이수증(센터별)'!$H301,관리대장!$H$2:$H$30000,0))</f>
        <v>44135</v>
      </c>
      <c r="D307" s="1995"/>
      <c r="E307" s="271"/>
      <c r="F307" s="271"/>
      <c r="G307" s="271"/>
    </row>
    <row r="308" spans="1:7" ht="35.1" customHeight="1">
      <c r="A308" s="38"/>
      <c r="B308" s="269" t="s">
        <v>340</v>
      </c>
      <c r="C308" s="1996" t="s">
        <v>351</v>
      </c>
      <c r="D308" s="1996"/>
      <c r="E308" s="270"/>
      <c r="F308" s="270"/>
      <c r="G308" s="270"/>
    </row>
    <row r="309" spans="1:7" ht="35.1" customHeight="1">
      <c r="A309" s="38"/>
      <c r="B309" s="1998" t="s">
        <v>341</v>
      </c>
      <c r="C309" s="1998"/>
      <c r="D309" s="1998" t="str">
        <f>LEFT(INDEX(관리대장!$B:$B,MATCH('이수증(센터별)'!$H301,관리대장!$H:$H,0)),LEN(INDEX(관리대장!$B:$B,MATCH('이수증(센터별)'!$H301,관리대장!$H:$H,0)))-1)</f>
        <v>명성재가복지센터</v>
      </c>
      <c r="E309" s="1998"/>
      <c r="F309" s="1998"/>
      <c r="G309" s="270"/>
    </row>
    <row r="310" spans="1:7" ht="35.1" customHeight="1">
      <c r="A310" s="39"/>
      <c r="B310" s="1999" t="s">
        <v>342</v>
      </c>
      <c r="C310" s="1999"/>
      <c r="D310" s="2000" t="str">
        <f ca="1">INDEX(관리대장!$C$2:$C$197,MATCH('이수증(센터별)'!H301,관리대장!$H$2:$H$197,0))</f>
        <v>3-11320-00360</v>
      </c>
      <c r="E310" s="2000"/>
      <c r="F310" s="271"/>
      <c r="G310" s="272"/>
    </row>
    <row r="311" spans="1:7" s="1" customFormat="1" ht="35.1" customHeight="1">
      <c r="A311" s="40"/>
      <c r="B311" s="273"/>
      <c r="C311" s="274"/>
      <c r="D311" s="274"/>
      <c r="E311" s="274"/>
      <c r="F311" s="274"/>
      <c r="G311" s="274"/>
    </row>
    <row r="312" spans="1:7" ht="35.1" customHeight="1">
      <c r="A312" s="2001" t="s">
        <v>820</v>
      </c>
      <c r="B312" s="2001"/>
      <c r="C312" s="2001"/>
      <c r="D312" s="2001"/>
      <c r="E312" s="2001"/>
      <c r="F312" s="2001"/>
      <c r="G312" s="2001"/>
    </row>
    <row r="313" spans="1:7" ht="35.1" customHeight="1">
      <c r="A313" s="2001"/>
      <c r="B313" s="2001"/>
      <c r="C313" s="2001"/>
      <c r="D313" s="2001"/>
      <c r="E313" s="2001"/>
      <c r="F313" s="2001"/>
      <c r="G313" s="2001"/>
    </row>
    <row r="314" spans="1:7" ht="35.1" customHeight="1">
      <c r="A314" s="2001"/>
      <c r="B314" s="2001"/>
      <c r="C314" s="2001"/>
      <c r="D314" s="2001"/>
      <c r="E314" s="2001"/>
      <c r="F314" s="2001"/>
      <c r="G314" s="2001"/>
    </row>
    <row r="315" spans="1:7" ht="35.1" customHeight="1">
      <c r="A315" s="2001"/>
      <c r="B315" s="2001"/>
      <c r="C315" s="2001"/>
      <c r="D315" s="2001"/>
      <c r="E315" s="2001"/>
      <c r="F315" s="2001"/>
      <c r="G315" s="2001"/>
    </row>
    <row r="316" spans="1:7" s="1" customFormat="1" ht="35.1" customHeight="1">
      <c r="A316" s="275"/>
      <c r="B316" s="276"/>
      <c r="C316" s="276"/>
      <c r="D316" s="276"/>
      <c r="E316" s="276"/>
      <c r="F316" s="276"/>
      <c r="G316" s="276"/>
    </row>
    <row r="317" spans="1:7" ht="35.1" customHeight="1">
      <c r="A317" s="2002">
        <f t="shared" ref="A317" ca="1" si="14">C307</f>
        <v>44135</v>
      </c>
      <c r="B317" s="2002"/>
      <c r="C317" s="2002"/>
      <c r="D317" s="2002"/>
      <c r="E317" s="2002"/>
      <c r="F317" s="2002"/>
      <c r="G317" s="2002"/>
    </row>
    <row r="318" spans="1:7" s="263" customFormat="1" ht="35.1" customHeight="1">
      <c r="A318" s="42"/>
    </row>
    <row r="319" spans="1:7" ht="35.1" customHeight="1">
      <c r="A319" s="1997" t="s">
        <v>343</v>
      </c>
      <c r="B319" s="1997"/>
      <c r="C319" s="1997"/>
      <c r="D319" s="1997"/>
      <c r="E319" s="1997"/>
      <c r="F319" s="1997"/>
      <c r="G319" s="1997"/>
    </row>
    <row r="320" spans="1:7" ht="35.1" customHeight="1"/>
    <row r="321" spans="1:8" ht="33.75">
      <c r="A321" s="1991" t="str">
        <f>INDEX(관리대장!$A$2:$A$197,MATCH('이수증(센터별)'!H321,관리대장!$H$2:$H$197,0))</f>
        <v>제2020-1031-7호</v>
      </c>
      <c r="B321" s="1991"/>
      <c r="C321" s="1991"/>
      <c r="D321" s="264"/>
      <c r="E321" s="264"/>
      <c r="F321" s="264"/>
      <c r="G321" s="264"/>
      <c r="H321" s="265">
        <f>H301+1</f>
        <v>108</v>
      </c>
    </row>
    <row r="322" spans="1:8" s="58" customFormat="1" ht="13.5">
      <c r="A322" s="266"/>
      <c r="B322" s="266"/>
      <c r="C322" s="266"/>
      <c r="D322" s="267"/>
      <c r="E322" s="267"/>
      <c r="F322" s="267"/>
      <c r="G322" s="267"/>
      <c r="H322" s="268"/>
    </row>
    <row r="323" spans="1:8" ht="35.1" customHeight="1">
      <c r="A323" s="37"/>
      <c r="B323" s="1992" t="s">
        <v>336</v>
      </c>
      <c r="C323" s="1992"/>
      <c r="D323" s="1992"/>
      <c r="E323" s="1992"/>
      <c r="F323" s="1992"/>
      <c r="G323" s="1992"/>
    </row>
    <row r="324" spans="1:8" s="263" customFormat="1" ht="35.1" customHeight="1">
      <c r="A324" s="41"/>
      <c r="B324" s="41"/>
      <c r="C324" s="41"/>
      <c r="D324" s="41"/>
      <c r="E324" s="41"/>
      <c r="F324" s="41"/>
      <c r="G324" s="41"/>
    </row>
    <row r="325" spans="1:8" ht="35.1" customHeight="1">
      <c r="A325" s="38"/>
      <c r="B325" s="269" t="s">
        <v>337</v>
      </c>
      <c r="C325" s="1993" t="str">
        <f ca="1">INDEX(관리대장!$D$2:$D$197,MATCH('이수증(센터별)'!H321,관리대장!$H$2:$H$197,0))</f>
        <v>김영창</v>
      </c>
      <c r="D325" s="1993"/>
      <c r="E325" s="269"/>
      <c r="F325" s="270"/>
      <c r="G325" s="270"/>
    </row>
    <row r="326" spans="1:8" ht="35.1" customHeight="1">
      <c r="A326" s="38"/>
      <c r="B326" s="269" t="s">
        <v>338</v>
      </c>
      <c r="C326" s="1994" t="str">
        <f ca="1">LEFT(INDEX(관리대장!$E$2:$E$197,MATCH('이수증(센터별)'!H321,관리대장!$H$2:$H$197,0)),6)</f>
        <v>600610</v>
      </c>
      <c r="D326" s="1994"/>
      <c r="E326" s="271"/>
      <c r="F326" s="270"/>
      <c r="G326" s="270"/>
    </row>
    <row r="327" spans="1:8" ht="35.1" customHeight="1">
      <c r="A327" s="38"/>
      <c r="B327" s="269" t="s">
        <v>339</v>
      </c>
      <c r="C327" s="1995">
        <f ca="1">INDEX(관리대장!$P$2:$P$3000,MATCH('이수증(센터별)'!$H321,관리대장!$H$2:$H$30000,0))</f>
        <v>44135</v>
      </c>
      <c r="D327" s="1995"/>
      <c r="E327" s="271"/>
      <c r="F327" s="271"/>
      <c r="G327" s="271"/>
    </row>
    <row r="328" spans="1:8" ht="35.1" customHeight="1">
      <c r="A328" s="38"/>
      <c r="B328" s="269" t="s">
        <v>340</v>
      </c>
      <c r="C328" s="1996" t="s">
        <v>351</v>
      </c>
      <c r="D328" s="1996"/>
      <c r="E328" s="270"/>
      <c r="F328" s="270"/>
      <c r="G328" s="270"/>
    </row>
    <row r="329" spans="1:8" ht="35.1" customHeight="1">
      <c r="A329" s="38"/>
      <c r="B329" s="1998" t="s">
        <v>341</v>
      </c>
      <c r="C329" s="1998"/>
      <c r="D329" s="1998" t="str">
        <f>LEFT(INDEX(관리대장!$B:$B,MATCH('이수증(센터별)'!$H321,관리대장!$H:$H,0)),LEN(INDEX(관리대장!$B:$B,MATCH('이수증(센터별)'!$H321,관리대장!$H:$H,0)))-1)</f>
        <v>명성재가복지센터</v>
      </c>
      <c r="E329" s="1998"/>
      <c r="F329" s="1998"/>
      <c r="G329" s="270"/>
    </row>
    <row r="330" spans="1:8" ht="35.1" customHeight="1">
      <c r="A330" s="39"/>
      <c r="B330" s="1999" t="s">
        <v>342</v>
      </c>
      <c r="C330" s="1999"/>
      <c r="D330" s="2000" t="str">
        <f ca="1">INDEX(관리대장!$C$2:$C$197,MATCH('이수증(센터별)'!H321,관리대장!$H$2:$H$197,0))</f>
        <v>3-11320-00360</v>
      </c>
      <c r="E330" s="2000"/>
      <c r="F330" s="271"/>
      <c r="G330" s="272"/>
    </row>
    <row r="331" spans="1:8" s="1" customFormat="1" ht="35.1" customHeight="1">
      <c r="A331" s="40"/>
      <c r="B331" s="273"/>
      <c r="C331" s="274"/>
      <c r="D331" s="274"/>
      <c r="E331" s="274"/>
      <c r="F331" s="274"/>
      <c r="G331" s="274"/>
    </row>
    <row r="332" spans="1:8" ht="35.1" customHeight="1">
      <c r="A332" s="2001" t="s">
        <v>820</v>
      </c>
      <c r="B332" s="2001"/>
      <c r="C332" s="2001"/>
      <c r="D332" s="2001"/>
      <c r="E332" s="2001"/>
      <c r="F332" s="2001"/>
      <c r="G332" s="2001"/>
    </row>
    <row r="333" spans="1:8" ht="35.1" customHeight="1">
      <c r="A333" s="2001"/>
      <c r="B333" s="2001"/>
      <c r="C333" s="2001"/>
      <c r="D333" s="2001"/>
      <c r="E333" s="2001"/>
      <c r="F333" s="2001"/>
      <c r="G333" s="2001"/>
    </row>
    <row r="334" spans="1:8" ht="35.1" customHeight="1">
      <c r="A334" s="2001"/>
      <c r="B334" s="2001"/>
      <c r="C334" s="2001"/>
      <c r="D334" s="2001"/>
      <c r="E334" s="2001"/>
      <c r="F334" s="2001"/>
      <c r="G334" s="2001"/>
    </row>
    <row r="335" spans="1:8" ht="35.1" customHeight="1">
      <c r="A335" s="2001"/>
      <c r="B335" s="2001"/>
      <c r="C335" s="2001"/>
      <c r="D335" s="2001"/>
      <c r="E335" s="2001"/>
      <c r="F335" s="2001"/>
      <c r="G335" s="2001"/>
    </row>
    <row r="336" spans="1:8" s="1" customFormat="1" ht="35.1" customHeight="1">
      <c r="A336" s="275"/>
      <c r="B336" s="276"/>
      <c r="C336" s="276"/>
      <c r="D336" s="276"/>
      <c r="E336" s="276"/>
      <c r="F336" s="276"/>
      <c r="G336" s="276"/>
    </row>
    <row r="337" spans="1:8" ht="35.1" customHeight="1">
      <c r="A337" s="2002">
        <f t="shared" ref="A337" ca="1" si="15">C327</f>
        <v>44135</v>
      </c>
      <c r="B337" s="2002"/>
      <c r="C337" s="2002"/>
      <c r="D337" s="2002"/>
      <c r="E337" s="2002"/>
      <c r="F337" s="2002"/>
      <c r="G337" s="2002"/>
    </row>
    <row r="338" spans="1:8" s="263" customFormat="1" ht="35.1" customHeight="1">
      <c r="A338" s="42"/>
    </row>
    <row r="339" spans="1:8" ht="35.1" customHeight="1">
      <c r="A339" s="1997" t="s">
        <v>343</v>
      </c>
      <c r="B339" s="1997"/>
      <c r="C339" s="1997"/>
      <c r="D339" s="1997"/>
      <c r="E339" s="1997"/>
      <c r="F339" s="1997"/>
      <c r="G339" s="1997"/>
    </row>
    <row r="340" spans="1:8" ht="35.1" customHeight="1"/>
    <row r="341" spans="1:8" ht="33.75">
      <c r="A341" s="1991" t="str">
        <f>INDEX(관리대장!$A$2:$A$197,MATCH('이수증(센터별)'!H341,관리대장!$H$2:$H$197,0))</f>
        <v>제2020-1031-8호</v>
      </c>
      <c r="B341" s="1991"/>
      <c r="C341" s="1991"/>
      <c r="D341" s="264"/>
      <c r="E341" s="264"/>
      <c r="F341" s="264"/>
      <c r="G341" s="264"/>
      <c r="H341" s="265">
        <f>H321+1</f>
        <v>109</v>
      </c>
    </row>
    <row r="342" spans="1:8" s="58" customFormat="1" ht="13.5">
      <c r="A342" s="266"/>
      <c r="B342" s="266"/>
      <c r="C342" s="266"/>
      <c r="D342" s="267"/>
      <c r="E342" s="267"/>
      <c r="F342" s="267"/>
      <c r="G342" s="267"/>
      <c r="H342" s="268"/>
    </row>
    <row r="343" spans="1:8" ht="35.1" customHeight="1">
      <c r="A343" s="37"/>
      <c r="B343" s="1992" t="s">
        <v>336</v>
      </c>
      <c r="C343" s="1992"/>
      <c r="D343" s="1992"/>
      <c r="E343" s="1992"/>
      <c r="F343" s="1992"/>
      <c r="G343" s="1992"/>
    </row>
    <row r="344" spans="1:8" s="263" customFormat="1" ht="35.1" customHeight="1">
      <c r="A344" s="41"/>
      <c r="B344" s="41"/>
      <c r="C344" s="41"/>
      <c r="D344" s="41"/>
      <c r="E344" s="41"/>
      <c r="F344" s="41"/>
      <c r="G344" s="41"/>
    </row>
    <row r="345" spans="1:8" ht="35.1" customHeight="1">
      <c r="A345" s="38"/>
      <c r="B345" s="269" t="s">
        <v>337</v>
      </c>
      <c r="C345" s="1993" t="str">
        <f ca="1">INDEX(관리대장!$D$2:$D$197,MATCH('이수증(센터별)'!H341,관리대장!$H$2:$H$197,0))</f>
        <v>김옥례</v>
      </c>
      <c r="D345" s="1993"/>
      <c r="E345" s="269"/>
      <c r="F345" s="270"/>
      <c r="G345" s="270"/>
    </row>
    <row r="346" spans="1:8" ht="35.1" customHeight="1">
      <c r="A346" s="38"/>
      <c r="B346" s="269" t="s">
        <v>338</v>
      </c>
      <c r="C346" s="1994" t="str">
        <f ca="1">LEFT(INDEX(관리대장!$E$2:$E$197,MATCH('이수증(센터별)'!H341,관리대장!$H$2:$H$197,0)),6)</f>
        <v>610828</v>
      </c>
      <c r="D346" s="1994"/>
      <c r="E346" s="271"/>
      <c r="F346" s="270"/>
      <c r="G346" s="270"/>
    </row>
    <row r="347" spans="1:8" ht="35.1" customHeight="1">
      <c r="A347" s="38"/>
      <c r="B347" s="269" t="s">
        <v>339</v>
      </c>
      <c r="C347" s="1995">
        <f ca="1">INDEX(관리대장!$P$2:$P$3000,MATCH('이수증(센터별)'!$H341,관리대장!$H$2:$H$30000,0))</f>
        <v>44135</v>
      </c>
      <c r="D347" s="1995"/>
      <c r="E347" s="271"/>
      <c r="F347" s="271"/>
      <c r="G347" s="271"/>
    </row>
    <row r="348" spans="1:8" ht="35.1" customHeight="1">
      <c r="A348" s="38"/>
      <c r="B348" s="269" t="s">
        <v>340</v>
      </c>
      <c r="C348" s="1996" t="s">
        <v>351</v>
      </c>
      <c r="D348" s="1996"/>
      <c r="E348" s="270"/>
      <c r="F348" s="270"/>
      <c r="G348" s="270"/>
    </row>
    <row r="349" spans="1:8" ht="35.1" customHeight="1">
      <c r="A349" s="38"/>
      <c r="B349" s="1998" t="s">
        <v>341</v>
      </c>
      <c r="C349" s="1998"/>
      <c r="D349" s="1998" t="str">
        <f>LEFT(INDEX(관리대장!$B:$B,MATCH('이수증(센터별)'!$H341,관리대장!$H:$H,0)),LEN(INDEX(관리대장!$B:$B,MATCH('이수증(센터별)'!$H341,관리대장!$H:$H,0)))-1)</f>
        <v>명성재가복지센터</v>
      </c>
      <c r="E349" s="1998"/>
      <c r="F349" s="1998"/>
      <c r="G349" s="270"/>
    </row>
    <row r="350" spans="1:8" ht="35.1" customHeight="1">
      <c r="A350" s="39"/>
      <c r="B350" s="1999" t="s">
        <v>342</v>
      </c>
      <c r="C350" s="1999"/>
      <c r="D350" s="2000" t="str">
        <f ca="1">INDEX(관리대장!$C$2:$C$197,MATCH('이수증(센터별)'!H341,관리대장!$H$2:$H$197,0))</f>
        <v>3-11320-00360</v>
      </c>
      <c r="E350" s="2000"/>
      <c r="F350" s="271"/>
      <c r="G350" s="272"/>
    </row>
    <row r="351" spans="1:8" s="1" customFormat="1" ht="35.1" customHeight="1">
      <c r="A351" s="40"/>
      <c r="B351" s="273"/>
      <c r="C351" s="274"/>
      <c r="D351" s="274"/>
      <c r="E351" s="274"/>
      <c r="F351" s="274"/>
      <c r="G351" s="274"/>
    </row>
    <row r="352" spans="1:8" ht="35.1" customHeight="1">
      <c r="A352" s="2001" t="s">
        <v>820</v>
      </c>
      <c r="B352" s="2001"/>
      <c r="C352" s="2001"/>
      <c r="D352" s="2001"/>
      <c r="E352" s="2001"/>
      <c r="F352" s="2001"/>
      <c r="G352" s="2001"/>
    </row>
    <row r="353" spans="1:8" ht="35.1" customHeight="1">
      <c r="A353" s="2001"/>
      <c r="B353" s="2001"/>
      <c r="C353" s="2001"/>
      <c r="D353" s="2001"/>
      <c r="E353" s="2001"/>
      <c r="F353" s="2001"/>
      <c r="G353" s="2001"/>
    </row>
    <row r="354" spans="1:8" ht="35.1" customHeight="1">
      <c r="A354" s="2001"/>
      <c r="B354" s="2001"/>
      <c r="C354" s="2001"/>
      <c r="D354" s="2001"/>
      <c r="E354" s="2001"/>
      <c r="F354" s="2001"/>
      <c r="G354" s="2001"/>
    </row>
    <row r="355" spans="1:8" ht="35.1" customHeight="1">
      <c r="A355" s="2001"/>
      <c r="B355" s="2001"/>
      <c r="C355" s="2001"/>
      <c r="D355" s="2001"/>
      <c r="E355" s="2001"/>
      <c r="F355" s="2001"/>
      <c r="G355" s="2001"/>
    </row>
    <row r="356" spans="1:8" s="1" customFormat="1" ht="35.1" customHeight="1">
      <c r="A356" s="275"/>
      <c r="B356" s="276"/>
      <c r="C356" s="276"/>
      <c r="D356" s="276"/>
      <c r="E356" s="276"/>
      <c r="F356" s="276"/>
      <c r="G356" s="276"/>
    </row>
    <row r="357" spans="1:8" ht="35.1" customHeight="1">
      <c r="A357" s="2002">
        <f t="shared" ref="A357" ca="1" si="16">C347</f>
        <v>44135</v>
      </c>
      <c r="B357" s="2002"/>
      <c r="C357" s="2002"/>
      <c r="D357" s="2002"/>
      <c r="E357" s="2002"/>
      <c r="F357" s="2002"/>
      <c r="G357" s="2002"/>
    </row>
    <row r="358" spans="1:8" s="263" customFormat="1" ht="35.1" customHeight="1">
      <c r="A358" s="42"/>
    </row>
    <row r="359" spans="1:8" ht="35.1" customHeight="1">
      <c r="A359" s="1997" t="s">
        <v>343</v>
      </c>
      <c r="B359" s="1997"/>
      <c r="C359" s="1997"/>
      <c r="D359" s="1997"/>
      <c r="E359" s="1997"/>
      <c r="F359" s="1997"/>
      <c r="G359" s="1997"/>
    </row>
    <row r="360" spans="1:8" ht="35.1" customHeight="1"/>
    <row r="361" spans="1:8" ht="33.75">
      <c r="A361" s="1991" t="str">
        <f>INDEX(관리대장!$A$2:$A$197,MATCH('이수증(센터별)'!H361,관리대장!$H$2:$H$197,0))</f>
        <v>제2020-1031-9호</v>
      </c>
      <c r="B361" s="1991"/>
      <c r="C361" s="1991"/>
      <c r="D361" s="264"/>
      <c r="E361" s="264"/>
      <c r="F361" s="264"/>
      <c r="G361" s="264"/>
      <c r="H361" s="265">
        <f>H341+1</f>
        <v>110</v>
      </c>
    </row>
    <row r="362" spans="1:8" s="58" customFormat="1" ht="13.5">
      <c r="A362" s="266"/>
      <c r="B362" s="266"/>
      <c r="C362" s="266"/>
      <c r="D362" s="267"/>
      <c r="E362" s="267"/>
      <c r="F362" s="267"/>
      <c r="G362" s="267"/>
      <c r="H362" s="268"/>
    </row>
    <row r="363" spans="1:8" ht="35.1" customHeight="1">
      <c r="A363" s="37"/>
      <c r="B363" s="1992" t="s">
        <v>336</v>
      </c>
      <c r="C363" s="1992"/>
      <c r="D363" s="1992"/>
      <c r="E363" s="1992"/>
      <c r="F363" s="1992"/>
      <c r="G363" s="1992"/>
    </row>
    <row r="364" spans="1:8" s="263" customFormat="1" ht="35.1" customHeight="1">
      <c r="A364" s="41"/>
      <c r="B364" s="41"/>
      <c r="C364" s="41"/>
      <c r="D364" s="41"/>
      <c r="E364" s="41"/>
      <c r="F364" s="41"/>
      <c r="G364" s="41"/>
    </row>
    <row r="365" spans="1:8" ht="35.1" customHeight="1">
      <c r="A365" s="38"/>
      <c r="B365" s="269" t="s">
        <v>337</v>
      </c>
      <c r="C365" s="1993" t="str">
        <f ca="1">INDEX(관리대장!$D$2:$D$197,MATCH('이수증(센터별)'!H361,관리대장!$H$2:$H$197,0))</f>
        <v>김옥자</v>
      </c>
      <c r="D365" s="1993"/>
      <c r="E365" s="269"/>
      <c r="F365" s="270"/>
      <c r="G365" s="270"/>
    </row>
    <row r="366" spans="1:8" ht="35.1" customHeight="1">
      <c r="A366" s="38"/>
      <c r="B366" s="269" t="s">
        <v>338</v>
      </c>
      <c r="C366" s="1994" t="str">
        <f ca="1">LEFT(INDEX(관리대장!$E$2:$E$197,MATCH('이수증(센터별)'!H361,관리대장!$H$2:$H$197,0)),6)</f>
        <v>590401</v>
      </c>
      <c r="D366" s="1994"/>
      <c r="E366" s="271"/>
      <c r="F366" s="270"/>
      <c r="G366" s="270"/>
    </row>
    <row r="367" spans="1:8" ht="35.1" customHeight="1">
      <c r="A367" s="38"/>
      <c r="B367" s="269" t="s">
        <v>339</v>
      </c>
      <c r="C367" s="1995">
        <f ca="1">INDEX(관리대장!$P$2:$P$3000,MATCH('이수증(센터별)'!$H361,관리대장!$H$2:$H$30000,0))</f>
        <v>44135</v>
      </c>
      <c r="D367" s="1995"/>
      <c r="E367" s="271"/>
      <c r="F367" s="271"/>
      <c r="G367" s="271"/>
    </row>
    <row r="368" spans="1:8" ht="35.1" customHeight="1">
      <c r="A368" s="38"/>
      <c r="B368" s="269" t="s">
        <v>340</v>
      </c>
      <c r="C368" s="1996" t="s">
        <v>351</v>
      </c>
      <c r="D368" s="1996"/>
      <c r="E368" s="270"/>
      <c r="F368" s="270"/>
      <c r="G368" s="270"/>
    </row>
    <row r="369" spans="1:8" ht="35.1" customHeight="1">
      <c r="A369" s="38"/>
      <c r="B369" s="1998" t="s">
        <v>341</v>
      </c>
      <c r="C369" s="1998"/>
      <c r="D369" s="1998" t="str">
        <f>LEFT(INDEX(관리대장!$B:$B,MATCH('이수증(센터별)'!$H361,관리대장!$H:$H,0)),LEN(INDEX(관리대장!$B:$B,MATCH('이수증(센터별)'!$H361,관리대장!$H:$H,0)))-1)</f>
        <v>명성재가복지센터</v>
      </c>
      <c r="E369" s="1998"/>
      <c r="F369" s="1998"/>
      <c r="G369" s="270"/>
    </row>
    <row r="370" spans="1:8" ht="35.1" customHeight="1">
      <c r="A370" s="39"/>
      <c r="B370" s="1999" t="s">
        <v>342</v>
      </c>
      <c r="C370" s="1999"/>
      <c r="D370" s="2000" t="str">
        <f ca="1">INDEX(관리대장!$C$2:$C$197,MATCH('이수증(센터별)'!H361,관리대장!$H$2:$H$197,0))</f>
        <v>3-11320-00360</v>
      </c>
      <c r="E370" s="2000"/>
      <c r="F370" s="271"/>
      <c r="G370" s="272"/>
    </row>
    <row r="371" spans="1:8" s="1" customFormat="1" ht="35.1" customHeight="1">
      <c r="A371" s="40"/>
      <c r="B371" s="273"/>
      <c r="C371" s="274"/>
      <c r="D371" s="274"/>
      <c r="E371" s="274"/>
      <c r="F371" s="274"/>
      <c r="G371" s="274"/>
    </row>
    <row r="372" spans="1:8" ht="35.1" customHeight="1">
      <c r="A372" s="2001" t="s">
        <v>820</v>
      </c>
      <c r="B372" s="2001"/>
      <c r="C372" s="2001"/>
      <c r="D372" s="2001"/>
      <c r="E372" s="2001"/>
      <c r="F372" s="2001"/>
      <c r="G372" s="2001"/>
    </row>
    <row r="373" spans="1:8" ht="35.1" customHeight="1">
      <c r="A373" s="2001"/>
      <c r="B373" s="2001"/>
      <c r="C373" s="2001"/>
      <c r="D373" s="2001"/>
      <c r="E373" s="2001"/>
      <c r="F373" s="2001"/>
      <c r="G373" s="2001"/>
    </row>
    <row r="374" spans="1:8" ht="35.1" customHeight="1">
      <c r="A374" s="2001"/>
      <c r="B374" s="2001"/>
      <c r="C374" s="2001"/>
      <c r="D374" s="2001"/>
      <c r="E374" s="2001"/>
      <c r="F374" s="2001"/>
      <c r="G374" s="2001"/>
    </row>
    <row r="375" spans="1:8" ht="35.1" customHeight="1">
      <c r="A375" s="2001"/>
      <c r="B375" s="2001"/>
      <c r="C375" s="2001"/>
      <c r="D375" s="2001"/>
      <c r="E375" s="2001"/>
      <c r="F375" s="2001"/>
      <c r="G375" s="2001"/>
    </row>
    <row r="376" spans="1:8" s="1" customFormat="1" ht="35.1" customHeight="1">
      <c r="A376" s="275"/>
      <c r="B376" s="276"/>
      <c r="C376" s="276"/>
      <c r="D376" s="276"/>
      <c r="E376" s="276"/>
      <c r="F376" s="276"/>
      <c r="G376" s="276"/>
    </row>
    <row r="377" spans="1:8" ht="35.1" customHeight="1">
      <c r="A377" s="2002">
        <f t="shared" ref="A377" ca="1" si="17">C367</f>
        <v>44135</v>
      </c>
      <c r="B377" s="2002"/>
      <c r="C377" s="2002"/>
      <c r="D377" s="2002"/>
      <c r="E377" s="2002"/>
      <c r="F377" s="2002"/>
      <c r="G377" s="2002"/>
    </row>
    <row r="378" spans="1:8" s="263" customFormat="1" ht="35.1" customHeight="1">
      <c r="A378" s="42"/>
    </row>
    <row r="379" spans="1:8" ht="35.1" customHeight="1">
      <c r="A379" s="1997" t="s">
        <v>343</v>
      </c>
      <c r="B379" s="1997"/>
      <c r="C379" s="1997"/>
      <c r="D379" s="1997"/>
      <c r="E379" s="1997"/>
      <c r="F379" s="1997"/>
      <c r="G379" s="1997"/>
    </row>
    <row r="380" spans="1:8" ht="35.1" customHeight="1"/>
    <row r="381" spans="1:8" ht="33.75">
      <c r="A381" s="1991" t="str">
        <f>INDEX(관리대장!$A$2:$A$197,MATCH('이수증(센터별)'!H381,관리대장!$H$2:$H$197,0))</f>
        <v>제2020-1031-10호</v>
      </c>
      <c r="B381" s="1991"/>
      <c r="C381" s="1991"/>
      <c r="D381" s="264"/>
      <c r="E381" s="264"/>
      <c r="F381" s="264"/>
      <c r="G381" s="264"/>
      <c r="H381" s="265">
        <f>H361+1</f>
        <v>111</v>
      </c>
    </row>
    <row r="382" spans="1:8" s="58" customFormat="1" ht="13.5">
      <c r="A382" s="266"/>
      <c r="B382" s="266"/>
      <c r="C382" s="266"/>
      <c r="D382" s="267"/>
      <c r="E382" s="267"/>
      <c r="F382" s="267"/>
      <c r="G382" s="267"/>
      <c r="H382" s="268"/>
    </row>
    <row r="383" spans="1:8" ht="35.1" customHeight="1">
      <c r="A383" s="37"/>
      <c r="B383" s="1992" t="s">
        <v>336</v>
      </c>
      <c r="C383" s="1992"/>
      <c r="D383" s="1992"/>
      <c r="E383" s="1992"/>
      <c r="F383" s="1992"/>
      <c r="G383" s="1992"/>
    </row>
    <row r="384" spans="1:8" s="263" customFormat="1" ht="35.1" customHeight="1">
      <c r="A384" s="41"/>
      <c r="B384" s="41"/>
      <c r="C384" s="41"/>
      <c r="D384" s="41"/>
      <c r="E384" s="41"/>
      <c r="F384" s="41"/>
      <c r="G384" s="41"/>
    </row>
    <row r="385" spans="1:7" ht="35.1" customHeight="1">
      <c r="A385" s="38"/>
      <c r="B385" s="269" t="s">
        <v>337</v>
      </c>
      <c r="C385" s="1993" t="str">
        <f ca="1">INDEX(관리대장!$D$2:$D$197,MATCH('이수증(센터별)'!H381,관리대장!$H$2:$H$197,0))</f>
        <v>김정임</v>
      </c>
      <c r="D385" s="1993"/>
      <c r="E385" s="269"/>
      <c r="F385" s="270"/>
      <c r="G385" s="270"/>
    </row>
    <row r="386" spans="1:7" ht="35.1" customHeight="1">
      <c r="A386" s="38"/>
      <c r="B386" s="269" t="s">
        <v>338</v>
      </c>
      <c r="C386" s="1994" t="str">
        <f ca="1">LEFT(INDEX(관리대장!$E$2:$E$197,MATCH('이수증(센터별)'!H381,관리대장!$H$2:$H$197,0)),6)</f>
        <v>570323</v>
      </c>
      <c r="D386" s="1994"/>
      <c r="E386" s="271"/>
      <c r="F386" s="270"/>
      <c r="G386" s="270"/>
    </row>
    <row r="387" spans="1:7" ht="35.1" customHeight="1">
      <c r="A387" s="38"/>
      <c r="B387" s="269" t="s">
        <v>339</v>
      </c>
      <c r="C387" s="1995">
        <f ca="1">INDEX(관리대장!$P$2:$P$3000,MATCH('이수증(센터별)'!$H381,관리대장!$H$2:$H$30000,0))</f>
        <v>44135</v>
      </c>
      <c r="D387" s="1995"/>
      <c r="E387" s="271"/>
      <c r="F387" s="271"/>
      <c r="G387" s="271"/>
    </row>
    <row r="388" spans="1:7" ht="35.1" customHeight="1">
      <c r="A388" s="38"/>
      <c r="B388" s="269" t="s">
        <v>340</v>
      </c>
      <c r="C388" s="1996" t="s">
        <v>351</v>
      </c>
      <c r="D388" s="1996"/>
      <c r="E388" s="270"/>
      <c r="F388" s="270"/>
      <c r="G388" s="270"/>
    </row>
    <row r="389" spans="1:7" ht="35.1" customHeight="1">
      <c r="A389" s="38"/>
      <c r="B389" s="1998" t="s">
        <v>341</v>
      </c>
      <c r="C389" s="1998"/>
      <c r="D389" s="1998" t="str">
        <f>LEFT(INDEX(관리대장!$B:$B,MATCH('이수증(센터별)'!$H381,관리대장!$H:$H,0)),LEN(INDEX(관리대장!$B:$B,MATCH('이수증(센터별)'!$H381,관리대장!$H:$H,0)))-1)</f>
        <v>명성재가복지센터</v>
      </c>
      <c r="E389" s="1998"/>
      <c r="F389" s="1998"/>
      <c r="G389" s="270"/>
    </row>
    <row r="390" spans="1:7" ht="35.1" customHeight="1">
      <c r="A390" s="39"/>
      <c r="B390" s="1999" t="s">
        <v>342</v>
      </c>
      <c r="C390" s="1999"/>
      <c r="D390" s="2000" t="str">
        <f ca="1">INDEX(관리대장!$C$2:$C$197,MATCH('이수증(센터별)'!H381,관리대장!$H$2:$H$197,0))</f>
        <v>3-11320-00360</v>
      </c>
      <c r="E390" s="2000"/>
      <c r="F390" s="271"/>
      <c r="G390" s="272"/>
    </row>
    <row r="391" spans="1:7" s="1" customFormat="1" ht="35.1" customHeight="1">
      <c r="A391" s="40"/>
      <c r="B391" s="273"/>
      <c r="C391" s="274"/>
      <c r="D391" s="274"/>
      <c r="E391" s="274"/>
      <c r="F391" s="274"/>
      <c r="G391" s="274"/>
    </row>
    <row r="392" spans="1:7" ht="35.1" customHeight="1">
      <c r="A392" s="2001" t="s">
        <v>820</v>
      </c>
      <c r="B392" s="2001"/>
      <c r="C392" s="2001"/>
      <c r="D392" s="2001"/>
      <c r="E392" s="2001"/>
      <c r="F392" s="2001"/>
      <c r="G392" s="2001"/>
    </row>
    <row r="393" spans="1:7" ht="35.1" customHeight="1">
      <c r="A393" s="2001"/>
      <c r="B393" s="2001"/>
      <c r="C393" s="2001"/>
      <c r="D393" s="2001"/>
      <c r="E393" s="2001"/>
      <c r="F393" s="2001"/>
      <c r="G393" s="2001"/>
    </row>
    <row r="394" spans="1:7" ht="35.1" customHeight="1">
      <c r="A394" s="2001"/>
      <c r="B394" s="2001"/>
      <c r="C394" s="2001"/>
      <c r="D394" s="2001"/>
      <c r="E394" s="2001"/>
      <c r="F394" s="2001"/>
      <c r="G394" s="2001"/>
    </row>
    <row r="395" spans="1:7" ht="35.1" customHeight="1">
      <c r="A395" s="2001"/>
      <c r="B395" s="2001"/>
      <c r="C395" s="2001"/>
      <c r="D395" s="2001"/>
      <c r="E395" s="2001"/>
      <c r="F395" s="2001"/>
      <c r="G395" s="2001"/>
    </row>
    <row r="396" spans="1:7" s="1" customFormat="1" ht="35.1" customHeight="1">
      <c r="A396" s="275"/>
      <c r="B396" s="276"/>
      <c r="C396" s="276"/>
      <c r="D396" s="276"/>
      <c r="E396" s="276"/>
      <c r="F396" s="276"/>
      <c r="G396" s="276"/>
    </row>
    <row r="397" spans="1:7" ht="35.1" customHeight="1">
      <c r="A397" s="2002">
        <f t="shared" ref="A397" ca="1" si="18">C387</f>
        <v>44135</v>
      </c>
      <c r="B397" s="2002"/>
      <c r="C397" s="2002"/>
      <c r="D397" s="2002"/>
      <c r="E397" s="2002"/>
      <c r="F397" s="2002"/>
      <c r="G397" s="2002"/>
    </row>
    <row r="398" spans="1:7" s="263" customFormat="1" ht="35.1" customHeight="1">
      <c r="A398" s="42"/>
    </row>
    <row r="399" spans="1:7" ht="35.1" customHeight="1">
      <c r="A399" s="1997" t="s">
        <v>343</v>
      </c>
      <c r="B399" s="1997"/>
      <c r="C399" s="1997"/>
      <c r="D399" s="1997"/>
      <c r="E399" s="1997"/>
      <c r="F399" s="1997"/>
      <c r="G399" s="1997"/>
    </row>
    <row r="400" spans="1:7" ht="35.1" customHeight="1"/>
    <row r="401" spans="1:8" ht="33.75">
      <c r="A401" s="1991" t="str">
        <f>INDEX(관리대장!$A$2:$A$197,MATCH('이수증(센터별)'!H401,관리대장!$H$2:$H$197,0))</f>
        <v>제2020-1031-11호</v>
      </c>
      <c r="B401" s="1991"/>
      <c r="C401" s="1991"/>
      <c r="D401" s="264"/>
      <c r="E401" s="264"/>
      <c r="F401" s="264"/>
      <c r="G401" s="264"/>
      <c r="H401" s="265">
        <f>H381+1</f>
        <v>112</v>
      </c>
    </row>
    <row r="402" spans="1:8" s="58" customFormat="1" ht="13.5">
      <c r="A402" s="266"/>
      <c r="B402" s="266"/>
      <c r="C402" s="266"/>
      <c r="D402" s="267"/>
      <c r="E402" s="267"/>
      <c r="F402" s="267"/>
      <c r="G402" s="267"/>
      <c r="H402" s="268"/>
    </row>
    <row r="403" spans="1:8" ht="35.1" customHeight="1">
      <c r="A403" s="37"/>
      <c r="B403" s="1992" t="s">
        <v>336</v>
      </c>
      <c r="C403" s="1992"/>
      <c r="D403" s="1992"/>
      <c r="E403" s="1992"/>
      <c r="F403" s="1992"/>
      <c r="G403" s="1992"/>
    </row>
    <row r="404" spans="1:8" s="263" customFormat="1" ht="35.1" customHeight="1">
      <c r="A404" s="41"/>
      <c r="B404" s="41"/>
      <c r="C404" s="41"/>
      <c r="D404" s="41"/>
      <c r="E404" s="41"/>
      <c r="F404" s="41"/>
      <c r="G404" s="41"/>
    </row>
    <row r="405" spans="1:8" ht="35.1" customHeight="1">
      <c r="A405" s="38"/>
      <c r="B405" s="269" t="s">
        <v>337</v>
      </c>
      <c r="C405" s="1993" t="str">
        <f ca="1">INDEX(관리대장!$D$2:$D$197,MATCH('이수증(센터별)'!H401,관리대장!$H$2:$H$197,0))</f>
        <v>명경심</v>
      </c>
      <c r="D405" s="1993"/>
      <c r="E405" s="269"/>
      <c r="F405" s="270"/>
      <c r="G405" s="270"/>
    </row>
    <row r="406" spans="1:8" ht="35.1" customHeight="1">
      <c r="A406" s="38"/>
      <c r="B406" s="269" t="s">
        <v>338</v>
      </c>
      <c r="C406" s="1994" t="str">
        <f ca="1">LEFT(INDEX(관리대장!$E$2:$E$197,MATCH('이수증(센터별)'!H401,관리대장!$H$2:$H$197,0)),6)</f>
        <v>610303</v>
      </c>
      <c r="D406" s="1994"/>
      <c r="E406" s="271"/>
      <c r="F406" s="270"/>
      <c r="G406" s="270"/>
    </row>
    <row r="407" spans="1:8" ht="35.1" customHeight="1">
      <c r="A407" s="38"/>
      <c r="B407" s="269" t="s">
        <v>339</v>
      </c>
      <c r="C407" s="1995">
        <f ca="1">INDEX(관리대장!$P$2:$P$3000,MATCH('이수증(센터별)'!$H401,관리대장!$H$2:$H$30000,0))</f>
        <v>44135</v>
      </c>
      <c r="D407" s="1995"/>
      <c r="E407" s="271"/>
      <c r="F407" s="271"/>
      <c r="G407" s="271"/>
    </row>
    <row r="408" spans="1:8" ht="35.1" customHeight="1">
      <c r="A408" s="38"/>
      <c r="B408" s="269" t="s">
        <v>340</v>
      </c>
      <c r="C408" s="1996" t="s">
        <v>351</v>
      </c>
      <c r="D408" s="1996"/>
      <c r="E408" s="270"/>
      <c r="F408" s="270"/>
      <c r="G408" s="270"/>
    </row>
    <row r="409" spans="1:8" ht="35.1" customHeight="1">
      <c r="A409" s="38"/>
      <c r="B409" s="1998" t="s">
        <v>341</v>
      </c>
      <c r="C409" s="1998"/>
      <c r="D409" s="1998" t="str">
        <f>LEFT(INDEX(관리대장!$B:$B,MATCH('이수증(센터별)'!$H401,관리대장!$H:$H,0)),LEN(INDEX(관리대장!$B:$B,MATCH('이수증(센터별)'!$H401,관리대장!$H:$H,0)))-1)</f>
        <v>명성재가복지센터</v>
      </c>
      <c r="E409" s="1998"/>
      <c r="F409" s="1998"/>
      <c r="G409" s="270"/>
    </row>
    <row r="410" spans="1:8" ht="35.1" customHeight="1">
      <c r="A410" s="39"/>
      <c r="B410" s="1999" t="s">
        <v>342</v>
      </c>
      <c r="C410" s="1999"/>
      <c r="D410" s="2000" t="str">
        <f ca="1">INDEX(관리대장!$C$2:$C$197,MATCH('이수증(센터별)'!H401,관리대장!$H$2:$H$197,0))</f>
        <v>3-11320-00360</v>
      </c>
      <c r="E410" s="2000"/>
      <c r="F410" s="271"/>
      <c r="G410" s="272"/>
    </row>
    <row r="411" spans="1:8" s="1" customFormat="1" ht="35.1" customHeight="1">
      <c r="A411" s="40"/>
      <c r="B411" s="273"/>
      <c r="C411" s="274"/>
      <c r="D411" s="274"/>
      <c r="E411" s="274"/>
      <c r="F411" s="274"/>
      <c r="G411" s="274"/>
    </row>
    <row r="412" spans="1:8" ht="35.1" customHeight="1">
      <c r="A412" s="2001" t="s">
        <v>820</v>
      </c>
      <c r="B412" s="2001"/>
      <c r="C412" s="2001"/>
      <c r="D412" s="2001"/>
      <c r="E412" s="2001"/>
      <c r="F412" s="2001"/>
      <c r="G412" s="2001"/>
    </row>
    <row r="413" spans="1:8" ht="35.1" customHeight="1">
      <c r="A413" s="2001"/>
      <c r="B413" s="2001"/>
      <c r="C413" s="2001"/>
      <c r="D413" s="2001"/>
      <c r="E413" s="2001"/>
      <c r="F413" s="2001"/>
      <c r="G413" s="2001"/>
    </row>
    <row r="414" spans="1:8" ht="35.1" customHeight="1">
      <c r="A414" s="2001"/>
      <c r="B414" s="2001"/>
      <c r="C414" s="2001"/>
      <c r="D414" s="2001"/>
      <c r="E414" s="2001"/>
      <c r="F414" s="2001"/>
      <c r="G414" s="2001"/>
    </row>
    <row r="415" spans="1:8" ht="35.1" customHeight="1">
      <c r="A415" s="2001"/>
      <c r="B415" s="2001"/>
      <c r="C415" s="2001"/>
      <c r="D415" s="2001"/>
      <c r="E415" s="2001"/>
      <c r="F415" s="2001"/>
      <c r="G415" s="2001"/>
    </row>
    <row r="416" spans="1:8" s="1" customFormat="1" ht="35.1" customHeight="1">
      <c r="A416" s="275"/>
      <c r="B416" s="276"/>
      <c r="C416" s="276"/>
      <c r="D416" s="276"/>
      <c r="E416" s="276"/>
      <c r="F416" s="276"/>
      <c r="G416" s="276"/>
    </row>
    <row r="417" spans="1:8" ht="35.1" customHeight="1">
      <c r="A417" s="2002">
        <f t="shared" ref="A417" ca="1" si="19">C407</f>
        <v>44135</v>
      </c>
      <c r="B417" s="2002"/>
      <c r="C417" s="2002"/>
      <c r="D417" s="2002"/>
      <c r="E417" s="2002"/>
      <c r="F417" s="2002"/>
      <c r="G417" s="2002"/>
    </row>
    <row r="418" spans="1:8" s="263" customFormat="1" ht="35.1" customHeight="1">
      <c r="A418" s="42"/>
    </row>
    <row r="419" spans="1:8" ht="35.1" customHeight="1">
      <c r="A419" s="1997" t="s">
        <v>343</v>
      </c>
      <c r="B419" s="1997"/>
      <c r="C419" s="1997"/>
      <c r="D419" s="1997"/>
      <c r="E419" s="1997"/>
      <c r="F419" s="1997"/>
      <c r="G419" s="1997"/>
    </row>
    <row r="420" spans="1:8" ht="35.1" customHeight="1"/>
    <row r="421" spans="1:8" ht="33.75">
      <c r="A421" s="1991" t="str">
        <f>INDEX(관리대장!$A$2:$A$197,MATCH('이수증(센터별)'!H421,관리대장!$H$2:$H$197,0))</f>
        <v>제2020-1031-12호</v>
      </c>
      <c r="B421" s="1991"/>
      <c r="C421" s="1991"/>
      <c r="D421" s="264"/>
      <c r="E421" s="264"/>
      <c r="F421" s="264"/>
      <c r="G421" s="264"/>
      <c r="H421" s="265">
        <f>H401+1</f>
        <v>113</v>
      </c>
    </row>
    <row r="422" spans="1:8" s="58" customFormat="1" ht="13.5">
      <c r="A422" s="266"/>
      <c r="B422" s="266"/>
      <c r="C422" s="266"/>
      <c r="D422" s="267"/>
      <c r="E422" s="267"/>
      <c r="F422" s="267"/>
      <c r="G422" s="267"/>
      <c r="H422" s="268"/>
    </row>
    <row r="423" spans="1:8" ht="35.1" customHeight="1">
      <c r="A423" s="37"/>
      <c r="B423" s="1992" t="s">
        <v>336</v>
      </c>
      <c r="C423" s="1992"/>
      <c r="D423" s="1992"/>
      <c r="E423" s="1992"/>
      <c r="F423" s="1992"/>
      <c r="G423" s="1992"/>
    </row>
    <row r="424" spans="1:8" s="263" customFormat="1" ht="35.1" customHeight="1">
      <c r="A424" s="41"/>
      <c r="B424" s="41"/>
      <c r="C424" s="41"/>
      <c r="D424" s="41"/>
      <c r="E424" s="41"/>
      <c r="F424" s="41"/>
      <c r="G424" s="41"/>
    </row>
    <row r="425" spans="1:8" ht="35.1" customHeight="1">
      <c r="A425" s="38"/>
      <c r="B425" s="269" t="s">
        <v>337</v>
      </c>
      <c r="C425" s="1993" t="str">
        <f ca="1">INDEX(관리대장!$D$2:$D$197,MATCH('이수증(센터별)'!H421,관리대장!$H$2:$H$197,0))</f>
        <v>박갑수</v>
      </c>
      <c r="D425" s="1993"/>
      <c r="E425" s="269"/>
      <c r="F425" s="270"/>
      <c r="G425" s="270"/>
    </row>
    <row r="426" spans="1:8" ht="35.1" customHeight="1">
      <c r="A426" s="38"/>
      <c r="B426" s="269" t="s">
        <v>338</v>
      </c>
      <c r="C426" s="1994" t="str">
        <f ca="1">LEFT(INDEX(관리대장!$E$2:$E$197,MATCH('이수증(센터별)'!H421,관리대장!$H$2:$H$197,0)),6)</f>
        <v>610304</v>
      </c>
      <c r="D426" s="1994"/>
      <c r="E426" s="271"/>
      <c r="F426" s="270"/>
      <c r="G426" s="270"/>
    </row>
    <row r="427" spans="1:8" ht="35.1" customHeight="1">
      <c r="A427" s="38"/>
      <c r="B427" s="269" t="s">
        <v>339</v>
      </c>
      <c r="C427" s="1995">
        <f ca="1">INDEX(관리대장!$P$2:$P$3000,MATCH('이수증(센터별)'!$H421,관리대장!$H$2:$H$30000,0))</f>
        <v>44135</v>
      </c>
      <c r="D427" s="1995"/>
      <c r="E427" s="271"/>
      <c r="F427" s="271"/>
      <c r="G427" s="271"/>
    </row>
    <row r="428" spans="1:8" ht="35.1" customHeight="1">
      <c r="A428" s="38"/>
      <c r="B428" s="269" t="s">
        <v>340</v>
      </c>
      <c r="C428" s="1996" t="s">
        <v>351</v>
      </c>
      <c r="D428" s="1996"/>
      <c r="E428" s="270"/>
      <c r="F428" s="270"/>
      <c r="G428" s="270"/>
    </row>
    <row r="429" spans="1:8" ht="35.1" customHeight="1">
      <c r="A429" s="38"/>
      <c r="B429" s="1998" t="s">
        <v>341</v>
      </c>
      <c r="C429" s="1998"/>
      <c r="D429" s="1998" t="str">
        <f>LEFT(INDEX(관리대장!$B:$B,MATCH('이수증(센터별)'!$H421,관리대장!$H:$H,0)),LEN(INDEX(관리대장!$B:$B,MATCH('이수증(센터별)'!$H421,관리대장!$H:$H,0)))-1)</f>
        <v>명성재가복지센터</v>
      </c>
      <c r="E429" s="1998"/>
      <c r="F429" s="1998"/>
      <c r="G429" s="270"/>
    </row>
    <row r="430" spans="1:8" ht="35.1" customHeight="1">
      <c r="A430" s="39"/>
      <c r="B430" s="1999" t="s">
        <v>342</v>
      </c>
      <c r="C430" s="1999"/>
      <c r="D430" s="2000" t="str">
        <f ca="1">INDEX(관리대장!$C$2:$C$197,MATCH('이수증(센터별)'!H421,관리대장!$H$2:$H$197,0))</f>
        <v>3-11320-00360</v>
      </c>
      <c r="E430" s="2000"/>
      <c r="F430" s="271"/>
      <c r="G430" s="272"/>
    </row>
    <row r="431" spans="1:8" s="1" customFormat="1" ht="35.1" customHeight="1">
      <c r="A431" s="40"/>
      <c r="B431" s="273"/>
      <c r="C431" s="274"/>
      <c r="D431" s="274"/>
      <c r="E431" s="274"/>
      <c r="F431" s="274"/>
      <c r="G431" s="274"/>
    </row>
    <row r="432" spans="1:8" ht="35.1" customHeight="1">
      <c r="A432" s="2001" t="s">
        <v>820</v>
      </c>
      <c r="B432" s="2001"/>
      <c r="C432" s="2001"/>
      <c r="D432" s="2001"/>
      <c r="E432" s="2001"/>
      <c r="F432" s="2001"/>
      <c r="G432" s="2001"/>
    </row>
    <row r="433" spans="1:8" ht="35.1" customHeight="1">
      <c r="A433" s="2001"/>
      <c r="B433" s="2001"/>
      <c r="C433" s="2001"/>
      <c r="D433" s="2001"/>
      <c r="E433" s="2001"/>
      <c r="F433" s="2001"/>
      <c r="G433" s="2001"/>
    </row>
    <row r="434" spans="1:8" ht="35.1" customHeight="1">
      <c r="A434" s="2001"/>
      <c r="B434" s="2001"/>
      <c r="C434" s="2001"/>
      <c r="D434" s="2001"/>
      <c r="E434" s="2001"/>
      <c r="F434" s="2001"/>
      <c r="G434" s="2001"/>
    </row>
    <row r="435" spans="1:8" ht="35.1" customHeight="1">
      <c r="A435" s="2001"/>
      <c r="B435" s="2001"/>
      <c r="C435" s="2001"/>
      <c r="D435" s="2001"/>
      <c r="E435" s="2001"/>
      <c r="F435" s="2001"/>
      <c r="G435" s="2001"/>
    </row>
    <row r="436" spans="1:8" s="1" customFormat="1" ht="35.1" customHeight="1">
      <c r="A436" s="275"/>
      <c r="B436" s="276"/>
      <c r="C436" s="276"/>
      <c r="D436" s="276"/>
      <c r="E436" s="276"/>
      <c r="F436" s="276"/>
      <c r="G436" s="276"/>
    </row>
    <row r="437" spans="1:8" ht="35.1" customHeight="1">
      <c r="A437" s="2002">
        <f t="shared" ref="A437" ca="1" si="20">C427</f>
        <v>44135</v>
      </c>
      <c r="B437" s="2002"/>
      <c r="C437" s="2002"/>
      <c r="D437" s="2002"/>
      <c r="E437" s="2002"/>
      <c r="F437" s="2002"/>
      <c r="G437" s="2002"/>
    </row>
    <row r="438" spans="1:8" s="263" customFormat="1" ht="35.1" customHeight="1">
      <c r="A438" s="42"/>
    </row>
    <row r="439" spans="1:8" ht="35.1" customHeight="1">
      <c r="A439" s="1997" t="s">
        <v>343</v>
      </c>
      <c r="B439" s="1997"/>
      <c r="C439" s="1997"/>
      <c r="D439" s="1997"/>
      <c r="E439" s="1997"/>
      <c r="F439" s="1997"/>
      <c r="G439" s="1997"/>
    </row>
    <row r="440" spans="1:8" ht="35.1" customHeight="1"/>
    <row r="441" spans="1:8" ht="33.75">
      <c r="A441" s="1991" t="str">
        <f>INDEX(관리대장!$A$2:$A$197,MATCH('이수증(센터별)'!H441,관리대장!$H$2:$H$197,0))</f>
        <v>제2020-1031-13호</v>
      </c>
      <c r="B441" s="1991"/>
      <c r="C441" s="1991"/>
      <c r="D441" s="264"/>
      <c r="E441" s="264"/>
      <c r="F441" s="264"/>
      <c r="G441" s="264"/>
      <c r="H441" s="265">
        <f>H421+1</f>
        <v>114</v>
      </c>
    </row>
    <row r="442" spans="1:8" s="58" customFormat="1" ht="13.5">
      <c r="A442" s="266"/>
      <c r="B442" s="266"/>
      <c r="C442" s="266"/>
      <c r="D442" s="267"/>
      <c r="E442" s="267"/>
      <c r="F442" s="267"/>
      <c r="G442" s="267"/>
      <c r="H442" s="268"/>
    </row>
    <row r="443" spans="1:8" ht="35.1" customHeight="1">
      <c r="A443" s="37"/>
      <c r="B443" s="1992" t="s">
        <v>336</v>
      </c>
      <c r="C443" s="1992"/>
      <c r="D443" s="1992"/>
      <c r="E443" s="1992"/>
      <c r="F443" s="1992"/>
      <c r="G443" s="1992"/>
    </row>
    <row r="444" spans="1:8" s="263" customFormat="1" ht="35.1" customHeight="1">
      <c r="A444" s="41"/>
      <c r="B444" s="41"/>
      <c r="C444" s="41"/>
      <c r="D444" s="41"/>
      <c r="E444" s="41"/>
      <c r="F444" s="41"/>
      <c r="G444" s="41"/>
    </row>
    <row r="445" spans="1:8" ht="35.1" customHeight="1">
      <c r="A445" s="38"/>
      <c r="B445" s="269" t="s">
        <v>337</v>
      </c>
      <c r="C445" s="1993" t="str">
        <f ca="1">INDEX(관리대장!$D$2:$D$197,MATCH('이수증(센터별)'!H441,관리대장!$H$2:$H$197,0))</f>
        <v>박계남</v>
      </c>
      <c r="D445" s="1993"/>
      <c r="E445" s="269"/>
      <c r="F445" s="270"/>
      <c r="G445" s="270"/>
    </row>
    <row r="446" spans="1:8" ht="35.1" customHeight="1">
      <c r="A446" s="38"/>
      <c r="B446" s="269" t="s">
        <v>338</v>
      </c>
      <c r="C446" s="1994" t="str">
        <f ca="1">LEFT(INDEX(관리대장!$E$2:$E$197,MATCH('이수증(센터별)'!H441,관리대장!$H$2:$H$197,0)),6)</f>
        <v>600620</v>
      </c>
      <c r="D446" s="1994"/>
      <c r="E446" s="271"/>
      <c r="F446" s="270"/>
      <c r="G446" s="270"/>
    </row>
    <row r="447" spans="1:8" ht="35.1" customHeight="1">
      <c r="A447" s="38"/>
      <c r="B447" s="269" t="s">
        <v>339</v>
      </c>
      <c r="C447" s="1995">
        <f ca="1">INDEX(관리대장!$P$2:$P$3000,MATCH('이수증(센터별)'!$H441,관리대장!$H$2:$H$30000,0))</f>
        <v>44135</v>
      </c>
      <c r="D447" s="1995"/>
      <c r="E447" s="271"/>
      <c r="F447" s="271"/>
      <c r="G447" s="271"/>
    </row>
    <row r="448" spans="1:8" ht="35.1" customHeight="1">
      <c r="A448" s="38"/>
      <c r="B448" s="269" t="s">
        <v>340</v>
      </c>
      <c r="C448" s="1996" t="s">
        <v>351</v>
      </c>
      <c r="D448" s="1996"/>
      <c r="E448" s="270"/>
      <c r="F448" s="270"/>
      <c r="G448" s="270"/>
    </row>
    <row r="449" spans="1:8" ht="35.1" customHeight="1">
      <c r="A449" s="38"/>
      <c r="B449" s="1998" t="s">
        <v>341</v>
      </c>
      <c r="C449" s="1998"/>
      <c r="D449" s="1998" t="str">
        <f>LEFT(INDEX(관리대장!$B:$B,MATCH('이수증(센터별)'!$H441,관리대장!$H:$H,0)),LEN(INDEX(관리대장!$B:$B,MATCH('이수증(센터별)'!$H441,관리대장!$H:$H,0)))-1)</f>
        <v>명성재가복지센터</v>
      </c>
      <c r="E449" s="1998"/>
      <c r="F449" s="1998"/>
      <c r="G449" s="270"/>
    </row>
    <row r="450" spans="1:8" ht="35.1" customHeight="1">
      <c r="A450" s="39"/>
      <c r="B450" s="1999" t="s">
        <v>342</v>
      </c>
      <c r="C450" s="1999"/>
      <c r="D450" s="2000" t="str">
        <f ca="1">INDEX(관리대장!$C$2:$C$197,MATCH('이수증(센터별)'!H441,관리대장!$H$2:$H$197,0))</f>
        <v>3-11320-00360</v>
      </c>
      <c r="E450" s="2000"/>
      <c r="F450" s="271"/>
      <c r="G450" s="272"/>
    </row>
    <row r="451" spans="1:8" s="1" customFormat="1" ht="35.1" customHeight="1">
      <c r="A451" s="40"/>
      <c r="B451" s="273"/>
      <c r="C451" s="274"/>
      <c r="D451" s="274"/>
      <c r="E451" s="274"/>
      <c r="F451" s="274"/>
      <c r="G451" s="274"/>
    </row>
    <row r="452" spans="1:8" ht="35.1" customHeight="1">
      <c r="A452" s="2001" t="s">
        <v>820</v>
      </c>
      <c r="B452" s="2001"/>
      <c r="C452" s="2001"/>
      <c r="D452" s="2001"/>
      <c r="E452" s="2001"/>
      <c r="F452" s="2001"/>
      <c r="G452" s="2001"/>
    </row>
    <row r="453" spans="1:8" ht="35.1" customHeight="1">
      <c r="A453" s="2001"/>
      <c r="B453" s="2001"/>
      <c r="C453" s="2001"/>
      <c r="D453" s="2001"/>
      <c r="E453" s="2001"/>
      <c r="F453" s="2001"/>
      <c r="G453" s="2001"/>
    </row>
    <row r="454" spans="1:8" ht="35.1" customHeight="1">
      <c r="A454" s="2001"/>
      <c r="B454" s="2001"/>
      <c r="C454" s="2001"/>
      <c r="D454" s="2001"/>
      <c r="E454" s="2001"/>
      <c r="F454" s="2001"/>
      <c r="G454" s="2001"/>
    </row>
    <row r="455" spans="1:8" ht="35.1" customHeight="1">
      <c r="A455" s="2001"/>
      <c r="B455" s="2001"/>
      <c r="C455" s="2001"/>
      <c r="D455" s="2001"/>
      <c r="E455" s="2001"/>
      <c r="F455" s="2001"/>
      <c r="G455" s="2001"/>
    </row>
    <row r="456" spans="1:8" s="1" customFormat="1" ht="35.1" customHeight="1">
      <c r="A456" s="275"/>
      <c r="B456" s="276"/>
      <c r="C456" s="276"/>
      <c r="D456" s="276"/>
      <c r="E456" s="276"/>
      <c r="F456" s="276"/>
      <c r="G456" s="276"/>
    </row>
    <row r="457" spans="1:8" ht="35.1" customHeight="1">
      <c r="A457" s="2002">
        <f t="shared" ref="A457" ca="1" si="21">C447</f>
        <v>44135</v>
      </c>
      <c r="B457" s="2002"/>
      <c r="C457" s="2002"/>
      <c r="D457" s="2002"/>
      <c r="E457" s="2002"/>
      <c r="F457" s="2002"/>
      <c r="G457" s="2002"/>
    </row>
    <row r="458" spans="1:8" s="263" customFormat="1" ht="35.1" customHeight="1">
      <c r="A458" s="42"/>
    </row>
    <row r="459" spans="1:8" ht="35.1" customHeight="1">
      <c r="A459" s="1997" t="s">
        <v>343</v>
      </c>
      <c r="B459" s="1997"/>
      <c r="C459" s="1997"/>
      <c r="D459" s="1997"/>
      <c r="E459" s="1997"/>
      <c r="F459" s="1997"/>
      <c r="G459" s="1997"/>
    </row>
    <row r="460" spans="1:8" ht="35.1" customHeight="1"/>
    <row r="461" spans="1:8" ht="33.75">
      <c r="A461" s="1991" t="str">
        <f>INDEX(관리대장!$A$2:$A$197,MATCH('이수증(센터별)'!H461,관리대장!$H$2:$H$197,0))</f>
        <v>제2020-1031-14호</v>
      </c>
      <c r="B461" s="1991"/>
      <c r="C461" s="1991"/>
      <c r="D461" s="264"/>
      <c r="E461" s="264"/>
      <c r="F461" s="264"/>
      <c r="G461" s="264"/>
      <c r="H461" s="265">
        <f>H441+1</f>
        <v>115</v>
      </c>
    </row>
    <row r="462" spans="1:8" s="58" customFormat="1" ht="13.5">
      <c r="A462" s="266"/>
      <c r="B462" s="266"/>
      <c r="C462" s="266"/>
      <c r="D462" s="267"/>
      <c r="E462" s="267"/>
      <c r="F462" s="267"/>
      <c r="G462" s="267"/>
      <c r="H462" s="268"/>
    </row>
    <row r="463" spans="1:8" ht="35.1" customHeight="1">
      <c r="A463" s="37"/>
      <c r="B463" s="1992" t="s">
        <v>336</v>
      </c>
      <c r="C463" s="1992"/>
      <c r="D463" s="1992"/>
      <c r="E463" s="1992"/>
      <c r="F463" s="1992"/>
      <c r="G463" s="1992"/>
    </row>
    <row r="464" spans="1:8" s="263" customFormat="1" ht="35.1" customHeight="1">
      <c r="A464" s="41"/>
      <c r="B464" s="41"/>
      <c r="C464" s="41"/>
      <c r="D464" s="41"/>
      <c r="E464" s="41"/>
      <c r="F464" s="41"/>
      <c r="G464" s="41"/>
    </row>
    <row r="465" spans="1:7" ht="35.1" customHeight="1">
      <c r="A465" s="38"/>
      <c r="B465" s="269" t="s">
        <v>337</v>
      </c>
      <c r="C465" s="1993" t="str">
        <f ca="1">INDEX(관리대장!$D$2:$D$197,MATCH('이수증(센터별)'!H461,관리대장!$H$2:$H$197,0))</f>
        <v>신경자</v>
      </c>
      <c r="D465" s="1993"/>
      <c r="E465" s="269"/>
      <c r="F465" s="270"/>
      <c r="G465" s="270"/>
    </row>
    <row r="466" spans="1:7" ht="35.1" customHeight="1">
      <c r="A466" s="38"/>
      <c r="B466" s="269" t="s">
        <v>338</v>
      </c>
      <c r="C466" s="1994" t="str">
        <f ca="1">LEFT(INDEX(관리대장!$E$2:$E$197,MATCH('이수증(센터별)'!H461,관리대장!$H$2:$H$197,0)),6)</f>
        <v>610902</v>
      </c>
      <c r="D466" s="1994"/>
      <c r="E466" s="271"/>
      <c r="F466" s="270"/>
      <c r="G466" s="270"/>
    </row>
    <row r="467" spans="1:7" ht="35.1" customHeight="1">
      <c r="A467" s="38"/>
      <c r="B467" s="269" t="s">
        <v>339</v>
      </c>
      <c r="C467" s="1995">
        <f ca="1">INDEX(관리대장!$P$2:$P$3000,MATCH('이수증(센터별)'!$H461,관리대장!$H$2:$H$30000,0))</f>
        <v>44135</v>
      </c>
      <c r="D467" s="1995"/>
      <c r="E467" s="271"/>
      <c r="F467" s="271"/>
      <c r="G467" s="271"/>
    </row>
    <row r="468" spans="1:7" ht="35.1" customHeight="1">
      <c r="A468" s="38"/>
      <c r="B468" s="269" t="s">
        <v>340</v>
      </c>
      <c r="C468" s="1996" t="s">
        <v>351</v>
      </c>
      <c r="D468" s="1996"/>
      <c r="E468" s="270"/>
      <c r="F468" s="270"/>
      <c r="G468" s="270"/>
    </row>
    <row r="469" spans="1:7" ht="35.1" customHeight="1">
      <c r="A469" s="38"/>
      <c r="B469" s="1998" t="s">
        <v>341</v>
      </c>
      <c r="C469" s="1998"/>
      <c r="D469" s="1998" t="str">
        <f>LEFT(INDEX(관리대장!$B:$B,MATCH('이수증(센터별)'!$H461,관리대장!$H:$H,0)),LEN(INDEX(관리대장!$B:$B,MATCH('이수증(센터별)'!$H461,관리대장!$H:$H,0)))-1)</f>
        <v>명성재가복지센터</v>
      </c>
      <c r="E469" s="1998"/>
      <c r="F469" s="1998"/>
      <c r="G469" s="270"/>
    </row>
    <row r="470" spans="1:7" ht="35.1" customHeight="1">
      <c r="A470" s="39"/>
      <c r="B470" s="1999" t="s">
        <v>342</v>
      </c>
      <c r="C470" s="1999"/>
      <c r="D470" s="2000" t="str">
        <f ca="1">INDEX(관리대장!$C$2:$C$197,MATCH('이수증(센터별)'!H461,관리대장!$H$2:$H$197,0))</f>
        <v>3-11320-00360</v>
      </c>
      <c r="E470" s="2000"/>
      <c r="F470" s="271"/>
      <c r="G470" s="272"/>
    </row>
    <row r="471" spans="1:7" s="1" customFormat="1" ht="35.1" customHeight="1">
      <c r="A471" s="40"/>
      <c r="B471" s="273"/>
      <c r="C471" s="274"/>
      <c r="D471" s="274"/>
      <c r="E471" s="274"/>
      <c r="F471" s="274"/>
      <c r="G471" s="274"/>
    </row>
    <row r="472" spans="1:7" ht="35.1" customHeight="1">
      <c r="A472" s="2001" t="s">
        <v>820</v>
      </c>
      <c r="B472" s="2001"/>
      <c r="C472" s="2001"/>
      <c r="D472" s="2001"/>
      <c r="E472" s="2001"/>
      <c r="F472" s="2001"/>
      <c r="G472" s="2001"/>
    </row>
    <row r="473" spans="1:7" ht="35.1" customHeight="1">
      <c r="A473" s="2001"/>
      <c r="B473" s="2001"/>
      <c r="C473" s="2001"/>
      <c r="D473" s="2001"/>
      <c r="E473" s="2001"/>
      <c r="F473" s="2001"/>
      <c r="G473" s="2001"/>
    </row>
    <row r="474" spans="1:7" ht="35.1" customHeight="1">
      <c r="A474" s="2001"/>
      <c r="B474" s="2001"/>
      <c r="C474" s="2001"/>
      <c r="D474" s="2001"/>
      <c r="E474" s="2001"/>
      <c r="F474" s="2001"/>
      <c r="G474" s="2001"/>
    </row>
    <row r="475" spans="1:7" ht="35.1" customHeight="1">
      <c r="A475" s="2001"/>
      <c r="B475" s="2001"/>
      <c r="C475" s="2001"/>
      <c r="D475" s="2001"/>
      <c r="E475" s="2001"/>
      <c r="F475" s="2001"/>
      <c r="G475" s="2001"/>
    </row>
    <row r="476" spans="1:7" s="1" customFormat="1" ht="35.1" customHeight="1">
      <c r="A476" s="275"/>
      <c r="B476" s="276"/>
      <c r="C476" s="276"/>
      <c r="D476" s="276"/>
      <c r="E476" s="276"/>
      <c r="F476" s="276"/>
      <c r="G476" s="276"/>
    </row>
    <row r="477" spans="1:7" ht="35.1" customHeight="1">
      <c r="A477" s="2002">
        <f t="shared" ref="A477" ca="1" si="22">C467</f>
        <v>44135</v>
      </c>
      <c r="B477" s="2002"/>
      <c r="C477" s="2002"/>
      <c r="D477" s="2002"/>
      <c r="E477" s="2002"/>
      <c r="F477" s="2002"/>
      <c r="G477" s="2002"/>
    </row>
    <row r="478" spans="1:7" s="263" customFormat="1" ht="35.1" customHeight="1">
      <c r="A478" s="42"/>
    </row>
    <row r="479" spans="1:7" ht="35.1" customHeight="1">
      <c r="A479" s="1997" t="s">
        <v>343</v>
      </c>
      <c r="B479" s="1997"/>
      <c r="C479" s="1997"/>
      <c r="D479" s="1997"/>
      <c r="E479" s="1997"/>
      <c r="F479" s="1997"/>
      <c r="G479" s="1997"/>
    </row>
    <row r="480" spans="1:7" ht="35.1" customHeight="1"/>
    <row r="481" spans="1:8" ht="33.75">
      <c r="A481" s="1991" t="str">
        <f>INDEX(관리대장!$A$2:$A$197,MATCH('이수증(센터별)'!H481,관리대장!$H$2:$H$197,0))</f>
        <v>제2020-1031-15호</v>
      </c>
      <c r="B481" s="1991"/>
      <c r="C481" s="1991"/>
      <c r="D481" s="264"/>
      <c r="E481" s="264"/>
      <c r="F481" s="264"/>
      <c r="G481" s="264"/>
      <c r="H481" s="265">
        <f>H461+1</f>
        <v>116</v>
      </c>
    </row>
    <row r="482" spans="1:8" s="58" customFormat="1" ht="13.5">
      <c r="A482" s="266"/>
      <c r="B482" s="266"/>
      <c r="C482" s="266"/>
      <c r="D482" s="267"/>
      <c r="E482" s="267"/>
      <c r="F482" s="267"/>
      <c r="G482" s="267"/>
      <c r="H482" s="268"/>
    </row>
    <row r="483" spans="1:8" ht="35.1" customHeight="1">
      <c r="A483" s="37"/>
      <c r="B483" s="1992" t="s">
        <v>336</v>
      </c>
      <c r="C483" s="1992"/>
      <c r="D483" s="1992"/>
      <c r="E483" s="1992"/>
      <c r="F483" s="1992"/>
      <c r="G483" s="1992"/>
    </row>
    <row r="484" spans="1:8" s="263" customFormat="1" ht="35.1" customHeight="1">
      <c r="A484" s="41"/>
      <c r="B484" s="41"/>
      <c r="C484" s="41"/>
      <c r="D484" s="41"/>
      <c r="E484" s="41"/>
      <c r="F484" s="41"/>
      <c r="G484" s="41"/>
    </row>
    <row r="485" spans="1:8" ht="35.1" customHeight="1">
      <c r="A485" s="38"/>
      <c r="B485" s="269" t="s">
        <v>337</v>
      </c>
      <c r="C485" s="1993" t="str">
        <f ca="1">INDEX(관리대장!$D$2:$D$197,MATCH('이수증(센터별)'!H481,관리대장!$H$2:$H$197,0))</f>
        <v>이경선</v>
      </c>
      <c r="D485" s="1993"/>
      <c r="E485" s="269"/>
      <c r="F485" s="270"/>
      <c r="G485" s="270"/>
    </row>
    <row r="486" spans="1:8" ht="35.1" customHeight="1">
      <c r="A486" s="38"/>
      <c r="B486" s="269" t="s">
        <v>338</v>
      </c>
      <c r="C486" s="1994" t="str">
        <f ca="1">LEFT(INDEX(관리대장!$E$2:$E$197,MATCH('이수증(센터별)'!H481,관리대장!$H$2:$H$197,0)),6)</f>
        <v>630506</v>
      </c>
      <c r="D486" s="1994"/>
      <c r="E486" s="271"/>
      <c r="F486" s="270"/>
      <c r="G486" s="270"/>
    </row>
    <row r="487" spans="1:8" ht="35.1" customHeight="1">
      <c r="A487" s="38"/>
      <c r="B487" s="269" t="s">
        <v>339</v>
      </c>
      <c r="C487" s="1995">
        <f ca="1">INDEX(관리대장!$P$2:$P$3000,MATCH('이수증(센터별)'!$H481,관리대장!$H$2:$H$30000,0))</f>
        <v>44135</v>
      </c>
      <c r="D487" s="1995"/>
      <c r="E487" s="271"/>
      <c r="F487" s="271"/>
      <c r="G487" s="271"/>
    </row>
    <row r="488" spans="1:8" ht="35.1" customHeight="1">
      <c r="A488" s="38"/>
      <c r="B488" s="269" t="s">
        <v>340</v>
      </c>
      <c r="C488" s="1996" t="s">
        <v>351</v>
      </c>
      <c r="D488" s="1996"/>
      <c r="E488" s="270"/>
      <c r="F488" s="270"/>
      <c r="G488" s="270"/>
    </row>
    <row r="489" spans="1:8" ht="35.1" customHeight="1">
      <c r="A489" s="38"/>
      <c r="B489" s="1998" t="s">
        <v>341</v>
      </c>
      <c r="C489" s="1998"/>
      <c r="D489" s="1998" t="str">
        <f>LEFT(INDEX(관리대장!$B:$B,MATCH('이수증(센터별)'!$H481,관리대장!$H:$H,0)),LEN(INDEX(관리대장!$B:$B,MATCH('이수증(센터별)'!$H481,관리대장!$H:$H,0)))-1)</f>
        <v>명성재가복지센터</v>
      </c>
      <c r="E489" s="1998"/>
      <c r="F489" s="1998"/>
      <c r="G489" s="270"/>
    </row>
    <row r="490" spans="1:8" ht="35.1" customHeight="1">
      <c r="A490" s="39"/>
      <c r="B490" s="1999" t="s">
        <v>342</v>
      </c>
      <c r="C490" s="1999"/>
      <c r="D490" s="2000" t="str">
        <f ca="1">INDEX(관리대장!$C$2:$C$197,MATCH('이수증(센터별)'!H481,관리대장!$H$2:$H$197,0))</f>
        <v>3-11320-00360</v>
      </c>
      <c r="E490" s="2000"/>
      <c r="F490" s="271"/>
      <c r="G490" s="272"/>
    </row>
    <row r="491" spans="1:8" s="1" customFormat="1" ht="35.1" customHeight="1">
      <c r="A491" s="40"/>
      <c r="B491" s="273"/>
      <c r="C491" s="274"/>
      <c r="D491" s="274"/>
      <c r="E491" s="274"/>
      <c r="F491" s="274"/>
      <c r="G491" s="274"/>
    </row>
    <row r="492" spans="1:8" ht="35.1" customHeight="1">
      <c r="A492" s="2001" t="s">
        <v>820</v>
      </c>
      <c r="B492" s="2001"/>
      <c r="C492" s="2001"/>
      <c r="D492" s="2001"/>
      <c r="E492" s="2001"/>
      <c r="F492" s="2001"/>
      <c r="G492" s="2001"/>
    </row>
    <row r="493" spans="1:8" ht="35.1" customHeight="1">
      <c r="A493" s="2001"/>
      <c r="B493" s="2001"/>
      <c r="C493" s="2001"/>
      <c r="D493" s="2001"/>
      <c r="E493" s="2001"/>
      <c r="F493" s="2001"/>
      <c r="G493" s="2001"/>
    </row>
    <row r="494" spans="1:8" ht="35.1" customHeight="1">
      <c r="A494" s="2001"/>
      <c r="B494" s="2001"/>
      <c r="C494" s="2001"/>
      <c r="D494" s="2001"/>
      <c r="E494" s="2001"/>
      <c r="F494" s="2001"/>
      <c r="G494" s="2001"/>
    </row>
    <row r="495" spans="1:8" ht="35.1" customHeight="1">
      <c r="A495" s="2001"/>
      <c r="B495" s="2001"/>
      <c r="C495" s="2001"/>
      <c r="D495" s="2001"/>
      <c r="E495" s="2001"/>
      <c r="F495" s="2001"/>
      <c r="G495" s="2001"/>
    </row>
    <row r="496" spans="1:8" s="1" customFormat="1" ht="35.1" customHeight="1">
      <c r="A496" s="275"/>
      <c r="B496" s="276"/>
      <c r="C496" s="276"/>
      <c r="D496" s="276"/>
      <c r="E496" s="276"/>
      <c r="F496" s="276"/>
      <c r="G496" s="276"/>
    </row>
    <row r="497" spans="1:8" ht="35.1" customHeight="1">
      <c r="A497" s="2002">
        <f t="shared" ref="A497" ca="1" si="23">C487</f>
        <v>44135</v>
      </c>
      <c r="B497" s="2002"/>
      <c r="C497" s="2002"/>
      <c r="D497" s="2002"/>
      <c r="E497" s="2002"/>
      <c r="F497" s="2002"/>
      <c r="G497" s="2002"/>
    </row>
    <row r="498" spans="1:8" s="263" customFormat="1" ht="35.1" customHeight="1">
      <c r="A498" s="42"/>
    </row>
    <row r="499" spans="1:8" ht="35.1" customHeight="1">
      <c r="A499" s="1997" t="s">
        <v>343</v>
      </c>
      <c r="B499" s="1997"/>
      <c r="C499" s="1997"/>
      <c r="D499" s="1997"/>
      <c r="E499" s="1997"/>
      <c r="F499" s="1997"/>
      <c r="G499" s="1997"/>
    </row>
    <row r="500" spans="1:8" ht="35.1" customHeight="1"/>
    <row r="501" spans="1:8" ht="33.75">
      <c r="A501" s="1991" t="str">
        <f>INDEX(관리대장!$A$2:$A$197,MATCH('이수증(센터별)'!H501,관리대장!$H$2:$H$197,0))</f>
        <v>제2020-1031-16호</v>
      </c>
      <c r="B501" s="1991"/>
      <c r="C501" s="1991"/>
      <c r="D501" s="264"/>
      <c r="E501" s="264"/>
      <c r="F501" s="264"/>
      <c r="G501" s="264"/>
      <c r="H501" s="265">
        <f>H481+1</f>
        <v>117</v>
      </c>
    </row>
    <row r="502" spans="1:8" s="58" customFormat="1" ht="13.5">
      <c r="A502" s="266"/>
      <c r="B502" s="266"/>
      <c r="C502" s="266"/>
      <c r="D502" s="267"/>
      <c r="E502" s="267"/>
      <c r="F502" s="267"/>
      <c r="G502" s="267"/>
      <c r="H502" s="268"/>
    </row>
    <row r="503" spans="1:8" ht="35.1" customHeight="1">
      <c r="A503" s="37"/>
      <c r="B503" s="1992" t="s">
        <v>336</v>
      </c>
      <c r="C503" s="1992"/>
      <c r="D503" s="1992"/>
      <c r="E503" s="1992"/>
      <c r="F503" s="1992"/>
      <c r="G503" s="1992"/>
    </row>
    <row r="504" spans="1:8" s="263" customFormat="1" ht="35.1" customHeight="1">
      <c r="A504" s="41"/>
      <c r="B504" s="41"/>
      <c r="C504" s="41"/>
      <c r="D504" s="41"/>
      <c r="E504" s="41"/>
      <c r="F504" s="41"/>
      <c r="G504" s="41"/>
    </row>
    <row r="505" spans="1:8" ht="35.1" customHeight="1">
      <c r="A505" s="38"/>
      <c r="B505" s="269" t="s">
        <v>337</v>
      </c>
      <c r="C505" s="1993" t="str">
        <f ca="1">INDEX(관리대장!$D$2:$D$197,MATCH('이수증(센터별)'!H501,관리대장!$H$2:$H$197,0))</f>
        <v>이금자</v>
      </c>
      <c r="D505" s="1993"/>
      <c r="E505" s="269"/>
      <c r="F505" s="270"/>
      <c r="G505" s="270"/>
    </row>
    <row r="506" spans="1:8" ht="35.1" customHeight="1">
      <c r="A506" s="38"/>
      <c r="B506" s="269" t="s">
        <v>338</v>
      </c>
      <c r="C506" s="1994" t="str">
        <f ca="1">LEFT(INDEX(관리대장!$E$2:$E$197,MATCH('이수증(센터별)'!H501,관리대장!$H$2:$H$197,0)),6)</f>
        <v>591204</v>
      </c>
      <c r="D506" s="1994"/>
      <c r="E506" s="271"/>
      <c r="F506" s="270"/>
      <c r="G506" s="270"/>
    </row>
    <row r="507" spans="1:8" ht="35.1" customHeight="1">
      <c r="A507" s="38"/>
      <c r="B507" s="269" t="s">
        <v>339</v>
      </c>
      <c r="C507" s="1995">
        <f ca="1">INDEX(관리대장!$P$2:$P$3000,MATCH('이수증(센터별)'!$H501,관리대장!$H$2:$H$30000,0))</f>
        <v>44135</v>
      </c>
      <c r="D507" s="1995"/>
      <c r="E507" s="271"/>
      <c r="F507" s="271"/>
      <c r="G507" s="271"/>
    </row>
    <row r="508" spans="1:8" ht="35.1" customHeight="1">
      <c r="A508" s="38"/>
      <c r="B508" s="269" t="s">
        <v>340</v>
      </c>
      <c r="C508" s="1996" t="s">
        <v>351</v>
      </c>
      <c r="D508" s="1996"/>
      <c r="E508" s="270"/>
      <c r="F508" s="270"/>
      <c r="G508" s="270"/>
    </row>
    <row r="509" spans="1:8" ht="35.1" customHeight="1">
      <c r="A509" s="38"/>
      <c r="B509" s="1998" t="s">
        <v>341</v>
      </c>
      <c r="C509" s="1998"/>
      <c r="D509" s="1998" t="str">
        <f>LEFT(INDEX(관리대장!$B:$B,MATCH('이수증(센터별)'!$H501,관리대장!$H:$H,0)),LEN(INDEX(관리대장!$B:$B,MATCH('이수증(센터별)'!$H501,관리대장!$H:$H,0)))-1)</f>
        <v>명성재가복지센터</v>
      </c>
      <c r="E509" s="1998"/>
      <c r="F509" s="1998"/>
      <c r="G509" s="270"/>
    </row>
    <row r="510" spans="1:8" ht="35.1" customHeight="1">
      <c r="A510" s="39"/>
      <c r="B510" s="1999" t="s">
        <v>342</v>
      </c>
      <c r="C510" s="1999"/>
      <c r="D510" s="2000" t="str">
        <f ca="1">INDEX(관리대장!$C$2:$C$197,MATCH('이수증(센터별)'!H501,관리대장!$H$2:$H$197,0))</f>
        <v>3-11320-00360</v>
      </c>
      <c r="E510" s="2000"/>
      <c r="F510" s="271"/>
      <c r="G510" s="272"/>
    </row>
    <row r="511" spans="1:8" s="1" customFormat="1" ht="35.1" customHeight="1">
      <c r="A511" s="40"/>
      <c r="B511" s="273"/>
      <c r="C511" s="274"/>
      <c r="D511" s="274"/>
      <c r="E511" s="274"/>
      <c r="F511" s="274"/>
      <c r="G511" s="274"/>
    </row>
    <row r="512" spans="1:8" ht="35.1" customHeight="1">
      <c r="A512" s="2001" t="s">
        <v>820</v>
      </c>
      <c r="B512" s="2001"/>
      <c r="C512" s="2001"/>
      <c r="D512" s="2001"/>
      <c r="E512" s="2001"/>
      <c r="F512" s="2001"/>
      <c r="G512" s="2001"/>
    </row>
    <row r="513" spans="1:8" ht="35.1" customHeight="1">
      <c r="A513" s="2001"/>
      <c r="B513" s="2001"/>
      <c r="C513" s="2001"/>
      <c r="D513" s="2001"/>
      <c r="E513" s="2001"/>
      <c r="F513" s="2001"/>
      <c r="G513" s="2001"/>
    </row>
    <row r="514" spans="1:8" ht="35.1" customHeight="1">
      <c r="A514" s="2001"/>
      <c r="B514" s="2001"/>
      <c r="C514" s="2001"/>
      <c r="D514" s="2001"/>
      <c r="E514" s="2001"/>
      <c r="F514" s="2001"/>
      <c r="G514" s="2001"/>
    </row>
    <row r="515" spans="1:8" ht="35.1" customHeight="1">
      <c r="A515" s="2001"/>
      <c r="B515" s="2001"/>
      <c r="C515" s="2001"/>
      <c r="D515" s="2001"/>
      <c r="E515" s="2001"/>
      <c r="F515" s="2001"/>
      <c r="G515" s="2001"/>
    </row>
    <row r="516" spans="1:8" s="1" customFormat="1" ht="35.1" customHeight="1">
      <c r="A516" s="275"/>
      <c r="B516" s="276"/>
      <c r="C516" s="276"/>
      <c r="D516" s="276"/>
      <c r="E516" s="276"/>
      <c r="F516" s="276"/>
      <c r="G516" s="276"/>
    </row>
    <row r="517" spans="1:8" ht="35.1" customHeight="1">
      <c r="A517" s="2002">
        <f t="shared" ref="A517" ca="1" si="24">C507</f>
        <v>44135</v>
      </c>
      <c r="B517" s="2002"/>
      <c r="C517" s="2002"/>
      <c r="D517" s="2002"/>
      <c r="E517" s="2002"/>
      <c r="F517" s="2002"/>
      <c r="G517" s="2002"/>
    </row>
    <row r="518" spans="1:8" s="263" customFormat="1" ht="35.1" customHeight="1">
      <c r="A518" s="42"/>
    </row>
    <row r="519" spans="1:8" ht="35.1" customHeight="1">
      <c r="A519" s="1997" t="s">
        <v>343</v>
      </c>
      <c r="B519" s="1997"/>
      <c r="C519" s="1997"/>
      <c r="D519" s="1997"/>
      <c r="E519" s="1997"/>
      <c r="F519" s="1997"/>
      <c r="G519" s="1997"/>
    </row>
    <row r="520" spans="1:8" ht="35.1" customHeight="1"/>
    <row r="521" spans="1:8" ht="33.75">
      <c r="A521" s="1991" t="str">
        <f>INDEX(관리대장!$A$2:$A$197,MATCH('이수증(센터별)'!H521,관리대장!$H$2:$H$197,0))</f>
        <v>제2020-1031-17호</v>
      </c>
      <c r="B521" s="1991"/>
      <c r="C521" s="1991"/>
      <c r="D521" s="264"/>
      <c r="E521" s="264"/>
      <c r="F521" s="264"/>
      <c r="G521" s="264"/>
      <c r="H521" s="265">
        <f>H501+1</f>
        <v>118</v>
      </c>
    </row>
    <row r="522" spans="1:8" s="58" customFormat="1" ht="13.5">
      <c r="A522" s="266"/>
      <c r="B522" s="266"/>
      <c r="C522" s="266"/>
      <c r="D522" s="267"/>
      <c r="E522" s="267"/>
      <c r="F522" s="267"/>
      <c r="G522" s="267"/>
      <c r="H522" s="268"/>
    </row>
    <row r="523" spans="1:8" ht="35.1" customHeight="1">
      <c r="A523" s="37"/>
      <c r="B523" s="1992" t="s">
        <v>336</v>
      </c>
      <c r="C523" s="1992"/>
      <c r="D523" s="1992"/>
      <c r="E523" s="1992"/>
      <c r="F523" s="1992"/>
      <c r="G523" s="1992"/>
    </row>
    <row r="524" spans="1:8" s="263" customFormat="1" ht="35.1" customHeight="1">
      <c r="A524" s="41"/>
      <c r="B524" s="41"/>
      <c r="C524" s="41"/>
      <c r="D524" s="41"/>
      <c r="E524" s="41"/>
      <c r="F524" s="41"/>
      <c r="G524" s="41"/>
    </row>
    <row r="525" spans="1:8" ht="35.1" customHeight="1">
      <c r="A525" s="38"/>
      <c r="B525" s="269" t="s">
        <v>337</v>
      </c>
      <c r="C525" s="1993" t="str">
        <f ca="1">INDEX(관리대장!$D$2:$D$197,MATCH('이수증(센터별)'!H521,관리대장!$H$2:$H$197,0))</f>
        <v>이남희</v>
      </c>
      <c r="D525" s="1993"/>
      <c r="E525" s="269"/>
      <c r="F525" s="270"/>
      <c r="G525" s="270"/>
    </row>
    <row r="526" spans="1:8" ht="35.1" customHeight="1">
      <c r="A526" s="38"/>
      <c r="B526" s="269" t="s">
        <v>338</v>
      </c>
      <c r="C526" s="1994" t="str">
        <f ca="1">LEFT(INDEX(관리대장!$E$2:$E$197,MATCH('이수증(센터별)'!H521,관리대장!$H$2:$H$197,0)),6)</f>
        <v>470620</v>
      </c>
      <c r="D526" s="1994"/>
      <c r="E526" s="271"/>
      <c r="F526" s="270"/>
      <c r="G526" s="270"/>
    </row>
    <row r="527" spans="1:8" ht="35.1" customHeight="1">
      <c r="A527" s="38"/>
      <c r="B527" s="269" t="s">
        <v>339</v>
      </c>
      <c r="C527" s="1995">
        <f ca="1">INDEX(관리대장!$P$2:$P$3000,MATCH('이수증(센터별)'!$H521,관리대장!$H$2:$H$30000,0))</f>
        <v>44135</v>
      </c>
      <c r="D527" s="1995"/>
      <c r="E527" s="271"/>
      <c r="F527" s="271"/>
      <c r="G527" s="271"/>
    </row>
    <row r="528" spans="1:8" ht="35.1" customHeight="1">
      <c r="A528" s="38"/>
      <c r="B528" s="269" t="s">
        <v>340</v>
      </c>
      <c r="C528" s="1996" t="s">
        <v>351</v>
      </c>
      <c r="D528" s="1996"/>
      <c r="E528" s="270"/>
      <c r="F528" s="270"/>
      <c r="G528" s="270"/>
    </row>
    <row r="529" spans="1:8" ht="35.1" customHeight="1">
      <c r="A529" s="38"/>
      <c r="B529" s="1998" t="s">
        <v>341</v>
      </c>
      <c r="C529" s="1998"/>
      <c r="D529" s="1998" t="str">
        <f>LEFT(INDEX(관리대장!$B:$B,MATCH('이수증(센터별)'!$H521,관리대장!$H:$H,0)),LEN(INDEX(관리대장!$B:$B,MATCH('이수증(센터별)'!$H521,관리대장!$H:$H,0)))-1)</f>
        <v>명성재가복지센터</v>
      </c>
      <c r="E529" s="1998"/>
      <c r="F529" s="1998"/>
      <c r="G529" s="270"/>
    </row>
    <row r="530" spans="1:8" ht="35.1" customHeight="1">
      <c r="A530" s="39"/>
      <c r="B530" s="1999" t="s">
        <v>342</v>
      </c>
      <c r="C530" s="1999"/>
      <c r="D530" s="2000" t="str">
        <f ca="1">INDEX(관리대장!$C$2:$C$197,MATCH('이수증(센터별)'!H521,관리대장!$H$2:$H$197,0))</f>
        <v>3-11320-00360</v>
      </c>
      <c r="E530" s="2000"/>
      <c r="F530" s="271"/>
      <c r="G530" s="272"/>
    </row>
    <row r="531" spans="1:8" s="1" customFormat="1" ht="35.1" customHeight="1">
      <c r="A531" s="40"/>
      <c r="B531" s="273"/>
      <c r="C531" s="274"/>
      <c r="D531" s="274"/>
      <c r="E531" s="274"/>
      <c r="F531" s="274"/>
      <c r="G531" s="274"/>
    </row>
    <row r="532" spans="1:8" ht="35.1" customHeight="1">
      <c r="A532" s="2001" t="s">
        <v>820</v>
      </c>
      <c r="B532" s="2001"/>
      <c r="C532" s="2001"/>
      <c r="D532" s="2001"/>
      <c r="E532" s="2001"/>
      <c r="F532" s="2001"/>
      <c r="G532" s="2001"/>
    </row>
    <row r="533" spans="1:8" ht="35.1" customHeight="1">
      <c r="A533" s="2001"/>
      <c r="B533" s="2001"/>
      <c r="C533" s="2001"/>
      <c r="D533" s="2001"/>
      <c r="E533" s="2001"/>
      <c r="F533" s="2001"/>
      <c r="G533" s="2001"/>
    </row>
    <row r="534" spans="1:8" ht="35.1" customHeight="1">
      <c r="A534" s="2001"/>
      <c r="B534" s="2001"/>
      <c r="C534" s="2001"/>
      <c r="D534" s="2001"/>
      <c r="E534" s="2001"/>
      <c r="F534" s="2001"/>
      <c r="G534" s="2001"/>
    </row>
    <row r="535" spans="1:8" ht="35.1" customHeight="1">
      <c r="A535" s="2001"/>
      <c r="B535" s="2001"/>
      <c r="C535" s="2001"/>
      <c r="D535" s="2001"/>
      <c r="E535" s="2001"/>
      <c r="F535" s="2001"/>
      <c r="G535" s="2001"/>
    </row>
    <row r="536" spans="1:8" s="1" customFormat="1" ht="35.1" customHeight="1">
      <c r="A536" s="275"/>
      <c r="B536" s="276"/>
      <c r="C536" s="276"/>
      <c r="D536" s="276"/>
      <c r="E536" s="276"/>
      <c r="F536" s="276"/>
      <c r="G536" s="276"/>
    </row>
    <row r="537" spans="1:8" ht="35.1" customHeight="1">
      <c r="A537" s="2002">
        <f t="shared" ref="A537" ca="1" si="25">C527</f>
        <v>44135</v>
      </c>
      <c r="B537" s="2002"/>
      <c r="C537" s="2002"/>
      <c r="D537" s="2002"/>
      <c r="E537" s="2002"/>
      <c r="F537" s="2002"/>
      <c r="G537" s="2002"/>
    </row>
    <row r="538" spans="1:8" s="263" customFormat="1" ht="35.1" customHeight="1">
      <c r="A538" s="42"/>
    </row>
    <row r="539" spans="1:8" ht="35.1" customHeight="1">
      <c r="A539" s="1997" t="s">
        <v>343</v>
      </c>
      <c r="B539" s="1997"/>
      <c r="C539" s="1997"/>
      <c r="D539" s="1997"/>
      <c r="E539" s="1997"/>
      <c r="F539" s="1997"/>
      <c r="G539" s="1997"/>
    </row>
    <row r="540" spans="1:8" ht="35.1" customHeight="1"/>
    <row r="541" spans="1:8" ht="33.75">
      <c r="A541" s="1991" t="str">
        <f>INDEX(관리대장!$A$2:$A$197,MATCH('이수증(센터별)'!H541,관리대장!$H$2:$H$197,0))</f>
        <v>제2020-1031-18호</v>
      </c>
      <c r="B541" s="1991"/>
      <c r="C541" s="1991"/>
      <c r="D541" s="264"/>
      <c r="E541" s="264"/>
      <c r="F541" s="264"/>
      <c r="G541" s="264"/>
      <c r="H541" s="265">
        <f>H521+1</f>
        <v>119</v>
      </c>
    </row>
    <row r="542" spans="1:8" s="58" customFormat="1" ht="13.5">
      <c r="A542" s="266"/>
      <c r="B542" s="266"/>
      <c r="C542" s="266"/>
      <c r="D542" s="267"/>
      <c r="E542" s="267"/>
      <c r="F542" s="267"/>
      <c r="G542" s="267"/>
      <c r="H542" s="268"/>
    </row>
    <row r="543" spans="1:8" ht="35.1" customHeight="1">
      <c r="A543" s="37"/>
      <c r="B543" s="1992" t="s">
        <v>336</v>
      </c>
      <c r="C543" s="1992"/>
      <c r="D543" s="1992"/>
      <c r="E543" s="1992"/>
      <c r="F543" s="1992"/>
      <c r="G543" s="1992"/>
    </row>
    <row r="544" spans="1:8" s="263" customFormat="1" ht="35.1" customHeight="1">
      <c r="A544" s="41"/>
      <c r="B544" s="41"/>
      <c r="C544" s="41"/>
      <c r="D544" s="41"/>
      <c r="E544" s="41"/>
      <c r="F544" s="41"/>
      <c r="G544" s="41"/>
    </row>
    <row r="545" spans="1:7" ht="35.1" customHeight="1">
      <c r="A545" s="38"/>
      <c r="B545" s="269" t="s">
        <v>337</v>
      </c>
      <c r="C545" s="1993" t="str">
        <f ca="1">INDEX(관리대장!$D$2:$D$197,MATCH('이수증(센터별)'!H541,관리대장!$H$2:$H$197,0))</f>
        <v>이삼남</v>
      </c>
      <c r="D545" s="1993"/>
      <c r="E545" s="269"/>
      <c r="F545" s="270"/>
      <c r="G545" s="270"/>
    </row>
    <row r="546" spans="1:7" ht="35.1" customHeight="1">
      <c r="A546" s="38"/>
      <c r="B546" s="269" t="s">
        <v>338</v>
      </c>
      <c r="C546" s="1994" t="str">
        <f ca="1">LEFT(INDEX(관리대장!$E$2:$E$197,MATCH('이수증(센터별)'!H541,관리대장!$H$2:$H$197,0)),6)</f>
        <v>610412</v>
      </c>
      <c r="D546" s="1994"/>
      <c r="E546" s="271"/>
      <c r="F546" s="270"/>
      <c r="G546" s="270"/>
    </row>
    <row r="547" spans="1:7" ht="35.1" customHeight="1">
      <c r="A547" s="38"/>
      <c r="B547" s="269" t="s">
        <v>339</v>
      </c>
      <c r="C547" s="1995">
        <f ca="1">INDEX(관리대장!$P$2:$P$3000,MATCH('이수증(센터별)'!$H541,관리대장!$H$2:$H$30000,0))</f>
        <v>44135</v>
      </c>
      <c r="D547" s="1995"/>
      <c r="E547" s="271"/>
      <c r="F547" s="271"/>
      <c r="G547" s="271"/>
    </row>
    <row r="548" spans="1:7" ht="35.1" customHeight="1">
      <c r="A548" s="38"/>
      <c r="B548" s="269" t="s">
        <v>340</v>
      </c>
      <c r="C548" s="1996" t="s">
        <v>351</v>
      </c>
      <c r="D548" s="1996"/>
      <c r="E548" s="270"/>
      <c r="F548" s="270"/>
      <c r="G548" s="270"/>
    </row>
    <row r="549" spans="1:7" ht="35.1" customHeight="1">
      <c r="A549" s="38"/>
      <c r="B549" s="1998" t="s">
        <v>341</v>
      </c>
      <c r="C549" s="1998"/>
      <c r="D549" s="1998" t="str">
        <f>LEFT(INDEX(관리대장!$B:$B,MATCH('이수증(센터별)'!$H541,관리대장!$H:$H,0)),LEN(INDEX(관리대장!$B:$B,MATCH('이수증(센터별)'!$H541,관리대장!$H:$H,0)))-1)</f>
        <v>명성재가복지센터</v>
      </c>
      <c r="E549" s="1998"/>
      <c r="F549" s="1998"/>
      <c r="G549" s="270"/>
    </row>
    <row r="550" spans="1:7" ht="35.1" customHeight="1">
      <c r="A550" s="39"/>
      <c r="B550" s="1999" t="s">
        <v>342</v>
      </c>
      <c r="C550" s="1999"/>
      <c r="D550" s="2000" t="str">
        <f ca="1">INDEX(관리대장!$C$2:$C$197,MATCH('이수증(센터별)'!H541,관리대장!$H$2:$H$197,0))</f>
        <v>3-11320-00360</v>
      </c>
      <c r="E550" s="2000"/>
      <c r="F550" s="271"/>
      <c r="G550" s="272"/>
    </row>
    <row r="551" spans="1:7" s="1" customFormat="1" ht="35.1" customHeight="1">
      <c r="A551" s="40"/>
      <c r="B551" s="273"/>
      <c r="C551" s="274"/>
      <c r="D551" s="274"/>
      <c r="E551" s="274"/>
      <c r="F551" s="274"/>
      <c r="G551" s="274"/>
    </row>
    <row r="552" spans="1:7" ht="35.1" customHeight="1">
      <c r="A552" s="2001" t="s">
        <v>820</v>
      </c>
      <c r="B552" s="2001"/>
      <c r="C552" s="2001"/>
      <c r="D552" s="2001"/>
      <c r="E552" s="2001"/>
      <c r="F552" s="2001"/>
      <c r="G552" s="2001"/>
    </row>
    <row r="553" spans="1:7" ht="35.1" customHeight="1">
      <c r="A553" s="2001"/>
      <c r="B553" s="2001"/>
      <c r="C553" s="2001"/>
      <c r="D553" s="2001"/>
      <c r="E553" s="2001"/>
      <c r="F553" s="2001"/>
      <c r="G553" s="2001"/>
    </row>
    <row r="554" spans="1:7" ht="35.1" customHeight="1">
      <c r="A554" s="2001"/>
      <c r="B554" s="2001"/>
      <c r="C554" s="2001"/>
      <c r="D554" s="2001"/>
      <c r="E554" s="2001"/>
      <c r="F554" s="2001"/>
      <c r="G554" s="2001"/>
    </row>
    <row r="555" spans="1:7" ht="35.1" customHeight="1">
      <c r="A555" s="2001"/>
      <c r="B555" s="2001"/>
      <c r="C555" s="2001"/>
      <c r="D555" s="2001"/>
      <c r="E555" s="2001"/>
      <c r="F555" s="2001"/>
      <c r="G555" s="2001"/>
    </row>
    <row r="556" spans="1:7" s="1" customFormat="1" ht="35.1" customHeight="1">
      <c r="A556" s="275"/>
      <c r="B556" s="276"/>
      <c r="C556" s="276"/>
      <c r="D556" s="276"/>
      <c r="E556" s="276"/>
      <c r="F556" s="276"/>
      <c r="G556" s="276"/>
    </row>
    <row r="557" spans="1:7" ht="35.1" customHeight="1">
      <c r="A557" s="2002">
        <f t="shared" ref="A557" ca="1" si="26">C547</f>
        <v>44135</v>
      </c>
      <c r="B557" s="2002"/>
      <c r="C557" s="2002"/>
      <c r="D557" s="2002"/>
      <c r="E557" s="2002"/>
      <c r="F557" s="2002"/>
      <c r="G557" s="2002"/>
    </row>
    <row r="558" spans="1:7" s="263" customFormat="1" ht="35.1" customHeight="1">
      <c r="A558" s="42"/>
    </row>
    <row r="559" spans="1:7" ht="35.1" customHeight="1">
      <c r="A559" s="1997" t="s">
        <v>343</v>
      </c>
      <c r="B559" s="1997"/>
      <c r="C559" s="1997"/>
      <c r="D559" s="1997"/>
      <c r="E559" s="1997"/>
      <c r="F559" s="1997"/>
      <c r="G559" s="1997"/>
    </row>
    <row r="560" spans="1:7" ht="35.1" customHeight="1"/>
    <row r="561" spans="1:8" ht="33.75">
      <c r="A561" s="1991" t="str">
        <f>INDEX(관리대장!$A$2:$A$197,MATCH('이수증(센터별)'!H561,관리대장!$H$2:$H$197,0))</f>
        <v>제2020-1031-19호</v>
      </c>
      <c r="B561" s="1991"/>
      <c r="C561" s="1991"/>
      <c r="D561" s="264"/>
      <c r="E561" s="264"/>
      <c r="F561" s="264"/>
      <c r="G561" s="264"/>
      <c r="H561" s="265">
        <f>H541+1</f>
        <v>120</v>
      </c>
    </row>
    <row r="562" spans="1:8" s="58" customFormat="1" ht="13.5">
      <c r="A562" s="266"/>
      <c r="B562" s="266"/>
      <c r="C562" s="266"/>
      <c r="D562" s="267"/>
      <c r="E562" s="267"/>
      <c r="F562" s="267"/>
      <c r="G562" s="267"/>
      <c r="H562" s="268"/>
    </row>
    <row r="563" spans="1:8" ht="35.1" customHeight="1">
      <c r="A563" s="37"/>
      <c r="B563" s="1992" t="s">
        <v>336</v>
      </c>
      <c r="C563" s="1992"/>
      <c r="D563" s="1992"/>
      <c r="E563" s="1992"/>
      <c r="F563" s="1992"/>
      <c r="G563" s="1992"/>
    </row>
    <row r="564" spans="1:8" s="263" customFormat="1" ht="35.1" customHeight="1">
      <c r="A564" s="41"/>
      <c r="B564" s="41"/>
      <c r="C564" s="41"/>
      <c r="D564" s="41"/>
      <c r="E564" s="41"/>
      <c r="F564" s="41"/>
      <c r="G564" s="41"/>
    </row>
    <row r="565" spans="1:8" ht="35.1" customHeight="1">
      <c r="A565" s="38"/>
      <c r="B565" s="269" t="s">
        <v>337</v>
      </c>
      <c r="C565" s="1993" t="str">
        <f ca="1">INDEX(관리대장!$D$2:$D$197,MATCH('이수증(센터별)'!H561,관리대장!$H$2:$H$197,0))</f>
        <v>이인숙</v>
      </c>
      <c r="D565" s="1993"/>
      <c r="E565" s="269"/>
      <c r="F565" s="270"/>
      <c r="G565" s="270"/>
    </row>
    <row r="566" spans="1:8" ht="35.1" customHeight="1">
      <c r="A566" s="38"/>
      <c r="B566" s="269" t="s">
        <v>338</v>
      </c>
      <c r="C566" s="1994" t="str">
        <f ca="1">LEFT(INDEX(관리대장!$E$2:$E$197,MATCH('이수증(센터별)'!H561,관리대장!$H$2:$H$197,0)),6)</f>
        <v>580930</v>
      </c>
      <c r="D566" s="1994"/>
      <c r="E566" s="271"/>
      <c r="F566" s="270"/>
      <c r="G566" s="270"/>
    </row>
    <row r="567" spans="1:8" ht="35.1" customHeight="1">
      <c r="A567" s="38"/>
      <c r="B567" s="269" t="s">
        <v>339</v>
      </c>
      <c r="C567" s="1995">
        <f ca="1">INDEX(관리대장!$P$2:$P$3000,MATCH('이수증(센터별)'!$H561,관리대장!$H$2:$H$30000,0))</f>
        <v>44135</v>
      </c>
      <c r="D567" s="1995"/>
      <c r="E567" s="271"/>
      <c r="F567" s="271"/>
      <c r="G567" s="271"/>
    </row>
    <row r="568" spans="1:8" ht="35.1" customHeight="1">
      <c r="A568" s="38"/>
      <c r="B568" s="269" t="s">
        <v>340</v>
      </c>
      <c r="C568" s="1996" t="s">
        <v>351</v>
      </c>
      <c r="D568" s="1996"/>
      <c r="E568" s="270"/>
      <c r="F568" s="270"/>
      <c r="G568" s="270"/>
    </row>
    <row r="569" spans="1:8" ht="35.1" customHeight="1">
      <c r="A569" s="38"/>
      <c r="B569" s="1998" t="s">
        <v>341</v>
      </c>
      <c r="C569" s="1998"/>
      <c r="D569" s="1998" t="str">
        <f>LEFT(INDEX(관리대장!$B:$B,MATCH('이수증(센터별)'!$H561,관리대장!$H:$H,0)),LEN(INDEX(관리대장!$B:$B,MATCH('이수증(센터별)'!$H561,관리대장!$H:$H,0)))-1)</f>
        <v>명성재가복지센터</v>
      </c>
      <c r="E569" s="1998"/>
      <c r="F569" s="1998"/>
      <c r="G569" s="270"/>
    </row>
    <row r="570" spans="1:8" ht="35.1" customHeight="1">
      <c r="A570" s="39"/>
      <c r="B570" s="1999" t="s">
        <v>342</v>
      </c>
      <c r="C570" s="1999"/>
      <c r="D570" s="2000" t="str">
        <f ca="1">INDEX(관리대장!$C$2:$C$197,MATCH('이수증(센터별)'!H561,관리대장!$H$2:$H$197,0))</f>
        <v>3-11320-00360</v>
      </c>
      <c r="E570" s="2000"/>
      <c r="F570" s="271"/>
      <c r="G570" s="272"/>
    </row>
    <row r="571" spans="1:8" s="1" customFormat="1" ht="35.1" customHeight="1">
      <c r="A571" s="40"/>
      <c r="B571" s="273"/>
      <c r="C571" s="274"/>
      <c r="D571" s="274"/>
      <c r="E571" s="274"/>
      <c r="F571" s="274"/>
      <c r="G571" s="274"/>
    </row>
    <row r="572" spans="1:8" ht="35.1" customHeight="1">
      <c r="A572" s="2001" t="s">
        <v>820</v>
      </c>
      <c r="B572" s="2001"/>
      <c r="C572" s="2001"/>
      <c r="D572" s="2001"/>
      <c r="E572" s="2001"/>
      <c r="F572" s="2001"/>
      <c r="G572" s="2001"/>
    </row>
    <row r="573" spans="1:8" ht="35.1" customHeight="1">
      <c r="A573" s="2001"/>
      <c r="B573" s="2001"/>
      <c r="C573" s="2001"/>
      <c r="D573" s="2001"/>
      <c r="E573" s="2001"/>
      <c r="F573" s="2001"/>
      <c r="G573" s="2001"/>
    </row>
    <row r="574" spans="1:8" ht="35.1" customHeight="1">
      <c r="A574" s="2001"/>
      <c r="B574" s="2001"/>
      <c r="C574" s="2001"/>
      <c r="D574" s="2001"/>
      <c r="E574" s="2001"/>
      <c r="F574" s="2001"/>
      <c r="G574" s="2001"/>
    </row>
    <row r="575" spans="1:8" ht="35.1" customHeight="1">
      <c r="A575" s="2001"/>
      <c r="B575" s="2001"/>
      <c r="C575" s="2001"/>
      <c r="D575" s="2001"/>
      <c r="E575" s="2001"/>
      <c r="F575" s="2001"/>
      <c r="G575" s="2001"/>
    </row>
    <row r="576" spans="1:8" s="1" customFormat="1" ht="35.1" customHeight="1">
      <c r="A576" s="275"/>
      <c r="B576" s="276"/>
      <c r="C576" s="276"/>
      <c r="D576" s="276"/>
      <c r="E576" s="276"/>
      <c r="F576" s="276"/>
      <c r="G576" s="276"/>
    </row>
    <row r="577" spans="1:8" ht="35.1" customHeight="1">
      <c r="A577" s="2002">
        <f t="shared" ref="A577" ca="1" si="27">C567</f>
        <v>44135</v>
      </c>
      <c r="B577" s="2002"/>
      <c r="C577" s="2002"/>
      <c r="D577" s="2002"/>
      <c r="E577" s="2002"/>
      <c r="F577" s="2002"/>
      <c r="G577" s="2002"/>
    </row>
    <row r="578" spans="1:8" s="263" customFormat="1" ht="35.1" customHeight="1">
      <c r="A578" s="42"/>
    </row>
    <row r="579" spans="1:8" ht="35.1" customHeight="1">
      <c r="A579" s="1997" t="s">
        <v>343</v>
      </c>
      <c r="B579" s="1997"/>
      <c r="C579" s="1997"/>
      <c r="D579" s="1997"/>
      <c r="E579" s="1997"/>
      <c r="F579" s="1997"/>
      <c r="G579" s="1997"/>
    </row>
    <row r="580" spans="1:8" ht="35.1" customHeight="1"/>
    <row r="581" spans="1:8" ht="33.75">
      <c r="A581" s="1991" t="str">
        <f>INDEX(관리대장!$A$2:$A$197,MATCH('이수증(센터별)'!H581,관리대장!$H$2:$H$197,0))</f>
        <v>제2020-1031-20호</v>
      </c>
      <c r="B581" s="1991"/>
      <c r="C581" s="1991"/>
      <c r="D581" s="264"/>
      <c r="E581" s="264"/>
      <c r="F581" s="264"/>
      <c r="G581" s="264"/>
      <c r="H581" s="265">
        <f>H561+1</f>
        <v>121</v>
      </c>
    </row>
    <row r="582" spans="1:8" s="58" customFormat="1" ht="13.5">
      <c r="A582" s="266"/>
      <c r="B582" s="266"/>
      <c r="C582" s="266"/>
      <c r="D582" s="267"/>
      <c r="E582" s="267"/>
      <c r="F582" s="267"/>
      <c r="G582" s="267"/>
      <c r="H582" s="268"/>
    </row>
    <row r="583" spans="1:8" ht="35.1" customHeight="1">
      <c r="A583" s="37"/>
      <c r="B583" s="1992" t="s">
        <v>336</v>
      </c>
      <c r="C583" s="1992"/>
      <c r="D583" s="1992"/>
      <c r="E583" s="1992"/>
      <c r="F583" s="1992"/>
      <c r="G583" s="1992"/>
    </row>
    <row r="584" spans="1:8" s="263" customFormat="1" ht="35.1" customHeight="1">
      <c r="A584" s="41"/>
      <c r="B584" s="41"/>
      <c r="C584" s="41"/>
      <c r="D584" s="41"/>
      <c r="E584" s="41"/>
      <c r="F584" s="41"/>
      <c r="G584" s="41"/>
    </row>
    <row r="585" spans="1:8" ht="35.1" customHeight="1">
      <c r="A585" s="38"/>
      <c r="B585" s="269" t="s">
        <v>337</v>
      </c>
      <c r="C585" s="1993" t="str">
        <f ca="1">INDEX(관리대장!$D$2:$D$197,MATCH('이수증(센터별)'!H581,관리대장!$H$2:$H$197,0))</f>
        <v>이춘자</v>
      </c>
      <c r="D585" s="1993"/>
      <c r="E585" s="269"/>
      <c r="F585" s="270"/>
      <c r="G585" s="270"/>
    </row>
    <row r="586" spans="1:8" ht="35.1" customHeight="1">
      <c r="A586" s="38"/>
      <c r="B586" s="269" t="s">
        <v>338</v>
      </c>
      <c r="C586" s="1994" t="str">
        <f ca="1">LEFT(INDEX(관리대장!$E$2:$E$197,MATCH('이수증(센터별)'!H581,관리대장!$H$2:$H$197,0)),6)</f>
        <v>570506</v>
      </c>
      <c r="D586" s="1994"/>
      <c r="E586" s="271"/>
      <c r="F586" s="270"/>
      <c r="G586" s="270"/>
    </row>
    <row r="587" spans="1:8" ht="35.1" customHeight="1">
      <c r="A587" s="38"/>
      <c r="B587" s="269" t="s">
        <v>339</v>
      </c>
      <c r="C587" s="1995">
        <f ca="1">INDEX(관리대장!$P$2:$P$3000,MATCH('이수증(센터별)'!$H581,관리대장!$H$2:$H$30000,0))</f>
        <v>44135</v>
      </c>
      <c r="D587" s="1995"/>
      <c r="E587" s="271"/>
      <c r="F587" s="271"/>
      <c r="G587" s="271"/>
    </row>
    <row r="588" spans="1:8" ht="35.1" customHeight="1">
      <c r="A588" s="38"/>
      <c r="B588" s="269" t="s">
        <v>340</v>
      </c>
      <c r="C588" s="1996" t="s">
        <v>351</v>
      </c>
      <c r="D588" s="1996"/>
      <c r="E588" s="270"/>
      <c r="F588" s="270"/>
      <c r="G588" s="270"/>
    </row>
    <row r="589" spans="1:8" ht="35.1" customHeight="1">
      <c r="A589" s="38"/>
      <c r="B589" s="1998" t="s">
        <v>341</v>
      </c>
      <c r="C589" s="1998"/>
      <c r="D589" s="1998" t="str">
        <f>LEFT(INDEX(관리대장!$B:$B,MATCH('이수증(센터별)'!$H581,관리대장!$H:$H,0)),LEN(INDEX(관리대장!$B:$B,MATCH('이수증(센터별)'!$H581,관리대장!$H:$H,0)))-1)</f>
        <v>명성재가복지센터</v>
      </c>
      <c r="E589" s="1998"/>
      <c r="F589" s="1998"/>
      <c r="G589" s="270"/>
    </row>
    <row r="590" spans="1:8" ht="35.1" customHeight="1">
      <c r="A590" s="39"/>
      <c r="B590" s="1999" t="s">
        <v>342</v>
      </c>
      <c r="C590" s="1999"/>
      <c r="D590" s="2000" t="str">
        <f ca="1">INDEX(관리대장!$C$2:$C$197,MATCH('이수증(센터별)'!H581,관리대장!$H$2:$H$197,0))</f>
        <v>3-11320-00360</v>
      </c>
      <c r="E590" s="2000"/>
      <c r="F590" s="271"/>
      <c r="G590" s="272"/>
    </row>
    <row r="591" spans="1:8" s="1" customFormat="1" ht="35.1" customHeight="1">
      <c r="A591" s="40"/>
      <c r="B591" s="273"/>
      <c r="C591" s="274"/>
      <c r="D591" s="274"/>
      <c r="E591" s="274"/>
      <c r="F591" s="274"/>
      <c r="G591" s="274"/>
    </row>
    <row r="592" spans="1:8" ht="35.1" customHeight="1">
      <c r="A592" s="2001" t="s">
        <v>820</v>
      </c>
      <c r="B592" s="2001"/>
      <c r="C592" s="2001"/>
      <c r="D592" s="2001"/>
      <c r="E592" s="2001"/>
      <c r="F592" s="2001"/>
      <c r="G592" s="2001"/>
    </row>
    <row r="593" spans="1:7" ht="35.1" customHeight="1">
      <c r="A593" s="2001"/>
      <c r="B593" s="2001"/>
      <c r="C593" s="2001"/>
      <c r="D593" s="2001"/>
      <c r="E593" s="2001"/>
      <c r="F593" s="2001"/>
      <c r="G593" s="2001"/>
    </row>
    <row r="594" spans="1:7" ht="35.1" customHeight="1">
      <c r="A594" s="2001"/>
      <c r="B594" s="2001"/>
      <c r="C594" s="2001"/>
      <c r="D594" s="2001"/>
      <c r="E594" s="2001"/>
      <c r="F594" s="2001"/>
      <c r="G594" s="2001"/>
    </row>
    <row r="595" spans="1:7" ht="35.1" customHeight="1">
      <c r="A595" s="2001"/>
      <c r="B595" s="2001"/>
      <c r="C595" s="2001"/>
      <c r="D595" s="2001"/>
      <c r="E595" s="2001"/>
      <c r="F595" s="2001"/>
      <c r="G595" s="2001"/>
    </row>
    <row r="596" spans="1:7" s="1" customFormat="1" ht="35.1" customHeight="1">
      <c r="A596" s="275"/>
      <c r="B596" s="276"/>
      <c r="C596" s="276"/>
      <c r="D596" s="276"/>
      <c r="E596" s="276"/>
      <c r="F596" s="276"/>
      <c r="G596" s="276"/>
    </row>
    <row r="597" spans="1:7" ht="35.1" customHeight="1">
      <c r="A597" s="2002">
        <f t="shared" ref="A597" ca="1" si="28">C587</f>
        <v>44135</v>
      </c>
      <c r="B597" s="2002"/>
      <c r="C597" s="2002"/>
      <c r="D597" s="2002"/>
      <c r="E597" s="2002"/>
      <c r="F597" s="2002"/>
      <c r="G597" s="2002"/>
    </row>
    <row r="598" spans="1:7" s="263" customFormat="1" ht="35.1" customHeight="1">
      <c r="A598" s="42"/>
    </row>
    <row r="599" spans="1:7" ht="35.1" customHeight="1">
      <c r="A599" s="1997" t="s">
        <v>343</v>
      </c>
      <c r="B599" s="1997"/>
      <c r="C599" s="1997"/>
      <c r="D599" s="1997"/>
      <c r="E599" s="1997"/>
      <c r="F599" s="1997"/>
      <c r="G599" s="1997"/>
    </row>
    <row r="600" spans="1:7" ht="35.1" customHeight="1"/>
  </sheetData>
  <mergeCells count="390">
    <mergeCell ref="A592:G595"/>
    <mergeCell ref="A597:G597"/>
    <mergeCell ref="A599:G599"/>
    <mergeCell ref="C586:D586"/>
    <mergeCell ref="C587:D587"/>
    <mergeCell ref="C588:D588"/>
    <mergeCell ref="B589:C589"/>
    <mergeCell ref="D589:F589"/>
    <mergeCell ref="B590:C590"/>
    <mergeCell ref="D590:E590"/>
    <mergeCell ref="A572:G575"/>
    <mergeCell ref="A577:G577"/>
    <mergeCell ref="A579:G579"/>
    <mergeCell ref="A581:C581"/>
    <mergeCell ref="B583:G583"/>
    <mergeCell ref="C585:D585"/>
    <mergeCell ref="C566:D566"/>
    <mergeCell ref="C567:D567"/>
    <mergeCell ref="C568:D568"/>
    <mergeCell ref="B569:C569"/>
    <mergeCell ref="D569:F569"/>
    <mergeCell ref="B570:C570"/>
    <mergeCell ref="D570:E570"/>
    <mergeCell ref="A552:G555"/>
    <mergeCell ref="A557:G557"/>
    <mergeCell ref="A559:G559"/>
    <mergeCell ref="A561:C561"/>
    <mergeCell ref="B563:G563"/>
    <mergeCell ref="C565:D565"/>
    <mergeCell ref="C546:D546"/>
    <mergeCell ref="C547:D547"/>
    <mergeCell ref="C548:D548"/>
    <mergeCell ref="B549:C549"/>
    <mergeCell ref="D549:F549"/>
    <mergeCell ref="B550:C550"/>
    <mergeCell ref="D550:E550"/>
    <mergeCell ref="A532:G535"/>
    <mergeCell ref="A537:G537"/>
    <mergeCell ref="A539:G539"/>
    <mergeCell ref="A541:C541"/>
    <mergeCell ref="B543:G543"/>
    <mergeCell ref="C545:D545"/>
    <mergeCell ref="C526:D526"/>
    <mergeCell ref="C527:D527"/>
    <mergeCell ref="C528:D528"/>
    <mergeCell ref="B529:C529"/>
    <mergeCell ref="D529:F529"/>
    <mergeCell ref="B530:C530"/>
    <mergeCell ref="D530:E530"/>
    <mergeCell ref="A512:G515"/>
    <mergeCell ref="A517:G517"/>
    <mergeCell ref="A519:G519"/>
    <mergeCell ref="A521:C521"/>
    <mergeCell ref="B523:G523"/>
    <mergeCell ref="C525:D525"/>
    <mergeCell ref="C506:D506"/>
    <mergeCell ref="C507:D507"/>
    <mergeCell ref="C508:D508"/>
    <mergeCell ref="B509:C509"/>
    <mergeCell ref="D509:F509"/>
    <mergeCell ref="B510:C510"/>
    <mergeCell ref="D510:E510"/>
    <mergeCell ref="A492:G495"/>
    <mergeCell ref="A497:G497"/>
    <mergeCell ref="A499:G499"/>
    <mergeCell ref="A501:C501"/>
    <mergeCell ref="B503:G503"/>
    <mergeCell ref="C505:D505"/>
    <mergeCell ref="C486:D486"/>
    <mergeCell ref="C487:D487"/>
    <mergeCell ref="C488:D488"/>
    <mergeCell ref="B489:C489"/>
    <mergeCell ref="D489:F489"/>
    <mergeCell ref="B490:C490"/>
    <mergeCell ref="D490:E490"/>
    <mergeCell ref="A472:G475"/>
    <mergeCell ref="A477:G477"/>
    <mergeCell ref="A479:G479"/>
    <mergeCell ref="A481:C481"/>
    <mergeCell ref="B483:G483"/>
    <mergeCell ref="C485:D485"/>
    <mergeCell ref="C466:D466"/>
    <mergeCell ref="C467:D467"/>
    <mergeCell ref="C468:D468"/>
    <mergeCell ref="B469:C469"/>
    <mergeCell ref="D469:F469"/>
    <mergeCell ref="B470:C470"/>
    <mergeCell ref="D470:E470"/>
    <mergeCell ref="A452:G455"/>
    <mergeCell ref="A457:G457"/>
    <mergeCell ref="A459:G459"/>
    <mergeCell ref="A461:C461"/>
    <mergeCell ref="B463:G463"/>
    <mergeCell ref="C465:D465"/>
    <mergeCell ref="C446:D446"/>
    <mergeCell ref="C447:D447"/>
    <mergeCell ref="C448:D448"/>
    <mergeCell ref="B449:C449"/>
    <mergeCell ref="D449:F449"/>
    <mergeCell ref="B450:C450"/>
    <mergeCell ref="D450:E450"/>
    <mergeCell ref="A432:G435"/>
    <mergeCell ref="A437:G437"/>
    <mergeCell ref="A439:G439"/>
    <mergeCell ref="A441:C441"/>
    <mergeCell ref="B443:G443"/>
    <mergeCell ref="C445:D445"/>
    <mergeCell ref="C426:D426"/>
    <mergeCell ref="C427:D427"/>
    <mergeCell ref="C428:D428"/>
    <mergeCell ref="B429:C429"/>
    <mergeCell ref="D429:F429"/>
    <mergeCell ref="B430:C430"/>
    <mergeCell ref="D430:E430"/>
    <mergeCell ref="A412:G415"/>
    <mergeCell ref="A417:G417"/>
    <mergeCell ref="A419:G419"/>
    <mergeCell ref="A421:C421"/>
    <mergeCell ref="B423:G423"/>
    <mergeCell ref="C425:D425"/>
    <mergeCell ref="C406:D406"/>
    <mergeCell ref="C407:D407"/>
    <mergeCell ref="C408:D408"/>
    <mergeCell ref="B409:C409"/>
    <mergeCell ref="D409:F409"/>
    <mergeCell ref="B410:C410"/>
    <mergeCell ref="D410:E410"/>
    <mergeCell ref="A392:G395"/>
    <mergeCell ref="A397:G397"/>
    <mergeCell ref="A399:G399"/>
    <mergeCell ref="A401:C401"/>
    <mergeCell ref="B403:G403"/>
    <mergeCell ref="C405:D405"/>
    <mergeCell ref="C386:D386"/>
    <mergeCell ref="C387:D387"/>
    <mergeCell ref="C388:D388"/>
    <mergeCell ref="B389:C389"/>
    <mergeCell ref="D389:F389"/>
    <mergeCell ref="B390:C390"/>
    <mergeCell ref="D390:E390"/>
    <mergeCell ref="A372:G375"/>
    <mergeCell ref="A377:G377"/>
    <mergeCell ref="A379:G379"/>
    <mergeCell ref="A381:C381"/>
    <mergeCell ref="B383:G383"/>
    <mergeCell ref="C385:D385"/>
    <mergeCell ref="C366:D366"/>
    <mergeCell ref="C367:D367"/>
    <mergeCell ref="C368:D368"/>
    <mergeCell ref="B369:C369"/>
    <mergeCell ref="D369:F369"/>
    <mergeCell ref="B370:C370"/>
    <mergeCell ref="D370:E370"/>
    <mergeCell ref="A352:G355"/>
    <mergeCell ref="A357:G357"/>
    <mergeCell ref="A359:G359"/>
    <mergeCell ref="A361:C361"/>
    <mergeCell ref="B363:G363"/>
    <mergeCell ref="C365:D365"/>
    <mergeCell ref="C346:D346"/>
    <mergeCell ref="C347:D347"/>
    <mergeCell ref="C348:D348"/>
    <mergeCell ref="B349:C349"/>
    <mergeCell ref="D349:F349"/>
    <mergeCell ref="B350:C350"/>
    <mergeCell ref="D350:E350"/>
    <mergeCell ref="A332:G335"/>
    <mergeCell ref="A337:G337"/>
    <mergeCell ref="A339:G339"/>
    <mergeCell ref="A341:C341"/>
    <mergeCell ref="B343:G343"/>
    <mergeCell ref="C345:D345"/>
    <mergeCell ref="C326:D326"/>
    <mergeCell ref="C327:D327"/>
    <mergeCell ref="C328:D328"/>
    <mergeCell ref="B329:C329"/>
    <mergeCell ref="D329:F329"/>
    <mergeCell ref="B330:C330"/>
    <mergeCell ref="D330:E330"/>
    <mergeCell ref="A312:G315"/>
    <mergeCell ref="A317:G317"/>
    <mergeCell ref="A319:G319"/>
    <mergeCell ref="A321:C321"/>
    <mergeCell ref="B323:G323"/>
    <mergeCell ref="C325:D325"/>
    <mergeCell ref="C306:D306"/>
    <mergeCell ref="C307:D307"/>
    <mergeCell ref="C308:D308"/>
    <mergeCell ref="B309:C309"/>
    <mergeCell ref="D309:F309"/>
    <mergeCell ref="B310:C310"/>
    <mergeCell ref="D310:E310"/>
    <mergeCell ref="A292:G295"/>
    <mergeCell ref="A297:G297"/>
    <mergeCell ref="A299:G299"/>
    <mergeCell ref="A301:C301"/>
    <mergeCell ref="B303:G303"/>
    <mergeCell ref="C305:D305"/>
    <mergeCell ref="C286:D286"/>
    <mergeCell ref="C287:D287"/>
    <mergeCell ref="C288:D288"/>
    <mergeCell ref="B289:C289"/>
    <mergeCell ref="D289:F289"/>
    <mergeCell ref="B290:C290"/>
    <mergeCell ref="D290:E290"/>
    <mergeCell ref="A272:G275"/>
    <mergeCell ref="A277:G277"/>
    <mergeCell ref="A279:G279"/>
    <mergeCell ref="A281:C281"/>
    <mergeCell ref="B283:G283"/>
    <mergeCell ref="C285:D285"/>
    <mergeCell ref="C266:D266"/>
    <mergeCell ref="C267:D267"/>
    <mergeCell ref="C268:D268"/>
    <mergeCell ref="B269:C269"/>
    <mergeCell ref="D269:F269"/>
    <mergeCell ref="B270:C270"/>
    <mergeCell ref="D270:E270"/>
    <mergeCell ref="A252:G255"/>
    <mergeCell ref="A257:G257"/>
    <mergeCell ref="A259:G259"/>
    <mergeCell ref="A261:C261"/>
    <mergeCell ref="B263:G263"/>
    <mergeCell ref="C265:D265"/>
    <mergeCell ref="C246:D246"/>
    <mergeCell ref="C247:D247"/>
    <mergeCell ref="C248:D248"/>
    <mergeCell ref="B249:C249"/>
    <mergeCell ref="D249:F249"/>
    <mergeCell ref="B250:C250"/>
    <mergeCell ref="D250:E250"/>
    <mergeCell ref="A232:G235"/>
    <mergeCell ref="A237:G237"/>
    <mergeCell ref="A239:G239"/>
    <mergeCell ref="A241:C241"/>
    <mergeCell ref="B243:G243"/>
    <mergeCell ref="C245:D245"/>
    <mergeCell ref="C226:D226"/>
    <mergeCell ref="C227:D227"/>
    <mergeCell ref="C228:D228"/>
    <mergeCell ref="B229:C229"/>
    <mergeCell ref="D229:F229"/>
    <mergeCell ref="B230:C230"/>
    <mergeCell ref="D230:E230"/>
    <mergeCell ref="A212:G215"/>
    <mergeCell ref="A217:G217"/>
    <mergeCell ref="A219:G219"/>
    <mergeCell ref="A221:C221"/>
    <mergeCell ref="B223:G223"/>
    <mergeCell ref="C225:D225"/>
    <mergeCell ref="C206:D206"/>
    <mergeCell ref="C207:D207"/>
    <mergeCell ref="C208:D208"/>
    <mergeCell ref="B209:C209"/>
    <mergeCell ref="D209:F209"/>
    <mergeCell ref="B210:C210"/>
    <mergeCell ref="D210:E210"/>
    <mergeCell ref="A192:G195"/>
    <mergeCell ref="A197:G197"/>
    <mergeCell ref="A199:G199"/>
    <mergeCell ref="A201:C201"/>
    <mergeCell ref="B203:G203"/>
    <mergeCell ref="C205:D205"/>
    <mergeCell ref="C186:D186"/>
    <mergeCell ref="C187:D187"/>
    <mergeCell ref="C188:D188"/>
    <mergeCell ref="B189:C189"/>
    <mergeCell ref="D189:F189"/>
    <mergeCell ref="B190:C190"/>
    <mergeCell ref="D190:E190"/>
    <mergeCell ref="A172:G175"/>
    <mergeCell ref="A177:G177"/>
    <mergeCell ref="A179:G179"/>
    <mergeCell ref="A181:C181"/>
    <mergeCell ref="B183:G183"/>
    <mergeCell ref="C185:D185"/>
    <mergeCell ref="C166:D166"/>
    <mergeCell ref="C167:D167"/>
    <mergeCell ref="C168:D168"/>
    <mergeCell ref="B169:C169"/>
    <mergeCell ref="D169:F169"/>
    <mergeCell ref="B170:C170"/>
    <mergeCell ref="D170:E170"/>
    <mergeCell ref="A152:G155"/>
    <mergeCell ref="A157:G157"/>
    <mergeCell ref="A159:G159"/>
    <mergeCell ref="A161:C161"/>
    <mergeCell ref="B163:G163"/>
    <mergeCell ref="C165:D165"/>
    <mergeCell ref="C146:D146"/>
    <mergeCell ref="C147:D147"/>
    <mergeCell ref="C148:D148"/>
    <mergeCell ref="B149:C149"/>
    <mergeCell ref="D149:F149"/>
    <mergeCell ref="B150:C150"/>
    <mergeCell ref="D150:E150"/>
    <mergeCell ref="A132:G135"/>
    <mergeCell ref="A137:G137"/>
    <mergeCell ref="A139:G139"/>
    <mergeCell ref="A141:C141"/>
    <mergeCell ref="B143:G143"/>
    <mergeCell ref="C145:D145"/>
    <mergeCell ref="C126:D126"/>
    <mergeCell ref="C127:D127"/>
    <mergeCell ref="C128:D128"/>
    <mergeCell ref="B129:C129"/>
    <mergeCell ref="D129:F129"/>
    <mergeCell ref="B130:C130"/>
    <mergeCell ref="D130:E130"/>
    <mergeCell ref="A112:G115"/>
    <mergeCell ref="A117:G117"/>
    <mergeCell ref="A119:G119"/>
    <mergeCell ref="A121:C121"/>
    <mergeCell ref="B123:G123"/>
    <mergeCell ref="C125:D125"/>
    <mergeCell ref="C106:D106"/>
    <mergeCell ref="C107:D107"/>
    <mergeCell ref="C108:D108"/>
    <mergeCell ref="B109:C109"/>
    <mergeCell ref="D109:F109"/>
    <mergeCell ref="B110:C110"/>
    <mergeCell ref="D110:E110"/>
    <mergeCell ref="A92:G95"/>
    <mergeCell ref="A97:G97"/>
    <mergeCell ref="A99:G99"/>
    <mergeCell ref="A101:C101"/>
    <mergeCell ref="B103:G103"/>
    <mergeCell ref="C105:D105"/>
    <mergeCell ref="C86:D86"/>
    <mergeCell ref="C87:D87"/>
    <mergeCell ref="C88:D88"/>
    <mergeCell ref="B89:C89"/>
    <mergeCell ref="D89:F89"/>
    <mergeCell ref="B90:C90"/>
    <mergeCell ref="D90:E90"/>
    <mergeCell ref="A72:G75"/>
    <mergeCell ref="A77:G77"/>
    <mergeCell ref="A79:G79"/>
    <mergeCell ref="A81:C81"/>
    <mergeCell ref="B83:G83"/>
    <mergeCell ref="C85:D85"/>
    <mergeCell ref="C66:D66"/>
    <mergeCell ref="C67:D67"/>
    <mergeCell ref="C68:D68"/>
    <mergeCell ref="B69:C69"/>
    <mergeCell ref="D69:F69"/>
    <mergeCell ref="B70:C70"/>
    <mergeCell ref="D70:E70"/>
    <mergeCell ref="A52:G55"/>
    <mergeCell ref="A57:G57"/>
    <mergeCell ref="A59:G59"/>
    <mergeCell ref="A61:C61"/>
    <mergeCell ref="B63:G63"/>
    <mergeCell ref="C65:D65"/>
    <mergeCell ref="C47:D47"/>
    <mergeCell ref="C48:D48"/>
    <mergeCell ref="B49:C49"/>
    <mergeCell ref="D49:F49"/>
    <mergeCell ref="B50:C50"/>
    <mergeCell ref="D50:E50"/>
    <mergeCell ref="A37:G37"/>
    <mergeCell ref="A39:G39"/>
    <mergeCell ref="A41:C41"/>
    <mergeCell ref="B43:G43"/>
    <mergeCell ref="C45:D45"/>
    <mergeCell ref="C46:D46"/>
    <mergeCell ref="C28:D28"/>
    <mergeCell ref="B29:C29"/>
    <mergeCell ref="D29:F29"/>
    <mergeCell ref="B30:C30"/>
    <mergeCell ref="D30:E30"/>
    <mergeCell ref="A32:G35"/>
    <mergeCell ref="C25:D25"/>
    <mergeCell ref="C26:D26"/>
    <mergeCell ref="C27:D27"/>
    <mergeCell ref="B9:C9"/>
    <mergeCell ref="D9:F9"/>
    <mergeCell ref="B10:C10"/>
    <mergeCell ref="D10:E10"/>
    <mergeCell ref="A12:G15"/>
    <mergeCell ref="A17:G17"/>
    <mergeCell ref="A1:C1"/>
    <mergeCell ref="B3:G3"/>
    <mergeCell ref="C5:D5"/>
    <mergeCell ref="C6:D6"/>
    <mergeCell ref="C7:D7"/>
    <mergeCell ref="C8:D8"/>
    <mergeCell ref="A19:G19"/>
    <mergeCell ref="A21:C21"/>
    <mergeCell ref="B23:G23"/>
  </mergeCells>
  <phoneticPr fontId="20" type="noConversion"/>
  <printOptions horizontalCentered="1" verticalCentered="1"/>
  <pageMargins left="0.9055118110236221" right="0.9055118110236221" top="1.9685039370078741" bottom="1.7322834645669292" header="0.31496062992125984" footer="0.31496062992125984"/>
  <pageSetup paperSize="9" scale="84" fitToHeight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E44A-1C16-41D4-91F2-2E3EBF27545F}">
  <sheetPr codeName="Sheet40">
    <tabColor theme="1" tint="0.14999847407452621"/>
  </sheetPr>
  <dimension ref="A1:M20"/>
  <sheetViews>
    <sheetView zoomScaleNormal="100" workbookViewId="0">
      <selection activeCell="B15" sqref="B15"/>
    </sheetView>
  </sheetViews>
  <sheetFormatPr defaultColWidth="28.21875" defaultRowHeight="16.5"/>
  <cols>
    <col min="1" max="1" width="19" style="32" bestFit="1" customWidth="1"/>
    <col min="2" max="2" width="17.88671875" style="32" bestFit="1" customWidth="1"/>
    <col min="3" max="3" width="5.109375" style="32" bestFit="1" customWidth="1"/>
    <col min="4" max="4" width="8.6640625" style="32" bestFit="1" customWidth="1"/>
    <col min="5" max="5" width="5.109375" style="32" bestFit="1" customWidth="1"/>
    <col min="6" max="6" width="8.6640625" style="32" bestFit="1" customWidth="1"/>
    <col min="7" max="7" width="11.2187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>
      <c r="B1" s="44"/>
    </row>
    <row r="2" spans="1:13" ht="27" thickBot="1">
      <c r="A2" s="1646" t="s">
        <v>103</v>
      </c>
      <c r="B2" s="1647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30" t="s">
        <v>105</v>
      </c>
      <c r="B3" s="149" t="s">
        <v>722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6" t="s">
        <v>481</v>
      </c>
      <c r="B4" s="155"/>
      <c r="C4" s="147">
        <v>1</v>
      </c>
      <c r="D4" s="1651" t="s">
        <v>727</v>
      </c>
      <c r="E4" s="173"/>
      <c r="F4" s="174"/>
      <c r="G4" s="174"/>
      <c r="H4" s="175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/>
      <c r="C5" s="148">
        <v>2</v>
      </c>
      <c r="D5" s="1652"/>
      <c r="E5" s="176"/>
      <c r="F5" s="177"/>
      <c r="G5" s="177"/>
      <c r="H5" s="178"/>
    </row>
    <row r="6" spans="1:13" ht="35.1" customHeight="1">
      <c r="A6" s="126" t="s">
        <v>485</v>
      </c>
      <c r="B6" s="155"/>
      <c r="C6" s="148">
        <v>3</v>
      </c>
      <c r="D6" s="1652"/>
      <c r="E6" s="176"/>
      <c r="F6" s="177"/>
      <c r="G6" s="177"/>
      <c r="H6" s="178"/>
    </row>
    <row r="7" spans="1:13" ht="35.1" customHeight="1">
      <c r="A7" s="126" t="s">
        <v>130</v>
      </c>
      <c r="B7" s="155"/>
      <c r="C7" s="148">
        <v>4</v>
      </c>
      <c r="D7" s="1652"/>
      <c r="E7" s="176"/>
      <c r="F7" s="177"/>
      <c r="G7" s="177"/>
      <c r="H7" s="178"/>
    </row>
    <row r="8" spans="1:13" ht="35.1" customHeight="1">
      <c r="A8" s="126" t="s">
        <v>486</v>
      </c>
      <c r="B8" s="155" t="s">
        <v>726</v>
      </c>
      <c r="C8" s="148">
        <v>5</v>
      </c>
      <c r="D8" s="1652"/>
      <c r="E8" s="140"/>
      <c r="F8" s="87"/>
      <c r="G8" s="87"/>
      <c r="H8" s="157"/>
    </row>
    <row r="9" spans="1:13" ht="35.1" customHeight="1">
      <c r="A9" s="126" t="s">
        <v>487</v>
      </c>
      <c r="B9" s="155"/>
      <c r="C9" s="148">
        <v>6</v>
      </c>
      <c r="D9" s="1652"/>
      <c r="E9" s="140"/>
      <c r="F9" s="87"/>
      <c r="G9" s="87"/>
      <c r="H9" s="157"/>
    </row>
    <row r="10" spans="1:13" ht="35.1" customHeight="1">
      <c r="A10" s="129" t="s">
        <v>488</v>
      </c>
      <c r="B10" s="179" t="s">
        <v>723</v>
      </c>
      <c r="C10" s="148">
        <v>7</v>
      </c>
      <c r="D10" s="1652"/>
      <c r="E10" s="140"/>
      <c r="F10" s="87"/>
      <c r="G10" s="87"/>
      <c r="H10" s="157"/>
    </row>
    <row r="11" spans="1:13" ht="35.1" customHeight="1">
      <c r="A11" s="126" t="s">
        <v>489</v>
      </c>
      <c r="B11" s="155"/>
      <c r="C11" s="148">
        <v>8</v>
      </c>
      <c r="D11" s="1652"/>
      <c r="E11" s="159"/>
      <c r="F11" s="160"/>
      <c r="G11" s="160"/>
      <c r="H11" s="157"/>
    </row>
    <row r="12" spans="1:13" ht="35.1" customHeight="1">
      <c r="A12" s="126" t="s">
        <v>490</v>
      </c>
      <c r="B12" s="155"/>
      <c r="C12" s="148">
        <v>9</v>
      </c>
      <c r="D12" s="1652"/>
      <c r="E12" s="161"/>
      <c r="F12" s="162"/>
      <c r="G12" s="162"/>
      <c r="H12" s="163"/>
    </row>
    <row r="13" spans="1:13" ht="35.1" customHeight="1" thickBot="1">
      <c r="A13" s="167" t="s">
        <v>497</v>
      </c>
      <c r="B13" s="168"/>
      <c r="C13" s="169">
        <v>10</v>
      </c>
      <c r="D13" s="1653"/>
      <c r="E13" s="170"/>
      <c r="F13" s="171"/>
      <c r="G13" s="171"/>
      <c r="H13" s="172"/>
    </row>
    <row r="14" spans="1:13" ht="35.1" customHeight="1"/>
    <row r="15" spans="1:13" ht="35.1" customHeight="1"/>
    <row r="16" spans="1:13" ht="35.1" customHeight="1"/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5F2D9981-2991-49CE-93BE-5FF159EBEE8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CA35-7568-44A3-8F7C-FCD9F1658C8B}">
  <sheetPr codeName="Sheet16">
    <tabColor rgb="FFFFFF00"/>
    <pageSetUpPr fitToPage="1"/>
  </sheetPr>
  <dimension ref="A1:H600"/>
  <sheetViews>
    <sheetView zoomScale="85" zoomScaleNormal="85" workbookViewId="0">
      <selection activeCell="I598" sqref="I598"/>
    </sheetView>
  </sheetViews>
  <sheetFormatPr defaultRowHeight="16.5"/>
  <cols>
    <col min="1" max="1" width="8.88671875" style="32"/>
    <col min="2" max="2" width="14.109375" style="32" bestFit="1" customWidth="1"/>
    <col min="3" max="4" width="16.21875" style="32" bestFit="1" customWidth="1"/>
    <col min="5" max="6" width="8.88671875" style="32"/>
    <col min="7" max="7" width="11.77734375" style="32" customWidth="1"/>
    <col min="8" max="8" width="7.88671875" style="32" bestFit="1" customWidth="1"/>
    <col min="9" max="16384" width="8.88671875" style="32"/>
  </cols>
  <sheetData>
    <row r="1" spans="1:8" ht="33.75">
      <c r="A1" s="1991" t="str">
        <f>INDEX(관리대장!$A$2:$A$197,MATCH(이수증!H1,관리대장!$H$2:$H$197,0))</f>
        <v>제2020-1121-01호</v>
      </c>
      <c r="B1" s="1991"/>
      <c r="C1" s="1991"/>
      <c r="D1" s="264"/>
      <c r="E1" s="264"/>
      <c r="F1" s="264"/>
      <c r="G1" s="264"/>
      <c r="H1" s="265">
        <v>159</v>
      </c>
    </row>
    <row r="2" spans="1:8" s="58" customFormat="1" ht="13.5">
      <c r="A2" s="266"/>
      <c r="B2" s="266"/>
      <c r="C2" s="266"/>
      <c r="D2" s="267"/>
      <c r="E2" s="267"/>
      <c r="F2" s="267"/>
      <c r="G2" s="267"/>
      <c r="H2" s="268"/>
    </row>
    <row r="3" spans="1:8" ht="35.1" customHeight="1">
      <c r="A3" s="37"/>
      <c r="B3" s="1992" t="s">
        <v>336</v>
      </c>
      <c r="C3" s="1992"/>
      <c r="D3" s="1992"/>
      <c r="E3" s="1992"/>
      <c r="F3" s="1992"/>
      <c r="G3" s="1992"/>
    </row>
    <row r="4" spans="1:8" s="263" customFormat="1" ht="35.1" customHeight="1">
      <c r="A4" s="41"/>
      <c r="B4" s="41"/>
      <c r="C4" s="41"/>
      <c r="D4" s="41"/>
      <c r="E4" s="41"/>
      <c r="F4" s="41"/>
      <c r="G4" s="41"/>
    </row>
    <row r="5" spans="1:8" ht="35.1" customHeight="1">
      <c r="A5" s="38"/>
      <c r="B5" s="269" t="s">
        <v>337</v>
      </c>
      <c r="C5" s="1993" t="str">
        <f ca="1">INDEX(관리대장!$D$2:$D$197,MATCH(이수증!H1,관리대장!$H$2:$H$197,0))</f>
        <v>강형내</v>
      </c>
      <c r="D5" s="1993"/>
      <c r="E5" s="269"/>
      <c r="F5" s="270"/>
      <c r="G5" s="270"/>
    </row>
    <row r="6" spans="1:8" ht="35.1" customHeight="1">
      <c r="A6" s="38"/>
      <c r="B6" s="269" t="s">
        <v>338</v>
      </c>
      <c r="C6" s="1994" t="str">
        <f ca="1">LEFT(INDEX(관리대장!$E$2:$E$197,MATCH(이수증!H1,관리대장!$H$2:$H$197,0)),6)</f>
        <v>560922</v>
      </c>
      <c r="D6" s="1994"/>
      <c r="E6" s="271"/>
      <c r="F6" s="270"/>
      <c r="G6" s="270"/>
    </row>
    <row r="7" spans="1:8" ht="35.1" customHeight="1">
      <c r="A7" s="38"/>
      <c r="B7" s="269" t="s">
        <v>339</v>
      </c>
      <c r="C7" s="1995">
        <v>44156</v>
      </c>
      <c r="D7" s="1995"/>
      <c r="E7" s="271"/>
      <c r="F7" s="271"/>
      <c r="G7" s="271"/>
    </row>
    <row r="8" spans="1:8" ht="35.1" customHeight="1">
      <c r="A8" s="38"/>
      <c r="B8" s="269" t="s">
        <v>340</v>
      </c>
      <c r="C8" s="1996" t="s">
        <v>351</v>
      </c>
      <c r="D8" s="1996"/>
      <c r="E8" s="270"/>
      <c r="F8" s="270"/>
      <c r="G8" s="270"/>
    </row>
    <row r="9" spans="1:8" ht="35.1" customHeight="1">
      <c r="A9" s="38"/>
      <c r="B9" s="1998" t="s">
        <v>341</v>
      </c>
      <c r="C9" s="1998"/>
      <c r="D9" s="1998" t="str">
        <f>LEFT(INDEX(관리대장!$B:$B,MATCH(이수증!$H1,관리대장!$H:$H,0)),LEN(INDEX(관리대장!$B:$B,MATCH(이수증!$H1,관리대장!$H:$H,0)))-1)</f>
        <v>로뎀재가복지센터</v>
      </c>
      <c r="E9" s="1998"/>
      <c r="F9" s="1998"/>
      <c r="G9" s="270"/>
    </row>
    <row r="10" spans="1:8" ht="35.1" customHeight="1">
      <c r="A10" s="39"/>
      <c r="B10" s="1999" t="s">
        <v>342</v>
      </c>
      <c r="C10" s="1999"/>
      <c r="D10" s="2000" t="str">
        <f ca="1">INDEX(관리대장!$C$2:$C$197,MATCH(이수증!H1,관리대장!$H$2:$H$197,0))</f>
        <v>3-11320-00213</v>
      </c>
      <c r="E10" s="2000"/>
      <c r="F10" s="271"/>
      <c r="G10" s="272"/>
    </row>
    <row r="11" spans="1:8" s="1" customFormat="1" ht="35.1" customHeight="1">
      <c r="A11" s="40"/>
      <c r="B11" s="273"/>
      <c r="C11" s="274"/>
      <c r="D11" s="274"/>
      <c r="E11" s="274"/>
      <c r="F11" s="274"/>
      <c r="G11" s="274"/>
    </row>
    <row r="12" spans="1:8" ht="35.1" customHeight="1">
      <c r="A12" s="2001" t="s">
        <v>820</v>
      </c>
      <c r="B12" s="2001"/>
      <c r="C12" s="2001"/>
      <c r="D12" s="2001"/>
      <c r="E12" s="2001"/>
      <c r="F12" s="2001"/>
      <c r="G12" s="2001"/>
    </row>
    <row r="13" spans="1:8" ht="35.1" customHeight="1">
      <c r="A13" s="2001"/>
      <c r="B13" s="2001"/>
      <c r="C13" s="2001"/>
      <c r="D13" s="2001"/>
      <c r="E13" s="2001"/>
      <c r="F13" s="2001"/>
      <c r="G13" s="2001"/>
    </row>
    <row r="14" spans="1:8" ht="35.1" customHeight="1">
      <c r="A14" s="2001"/>
      <c r="B14" s="2001"/>
      <c r="C14" s="2001"/>
      <c r="D14" s="2001"/>
      <c r="E14" s="2001"/>
      <c r="F14" s="2001"/>
      <c r="G14" s="2001"/>
    </row>
    <row r="15" spans="1:8" ht="35.1" customHeight="1">
      <c r="A15" s="2001"/>
      <c r="B15" s="2001"/>
      <c r="C15" s="2001"/>
      <c r="D15" s="2001"/>
      <c r="E15" s="2001"/>
      <c r="F15" s="2001"/>
      <c r="G15" s="2001"/>
    </row>
    <row r="16" spans="1:8" s="1" customFormat="1" ht="35.1" customHeight="1">
      <c r="A16" s="275"/>
      <c r="B16" s="276"/>
      <c r="C16" s="276"/>
      <c r="D16" s="276"/>
      <c r="E16" s="276"/>
      <c r="F16" s="276"/>
      <c r="G16" s="276"/>
    </row>
    <row r="17" spans="1:8" ht="35.1" customHeight="1">
      <c r="A17" s="2002">
        <f>C7</f>
        <v>44156</v>
      </c>
      <c r="B17" s="2002"/>
      <c r="C17" s="2002"/>
      <c r="D17" s="2002"/>
      <c r="E17" s="2002"/>
      <c r="F17" s="2002"/>
      <c r="G17" s="2002"/>
    </row>
    <row r="18" spans="1:8" s="263" customFormat="1" ht="35.1" customHeight="1">
      <c r="A18" s="42"/>
    </row>
    <row r="19" spans="1:8" ht="35.1" customHeight="1">
      <c r="A19" s="1997" t="s">
        <v>343</v>
      </c>
      <c r="B19" s="1997"/>
      <c r="C19" s="1997"/>
      <c r="D19" s="1997"/>
      <c r="E19" s="1997"/>
      <c r="F19" s="1997"/>
      <c r="G19" s="1997"/>
    </row>
    <row r="20" spans="1:8" ht="35.1" customHeight="1"/>
    <row r="21" spans="1:8" ht="33.75">
      <c r="A21" s="1991" t="str">
        <f>INDEX(관리대장!$A$2:$A$197,MATCH(이수증!H21,관리대장!$H$2:$H$197,0))</f>
        <v>제2020-1121-02호</v>
      </c>
      <c r="B21" s="1991"/>
      <c r="C21" s="1991"/>
      <c r="D21" s="264"/>
      <c r="E21" s="264"/>
      <c r="F21" s="264"/>
      <c r="G21" s="264"/>
      <c r="H21" s="265">
        <f>H1+1</f>
        <v>160</v>
      </c>
    </row>
    <row r="22" spans="1:8" s="58" customFormat="1" ht="13.5">
      <c r="A22" s="266"/>
      <c r="B22" s="266"/>
      <c r="C22" s="266"/>
      <c r="D22" s="267"/>
      <c r="E22" s="267"/>
      <c r="F22" s="267"/>
      <c r="G22" s="267"/>
      <c r="H22" s="268"/>
    </row>
    <row r="23" spans="1:8" ht="35.1" customHeight="1">
      <c r="A23" s="37"/>
      <c r="B23" s="1992" t="s">
        <v>336</v>
      </c>
      <c r="C23" s="1992"/>
      <c r="D23" s="1992"/>
      <c r="E23" s="1992"/>
      <c r="F23" s="1992"/>
      <c r="G23" s="1992"/>
    </row>
    <row r="24" spans="1:8" s="263" customFormat="1" ht="35.1" customHeight="1">
      <c r="A24" s="41"/>
      <c r="B24" s="41"/>
      <c r="C24" s="41"/>
      <c r="D24" s="41"/>
      <c r="E24" s="41"/>
      <c r="F24" s="41"/>
      <c r="G24" s="41"/>
    </row>
    <row r="25" spans="1:8" ht="35.1" customHeight="1">
      <c r="A25" s="38"/>
      <c r="B25" s="269" t="s">
        <v>337</v>
      </c>
      <c r="C25" s="1993" t="str">
        <f ca="1">INDEX(관리대장!$D$2:$D$197,MATCH(이수증!H21,관리대장!$H$2:$H$197,0))</f>
        <v>김금수</v>
      </c>
      <c r="D25" s="1993"/>
      <c r="E25" s="269"/>
      <c r="F25" s="270"/>
      <c r="G25" s="270"/>
    </row>
    <row r="26" spans="1:8" ht="35.1" customHeight="1">
      <c r="A26" s="38"/>
      <c r="B26" s="269" t="s">
        <v>338</v>
      </c>
      <c r="C26" s="1994" t="str">
        <f ca="1">LEFT(INDEX(관리대장!$E$2:$E$197,MATCH(이수증!H21,관리대장!$H$2:$H$197,0)),6)</f>
        <v>620212</v>
      </c>
      <c r="D26" s="1994"/>
      <c r="E26" s="271"/>
      <c r="F26" s="270"/>
      <c r="G26" s="270"/>
    </row>
    <row r="27" spans="1:8" ht="35.1" customHeight="1">
      <c r="A27" s="38"/>
      <c r="B27" s="269" t="s">
        <v>339</v>
      </c>
      <c r="C27" s="1995">
        <v>44156</v>
      </c>
      <c r="D27" s="1995"/>
      <c r="E27" s="271"/>
      <c r="F27" s="271"/>
      <c r="G27" s="271"/>
    </row>
    <row r="28" spans="1:8" ht="35.1" customHeight="1">
      <c r="A28" s="38"/>
      <c r="B28" s="269" t="s">
        <v>340</v>
      </c>
      <c r="C28" s="1996" t="s">
        <v>351</v>
      </c>
      <c r="D28" s="1996"/>
      <c r="E28" s="270"/>
      <c r="F28" s="270"/>
      <c r="G28" s="270"/>
    </row>
    <row r="29" spans="1:8" ht="35.1" customHeight="1">
      <c r="A29" s="38"/>
      <c r="B29" s="1998" t="s">
        <v>341</v>
      </c>
      <c r="C29" s="1998"/>
      <c r="D29" s="1998" t="str">
        <f>LEFT(INDEX(관리대장!$B:$B,MATCH(이수증!$H21,관리대장!$H:$H,1)),LEN(INDEX(관리대장!$B:$B,MATCH(이수증!$H21,관리대장!$H:$H,1)))-1)</f>
        <v>로뎀재가복지센터</v>
      </c>
      <c r="E29" s="1998"/>
      <c r="F29" s="1998"/>
      <c r="G29" s="270"/>
    </row>
    <row r="30" spans="1:8" ht="35.1" customHeight="1">
      <c r="A30" s="39"/>
      <c r="B30" s="1999" t="s">
        <v>342</v>
      </c>
      <c r="C30" s="1999"/>
      <c r="D30" s="2000" t="str">
        <f ca="1">INDEX(관리대장!$C$2:$C$197,MATCH(이수증!H21,관리대장!$H$2:$H$197,0))</f>
        <v>3-11320-00213</v>
      </c>
      <c r="E30" s="2000"/>
      <c r="F30" s="271"/>
      <c r="G30" s="272"/>
    </row>
    <row r="31" spans="1:8" s="1" customFormat="1" ht="35.1" customHeight="1">
      <c r="A31" s="40"/>
      <c r="B31" s="273"/>
      <c r="C31" s="274"/>
      <c r="D31" s="274"/>
      <c r="E31" s="274"/>
      <c r="F31" s="274"/>
      <c r="G31" s="274"/>
    </row>
    <row r="32" spans="1:8" ht="35.1" customHeight="1">
      <c r="A32" s="2001" t="s">
        <v>820</v>
      </c>
      <c r="B32" s="2001"/>
      <c r="C32" s="2001"/>
      <c r="D32" s="2001"/>
      <c r="E32" s="2001"/>
      <c r="F32" s="2001"/>
      <c r="G32" s="2001"/>
    </row>
    <row r="33" spans="1:8" ht="35.1" customHeight="1">
      <c r="A33" s="2001"/>
      <c r="B33" s="2001"/>
      <c r="C33" s="2001"/>
      <c r="D33" s="2001"/>
      <c r="E33" s="2001"/>
      <c r="F33" s="2001"/>
      <c r="G33" s="2001"/>
    </row>
    <row r="34" spans="1:8" ht="35.1" customHeight="1">
      <c r="A34" s="2001"/>
      <c r="B34" s="2001"/>
      <c r="C34" s="2001"/>
      <c r="D34" s="2001"/>
      <c r="E34" s="2001"/>
      <c r="F34" s="2001"/>
      <c r="G34" s="2001"/>
    </row>
    <row r="35" spans="1:8" ht="35.1" customHeight="1">
      <c r="A35" s="2001"/>
      <c r="B35" s="2001"/>
      <c r="C35" s="2001"/>
      <c r="D35" s="2001"/>
      <c r="E35" s="2001"/>
      <c r="F35" s="2001"/>
      <c r="G35" s="2001"/>
    </row>
    <row r="36" spans="1:8" s="1" customFormat="1" ht="35.1" customHeight="1">
      <c r="A36" s="275"/>
      <c r="B36" s="276"/>
      <c r="C36" s="276"/>
      <c r="D36" s="276"/>
      <c r="E36" s="276"/>
      <c r="F36" s="276"/>
      <c r="G36" s="276"/>
    </row>
    <row r="37" spans="1:8" ht="35.1" customHeight="1">
      <c r="A37" s="2002">
        <f>C27</f>
        <v>44156</v>
      </c>
      <c r="B37" s="2002"/>
      <c r="C37" s="2002"/>
      <c r="D37" s="2002"/>
      <c r="E37" s="2002"/>
      <c r="F37" s="2002"/>
      <c r="G37" s="2002"/>
    </row>
    <row r="38" spans="1:8" s="263" customFormat="1" ht="35.1" customHeight="1">
      <c r="A38" s="42"/>
    </row>
    <row r="39" spans="1:8" ht="35.1" customHeight="1">
      <c r="A39" s="1997" t="s">
        <v>343</v>
      </c>
      <c r="B39" s="1997"/>
      <c r="C39" s="1997"/>
      <c r="D39" s="1997"/>
      <c r="E39" s="1997"/>
      <c r="F39" s="1997"/>
      <c r="G39" s="1997"/>
    </row>
    <row r="40" spans="1:8" ht="35.1" customHeight="1"/>
    <row r="41" spans="1:8" ht="33.75">
      <c r="A41" s="1991" t="str">
        <f>INDEX(관리대장!$A$2:$A$197,MATCH(이수증!H41,관리대장!$H$2:$H$197,0))</f>
        <v>제2020-1121-03호</v>
      </c>
      <c r="B41" s="1991"/>
      <c r="C41" s="1991"/>
      <c r="D41" s="264"/>
      <c r="E41" s="264"/>
      <c r="F41" s="264"/>
      <c r="G41" s="264"/>
      <c r="H41" s="265">
        <f>H21+1</f>
        <v>161</v>
      </c>
    </row>
    <row r="42" spans="1:8" s="58" customFormat="1" ht="13.5">
      <c r="A42" s="266"/>
      <c r="B42" s="266"/>
      <c r="C42" s="266"/>
      <c r="D42" s="267"/>
      <c r="E42" s="267"/>
      <c r="F42" s="267"/>
      <c r="G42" s="267"/>
      <c r="H42" s="268"/>
    </row>
    <row r="43" spans="1:8" ht="35.1" customHeight="1">
      <c r="A43" s="37"/>
      <c r="B43" s="1992" t="s">
        <v>336</v>
      </c>
      <c r="C43" s="1992"/>
      <c r="D43" s="1992"/>
      <c r="E43" s="1992"/>
      <c r="F43" s="1992"/>
      <c r="G43" s="1992"/>
    </row>
    <row r="44" spans="1:8" s="263" customFormat="1" ht="35.1" customHeight="1">
      <c r="A44" s="41"/>
      <c r="B44" s="41"/>
      <c r="C44" s="41"/>
      <c r="D44" s="41"/>
      <c r="E44" s="41"/>
      <c r="F44" s="41"/>
      <c r="G44" s="41"/>
    </row>
    <row r="45" spans="1:8" ht="35.1" customHeight="1">
      <c r="A45" s="38"/>
      <c r="B45" s="269" t="s">
        <v>337</v>
      </c>
      <c r="C45" s="1993" t="str">
        <f ca="1">INDEX(관리대장!$D$2:$D$197,MATCH(이수증!H41,관리대장!$H$2:$H$197,0))</f>
        <v>김순임</v>
      </c>
      <c r="D45" s="1993"/>
      <c r="E45" s="269"/>
      <c r="F45" s="270"/>
      <c r="G45" s="270"/>
    </row>
    <row r="46" spans="1:8" ht="35.1" customHeight="1">
      <c r="A46" s="38"/>
      <c r="B46" s="269" t="s">
        <v>338</v>
      </c>
      <c r="C46" s="1994" t="str">
        <f ca="1">LEFT(INDEX(관리대장!$E$2:$E$197,MATCH(이수증!H41,관리대장!$H$2:$H$197,0)),6)</f>
        <v>570427</v>
      </c>
      <c r="D46" s="1994"/>
      <c r="E46" s="271"/>
      <c r="F46" s="270"/>
      <c r="G46" s="270"/>
    </row>
    <row r="47" spans="1:8" ht="35.1" customHeight="1">
      <c r="A47" s="38"/>
      <c r="B47" s="269" t="s">
        <v>339</v>
      </c>
      <c r="C47" s="1995">
        <v>44156</v>
      </c>
      <c r="D47" s="1995"/>
      <c r="E47" s="271"/>
      <c r="F47" s="271"/>
      <c r="G47" s="271"/>
    </row>
    <row r="48" spans="1:8" ht="35.1" customHeight="1">
      <c r="A48" s="38"/>
      <c r="B48" s="269" t="s">
        <v>340</v>
      </c>
      <c r="C48" s="1996" t="s">
        <v>351</v>
      </c>
      <c r="D48" s="1996"/>
      <c r="E48" s="270"/>
      <c r="F48" s="270"/>
      <c r="G48" s="270"/>
    </row>
    <row r="49" spans="1:8" ht="35.1" customHeight="1">
      <c r="A49" s="38"/>
      <c r="B49" s="1998" t="s">
        <v>341</v>
      </c>
      <c r="C49" s="1998"/>
      <c r="D49" s="1998" t="str">
        <f>LEFT(INDEX(관리대장!$B:$B,MATCH(이수증!$H41,관리대장!$H:$H,1)),LEN(INDEX(관리대장!$B:$B,MATCH(이수증!$H41,관리대장!$H:$H,1)))-1)</f>
        <v>로뎀재가복지센터</v>
      </c>
      <c r="E49" s="1998"/>
      <c r="F49" s="1998"/>
      <c r="G49" s="270"/>
    </row>
    <row r="50" spans="1:8" ht="35.1" customHeight="1">
      <c r="A50" s="39"/>
      <c r="B50" s="1999" t="s">
        <v>342</v>
      </c>
      <c r="C50" s="1999"/>
      <c r="D50" s="2000" t="str">
        <f ca="1">INDEX(관리대장!$C$2:$C$197,MATCH(이수증!H41,관리대장!$H$2:$H$197,0))</f>
        <v>3-11320-00213</v>
      </c>
      <c r="E50" s="2000"/>
      <c r="F50" s="271"/>
      <c r="G50" s="272"/>
    </row>
    <row r="51" spans="1:8" s="1" customFormat="1" ht="35.1" customHeight="1">
      <c r="A51" s="40"/>
      <c r="B51" s="273"/>
      <c r="C51" s="274"/>
      <c r="D51" s="274"/>
      <c r="E51" s="274"/>
      <c r="F51" s="274"/>
      <c r="G51" s="274"/>
    </row>
    <row r="52" spans="1:8" ht="35.1" customHeight="1">
      <c r="A52" s="2001" t="s">
        <v>820</v>
      </c>
      <c r="B52" s="2001"/>
      <c r="C52" s="2001"/>
      <c r="D52" s="2001"/>
      <c r="E52" s="2001"/>
      <c r="F52" s="2001"/>
      <c r="G52" s="2001"/>
    </row>
    <row r="53" spans="1:8" ht="35.1" customHeight="1">
      <c r="A53" s="2001"/>
      <c r="B53" s="2001"/>
      <c r="C53" s="2001"/>
      <c r="D53" s="2001"/>
      <c r="E53" s="2001"/>
      <c r="F53" s="2001"/>
      <c r="G53" s="2001"/>
    </row>
    <row r="54" spans="1:8" ht="35.1" customHeight="1">
      <c r="A54" s="2001"/>
      <c r="B54" s="2001"/>
      <c r="C54" s="2001"/>
      <c r="D54" s="2001"/>
      <c r="E54" s="2001"/>
      <c r="F54" s="2001"/>
      <c r="G54" s="2001"/>
    </row>
    <row r="55" spans="1:8" ht="35.1" customHeight="1">
      <c r="A55" s="2001"/>
      <c r="B55" s="2001"/>
      <c r="C55" s="2001"/>
      <c r="D55" s="2001"/>
      <c r="E55" s="2001"/>
      <c r="F55" s="2001"/>
      <c r="G55" s="2001"/>
    </row>
    <row r="56" spans="1:8" s="1" customFormat="1" ht="35.1" customHeight="1">
      <c r="A56" s="275"/>
      <c r="B56" s="276"/>
      <c r="C56" s="276"/>
      <c r="D56" s="276"/>
      <c r="E56" s="276"/>
      <c r="F56" s="276"/>
      <c r="G56" s="276"/>
    </row>
    <row r="57" spans="1:8" ht="35.1" customHeight="1">
      <c r="A57" s="2002">
        <f>C47</f>
        <v>44156</v>
      </c>
      <c r="B57" s="2002"/>
      <c r="C57" s="2002"/>
      <c r="D57" s="2002"/>
      <c r="E57" s="2002"/>
      <c r="F57" s="2002"/>
      <c r="G57" s="2002"/>
    </row>
    <row r="58" spans="1:8" s="263" customFormat="1" ht="35.1" customHeight="1">
      <c r="A58" s="42"/>
    </row>
    <row r="59" spans="1:8" ht="35.1" customHeight="1">
      <c r="A59" s="1997" t="s">
        <v>343</v>
      </c>
      <c r="B59" s="1997"/>
      <c r="C59" s="1997"/>
      <c r="D59" s="1997"/>
      <c r="E59" s="1997"/>
      <c r="F59" s="1997"/>
      <c r="G59" s="1997"/>
    </row>
    <row r="60" spans="1:8" ht="35.1" customHeight="1"/>
    <row r="61" spans="1:8" ht="33.75">
      <c r="A61" s="1991" t="str">
        <f>INDEX(관리대장!$A$2:$A$197,MATCH(이수증!H61,관리대장!$H$2:$H$197,0))</f>
        <v>제2020-1121-04호</v>
      </c>
      <c r="B61" s="1991"/>
      <c r="C61" s="1991"/>
      <c r="D61" s="264"/>
      <c r="E61" s="264"/>
      <c r="F61" s="264"/>
      <c r="G61" s="264"/>
      <c r="H61" s="265">
        <f>H41+1</f>
        <v>162</v>
      </c>
    </row>
    <row r="62" spans="1:8" s="58" customFormat="1" ht="13.5">
      <c r="A62" s="266"/>
      <c r="B62" s="266"/>
      <c r="C62" s="266"/>
      <c r="D62" s="267"/>
      <c r="E62" s="267"/>
      <c r="F62" s="267"/>
      <c r="G62" s="267"/>
      <c r="H62" s="268"/>
    </row>
    <row r="63" spans="1:8" ht="35.1" customHeight="1">
      <c r="A63" s="37"/>
      <c r="B63" s="1992" t="s">
        <v>336</v>
      </c>
      <c r="C63" s="1992"/>
      <c r="D63" s="1992"/>
      <c r="E63" s="1992"/>
      <c r="F63" s="1992"/>
      <c r="G63" s="1992"/>
    </row>
    <row r="64" spans="1:8" s="263" customFormat="1" ht="35.1" customHeight="1">
      <c r="A64" s="41"/>
      <c r="B64" s="41"/>
      <c r="C64" s="41"/>
      <c r="D64" s="41"/>
      <c r="E64" s="41"/>
      <c r="F64" s="41"/>
      <c r="G64" s="41"/>
    </row>
    <row r="65" spans="1:7" ht="35.1" customHeight="1">
      <c r="A65" s="38"/>
      <c r="B65" s="269" t="s">
        <v>337</v>
      </c>
      <c r="C65" s="1993" t="str">
        <f ca="1">INDEX(관리대장!$D$2:$D$197,MATCH(이수증!H61,관리대장!$H$2:$H$197,0))</f>
        <v>김영숙</v>
      </c>
      <c r="D65" s="1993"/>
      <c r="E65" s="269"/>
      <c r="F65" s="270"/>
      <c r="G65" s="270"/>
    </row>
    <row r="66" spans="1:7" ht="35.1" customHeight="1">
      <c r="A66" s="38"/>
      <c r="B66" s="269" t="s">
        <v>338</v>
      </c>
      <c r="C66" s="1994" t="str">
        <f ca="1">LEFT(INDEX(관리대장!$E$2:$E$197,MATCH(이수증!H61,관리대장!$H$2:$H$197,0)),6)</f>
        <v>560903</v>
      </c>
      <c r="D66" s="1994"/>
      <c r="E66" s="271"/>
      <c r="F66" s="270"/>
      <c r="G66" s="270"/>
    </row>
    <row r="67" spans="1:7" ht="35.1" customHeight="1">
      <c r="A67" s="38"/>
      <c r="B67" s="269" t="s">
        <v>339</v>
      </c>
      <c r="C67" s="1995">
        <v>44156</v>
      </c>
      <c r="D67" s="1995"/>
      <c r="E67" s="271"/>
      <c r="F67" s="271"/>
      <c r="G67" s="271"/>
    </row>
    <row r="68" spans="1:7" ht="35.1" customHeight="1">
      <c r="A68" s="38"/>
      <c r="B68" s="269" t="s">
        <v>340</v>
      </c>
      <c r="C68" s="1996" t="s">
        <v>351</v>
      </c>
      <c r="D68" s="1996"/>
      <c r="E68" s="270"/>
      <c r="F68" s="270"/>
      <c r="G68" s="270"/>
    </row>
    <row r="69" spans="1:7" ht="35.1" customHeight="1">
      <c r="A69" s="38"/>
      <c r="B69" s="1998" t="s">
        <v>341</v>
      </c>
      <c r="C69" s="1998"/>
      <c r="D69" s="1998" t="str">
        <f>LEFT(INDEX(관리대장!$B:$B,MATCH(이수증!$H61,관리대장!$H:$H,1)),LEN(INDEX(관리대장!$B:$B,MATCH(이수증!$H61,관리대장!$H:$H,1)))-1)</f>
        <v>로뎀재가복지센터</v>
      </c>
      <c r="E69" s="1998"/>
      <c r="F69" s="1998"/>
      <c r="G69" s="270"/>
    </row>
    <row r="70" spans="1:7" ht="35.1" customHeight="1">
      <c r="A70" s="39"/>
      <c r="B70" s="1999" t="s">
        <v>342</v>
      </c>
      <c r="C70" s="1999"/>
      <c r="D70" s="2000" t="str">
        <f ca="1">INDEX(관리대장!$C$2:$C$197,MATCH(이수증!H61,관리대장!$H$2:$H$197,0))</f>
        <v>3-11320-00213</v>
      </c>
      <c r="E70" s="2000"/>
      <c r="F70" s="271"/>
      <c r="G70" s="272"/>
    </row>
    <row r="71" spans="1:7" s="1" customFormat="1" ht="35.1" customHeight="1">
      <c r="A71" s="40"/>
      <c r="B71" s="273"/>
      <c r="C71" s="274"/>
      <c r="D71" s="274"/>
      <c r="E71" s="274"/>
      <c r="F71" s="274"/>
      <c r="G71" s="274"/>
    </row>
    <row r="72" spans="1:7" ht="35.1" customHeight="1">
      <c r="A72" s="2001" t="s">
        <v>820</v>
      </c>
      <c r="B72" s="2001"/>
      <c r="C72" s="2001"/>
      <c r="D72" s="2001"/>
      <c r="E72" s="2001"/>
      <c r="F72" s="2001"/>
      <c r="G72" s="2001"/>
    </row>
    <row r="73" spans="1:7" ht="35.1" customHeight="1">
      <c r="A73" s="2001"/>
      <c r="B73" s="2001"/>
      <c r="C73" s="2001"/>
      <c r="D73" s="2001"/>
      <c r="E73" s="2001"/>
      <c r="F73" s="2001"/>
      <c r="G73" s="2001"/>
    </row>
    <row r="74" spans="1:7" ht="35.1" customHeight="1">
      <c r="A74" s="2001"/>
      <c r="B74" s="2001"/>
      <c r="C74" s="2001"/>
      <c r="D74" s="2001"/>
      <c r="E74" s="2001"/>
      <c r="F74" s="2001"/>
      <c r="G74" s="2001"/>
    </row>
    <row r="75" spans="1:7" ht="35.1" customHeight="1">
      <c r="A75" s="2001"/>
      <c r="B75" s="2001"/>
      <c r="C75" s="2001"/>
      <c r="D75" s="2001"/>
      <c r="E75" s="2001"/>
      <c r="F75" s="2001"/>
      <c r="G75" s="2001"/>
    </row>
    <row r="76" spans="1:7" s="1" customFormat="1" ht="35.1" customHeight="1">
      <c r="A76" s="275"/>
      <c r="B76" s="276"/>
      <c r="C76" s="276"/>
      <c r="D76" s="276"/>
      <c r="E76" s="276"/>
      <c r="F76" s="276"/>
      <c r="G76" s="276"/>
    </row>
    <row r="77" spans="1:7" ht="35.1" customHeight="1">
      <c r="A77" s="2002">
        <f>C67</f>
        <v>44156</v>
      </c>
      <c r="B77" s="2002"/>
      <c r="C77" s="2002"/>
      <c r="D77" s="2002"/>
      <c r="E77" s="2002"/>
      <c r="F77" s="2002"/>
      <c r="G77" s="2002"/>
    </row>
    <row r="78" spans="1:7" s="263" customFormat="1" ht="35.1" customHeight="1">
      <c r="A78" s="42"/>
    </row>
    <row r="79" spans="1:7" ht="35.1" customHeight="1">
      <c r="A79" s="1997" t="s">
        <v>343</v>
      </c>
      <c r="B79" s="1997"/>
      <c r="C79" s="1997"/>
      <c r="D79" s="1997"/>
      <c r="E79" s="1997"/>
      <c r="F79" s="1997"/>
      <c r="G79" s="1997"/>
    </row>
    <row r="80" spans="1:7" ht="35.1" customHeight="1"/>
    <row r="81" spans="1:8" ht="33.75">
      <c r="A81" s="1991" t="str">
        <f>INDEX(관리대장!$A$2:$A$197,MATCH(이수증!H81,관리대장!$H$2:$H$197,0))</f>
        <v>제2020-1121-05호</v>
      </c>
      <c r="B81" s="1991"/>
      <c r="C81" s="1991"/>
      <c r="D81" s="264"/>
      <c r="E81" s="264"/>
      <c r="F81" s="264"/>
      <c r="G81" s="264"/>
      <c r="H81" s="265">
        <f>H61+1</f>
        <v>163</v>
      </c>
    </row>
    <row r="82" spans="1:8" s="58" customFormat="1" ht="13.5">
      <c r="A82" s="266"/>
      <c r="B82" s="266"/>
      <c r="C82" s="266"/>
      <c r="D82" s="267"/>
      <c r="E82" s="267"/>
      <c r="F82" s="267"/>
      <c r="G82" s="267"/>
      <c r="H82" s="268"/>
    </row>
    <row r="83" spans="1:8" ht="35.1" customHeight="1">
      <c r="A83" s="37"/>
      <c r="B83" s="1992" t="s">
        <v>336</v>
      </c>
      <c r="C83" s="1992"/>
      <c r="D83" s="1992"/>
      <c r="E83" s="1992"/>
      <c r="F83" s="1992"/>
      <c r="G83" s="1992"/>
    </row>
    <row r="84" spans="1:8" s="263" customFormat="1" ht="35.1" customHeight="1">
      <c r="A84" s="41"/>
      <c r="B84" s="41"/>
      <c r="C84" s="41"/>
      <c r="D84" s="41"/>
      <c r="E84" s="41"/>
      <c r="F84" s="41"/>
      <c r="G84" s="41"/>
    </row>
    <row r="85" spans="1:8" ht="35.1" customHeight="1">
      <c r="A85" s="38"/>
      <c r="B85" s="269" t="s">
        <v>337</v>
      </c>
      <c r="C85" s="1993" t="str">
        <f ca="1">INDEX(관리대장!$D$2:$D$197,MATCH(이수증!H81,관리대장!$H$2:$H$197,0))</f>
        <v>김정미</v>
      </c>
      <c r="D85" s="1993"/>
      <c r="E85" s="269"/>
      <c r="F85" s="270"/>
      <c r="G85" s="270"/>
    </row>
    <row r="86" spans="1:8" ht="35.1" customHeight="1">
      <c r="A86" s="38"/>
      <c r="B86" s="269" t="s">
        <v>338</v>
      </c>
      <c r="C86" s="1994" t="str">
        <f ca="1">LEFT(INDEX(관리대장!$E$2:$E$197,MATCH(이수증!H81,관리대장!$H$2:$H$197,0)),6)</f>
        <v>670303</v>
      </c>
      <c r="D86" s="1994"/>
      <c r="E86" s="271"/>
      <c r="F86" s="270"/>
      <c r="G86" s="270"/>
    </row>
    <row r="87" spans="1:8" ht="35.1" customHeight="1">
      <c r="A87" s="38"/>
      <c r="B87" s="269" t="s">
        <v>339</v>
      </c>
      <c r="C87" s="1995">
        <v>44156</v>
      </c>
      <c r="D87" s="1995"/>
      <c r="E87" s="271"/>
      <c r="F87" s="271"/>
      <c r="G87" s="271"/>
    </row>
    <row r="88" spans="1:8" ht="35.1" customHeight="1">
      <c r="A88" s="38"/>
      <c r="B88" s="269" t="s">
        <v>340</v>
      </c>
      <c r="C88" s="1996" t="s">
        <v>351</v>
      </c>
      <c r="D88" s="1996"/>
      <c r="E88" s="270"/>
      <c r="F88" s="270"/>
      <c r="G88" s="270"/>
    </row>
    <row r="89" spans="1:8" ht="35.1" customHeight="1">
      <c r="A89" s="38"/>
      <c r="B89" s="1998" t="s">
        <v>341</v>
      </c>
      <c r="C89" s="1998"/>
      <c r="D89" s="1998" t="str">
        <f>LEFT(INDEX(관리대장!$B:$B,MATCH(이수증!$H81,관리대장!$H:$H,1)),LEN(INDEX(관리대장!$B:$B,MATCH(이수증!$H81,관리대장!$H:$H,1)))-1)</f>
        <v>로뎀재가복지센터</v>
      </c>
      <c r="E89" s="1998"/>
      <c r="F89" s="1998"/>
      <c r="G89" s="270"/>
    </row>
    <row r="90" spans="1:8" ht="35.1" customHeight="1">
      <c r="A90" s="39"/>
      <c r="B90" s="1999" t="s">
        <v>342</v>
      </c>
      <c r="C90" s="1999"/>
      <c r="D90" s="2000" t="str">
        <f ca="1">INDEX(관리대장!$C$2:$C$197,MATCH(이수증!H81,관리대장!$H$2:$H$197,0))</f>
        <v>3-11320-00213</v>
      </c>
      <c r="E90" s="2000"/>
      <c r="F90" s="271"/>
      <c r="G90" s="272"/>
    </row>
    <row r="91" spans="1:8" s="1" customFormat="1" ht="35.1" customHeight="1">
      <c r="A91" s="40"/>
      <c r="B91" s="273"/>
      <c r="C91" s="274"/>
      <c r="D91" s="274"/>
      <c r="E91" s="274"/>
      <c r="F91" s="274"/>
      <c r="G91" s="274"/>
    </row>
    <row r="92" spans="1:8" ht="35.1" customHeight="1">
      <c r="A92" s="2001" t="s">
        <v>820</v>
      </c>
      <c r="B92" s="2001"/>
      <c r="C92" s="2001"/>
      <c r="D92" s="2001"/>
      <c r="E92" s="2001"/>
      <c r="F92" s="2001"/>
      <c r="G92" s="2001"/>
    </row>
    <row r="93" spans="1:8" ht="35.1" customHeight="1">
      <c r="A93" s="2001"/>
      <c r="B93" s="2001"/>
      <c r="C93" s="2001"/>
      <c r="D93" s="2001"/>
      <c r="E93" s="2001"/>
      <c r="F93" s="2001"/>
      <c r="G93" s="2001"/>
    </row>
    <row r="94" spans="1:8" ht="35.1" customHeight="1">
      <c r="A94" s="2001"/>
      <c r="B94" s="2001"/>
      <c r="C94" s="2001"/>
      <c r="D94" s="2001"/>
      <c r="E94" s="2001"/>
      <c r="F94" s="2001"/>
      <c r="G94" s="2001"/>
    </row>
    <row r="95" spans="1:8" ht="35.1" customHeight="1">
      <c r="A95" s="2001"/>
      <c r="B95" s="2001"/>
      <c r="C95" s="2001"/>
      <c r="D95" s="2001"/>
      <c r="E95" s="2001"/>
      <c r="F95" s="2001"/>
      <c r="G95" s="2001"/>
    </row>
    <row r="96" spans="1:8" s="1" customFormat="1" ht="35.1" customHeight="1">
      <c r="A96" s="275"/>
      <c r="B96" s="276"/>
      <c r="C96" s="276"/>
      <c r="D96" s="276"/>
      <c r="E96" s="276"/>
      <c r="F96" s="276"/>
      <c r="G96" s="276"/>
    </row>
    <row r="97" spans="1:8" ht="35.1" customHeight="1">
      <c r="A97" s="2002">
        <f>C87</f>
        <v>44156</v>
      </c>
      <c r="B97" s="2002"/>
      <c r="C97" s="2002"/>
      <c r="D97" s="2002"/>
      <c r="E97" s="2002"/>
      <c r="F97" s="2002"/>
      <c r="G97" s="2002"/>
    </row>
    <row r="98" spans="1:8" s="263" customFormat="1" ht="35.1" customHeight="1">
      <c r="A98" s="42"/>
    </row>
    <row r="99" spans="1:8" ht="35.1" customHeight="1">
      <c r="A99" s="1997" t="s">
        <v>343</v>
      </c>
      <c r="B99" s="1997"/>
      <c r="C99" s="1997"/>
      <c r="D99" s="1997"/>
      <c r="E99" s="1997"/>
      <c r="F99" s="1997"/>
      <c r="G99" s="1997"/>
    </row>
    <row r="100" spans="1:8" ht="35.1" customHeight="1"/>
    <row r="101" spans="1:8" ht="33.75">
      <c r="A101" s="1991" t="str">
        <f>INDEX(관리대장!$A$2:$A$197,MATCH(이수증!H101,관리대장!$H$2:$H$197,0))</f>
        <v>제2020-1121-06호</v>
      </c>
      <c r="B101" s="1991"/>
      <c r="C101" s="1991"/>
      <c r="D101" s="264"/>
      <c r="E101" s="264"/>
      <c r="F101" s="264"/>
      <c r="G101" s="264"/>
      <c r="H101" s="265">
        <f>H81+1</f>
        <v>164</v>
      </c>
    </row>
    <row r="102" spans="1:8" s="58" customFormat="1" ht="13.5">
      <c r="A102" s="266"/>
      <c r="B102" s="266"/>
      <c r="C102" s="266"/>
      <c r="D102" s="267"/>
      <c r="E102" s="267"/>
      <c r="F102" s="267"/>
      <c r="G102" s="267"/>
      <c r="H102" s="268"/>
    </row>
    <row r="103" spans="1:8" ht="35.1" customHeight="1">
      <c r="A103" s="37"/>
      <c r="B103" s="1992" t="s">
        <v>336</v>
      </c>
      <c r="C103" s="1992"/>
      <c r="D103" s="1992"/>
      <c r="E103" s="1992"/>
      <c r="F103" s="1992"/>
      <c r="G103" s="1992"/>
    </row>
    <row r="104" spans="1:8" s="263" customFormat="1" ht="35.1" customHeight="1">
      <c r="A104" s="41"/>
      <c r="B104" s="41"/>
      <c r="C104" s="41"/>
      <c r="D104" s="41"/>
      <c r="E104" s="41"/>
      <c r="F104" s="41"/>
      <c r="G104" s="41"/>
    </row>
    <row r="105" spans="1:8" ht="35.1" customHeight="1">
      <c r="A105" s="38"/>
      <c r="B105" s="269" t="s">
        <v>337</v>
      </c>
      <c r="C105" s="1993" t="str">
        <f ca="1">INDEX(관리대장!$D$2:$D$197,MATCH(이수증!H101,관리대장!$H$2:$H$197,0))</f>
        <v>김정자</v>
      </c>
      <c r="D105" s="1993"/>
      <c r="E105" s="269"/>
      <c r="F105" s="270"/>
      <c r="G105" s="270"/>
    </row>
    <row r="106" spans="1:8" ht="35.1" customHeight="1">
      <c r="A106" s="38"/>
      <c r="B106" s="269" t="s">
        <v>338</v>
      </c>
      <c r="C106" s="1994" t="str">
        <f ca="1">LEFT(INDEX(관리대장!$E$2:$E$197,MATCH(이수증!H101,관리대장!$H$2:$H$197,0)),6)</f>
        <v>550125</v>
      </c>
      <c r="D106" s="1994"/>
      <c r="E106" s="271"/>
      <c r="F106" s="270"/>
      <c r="G106" s="270"/>
    </row>
    <row r="107" spans="1:8" ht="35.1" customHeight="1">
      <c r="A107" s="38"/>
      <c r="B107" s="269" t="s">
        <v>339</v>
      </c>
      <c r="C107" s="1995">
        <v>44156</v>
      </c>
      <c r="D107" s="1995"/>
      <c r="E107" s="271"/>
      <c r="F107" s="271"/>
      <c r="G107" s="271"/>
    </row>
    <row r="108" spans="1:8" ht="35.1" customHeight="1">
      <c r="A108" s="38"/>
      <c r="B108" s="269" t="s">
        <v>340</v>
      </c>
      <c r="C108" s="1996" t="s">
        <v>351</v>
      </c>
      <c r="D108" s="1996"/>
      <c r="E108" s="270"/>
      <c r="F108" s="270"/>
      <c r="G108" s="270"/>
    </row>
    <row r="109" spans="1:8" ht="35.1" customHeight="1">
      <c r="A109" s="38"/>
      <c r="B109" s="1998" t="s">
        <v>341</v>
      </c>
      <c r="C109" s="1998"/>
      <c r="D109" s="1998" t="str">
        <f>LEFT(INDEX(관리대장!$B:$B,MATCH(이수증!$H101,관리대장!$H:$H,1)),LEN(INDEX(관리대장!$B:$B,MATCH(이수증!$H101,관리대장!$H:$H,1)))-1)</f>
        <v>로뎀재가복지센터</v>
      </c>
      <c r="E109" s="1998"/>
      <c r="F109" s="1998"/>
      <c r="G109" s="270"/>
    </row>
    <row r="110" spans="1:8" ht="35.1" customHeight="1">
      <c r="A110" s="39"/>
      <c r="B110" s="1999" t="s">
        <v>342</v>
      </c>
      <c r="C110" s="1999"/>
      <c r="D110" s="2000" t="str">
        <f ca="1">INDEX(관리대장!$C$2:$C$197,MATCH(이수증!H101,관리대장!$H$2:$H$197,0))</f>
        <v>3-11320-00213</v>
      </c>
      <c r="E110" s="2000"/>
      <c r="F110" s="271"/>
      <c r="G110" s="272"/>
    </row>
    <row r="111" spans="1:8" s="1" customFormat="1" ht="35.1" customHeight="1">
      <c r="A111" s="40"/>
      <c r="B111" s="273"/>
      <c r="C111" s="274"/>
      <c r="D111" s="274"/>
      <c r="E111" s="274"/>
      <c r="F111" s="274"/>
      <c r="G111" s="274"/>
    </row>
    <row r="112" spans="1:8" ht="35.1" customHeight="1">
      <c r="A112" s="2001" t="s">
        <v>820</v>
      </c>
      <c r="B112" s="2001"/>
      <c r="C112" s="2001"/>
      <c r="D112" s="2001"/>
      <c r="E112" s="2001"/>
      <c r="F112" s="2001"/>
      <c r="G112" s="2001"/>
    </row>
    <row r="113" spans="1:8" ht="35.1" customHeight="1">
      <c r="A113" s="2001"/>
      <c r="B113" s="2001"/>
      <c r="C113" s="2001"/>
      <c r="D113" s="2001"/>
      <c r="E113" s="2001"/>
      <c r="F113" s="2001"/>
      <c r="G113" s="2001"/>
    </row>
    <row r="114" spans="1:8" ht="35.1" customHeight="1">
      <c r="A114" s="2001"/>
      <c r="B114" s="2001"/>
      <c r="C114" s="2001"/>
      <c r="D114" s="2001"/>
      <c r="E114" s="2001"/>
      <c r="F114" s="2001"/>
      <c r="G114" s="2001"/>
    </row>
    <row r="115" spans="1:8" ht="35.1" customHeight="1">
      <c r="A115" s="2001"/>
      <c r="B115" s="2001"/>
      <c r="C115" s="2001"/>
      <c r="D115" s="2001"/>
      <c r="E115" s="2001"/>
      <c r="F115" s="2001"/>
      <c r="G115" s="2001"/>
    </row>
    <row r="116" spans="1:8" s="1" customFormat="1" ht="35.1" customHeight="1">
      <c r="A116" s="275"/>
      <c r="B116" s="276"/>
      <c r="C116" s="276"/>
      <c r="D116" s="276"/>
      <c r="E116" s="276"/>
      <c r="F116" s="276"/>
      <c r="G116" s="276"/>
    </row>
    <row r="117" spans="1:8" ht="35.1" customHeight="1">
      <c r="A117" s="2002">
        <f>C107</f>
        <v>44156</v>
      </c>
      <c r="B117" s="2002"/>
      <c r="C117" s="2002"/>
      <c r="D117" s="2002"/>
      <c r="E117" s="2002"/>
      <c r="F117" s="2002"/>
      <c r="G117" s="2002"/>
    </row>
    <row r="118" spans="1:8" s="263" customFormat="1" ht="35.1" customHeight="1">
      <c r="A118" s="42"/>
    </row>
    <row r="119" spans="1:8" ht="35.1" customHeight="1">
      <c r="A119" s="1997" t="s">
        <v>343</v>
      </c>
      <c r="B119" s="1997"/>
      <c r="C119" s="1997"/>
      <c r="D119" s="1997"/>
      <c r="E119" s="1997"/>
      <c r="F119" s="1997"/>
      <c r="G119" s="1997"/>
    </row>
    <row r="120" spans="1:8" ht="35.1" customHeight="1"/>
    <row r="121" spans="1:8" ht="33.75">
      <c r="A121" s="1991" t="str">
        <f>INDEX(관리대장!$A$2:$A$197,MATCH(이수증!H121,관리대장!$H$2:$H$197,0))</f>
        <v>제2020-1121-07호</v>
      </c>
      <c r="B121" s="1991"/>
      <c r="C121" s="1991"/>
      <c r="D121" s="264"/>
      <c r="E121" s="264"/>
      <c r="F121" s="264"/>
      <c r="G121" s="264"/>
      <c r="H121" s="265">
        <f>H101+1</f>
        <v>165</v>
      </c>
    </row>
    <row r="122" spans="1:8" s="58" customFormat="1" ht="13.5">
      <c r="A122" s="266"/>
      <c r="B122" s="266"/>
      <c r="C122" s="266"/>
      <c r="D122" s="267"/>
      <c r="E122" s="267"/>
      <c r="F122" s="267"/>
      <c r="G122" s="267"/>
      <c r="H122" s="268"/>
    </row>
    <row r="123" spans="1:8" ht="35.1" customHeight="1">
      <c r="A123" s="37"/>
      <c r="B123" s="1992" t="s">
        <v>336</v>
      </c>
      <c r="C123" s="1992"/>
      <c r="D123" s="1992"/>
      <c r="E123" s="1992"/>
      <c r="F123" s="1992"/>
      <c r="G123" s="1992"/>
    </row>
    <row r="124" spans="1:8" s="263" customFormat="1" ht="35.1" customHeight="1">
      <c r="A124" s="41"/>
      <c r="B124" s="41"/>
      <c r="C124" s="41"/>
      <c r="D124" s="41"/>
      <c r="E124" s="41"/>
      <c r="F124" s="41"/>
      <c r="G124" s="41"/>
    </row>
    <row r="125" spans="1:8" ht="35.1" customHeight="1">
      <c r="A125" s="38"/>
      <c r="B125" s="269" t="s">
        <v>337</v>
      </c>
      <c r="C125" s="1993" t="str">
        <f ca="1">INDEX(관리대장!$D$2:$D$197,MATCH(이수증!H121,관리대장!$H$2:$H$197,0))</f>
        <v>김화숙</v>
      </c>
      <c r="D125" s="1993"/>
      <c r="E125" s="269"/>
      <c r="F125" s="270"/>
      <c r="G125" s="270"/>
    </row>
    <row r="126" spans="1:8" ht="35.1" customHeight="1">
      <c r="A126" s="38"/>
      <c r="B126" s="269" t="s">
        <v>338</v>
      </c>
      <c r="C126" s="1994" t="str">
        <f ca="1">LEFT(INDEX(관리대장!$E$2:$E$197,MATCH(이수증!H121,관리대장!$H$2:$H$197,0)),6)</f>
        <v>600622</v>
      </c>
      <c r="D126" s="1994"/>
      <c r="E126" s="271"/>
      <c r="F126" s="270"/>
      <c r="G126" s="270"/>
    </row>
    <row r="127" spans="1:8" ht="35.1" customHeight="1">
      <c r="A127" s="38"/>
      <c r="B127" s="269" t="s">
        <v>339</v>
      </c>
      <c r="C127" s="1995">
        <v>44156</v>
      </c>
      <c r="D127" s="1995"/>
      <c r="E127" s="271"/>
      <c r="F127" s="271"/>
      <c r="G127" s="271"/>
    </row>
    <row r="128" spans="1:8" ht="35.1" customHeight="1">
      <c r="A128" s="38"/>
      <c r="B128" s="269" t="s">
        <v>340</v>
      </c>
      <c r="C128" s="1996" t="s">
        <v>351</v>
      </c>
      <c r="D128" s="1996"/>
      <c r="E128" s="270"/>
      <c r="F128" s="270"/>
      <c r="G128" s="270"/>
    </row>
    <row r="129" spans="1:8" ht="35.1" customHeight="1">
      <c r="A129" s="38"/>
      <c r="B129" s="1998" t="s">
        <v>341</v>
      </c>
      <c r="C129" s="1998"/>
      <c r="D129" s="1998" t="str">
        <f>LEFT(INDEX(관리대장!$B:$B,MATCH(이수증!$H121,관리대장!$H:$H,1)),LEN(INDEX(관리대장!$B:$B,MATCH(이수증!$H121,관리대장!$H:$H,1)))-1)</f>
        <v>로뎀재가복지센터</v>
      </c>
      <c r="E129" s="1998"/>
      <c r="F129" s="1998"/>
      <c r="G129" s="270"/>
    </row>
    <row r="130" spans="1:8" ht="35.1" customHeight="1">
      <c r="A130" s="39"/>
      <c r="B130" s="1999" t="s">
        <v>342</v>
      </c>
      <c r="C130" s="1999"/>
      <c r="D130" s="2000" t="str">
        <f ca="1">INDEX(관리대장!$C$2:$C$197,MATCH(이수증!H121,관리대장!$H$2:$H$197,0))</f>
        <v>3-11320-00213</v>
      </c>
      <c r="E130" s="2000"/>
      <c r="F130" s="271"/>
      <c r="G130" s="272"/>
    </row>
    <row r="131" spans="1:8" s="1" customFormat="1" ht="35.1" customHeight="1">
      <c r="A131" s="40"/>
      <c r="B131" s="273"/>
      <c r="C131" s="274"/>
      <c r="D131" s="274"/>
      <c r="E131" s="274"/>
      <c r="F131" s="274"/>
      <c r="G131" s="274"/>
    </row>
    <row r="132" spans="1:8" ht="35.1" customHeight="1">
      <c r="A132" s="2001" t="s">
        <v>820</v>
      </c>
      <c r="B132" s="2001"/>
      <c r="C132" s="2001"/>
      <c r="D132" s="2001"/>
      <c r="E132" s="2001"/>
      <c r="F132" s="2001"/>
      <c r="G132" s="2001"/>
    </row>
    <row r="133" spans="1:8" ht="35.1" customHeight="1">
      <c r="A133" s="2001"/>
      <c r="B133" s="2001"/>
      <c r="C133" s="2001"/>
      <c r="D133" s="2001"/>
      <c r="E133" s="2001"/>
      <c r="F133" s="2001"/>
      <c r="G133" s="2001"/>
    </row>
    <row r="134" spans="1:8" ht="35.1" customHeight="1">
      <c r="A134" s="2001"/>
      <c r="B134" s="2001"/>
      <c r="C134" s="2001"/>
      <c r="D134" s="2001"/>
      <c r="E134" s="2001"/>
      <c r="F134" s="2001"/>
      <c r="G134" s="2001"/>
    </row>
    <row r="135" spans="1:8" ht="35.1" customHeight="1">
      <c r="A135" s="2001"/>
      <c r="B135" s="2001"/>
      <c r="C135" s="2001"/>
      <c r="D135" s="2001"/>
      <c r="E135" s="2001"/>
      <c r="F135" s="2001"/>
      <c r="G135" s="2001"/>
    </row>
    <row r="136" spans="1:8" s="1" customFormat="1" ht="35.1" customHeight="1">
      <c r="A136" s="275"/>
      <c r="B136" s="276"/>
      <c r="C136" s="276"/>
      <c r="D136" s="276"/>
      <c r="E136" s="276"/>
      <c r="F136" s="276"/>
      <c r="G136" s="276"/>
    </row>
    <row r="137" spans="1:8" ht="35.1" customHeight="1">
      <c r="A137" s="2002">
        <f>C127</f>
        <v>44156</v>
      </c>
      <c r="B137" s="2002"/>
      <c r="C137" s="2002"/>
      <c r="D137" s="2002"/>
      <c r="E137" s="2002"/>
      <c r="F137" s="2002"/>
      <c r="G137" s="2002"/>
    </row>
    <row r="138" spans="1:8" s="263" customFormat="1" ht="35.1" customHeight="1">
      <c r="A138" s="42"/>
    </row>
    <row r="139" spans="1:8" ht="35.1" customHeight="1">
      <c r="A139" s="1997" t="s">
        <v>343</v>
      </c>
      <c r="B139" s="1997"/>
      <c r="C139" s="1997"/>
      <c r="D139" s="1997"/>
      <c r="E139" s="1997"/>
      <c r="F139" s="1997"/>
      <c r="G139" s="1997"/>
    </row>
    <row r="140" spans="1:8" ht="35.1" customHeight="1"/>
    <row r="141" spans="1:8" ht="33.75">
      <c r="A141" s="1991" t="str">
        <f>INDEX(관리대장!$A$2:$A$197,MATCH(이수증!H141,관리대장!$H$2:$H$197,0))</f>
        <v>제2020-1121-08호</v>
      </c>
      <c r="B141" s="1991"/>
      <c r="C141" s="1991"/>
      <c r="D141" s="264"/>
      <c r="E141" s="264"/>
      <c r="F141" s="264"/>
      <c r="G141" s="264"/>
      <c r="H141" s="265">
        <f>H121+1</f>
        <v>166</v>
      </c>
    </row>
    <row r="142" spans="1:8" s="58" customFormat="1" ht="13.5">
      <c r="A142" s="266"/>
      <c r="B142" s="266"/>
      <c r="C142" s="266"/>
      <c r="D142" s="267"/>
      <c r="E142" s="267"/>
      <c r="F142" s="267"/>
      <c r="G142" s="267"/>
      <c r="H142" s="268"/>
    </row>
    <row r="143" spans="1:8" ht="35.1" customHeight="1">
      <c r="A143" s="37"/>
      <c r="B143" s="1992" t="s">
        <v>336</v>
      </c>
      <c r="C143" s="1992"/>
      <c r="D143" s="1992"/>
      <c r="E143" s="1992"/>
      <c r="F143" s="1992"/>
      <c r="G143" s="1992"/>
    </row>
    <row r="144" spans="1:8" s="263" customFormat="1" ht="35.1" customHeight="1">
      <c r="A144" s="41"/>
      <c r="B144" s="41"/>
      <c r="C144" s="41"/>
      <c r="D144" s="41"/>
      <c r="E144" s="41"/>
      <c r="F144" s="41"/>
      <c r="G144" s="41"/>
    </row>
    <row r="145" spans="1:7" ht="35.1" customHeight="1">
      <c r="A145" s="38"/>
      <c r="B145" s="269" t="s">
        <v>337</v>
      </c>
      <c r="C145" s="1993" t="str">
        <f ca="1">INDEX(관리대장!$D$2:$D$197,MATCH(이수증!H141,관리대장!$H$2:$H$197,0))</f>
        <v>나금복</v>
      </c>
      <c r="D145" s="1993"/>
      <c r="E145" s="269"/>
      <c r="F145" s="270"/>
      <c r="G145" s="270"/>
    </row>
    <row r="146" spans="1:7" ht="35.1" customHeight="1">
      <c r="A146" s="38"/>
      <c r="B146" s="269" t="s">
        <v>338</v>
      </c>
      <c r="C146" s="1994" t="str">
        <f ca="1">LEFT(INDEX(관리대장!$E$2:$E$197,MATCH(이수증!H141,관리대장!$H$2:$H$197,0)),6)</f>
        <v>550523</v>
      </c>
      <c r="D146" s="1994"/>
      <c r="E146" s="271"/>
      <c r="F146" s="270"/>
      <c r="G146" s="270"/>
    </row>
    <row r="147" spans="1:7" ht="35.1" customHeight="1">
      <c r="A147" s="38"/>
      <c r="B147" s="269" t="s">
        <v>339</v>
      </c>
      <c r="C147" s="1995">
        <v>44156</v>
      </c>
      <c r="D147" s="1995"/>
      <c r="E147" s="271"/>
      <c r="F147" s="271"/>
      <c r="G147" s="271"/>
    </row>
    <row r="148" spans="1:7" ht="35.1" customHeight="1">
      <c r="A148" s="38"/>
      <c r="B148" s="269" t="s">
        <v>340</v>
      </c>
      <c r="C148" s="1996" t="s">
        <v>351</v>
      </c>
      <c r="D148" s="1996"/>
      <c r="E148" s="270"/>
      <c r="F148" s="270"/>
      <c r="G148" s="270"/>
    </row>
    <row r="149" spans="1:7" ht="35.1" customHeight="1">
      <c r="A149" s="38"/>
      <c r="B149" s="1998" t="s">
        <v>341</v>
      </c>
      <c r="C149" s="1998"/>
      <c r="D149" s="1998" t="str">
        <f>LEFT(INDEX(관리대장!$B:$B,MATCH(이수증!$H141,관리대장!$H:$H,1)),LEN(INDEX(관리대장!$B:$B,MATCH(이수증!$H141,관리대장!$H:$H,1)))-1)</f>
        <v>로뎀재가복지센터</v>
      </c>
      <c r="E149" s="1998"/>
      <c r="F149" s="1998"/>
      <c r="G149" s="270"/>
    </row>
    <row r="150" spans="1:7" ht="35.1" customHeight="1">
      <c r="A150" s="39"/>
      <c r="B150" s="1999" t="s">
        <v>342</v>
      </c>
      <c r="C150" s="1999"/>
      <c r="D150" s="2000" t="str">
        <f ca="1">INDEX(관리대장!$C$2:$C$197,MATCH(이수증!H141,관리대장!$H$2:$H$197,0))</f>
        <v>3-11320-00213</v>
      </c>
      <c r="E150" s="2000"/>
      <c r="F150" s="271"/>
      <c r="G150" s="272"/>
    </row>
    <row r="151" spans="1:7" s="1" customFormat="1" ht="35.1" customHeight="1">
      <c r="A151" s="40"/>
      <c r="B151" s="273"/>
      <c r="C151" s="274"/>
      <c r="D151" s="274"/>
      <c r="E151" s="274"/>
      <c r="F151" s="274"/>
      <c r="G151" s="274"/>
    </row>
    <row r="152" spans="1:7" ht="35.1" customHeight="1">
      <c r="A152" s="2001" t="s">
        <v>820</v>
      </c>
      <c r="B152" s="2001"/>
      <c r="C152" s="2001"/>
      <c r="D152" s="2001"/>
      <c r="E152" s="2001"/>
      <c r="F152" s="2001"/>
      <c r="G152" s="2001"/>
    </row>
    <row r="153" spans="1:7" ht="35.1" customHeight="1">
      <c r="A153" s="2001"/>
      <c r="B153" s="2001"/>
      <c r="C153" s="2001"/>
      <c r="D153" s="2001"/>
      <c r="E153" s="2001"/>
      <c r="F153" s="2001"/>
      <c r="G153" s="2001"/>
    </row>
    <row r="154" spans="1:7" ht="35.1" customHeight="1">
      <c r="A154" s="2001"/>
      <c r="B154" s="2001"/>
      <c r="C154" s="2001"/>
      <c r="D154" s="2001"/>
      <c r="E154" s="2001"/>
      <c r="F154" s="2001"/>
      <c r="G154" s="2001"/>
    </row>
    <row r="155" spans="1:7" ht="35.1" customHeight="1">
      <c r="A155" s="2001"/>
      <c r="B155" s="2001"/>
      <c r="C155" s="2001"/>
      <c r="D155" s="2001"/>
      <c r="E155" s="2001"/>
      <c r="F155" s="2001"/>
      <c r="G155" s="2001"/>
    </row>
    <row r="156" spans="1:7" s="1" customFormat="1" ht="35.1" customHeight="1">
      <c r="A156" s="275"/>
      <c r="B156" s="276"/>
      <c r="C156" s="276"/>
      <c r="D156" s="276"/>
      <c r="E156" s="276"/>
      <c r="F156" s="276"/>
      <c r="G156" s="276"/>
    </row>
    <row r="157" spans="1:7" ht="35.1" customHeight="1">
      <c r="A157" s="2002">
        <f>C147</f>
        <v>44156</v>
      </c>
      <c r="B157" s="2002"/>
      <c r="C157" s="2002"/>
      <c r="D157" s="2002"/>
      <c r="E157" s="2002"/>
      <c r="F157" s="2002"/>
      <c r="G157" s="2002"/>
    </row>
    <row r="158" spans="1:7" s="263" customFormat="1" ht="35.1" customHeight="1">
      <c r="A158" s="42"/>
    </row>
    <row r="159" spans="1:7" ht="35.1" customHeight="1">
      <c r="A159" s="1997" t="s">
        <v>343</v>
      </c>
      <c r="B159" s="1997"/>
      <c r="C159" s="1997"/>
      <c r="D159" s="1997"/>
      <c r="E159" s="1997"/>
      <c r="F159" s="1997"/>
      <c r="G159" s="1997"/>
    </row>
    <row r="160" spans="1:7" ht="35.1" customHeight="1"/>
    <row r="161" spans="1:8" ht="33.75">
      <c r="A161" s="1991" t="str">
        <f>INDEX(관리대장!$A$2:$A$197,MATCH(이수증!H161,관리대장!$H$2:$H$197,0))</f>
        <v>제2020-1121-09호</v>
      </c>
      <c r="B161" s="1991"/>
      <c r="C161" s="1991"/>
      <c r="D161" s="264"/>
      <c r="E161" s="264"/>
      <c r="F161" s="264"/>
      <c r="G161" s="264"/>
      <c r="H161" s="265">
        <f>H141+1</f>
        <v>167</v>
      </c>
    </row>
    <row r="162" spans="1:8" s="58" customFormat="1" ht="13.5">
      <c r="A162" s="266"/>
      <c r="B162" s="266"/>
      <c r="C162" s="266"/>
      <c r="D162" s="267"/>
      <c r="E162" s="267"/>
      <c r="F162" s="267"/>
      <c r="G162" s="267"/>
      <c r="H162" s="268"/>
    </row>
    <row r="163" spans="1:8" ht="35.1" customHeight="1">
      <c r="A163" s="37"/>
      <c r="B163" s="1992" t="s">
        <v>336</v>
      </c>
      <c r="C163" s="1992"/>
      <c r="D163" s="1992"/>
      <c r="E163" s="1992"/>
      <c r="F163" s="1992"/>
      <c r="G163" s="1992"/>
    </row>
    <row r="164" spans="1:8" s="263" customFormat="1" ht="35.1" customHeight="1">
      <c r="A164" s="41"/>
      <c r="B164" s="41"/>
      <c r="C164" s="41"/>
      <c r="D164" s="41"/>
      <c r="E164" s="41"/>
      <c r="F164" s="41"/>
      <c r="G164" s="41"/>
    </row>
    <row r="165" spans="1:8" ht="35.1" customHeight="1">
      <c r="A165" s="38"/>
      <c r="B165" s="269" t="s">
        <v>337</v>
      </c>
      <c r="C165" s="1993" t="str">
        <f ca="1">INDEX(관리대장!$D$2:$D$197,MATCH(이수증!H161,관리대장!$H$2:$H$197,0))</f>
        <v>박성숙</v>
      </c>
      <c r="D165" s="1993"/>
      <c r="E165" s="269"/>
      <c r="F165" s="270"/>
      <c r="G165" s="270"/>
    </row>
    <row r="166" spans="1:8" ht="35.1" customHeight="1">
      <c r="A166" s="38"/>
      <c r="B166" s="269" t="s">
        <v>338</v>
      </c>
      <c r="C166" s="1994" t="str">
        <f ca="1">LEFT(INDEX(관리대장!$E$2:$E$197,MATCH(이수증!H161,관리대장!$H$2:$H$197,0)),6)</f>
        <v>650825</v>
      </c>
      <c r="D166" s="1994"/>
      <c r="E166" s="271"/>
      <c r="F166" s="270"/>
      <c r="G166" s="270"/>
    </row>
    <row r="167" spans="1:8" ht="35.1" customHeight="1">
      <c r="A167" s="38"/>
      <c r="B167" s="269" t="s">
        <v>339</v>
      </c>
      <c r="C167" s="1995">
        <v>44156</v>
      </c>
      <c r="D167" s="1995"/>
      <c r="E167" s="271"/>
      <c r="F167" s="271"/>
      <c r="G167" s="271"/>
    </row>
    <row r="168" spans="1:8" ht="35.1" customHeight="1">
      <c r="A168" s="38"/>
      <c r="B168" s="269" t="s">
        <v>340</v>
      </c>
      <c r="C168" s="1996" t="s">
        <v>351</v>
      </c>
      <c r="D168" s="1996"/>
      <c r="E168" s="270"/>
      <c r="F168" s="270"/>
      <c r="G168" s="270"/>
    </row>
    <row r="169" spans="1:8" ht="35.1" customHeight="1">
      <c r="A169" s="38"/>
      <c r="B169" s="1998" t="s">
        <v>341</v>
      </c>
      <c r="C169" s="1998"/>
      <c r="D169" s="1998" t="str">
        <f>LEFT(INDEX(관리대장!$B:$B,MATCH(이수증!$H161,관리대장!$H:$H,1)),LEN(INDEX(관리대장!$B:$B,MATCH(이수증!$H161,관리대장!$H:$H,1)))-1)</f>
        <v>로뎀재가복지센터</v>
      </c>
      <c r="E169" s="1998"/>
      <c r="F169" s="1998"/>
      <c r="G169" s="270"/>
    </row>
    <row r="170" spans="1:8" ht="35.1" customHeight="1">
      <c r="A170" s="39"/>
      <c r="B170" s="1999" t="s">
        <v>342</v>
      </c>
      <c r="C170" s="1999"/>
      <c r="D170" s="2000" t="str">
        <f ca="1">INDEX(관리대장!$C$2:$C$197,MATCH(이수증!H161,관리대장!$H$2:$H$197,0))</f>
        <v>3-11320-00213</v>
      </c>
      <c r="E170" s="2000"/>
      <c r="F170" s="271"/>
      <c r="G170" s="272"/>
    </row>
    <row r="171" spans="1:8" s="1" customFormat="1" ht="35.1" customHeight="1">
      <c r="A171" s="40"/>
      <c r="B171" s="273"/>
      <c r="C171" s="274"/>
      <c r="D171" s="274"/>
      <c r="E171" s="274"/>
      <c r="F171" s="274"/>
      <c r="G171" s="274"/>
    </row>
    <row r="172" spans="1:8" ht="35.1" customHeight="1">
      <c r="A172" s="2001" t="s">
        <v>820</v>
      </c>
      <c r="B172" s="2001"/>
      <c r="C172" s="2001"/>
      <c r="D172" s="2001"/>
      <c r="E172" s="2001"/>
      <c r="F172" s="2001"/>
      <c r="G172" s="2001"/>
    </row>
    <row r="173" spans="1:8" ht="35.1" customHeight="1">
      <c r="A173" s="2001"/>
      <c r="B173" s="2001"/>
      <c r="C173" s="2001"/>
      <c r="D173" s="2001"/>
      <c r="E173" s="2001"/>
      <c r="F173" s="2001"/>
      <c r="G173" s="2001"/>
    </row>
    <row r="174" spans="1:8" ht="35.1" customHeight="1">
      <c r="A174" s="2001"/>
      <c r="B174" s="2001"/>
      <c r="C174" s="2001"/>
      <c r="D174" s="2001"/>
      <c r="E174" s="2001"/>
      <c r="F174" s="2001"/>
      <c r="G174" s="2001"/>
    </row>
    <row r="175" spans="1:8" ht="35.1" customHeight="1">
      <c r="A175" s="2001"/>
      <c r="B175" s="2001"/>
      <c r="C175" s="2001"/>
      <c r="D175" s="2001"/>
      <c r="E175" s="2001"/>
      <c r="F175" s="2001"/>
      <c r="G175" s="2001"/>
    </row>
    <row r="176" spans="1:8" s="1" customFormat="1" ht="35.1" customHeight="1">
      <c r="A176" s="275"/>
      <c r="B176" s="276"/>
      <c r="C176" s="276"/>
      <c r="D176" s="276"/>
      <c r="E176" s="276"/>
      <c r="F176" s="276"/>
      <c r="G176" s="276"/>
    </row>
    <row r="177" spans="1:8" ht="35.1" customHeight="1">
      <c r="A177" s="2002">
        <f>C167</f>
        <v>44156</v>
      </c>
      <c r="B177" s="2002"/>
      <c r="C177" s="2002"/>
      <c r="D177" s="2002"/>
      <c r="E177" s="2002"/>
      <c r="F177" s="2002"/>
      <c r="G177" s="2002"/>
    </row>
    <row r="178" spans="1:8" s="263" customFormat="1" ht="35.1" customHeight="1">
      <c r="A178" s="42"/>
    </row>
    <row r="179" spans="1:8" ht="35.1" customHeight="1">
      <c r="A179" s="1997" t="s">
        <v>343</v>
      </c>
      <c r="B179" s="1997"/>
      <c r="C179" s="1997"/>
      <c r="D179" s="1997"/>
      <c r="E179" s="1997"/>
      <c r="F179" s="1997"/>
      <c r="G179" s="1997"/>
    </row>
    <row r="180" spans="1:8" ht="35.1" customHeight="1"/>
    <row r="181" spans="1:8" ht="33.75">
      <c r="A181" s="1991" t="str">
        <f>INDEX(관리대장!$A$2:$A$197,MATCH(이수증!H181,관리대장!$H$2:$H$197,0))</f>
        <v>제2020-1121-10호</v>
      </c>
      <c r="B181" s="1991"/>
      <c r="C181" s="1991"/>
      <c r="D181" s="264"/>
      <c r="E181" s="264"/>
      <c r="F181" s="264"/>
      <c r="G181" s="264"/>
      <c r="H181" s="265">
        <f>H161+1</f>
        <v>168</v>
      </c>
    </row>
    <row r="182" spans="1:8" s="58" customFormat="1" ht="13.5">
      <c r="A182" s="266"/>
      <c r="B182" s="266"/>
      <c r="C182" s="266"/>
      <c r="D182" s="267"/>
      <c r="E182" s="267"/>
      <c r="F182" s="267"/>
      <c r="G182" s="267"/>
      <c r="H182" s="268"/>
    </row>
    <row r="183" spans="1:8" ht="35.1" customHeight="1">
      <c r="A183" s="37"/>
      <c r="B183" s="1992" t="s">
        <v>336</v>
      </c>
      <c r="C183" s="1992"/>
      <c r="D183" s="1992"/>
      <c r="E183" s="1992"/>
      <c r="F183" s="1992"/>
      <c r="G183" s="1992"/>
    </row>
    <row r="184" spans="1:8" s="263" customFormat="1" ht="35.1" customHeight="1">
      <c r="A184" s="41"/>
      <c r="B184" s="41"/>
      <c r="C184" s="41"/>
      <c r="D184" s="41"/>
      <c r="E184" s="41"/>
      <c r="F184" s="41"/>
      <c r="G184" s="41"/>
    </row>
    <row r="185" spans="1:8" ht="35.1" customHeight="1">
      <c r="A185" s="38"/>
      <c r="B185" s="269" t="s">
        <v>337</v>
      </c>
      <c r="C185" s="1993" t="str">
        <f ca="1">INDEX(관리대장!$D$2:$D$197,MATCH(이수증!H181,관리대장!$H$2:$H$197,0))</f>
        <v>박인옥</v>
      </c>
      <c r="D185" s="1993"/>
      <c r="E185" s="269"/>
      <c r="F185" s="270"/>
      <c r="G185" s="270"/>
    </row>
    <row r="186" spans="1:8" ht="35.1" customHeight="1">
      <c r="A186" s="38"/>
      <c r="B186" s="269" t="s">
        <v>338</v>
      </c>
      <c r="C186" s="1994" t="str">
        <f ca="1">LEFT(INDEX(관리대장!$E$2:$E$197,MATCH(이수증!H181,관리대장!$H$2:$H$197,0)),6)</f>
        <v>620115</v>
      </c>
      <c r="D186" s="1994"/>
      <c r="E186" s="271"/>
      <c r="F186" s="270"/>
      <c r="G186" s="270"/>
    </row>
    <row r="187" spans="1:8" ht="35.1" customHeight="1">
      <c r="A187" s="38"/>
      <c r="B187" s="269" t="s">
        <v>339</v>
      </c>
      <c r="C187" s="1995">
        <v>44156</v>
      </c>
      <c r="D187" s="1995"/>
      <c r="E187" s="271"/>
      <c r="F187" s="271"/>
      <c r="G187" s="271"/>
    </row>
    <row r="188" spans="1:8" ht="35.1" customHeight="1">
      <c r="A188" s="38"/>
      <c r="B188" s="269" t="s">
        <v>340</v>
      </c>
      <c r="C188" s="1996" t="s">
        <v>351</v>
      </c>
      <c r="D188" s="1996"/>
      <c r="E188" s="270"/>
      <c r="F188" s="270"/>
      <c r="G188" s="270"/>
    </row>
    <row r="189" spans="1:8" ht="35.1" customHeight="1">
      <c r="A189" s="38"/>
      <c r="B189" s="1998" t="s">
        <v>341</v>
      </c>
      <c r="C189" s="1998"/>
      <c r="D189" s="1998" t="str">
        <f>LEFT(INDEX(관리대장!$B:$B,MATCH(이수증!$H181,관리대장!$H:$H,1)),LEN(INDEX(관리대장!$B:$B,MATCH(이수증!$H181,관리대장!$H:$H,1)))-1)</f>
        <v>로뎀재가복지센터</v>
      </c>
      <c r="E189" s="1998"/>
      <c r="F189" s="1998"/>
      <c r="G189" s="270"/>
    </row>
    <row r="190" spans="1:8" ht="35.1" customHeight="1">
      <c r="A190" s="39"/>
      <c r="B190" s="1999" t="s">
        <v>342</v>
      </c>
      <c r="C190" s="1999"/>
      <c r="D190" s="2000" t="str">
        <f ca="1">INDEX(관리대장!$C$2:$C$197,MATCH(이수증!H181,관리대장!$H$2:$H$197,0))</f>
        <v>3-11320-00213</v>
      </c>
      <c r="E190" s="2000"/>
      <c r="F190" s="271"/>
      <c r="G190" s="272"/>
    </row>
    <row r="191" spans="1:8" s="1" customFormat="1" ht="35.1" customHeight="1">
      <c r="A191" s="40"/>
      <c r="B191" s="273"/>
      <c r="C191" s="274"/>
      <c r="D191" s="274"/>
      <c r="E191" s="274"/>
      <c r="F191" s="274"/>
      <c r="G191" s="274"/>
    </row>
    <row r="192" spans="1:8" ht="35.1" customHeight="1">
      <c r="A192" s="2001" t="s">
        <v>820</v>
      </c>
      <c r="B192" s="2001"/>
      <c r="C192" s="2001"/>
      <c r="D192" s="2001"/>
      <c r="E192" s="2001"/>
      <c r="F192" s="2001"/>
      <c r="G192" s="2001"/>
    </row>
    <row r="193" spans="1:8" ht="35.1" customHeight="1">
      <c r="A193" s="2001"/>
      <c r="B193" s="2001"/>
      <c r="C193" s="2001"/>
      <c r="D193" s="2001"/>
      <c r="E193" s="2001"/>
      <c r="F193" s="2001"/>
      <c r="G193" s="2001"/>
    </row>
    <row r="194" spans="1:8" ht="35.1" customHeight="1">
      <c r="A194" s="2001"/>
      <c r="B194" s="2001"/>
      <c r="C194" s="2001"/>
      <c r="D194" s="2001"/>
      <c r="E194" s="2001"/>
      <c r="F194" s="2001"/>
      <c r="G194" s="2001"/>
    </row>
    <row r="195" spans="1:8" ht="35.1" customHeight="1">
      <c r="A195" s="2001"/>
      <c r="B195" s="2001"/>
      <c r="C195" s="2001"/>
      <c r="D195" s="2001"/>
      <c r="E195" s="2001"/>
      <c r="F195" s="2001"/>
      <c r="G195" s="2001"/>
    </row>
    <row r="196" spans="1:8" s="1" customFormat="1" ht="35.1" customHeight="1">
      <c r="A196" s="275"/>
      <c r="B196" s="276"/>
      <c r="C196" s="276"/>
      <c r="D196" s="276"/>
      <c r="E196" s="276"/>
      <c r="F196" s="276"/>
      <c r="G196" s="276"/>
    </row>
    <row r="197" spans="1:8" ht="35.1" customHeight="1">
      <c r="A197" s="2002">
        <f>C187</f>
        <v>44156</v>
      </c>
      <c r="B197" s="2002"/>
      <c r="C197" s="2002"/>
      <c r="D197" s="2002"/>
      <c r="E197" s="2002"/>
      <c r="F197" s="2002"/>
      <c r="G197" s="2002"/>
    </row>
    <row r="198" spans="1:8" s="263" customFormat="1" ht="35.1" customHeight="1">
      <c r="A198" s="42"/>
    </row>
    <row r="199" spans="1:8" ht="35.1" customHeight="1">
      <c r="A199" s="1997" t="s">
        <v>343</v>
      </c>
      <c r="B199" s="1997"/>
      <c r="C199" s="1997"/>
      <c r="D199" s="1997"/>
      <c r="E199" s="1997"/>
      <c r="F199" s="1997"/>
      <c r="G199" s="1997"/>
    </row>
    <row r="200" spans="1:8" ht="35.1" customHeight="1"/>
    <row r="201" spans="1:8" ht="33.75">
      <c r="A201" s="1991" t="str">
        <f>INDEX(관리대장!$A$2:$A$197,MATCH(이수증!H201,관리대장!$H$2:$H$197,0))</f>
        <v>제2020-1121-11호</v>
      </c>
      <c r="B201" s="1991"/>
      <c r="C201" s="1991"/>
      <c r="D201" s="264"/>
      <c r="E201" s="264"/>
      <c r="F201" s="264"/>
      <c r="G201" s="264"/>
      <c r="H201" s="265">
        <f>H181+1</f>
        <v>169</v>
      </c>
    </row>
    <row r="202" spans="1:8" s="58" customFormat="1" ht="13.5">
      <c r="A202" s="266"/>
      <c r="B202" s="266"/>
      <c r="C202" s="266"/>
      <c r="D202" s="267"/>
      <c r="E202" s="267"/>
      <c r="F202" s="267"/>
      <c r="G202" s="267"/>
      <c r="H202" s="268"/>
    </row>
    <row r="203" spans="1:8" ht="35.1" customHeight="1">
      <c r="A203" s="37"/>
      <c r="B203" s="1992" t="s">
        <v>336</v>
      </c>
      <c r="C203" s="1992"/>
      <c r="D203" s="1992"/>
      <c r="E203" s="1992"/>
      <c r="F203" s="1992"/>
      <c r="G203" s="1992"/>
    </row>
    <row r="204" spans="1:8" s="263" customFormat="1" ht="35.1" customHeight="1">
      <c r="A204" s="41"/>
      <c r="B204" s="41"/>
      <c r="C204" s="41"/>
      <c r="D204" s="41"/>
      <c r="E204" s="41"/>
      <c r="F204" s="41"/>
      <c r="G204" s="41"/>
    </row>
    <row r="205" spans="1:8" ht="35.1" customHeight="1">
      <c r="A205" s="38"/>
      <c r="B205" s="269" t="s">
        <v>337</v>
      </c>
      <c r="C205" s="1993" t="str">
        <f ca="1">INDEX(관리대장!$D$2:$D$197,MATCH(이수증!H201,관리대장!$H$2:$H$197,0))</f>
        <v>박홍숙</v>
      </c>
      <c r="D205" s="1993"/>
      <c r="E205" s="269"/>
      <c r="F205" s="270"/>
      <c r="G205" s="270"/>
    </row>
    <row r="206" spans="1:8" ht="35.1" customHeight="1">
      <c r="A206" s="38"/>
      <c r="B206" s="269" t="s">
        <v>338</v>
      </c>
      <c r="C206" s="1994" t="str">
        <f ca="1">LEFT(INDEX(관리대장!$E$2:$E$197,MATCH(이수증!H201,관리대장!$H$2:$H$197,0)),6)</f>
        <v>591101</v>
      </c>
      <c r="D206" s="1994"/>
      <c r="E206" s="271"/>
      <c r="F206" s="270"/>
      <c r="G206" s="270"/>
    </row>
    <row r="207" spans="1:8" ht="35.1" customHeight="1">
      <c r="A207" s="38"/>
      <c r="B207" s="269" t="s">
        <v>339</v>
      </c>
      <c r="C207" s="1995">
        <v>44156</v>
      </c>
      <c r="D207" s="1995"/>
      <c r="E207" s="271"/>
      <c r="F207" s="271"/>
      <c r="G207" s="271"/>
    </row>
    <row r="208" spans="1:8" ht="35.1" customHeight="1">
      <c r="A208" s="38"/>
      <c r="B208" s="269" t="s">
        <v>340</v>
      </c>
      <c r="C208" s="1996" t="s">
        <v>351</v>
      </c>
      <c r="D208" s="1996"/>
      <c r="E208" s="270"/>
      <c r="F208" s="270"/>
      <c r="G208" s="270"/>
    </row>
    <row r="209" spans="1:8" ht="35.1" customHeight="1">
      <c r="A209" s="38"/>
      <c r="B209" s="1998" t="s">
        <v>341</v>
      </c>
      <c r="C209" s="1998"/>
      <c r="D209" s="1998" t="str">
        <f>LEFT(INDEX(관리대장!$B:$B,MATCH(이수증!$H201,관리대장!$H:$H,1)),LEN(INDEX(관리대장!$B:$B,MATCH(이수증!$H201,관리대장!$H:$H,1)))-1)</f>
        <v>로뎀재가복지센터</v>
      </c>
      <c r="E209" s="1998"/>
      <c r="F209" s="1998"/>
      <c r="G209" s="270"/>
    </row>
    <row r="210" spans="1:8" ht="35.1" customHeight="1">
      <c r="A210" s="39"/>
      <c r="B210" s="1999" t="s">
        <v>342</v>
      </c>
      <c r="C210" s="1999"/>
      <c r="D210" s="2000" t="str">
        <f ca="1">INDEX(관리대장!$C$2:$C$197,MATCH(이수증!H201,관리대장!$H$2:$H$197,0))</f>
        <v>3-11320-00213</v>
      </c>
      <c r="E210" s="2000"/>
      <c r="F210" s="271"/>
      <c r="G210" s="272"/>
    </row>
    <row r="211" spans="1:8" s="1" customFormat="1" ht="35.1" customHeight="1">
      <c r="A211" s="40"/>
      <c r="B211" s="273"/>
      <c r="C211" s="274"/>
      <c r="D211" s="274"/>
      <c r="E211" s="274"/>
      <c r="F211" s="274"/>
      <c r="G211" s="274"/>
    </row>
    <row r="212" spans="1:8" ht="35.1" customHeight="1">
      <c r="A212" s="2001" t="s">
        <v>820</v>
      </c>
      <c r="B212" s="2001"/>
      <c r="C212" s="2001"/>
      <c r="D212" s="2001"/>
      <c r="E212" s="2001"/>
      <c r="F212" s="2001"/>
      <c r="G212" s="2001"/>
    </row>
    <row r="213" spans="1:8" ht="35.1" customHeight="1">
      <c r="A213" s="2001"/>
      <c r="B213" s="2001"/>
      <c r="C213" s="2001"/>
      <c r="D213" s="2001"/>
      <c r="E213" s="2001"/>
      <c r="F213" s="2001"/>
      <c r="G213" s="2001"/>
    </row>
    <row r="214" spans="1:8" ht="35.1" customHeight="1">
      <c r="A214" s="2001"/>
      <c r="B214" s="2001"/>
      <c r="C214" s="2001"/>
      <c r="D214" s="2001"/>
      <c r="E214" s="2001"/>
      <c r="F214" s="2001"/>
      <c r="G214" s="2001"/>
    </row>
    <row r="215" spans="1:8" ht="35.1" customHeight="1">
      <c r="A215" s="2001"/>
      <c r="B215" s="2001"/>
      <c r="C215" s="2001"/>
      <c r="D215" s="2001"/>
      <c r="E215" s="2001"/>
      <c r="F215" s="2001"/>
      <c r="G215" s="2001"/>
    </row>
    <row r="216" spans="1:8" s="1" customFormat="1" ht="35.1" customHeight="1">
      <c r="A216" s="275"/>
      <c r="B216" s="276"/>
      <c r="C216" s="276"/>
      <c r="D216" s="276"/>
      <c r="E216" s="276"/>
      <c r="F216" s="276"/>
      <c r="G216" s="276"/>
    </row>
    <row r="217" spans="1:8" ht="35.1" customHeight="1">
      <c r="A217" s="2002">
        <f>C207</f>
        <v>44156</v>
      </c>
      <c r="B217" s="2002"/>
      <c r="C217" s="2002"/>
      <c r="D217" s="2002"/>
      <c r="E217" s="2002"/>
      <c r="F217" s="2002"/>
      <c r="G217" s="2002"/>
    </row>
    <row r="218" spans="1:8" s="263" customFormat="1" ht="35.1" customHeight="1">
      <c r="A218" s="42"/>
    </row>
    <row r="219" spans="1:8" ht="35.1" customHeight="1">
      <c r="A219" s="1997" t="s">
        <v>343</v>
      </c>
      <c r="B219" s="1997"/>
      <c r="C219" s="1997"/>
      <c r="D219" s="1997"/>
      <c r="E219" s="1997"/>
      <c r="F219" s="1997"/>
      <c r="G219" s="1997"/>
    </row>
    <row r="220" spans="1:8" ht="35.1" customHeight="1"/>
    <row r="221" spans="1:8" ht="33.75">
      <c r="A221" s="1991" t="str">
        <f>INDEX(관리대장!$A$2:$A$197,MATCH(이수증!H221,관리대장!$H$2:$H$197,0))</f>
        <v>제2020-1121-12호</v>
      </c>
      <c r="B221" s="1991"/>
      <c r="C221" s="1991"/>
      <c r="D221" s="264"/>
      <c r="E221" s="264"/>
      <c r="F221" s="264"/>
      <c r="G221" s="264"/>
      <c r="H221" s="265">
        <f>H201+1</f>
        <v>170</v>
      </c>
    </row>
    <row r="222" spans="1:8" s="58" customFormat="1" ht="13.5">
      <c r="A222" s="266"/>
      <c r="B222" s="266"/>
      <c r="C222" s="266"/>
      <c r="D222" s="267"/>
      <c r="E222" s="267"/>
      <c r="F222" s="267"/>
      <c r="G222" s="267"/>
      <c r="H222" s="268"/>
    </row>
    <row r="223" spans="1:8" ht="35.1" customHeight="1">
      <c r="A223" s="37"/>
      <c r="B223" s="1992" t="s">
        <v>336</v>
      </c>
      <c r="C223" s="1992"/>
      <c r="D223" s="1992"/>
      <c r="E223" s="1992"/>
      <c r="F223" s="1992"/>
      <c r="G223" s="1992"/>
    </row>
    <row r="224" spans="1:8" s="263" customFormat="1" ht="35.1" customHeight="1">
      <c r="A224" s="41"/>
      <c r="B224" s="41"/>
      <c r="C224" s="41"/>
      <c r="D224" s="41"/>
      <c r="E224" s="41"/>
      <c r="F224" s="41"/>
      <c r="G224" s="41"/>
    </row>
    <row r="225" spans="1:7" ht="35.1" customHeight="1">
      <c r="A225" s="38"/>
      <c r="B225" s="269" t="s">
        <v>337</v>
      </c>
      <c r="C225" s="1993" t="str">
        <f ca="1">INDEX(관리대장!$D$2:$D$197,MATCH(이수증!H221,관리대장!$H$2:$H$197,0))</f>
        <v>변성희</v>
      </c>
      <c r="D225" s="1993"/>
      <c r="E225" s="269"/>
      <c r="F225" s="270"/>
      <c r="G225" s="270"/>
    </row>
    <row r="226" spans="1:7" ht="35.1" customHeight="1">
      <c r="A226" s="38"/>
      <c r="B226" s="269" t="s">
        <v>338</v>
      </c>
      <c r="C226" s="1994" t="str">
        <f ca="1">LEFT(INDEX(관리대장!$E$2:$E$197,MATCH(이수증!H221,관리대장!$H$2:$H$197,0)),6)</f>
        <v>670528</v>
      </c>
      <c r="D226" s="1994"/>
      <c r="E226" s="271"/>
      <c r="F226" s="270"/>
      <c r="G226" s="270"/>
    </row>
    <row r="227" spans="1:7" ht="35.1" customHeight="1">
      <c r="A227" s="38"/>
      <c r="B227" s="269" t="s">
        <v>339</v>
      </c>
      <c r="C227" s="1995">
        <v>44156</v>
      </c>
      <c r="D227" s="1995"/>
      <c r="E227" s="271"/>
      <c r="F227" s="271"/>
      <c r="G227" s="271"/>
    </row>
    <row r="228" spans="1:7" ht="35.1" customHeight="1">
      <c r="A228" s="38"/>
      <c r="B228" s="269" t="s">
        <v>340</v>
      </c>
      <c r="C228" s="1996" t="s">
        <v>351</v>
      </c>
      <c r="D228" s="1996"/>
      <c r="E228" s="270"/>
      <c r="F228" s="270"/>
      <c r="G228" s="270"/>
    </row>
    <row r="229" spans="1:7" ht="35.1" customHeight="1">
      <c r="A229" s="38"/>
      <c r="B229" s="1998" t="s">
        <v>341</v>
      </c>
      <c r="C229" s="1998"/>
      <c r="D229" s="1998" t="str">
        <f>LEFT(INDEX(관리대장!$B:$B,MATCH(이수증!$H221,관리대장!$H:$H,1)),LEN(INDEX(관리대장!$B:$B,MATCH(이수증!$H221,관리대장!$H:$H,1)))-1)</f>
        <v>로뎀재가복지센터</v>
      </c>
      <c r="E229" s="1998"/>
      <c r="F229" s="1998"/>
      <c r="G229" s="270"/>
    </row>
    <row r="230" spans="1:7" ht="35.1" customHeight="1">
      <c r="A230" s="39"/>
      <c r="B230" s="1999" t="s">
        <v>342</v>
      </c>
      <c r="C230" s="1999"/>
      <c r="D230" s="2000" t="str">
        <f ca="1">INDEX(관리대장!$C$2:$C$197,MATCH(이수증!H221,관리대장!$H$2:$H$197,0))</f>
        <v>3-11320-00213</v>
      </c>
      <c r="E230" s="2000"/>
      <c r="F230" s="271"/>
      <c r="G230" s="272"/>
    </row>
    <row r="231" spans="1:7" s="1" customFormat="1" ht="35.1" customHeight="1">
      <c r="A231" s="40"/>
      <c r="B231" s="273"/>
      <c r="C231" s="274"/>
      <c r="D231" s="274"/>
      <c r="E231" s="274"/>
      <c r="F231" s="274"/>
      <c r="G231" s="274"/>
    </row>
    <row r="232" spans="1:7" ht="35.1" customHeight="1">
      <c r="A232" s="2001" t="s">
        <v>820</v>
      </c>
      <c r="B232" s="2001"/>
      <c r="C232" s="2001"/>
      <c r="D232" s="2001"/>
      <c r="E232" s="2001"/>
      <c r="F232" s="2001"/>
      <c r="G232" s="2001"/>
    </row>
    <row r="233" spans="1:7" ht="35.1" customHeight="1">
      <c r="A233" s="2001"/>
      <c r="B233" s="2001"/>
      <c r="C233" s="2001"/>
      <c r="D233" s="2001"/>
      <c r="E233" s="2001"/>
      <c r="F233" s="2001"/>
      <c r="G233" s="2001"/>
    </row>
    <row r="234" spans="1:7" ht="35.1" customHeight="1">
      <c r="A234" s="2001"/>
      <c r="B234" s="2001"/>
      <c r="C234" s="2001"/>
      <c r="D234" s="2001"/>
      <c r="E234" s="2001"/>
      <c r="F234" s="2001"/>
      <c r="G234" s="2001"/>
    </row>
    <row r="235" spans="1:7" ht="35.1" customHeight="1">
      <c r="A235" s="2001"/>
      <c r="B235" s="2001"/>
      <c r="C235" s="2001"/>
      <c r="D235" s="2001"/>
      <c r="E235" s="2001"/>
      <c r="F235" s="2001"/>
      <c r="G235" s="2001"/>
    </row>
    <row r="236" spans="1:7" s="1" customFormat="1" ht="35.1" customHeight="1">
      <c r="A236" s="275"/>
      <c r="B236" s="276"/>
      <c r="C236" s="276"/>
      <c r="D236" s="276"/>
      <c r="E236" s="276"/>
      <c r="F236" s="276"/>
      <c r="G236" s="276"/>
    </row>
    <row r="237" spans="1:7" ht="35.1" customHeight="1">
      <c r="A237" s="2002">
        <f>C227</f>
        <v>44156</v>
      </c>
      <c r="B237" s="2002"/>
      <c r="C237" s="2002"/>
      <c r="D237" s="2002"/>
      <c r="E237" s="2002"/>
      <c r="F237" s="2002"/>
      <c r="G237" s="2002"/>
    </row>
    <row r="238" spans="1:7" s="263" customFormat="1" ht="35.1" customHeight="1">
      <c r="A238" s="42"/>
    </row>
    <row r="239" spans="1:7" ht="35.1" customHeight="1">
      <c r="A239" s="1997" t="s">
        <v>343</v>
      </c>
      <c r="B239" s="1997"/>
      <c r="C239" s="1997"/>
      <c r="D239" s="1997"/>
      <c r="E239" s="1997"/>
      <c r="F239" s="1997"/>
      <c r="G239" s="1997"/>
    </row>
    <row r="240" spans="1:7" ht="35.1" customHeight="1"/>
    <row r="241" spans="1:8" ht="33.75">
      <c r="A241" s="1991" t="str">
        <f>INDEX(관리대장!$A$2:$A$197,MATCH(이수증!H241,관리대장!$H$2:$H$197,0))</f>
        <v>제2020-1121-13호</v>
      </c>
      <c r="B241" s="1991"/>
      <c r="C241" s="1991"/>
      <c r="D241" s="264"/>
      <c r="E241" s="264"/>
      <c r="F241" s="264"/>
      <c r="G241" s="264"/>
      <c r="H241" s="265">
        <f>H221+1</f>
        <v>171</v>
      </c>
    </row>
    <row r="242" spans="1:8" s="58" customFormat="1" ht="13.5">
      <c r="A242" s="266"/>
      <c r="B242" s="266"/>
      <c r="C242" s="266"/>
      <c r="D242" s="267"/>
      <c r="E242" s="267"/>
      <c r="F242" s="267"/>
      <c r="G242" s="267"/>
      <c r="H242" s="268"/>
    </row>
    <row r="243" spans="1:8" ht="35.1" customHeight="1">
      <c r="A243" s="37"/>
      <c r="B243" s="1992" t="s">
        <v>336</v>
      </c>
      <c r="C243" s="1992"/>
      <c r="D243" s="1992"/>
      <c r="E243" s="1992"/>
      <c r="F243" s="1992"/>
      <c r="G243" s="1992"/>
    </row>
    <row r="244" spans="1:8" s="263" customFormat="1" ht="35.1" customHeight="1">
      <c r="A244" s="41"/>
      <c r="B244" s="41"/>
      <c r="C244" s="41"/>
      <c r="D244" s="41"/>
      <c r="E244" s="41"/>
      <c r="F244" s="41"/>
      <c r="G244" s="41"/>
    </row>
    <row r="245" spans="1:8" ht="35.1" customHeight="1">
      <c r="A245" s="38"/>
      <c r="B245" s="269" t="s">
        <v>337</v>
      </c>
      <c r="C245" s="1993" t="str">
        <f ca="1">INDEX(관리대장!$D$2:$D$197,MATCH(이수증!H241,관리대장!$H$2:$H$197,0))</f>
        <v>서남숙</v>
      </c>
      <c r="D245" s="1993"/>
      <c r="E245" s="269"/>
      <c r="F245" s="270"/>
      <c r="G245" s="270"/>
    </row>
    <row r="246" spans="1:8" ht="35.1" customHeight="1">
      <c r="A246" s="38"/>
      <c r="B246" s="269" t="s">
        <v>338</v>
      </c>
      <c r="C246" s="1994" t="str">
        <f ca="1">LEFT(INDEX(관리대장!$E$2:$E$197,MATCH(이수증!H241,관리대장!$H$2:$H$197,0)),6)</f>
        <v>591220</v>
      </c>
      <c r="D246" s="1994"/>
      <c r="E246" s="271"/>
      <c r="F246" s="270"/>
      <c r="G246" s="270"/>
    </row>
    <row r="247" spans="1:8" ht="35.1" customHeight="1">
      <c r="A247" s="38"/>
      <c r="B247" s="269" t="s">
        <v>339</v>
      </c>
      <c r="C247" s="1995">
        <v>44156</v>
      </c>
      <c r="D247" s="1995"/>
      <c r="E247" s="271"/>
      <c r="F247" s="271"/>
      <c r="G247" s="271"/>
    </row>
    <row r="248" spans="1:8" ht="35.1" customHeight="1">
      <c r="A248" s="38"/>
      <c r="B248" s="269" t="s">
        <v>340</v>
      </c>
      <c r="C248" s="1996" t="s">
        <v>351</v>
      </c>
      <c r="D248" s="1996"/>
      <c r="E248" s="270"/>
      <c r="F248" s="270"/>
      <c r="G248" s="270"/>
    </row>
    <row r="249" spans="1:8" ht="35.1" customHeight="1">
      <c r="A249" s="38"/>
      <c r="B249" s="1998" t="s">
        <v>341</v>
      </c>
      <c r="C249" s="1998"/>
      <c r="D249" s="1998" t="str">
        <f>LEFT(INDEX(관리대장!$B:$B,MATCH(이수증!$H241,관리대장!$H:$H,1)),LEN(INDEX(관리대장!$B:$B,MATCH(이수증!$H241,관리대장!$H:$H,1)))-1)</f>
        <v>로뎀재가복지센터</v>
      </c>
      <c r="E249" s="1998"/>
      <c r="F249" s="1998"/>
      <c r="G249" s="270"/>
    </row>
    <row r="250" spans="1:8" ht="35.1" customHeight="1">
      <c r="A250" s="39"/>
      <c r="B250" s="1999" t="s">
        <v>342</v>
      </c>
      <c r="C250" s="1999"/>
      <c r="D250" s="2000" t="str">
        <f ca="1">INDEX(관리대장!$C$2:$C$197,MATCH(이수증!H241,관리대장!$H$2:$H$197,0))</f>
        <v>3-11320-00213</v>
      </c>
      <c r="E250" s="2000"/>
      <c r="F250" s="271"/>
      <c r="G250" s="272"/>
    </row>
    <row r="251" spans="1:8" s="1" customFormat="1" ht="35.1" customHeight="1">
      <c r="A251" s="40"/>
      <c r="B251" s="273"/>
      <c r="C251" s="274"/>
      <c r="D251" s="274"/>
      <c r="E251" s="274"/>
      <c r="F251" s="274"/>
      <c r="G251" s="274"/>
    </row>
    <row r="252" spans="1:8" ht="35.1" customHeight="1">
      <c r="A252" s="2001" t="s">
        <v>820</v>
      </c>
      <c r="B252" s="2001"/>
      <c r="C252" s="2001"/>
      <c r="D252" s="2001"/>
      <c r="E252" s="2001"/>
      <c r="F252" s="2001"/>
      <c r="G252" s="2001"/>
    </row>
    <row r="253" spans="1:8" ht="35.1" customHeight="1">
      <c r="A253" s="2001"/>
      <c r="B253" s="2001"/>
      <c r="C253" s="2001"/>
      <c r="D253" s="2001"/>
      <c r="E253" s="2001"/>
      <c r="F253" s="2001"/>
      <c r="G253" s="2001"/>
    </row>
    <row r="254" spans="1:8" ht="35.1" customHeight="1">
      <c r="A254" s="2001"/>
      <c r="B254" s="2001"/>
      <c r="C254" s="2001"/>
      <c r="D254" s="2001"/>
      <c r="E254" s="2001"/>
      <c r="F254" s="2001"/>
      <c r="G254" s="2001"/>
    </row>
    <row r="255" spans="1:8" ht="35.1" customHeight="1">
      <c r="A255" s="2001"/>
      <c r="B255" s="2001"/>
      <c r="C255" s="2001"/>
      <c r="D255" s="2001"/>
      <c r="E255" s="2001"/>
      <c r="F255" s="2001"/>
      <c r="G255" s="2001"/>
    </row>
    <row r="256" spans="1:8" s="1" customFormat="1" ht="35.1" customHeight="1">
      <c r="A256" s="275"/>
      <c r="B256" s="276"/>
      <c r="C256" s="276"/>
      <c r="D256" s="276"/>
      <c r="E256" s="276"/>
      <c r="F256" s="276"/>
      <c r="G256" s="276"/>
    </row>
    <row r="257" spans="1:8" ht="35.1" customHeight="1">
      <c r="A257" s="2002">
        <f>C247</f>
        <v>44156</v>
      </c>
      <c r="B257" s="2002"/>
      <c r="C257" s="2002"/>
      <c r="D257" s="2002"/>
      <c r="E257" s="2002"/>
      <c r="F257" s="2002"/>
      <c r="G257" s="2002"/>
    </row>
    <row r="258" spans="1:8" s="263" customFormat="1" ht="35.1" customHeight="1">
      <c r="A258" s="42"/>
    </row>
    <row r="259" spans="1:8" ht="35.1" customHeight="1">
      <c r="A259" s="1997" t="s">
        <v>343</v>
      </c>
      <c r="B259" s="1997"/>
      <c r="C259" s="1997"/>
      <c r="D259" s="1997"/>
      <c r="E259" s="1997"/>
      <c r="F259" s="1997"/>
      <c r="G259" s="1997"/>
    </row>
    <row r="260" spans="1:8" ht="35.1" customHeight="1"/>
    <row r="261" spans="1:8" ht="33.75">
      <c r="A261" s="1991" t="str">
        <f>INDEX(관리대장!$A$2:$A$197,MATCH(이수증!H261,관리대장!$H$2:$H$197,0))</f>
        <v>제2020-1121-14호</v>
      </c>
      <c r="B261" s="1991"/>
      <c r="C261" s="1991"/>
      <c r="D261" s="264"/>
      <c r="E261" s="264"/>
      <c r="F261" s="264"/>
      <c r="G261" s="264"/>
      <c r="H261" s="265">
        <f>H241+1</f>
        <v>172</v>
      </c>
    </row>
    <row r="262" spans="1:8" s="58" customFormat="1" ht="13.5">
      <c r="A262" s="266"/>
      <c r="B262" s="266"/>
      <c r="C262" s="266"/>
      <c r="D262" s="267"/>
      <c r="E262" s="267"/>
      <c r="F262" s="267"/>
      <c r="G262" s="267"/>
      <c r="H262" s="268"/>
    </row>
    <row r="263" spans="1:8" ht="35.1" customHeight="1">
      <c r="A263" s="37"/>
      <c r="B263" s="1992" t="s">
        <v>336</v>
      </c>
      <c r="C263" s="1992"/>
      <c r="D263" s="1992"/>
      <c r="E263" s="1992"/>
      <c r="F263" s="1992"/>
      <c r="G263" s="1992"/>
    </row>
    <row r="264" spans="1:8" s="263" customFormat="1" ht="35.1" customHeight="1">
      <c r="A264" s="41"/>
      <c r="B264" s="41"/>
      <c r="C264" s="41"/>
      <c r="D264" s="41"/>
      <c r="E264" s="41"/>
      <c r="F264" s="41"/>
      <c r="G264" s="41"/>
    </row>
    <row r="265" spans="1:8" ht="35.1" customHeight="1">
      <c r="A265" s="38"/>
      <c r="B265" s="269" t="s">
        <v>337</v>
      </c>
      <c r="C265" s="1993" t="str">
        <f ca="1">INDEX(관리대장!$D$2:$D$197,MATCH(이수증!H261,관리대장!$H$2:$H$197,0))</f>
        <v>송순자</v>
      </c>
      <c r="D265" s="1993"/>
      <c r="E265" s="269"/>
      <c r="F265" s="270"/>
      <c r="G265" s="270"/>
    </row>
    <row r="266" spans="1:8" ht="35.1" customHeight="1">
      <c r="A266" s="38"/>
      <c r="B266" s="269" t="s">
        <v>338</v>
      </c>
      <c r="C266" s="1994" t="str">
        <f ca="1">LEFT(INDEX(관리대장!$E$2:$E$197,MATCH(이수증!H261,관리대장!$H$2:$H$197,0)),6)</f>
        <v>571124</v>
      </c>
      <c r="D266" s="1994"/>
      <c r="E266" s="271"/>
      <c r="F266" s="270"/>
      <c r="G266" s="270"/>
    </row>
    <row r="267" spans="1:8" ht="35.1" customHeight="1">
      <c r="A267" s="38"/>
      <c r="B267" s="269" t="s">
        <v>339</v>
      </c>
      <c r="C267" s="1995">
        <v>44156</v>
      </c>
      <c r="D267" s="1995"/>
      <c r="E267" s="271"/>
      <c r="F267" s="271"/>
      <c r="G267" s="271"/>
    </row>
    <row r="268" spans="1:8" ht="35.1" customHeight="1">
      <c r="A268" s="38"/>
      <c r="B268" s="269" t="s">
        <v>340</v>
      </c>
      <c r="C268" s="1996" t="s">
        <v>351</v>
      </c>
      <c r="D268" s="1996"/>
      <c r="E268" s="270"/>
      <c r="F268" s="270"/>
      <c r="G268" s="270"/>
    </row>
    <row r="269" spans="1:8" ht="35.1" customHeight="1">
      <c r="A269" s="38"/>
      <c r="B269" s="1998" t="s">
        <v>341</v>
      </c>
      <c r="C269" s="1998"/>
      <c r="D269" s="1998" t="str">
        <f>LEFT(INDEX(관리대장!$B:$B,MATCH(이수증!$H261,관리대장!$H:$H,1)),LEN(INDEX(관리대장!$B:$B,MATCH(이수증!$H261,관리대장!$H:$H,1)))-1)</f>
        <v>로뎀재가복지센터</v>
      </c>
      <c r="E269" s="1998"/>
      <c r="F269" s="1998"/>
      <c r="G269" s="270"/>
    </row>
    <row r="270" spans="1:8" ht="35.1" customHeight="1">
      <c r="A270" s="39"/>
      <c r="B270" s="1999" t="s">
        <v>342</v>
      </c>
      <c r="C270" s="1999"/>
      <c r="D270" s="2000" t="str">
        <f ca="1">INDEX(관리대장!$C$2:$C$197,MATCH(이수증!H261,관리대장!$H$2:$H$197,0))</f>
        <v>3-11320-00213</v>
      </c>
      <c r="E270" s="2000"/>
      <c r="F270" s="271"/>
      <c r="G270" s="272"/>
    </row>
    <row r="271" spans="1:8" s="1" customFormat="1" ht="35.1" customHeight="1">
      <c r="A271" s="40"/>
      <c r="B271" s="273"/>
      <c r="C271" s="274"/>
      <c r="D271" s="274"/>
      <c r="E271" s="274"/>
      <c r="F271" s="274"/>
      <c r="G271" s="274"/>
    </row>
    <row r="272" spans="1:8" ht="35.1" customHeight="1">
      <c r="A272" s="2001" t="s">
        <v>820</v>
      </c>
      <c r="B272" s="2001"/>
      <c r="C272" s="2001"/>
      <c r="D272" s="2001"/>
      <c r="E272" s="2001"/>
      <c r="F272" s="2001"/>
      <c r="G272" s="2001"/>
    </row>
    <row r="273" spans="1:8" ht="35.1" customHeight="1">
      <c r="A273" s="2001"/>
      <c r="B273" s="2001"/>
      <c r="C273" s="2001"/>
      <c r="D273" s="2001"/>
      <c r="E273" s="2001"/>
      <c r="F273" s="2001"/>
      <c r="G273" s="2001"/>
    </row>
    <row r="274" spans="1:8" ht="35.1" customHeight="1">
      <c r="A274" s="2001"/>
      <c r="B274" s="2001"/>
      <c r="C274" s="2001"/>
      <c r="D274" s="2001"/>
      <c r="E274" s="2001"/>
      <c r="F274" s="2001"/>
      <c r="G274" s="2001"/>
    </row>
    <row r="275" spans="1:8" ht="35.1" customHeight="1">
      <c r="A275" s="2001"/>
      <c r="B275" s="2001"/>
      <c r="C275" s="2001"/>
      <c r="D275" s="2001"/>
      <c r="E275" s="2001"/>
      <c r="F275" s="2001"/>
      <c r="G275" s="2001"/>
    </row>
    <row r="276" spans="1:8" s="1" customFormat="1" ht="35.1" customHeight="1">
      <c r="A276" s="275"/>
      <c r="B276" s="276"/>
      <c r="C276" s="276"/>
      <c r="D276" s="276"/>
      <c r="E276" s="276"/>
      <c r="F276" s="276"/>
      <c r="G276" s="276"/>
    </row>
    <row r="277" spans="1:8" ht="35.1" customHeight="1">
      <c r="A277" s="2002">
        <f>C267</f>
        <v>44156</v>
      </c>
      <c r="B277" s="2002"/>
      <c r="C277" s="2002"/>
      <c r="D277" s="2002"/>
      <c r="E277" s="2002"/>
      <c r="F277" s="2002"/>
      <c r="G277" s="2002"/>
    </row>
    <row r="278" spans="1:8" s="263" customFormat="1" ht="35.1" customHeight="1">
      <c r="A278" s="42"/>
    </row>
    <row r="279" spans="1:8" ht="35.1" customHeight="1">
      <c r="A279" s="1997" t="s">
        <v>343</v>
      </c>
      <c r="B279" s="1997"/>
      <c r="C279" s="1997"/>
      <c r="D279" s="1997"/>
      <c r="E279" s="1997"/>
      <c r="F279" s="1997"/>
      <c r="G279" s="1997"/>
    </row>
    <row r="280" spans="1:8" ht="35.1" customHeight="1"/>
    <row r="281" spans="1:8" ht="33.75">
      <c r="A281" s="1991" t="str">
        <f>INDEX(관리대장!$A$2:$A$197,MATCH(이수증!H281,관리대장!$H$2:$H$197,0))</f>
        <v>제2020-1121-15호</v>
      </c>
      <c r="B281" s="1991"/>
      <c r="C281" s="1991"/>
      <c r="D281" s="264"/>
      <c r="E281" s="264"/>
      <c r="F281" s="264"/>
      <c r="G281" s="264"/>
      <c r="H281" s="265">
        <f>H261+1</f>
        <v>173</v>
      </c>
    </row>
    <row r="282" spans="1:8" s="58" customFormat="1" ht="13.5">
      <c r="A282" s="266"/>
      <c r="B282" s="266"/>
      <c r="C282" s="266"/>
      <c r="D282" s="267"/>
      <c r="E282" s="267"/>
      <c r="F282" s="267"/>
      <c r="G282" s="267"/>
      <c r="H282" s="268"/>
    </row>
    <row r="283" spans="1:8" ht="35.1" customHeight="1">
      <c r="A283" s="37"/>
      <c r="B283" s="1992" t="s">
        <v>336</v>
      </c>
      <c r="C283" s="1992"/>
      <c r="D283" s="1992"/>
      <c r="E283" s="1992"/>
      <c r="F283" s="1992"/>
      <c r="G283" s="1992"/>
    </row>
    <row r="284" spans="1:8" s="263" customFormat="1" ht="35.1" customHeight="1">
      <c r="A284" s="41"/>
      <c r="B284" s="41"/>
      <c r="C284" s="41"/>
      <c r="D284" s="41"/>
      <c r="E284" s="41"/>
      <c r="F284" s="41"/>
      <c r="G284" s="41"/>
    </row>
    <row r="285" spans="1:8" ht="35.1" customHeight="1">
      <c r="A285" s="38"/>
      <c r="B285" s="269" t="s">
        <v>337</v>
      </c>
      <c r="C285" s="1993" t="str">
        <f ca="1">INDEX(관리대장!$D$2:$D$197,MATCH(이수증!H281,관리대장!$H$2:$H$197,0))</f>
        <v>용명화</v>
      </c>
      <c r="D285" s="1993"/>
      <c r="E285" s="269"/>
      <c r="F285" s="270"/>
      <c r="G285" s="270"/>
    </row>
    <row r="286" spans="1:8" ht="35.1" customHeight="1">
      <c r="A286" s="38"/>
      <c r="B286" s="269" t="s">
        <v>338</v>
      </c>
      <c r="C286" s="1994" t="str">
        <f ca="1">LEFT(INDEX(관리대장!$E$2:$E$197,MATCH(이수증!H281,관리대장!$H$2:$H$197,0)),6)</f>
        <v>600111</v>
      </c>
      <c r="D286" s="1994"/>
      <c r="E286" s="271"/>
      <c r="F286" s="270"/>
      <c r="G286" s="270"/>
    </row>
    <row r="287" spans="1:8" ht="35.1" customHeight="1">
      <c r="A287" s="38"/>
      <c r="B287" s="269" t="s">
        <v>339</v>
      </c>
      <c r="C287" s="1995">
        <v>44156</v>
      </c>
      <c r="D287" s="1995"/>
      <c r="E287" s="271"/>
      <c r="F287" s="271"/>
      <c r="G287" s="271"/>
    </row>
    <row r="288" spans="1:8" ht="35.1" customHeight="1">
      <c r="A288" s="38"/>
      <c r="B288" s="269" t="s">
        <v>340</v>
      </c>
      <c r="C288" s="1996" t="s">
        <v>351</v>
      </c>
      <c r="D288" s="1996"/>
      <c r="E288" s="270"/>
      <c r="F288" s="270"/>
      <c r="G288" s="270"/>
    </row>
    <row r="289" spans="1:8" ht="35.1" customHeight="1">
      <c r="A289" s="38"/>
      <c r="B289" s="1998" t="s">
        <v>341</v>
      </c>
      <c r="C289" s="1998"/>
      <c r="D289" s="1998" t="str">
        <f>LEFT(INDEX(관리대장!$B:$B,MATCH(이수증!$H281,관리대장!$H:$H,1)),LEN(INDEX(관리대장!$B:$B,MATCH(이수증!$H281,관리대장!$H:$H,1)))-1)</f>
        <v>로뎀재가복지센터</v>
      </c>
      <c r="E289" s="1998"/>
      <c r="F289" s="1998"/>
      <c r="G289" s="270"/>
    </row>
    <row r="290" spans="1:8" ht="35.1" customHeight="1">
      <c r="A290" s="39"/>
      <c r="B290" s="1999" t="s">
        <v>342</v>
      </c>
      <c r="C290" s="1999"/>
      <c r="D290" s="2000" t="str">
        <f ca="1">INDEX(관리대장!$C$2:$C$197,MATCH(이수증!H281,관리대장!$H$2:$H$197,0))</f>
        <v>3-11320-00213</v>
      </c>
      <c r="E290" s="2000"/>
      <c r="F290" s="271"/>
      <c r="G290" s="272"/>
    </row>
    <row r="291" spans="1:8" s="1" customFormat="1" ht="35.1" customHeight="1">
      <c r="A291" s="40"/>
      <c r="B291" s="273"/>
      <c r="C291" s="274"/>
      <c r="D291" s="274"/>
      <c r="E291" s="274"/>
      <c r="F291" s="274"/>
      <c r="G291" s="274"/>
    </row>
    <row r="292" spans="1:8" ht="35.1" customHeight="1">
      <c r="A292" s="2001" t="s">
        <v>820</v>
      </c>
      <c r="B292" s="2001"/>
      <c r="C292" s="2001"/>
      <c r="D292" s="2001"/>
      <c r="E292" s="2001"/>
      <c r="F292" s="2001"/>
      <c r="G292" s="2001"/>
    </row>
    <row r="293" spans="1:8" ht="35.1" customHeight="1">
      <c r="A293" s="2001"/>
      <c r="B293" s="2001"/>
      <c r="C293" s="2001"/>
      <c r="D293" s="2001"/>
      <c r="E293" s="2001"/>
      <c r="F293" s="2001"/>
      <c r="G293" s="2001"/>
    </row>
    <row r="294" spans="1:8" ht="35.1" customHeight="1">
      <c r="A294" s="2001"/>
      <c r="B294" s="2001"/>
      <c r="C294" s="2001"/>
      <c r="D294" s="2001"/>
      <c r="E294" s="2001"/>
      <c r="F294" s="2001"/>
      <c r="G294" s="2001"/>
    </row>
    <row r="295" spans="1:8" ht="35.1" customHeight="1">
      <c r="A295" s="2001"/>
      <c r="B295" s="2001"/>
      <c r="C295" s="2001"/>
      <c r="D295" s="2001"/>
      <c r="E295" s="2001"/>
      <c r="F295" s="2001"/>
      <c r="G295" s="2001"/>
    </row>
    <row r="296" spans="1:8" s="1" customFormat="1" ht="35.1" customHeight="1">
      <c r="A296" s="275"/>
      <c r="B296" s="276"/>
      <c r="C296" s="276"/>
      <c r="D296" s="276"/>
      <c r="E296" s="276"/>
      <c r="F296" s="276"/>
      <c r="G296" s="276"/>
    </row>
    <row r="297" spans="1:8" ht="35.1" customHeight="1">
      <c r="A297" s="2002">
        <f>C287</f>
        <v>44156</v>
      </c>
      <c r="B297" s="2002"/>
      <c r="C297" s="2002"/>
      <c r="D297" s="2002"/>
      <c r="E297" s="2002"/>
      <c r="F297" s="2002"/>
      <c r="G297" s="2002"/>
    </row>
    <row r="298" spans="1:8" s="263" customFormat="1" ht="35.1" customHeight="1">
      <c r="A298" s="42"/>
    </row>
    <row r="299" spans="1:8" ht="35.1" customHeight="1">
      <c r="A299" s="1997" t="s">
        <v>343</v>
      </c>
      <c r="B299" s="1997"/>
      <c r="C299" s="1997"/>
      <c r="D299" s="1997"/>
      <c r="E299" s="1997"/>
      <c r="F299" s="1997"/>
      <c r="G299" s="1997"/>
    </row>
    <row r="300" spans="1:8" ht="35.1" customHeight="1"/>
    <row r="301" spans="1:8" ht="33.75">
      <c r="A301" s="1991" t="str">
        <f>INDEX(관리대장!$A$2:$A$197,MATCH(이수증!H301,관리대장!$H$2:$H$197,0))</f>
        <v>제2020-1121-16호</v>
      </c>
      <c r="B301" s="1991"/>
      <c r="C301" s="1991"/>
      <c r="D301" s="264"/>
      <c r="E301" s="264"/>
      <c r="F301" s="264"/>
      <c r="G301" s="264"/>
      <c r="H301" s="265">
        <f>H281+1</f>
        <v>174</v>
      </c>
    </row>
    <row r="302" spans="1:8" s="58" customFormat="1" ht="13.5">
      <c r="A302" s="266"/>
      <c r="B302" s="266"/>
      <c r="C302" s="266"/>
      <c r="D302" s="267"/>
      <c r="E302" s="267"/>
      <c r="F302" s="267"/>
      <c r="G302" s="267"/>
      <c r="H302" s="268"/>
    </row>
    <row r="303" spans="1:8" ht="35.1" customHeight="1">
      <c r="A303" s="37"/>
      <c r="B303" s="1992" t="s">
        <v>336</v>
      </c>
      <c r="C303" s="1992"/>
      <c r="D303" s="1992"/>
      <c r="E303" s="1992"/>
      <c r="F303" s="1992"/>
      <c r="G303" s="1992"/>
    </row>
    <row r="304" spans="1:8" s="263" customFormat="1" ht="35.1" customHeight="1">
      <c r="A304" s="41"/>
      <c r="B304" s="41"/>
      <c r="C304" s="41"/>
      <c r="D304" s="41"/>
      <c r="E304" s="41"/>
      <c r="F304" s="41"/>
      <c r="G304" s="41"/>
    </row>
    <row r="305" spans="1:7" ht="35.1" customHeight="1">
      <c r="A305" s="38"/>
      <c r="B305" s="269" t="s">
        <v>337</v>
      </c>
      <c r="C305" s="1993" t="str">
        <f ca="1">INDEX(관리대장!$D$2:$D$197,MATCH(이수증!H301,관리대장!$H$2:$H$197,0))</f>
        <v>이경숙</v>
      </c>
      <c r="D305" s="1993"/>
      <c r="E305" s="269"/>
      <c r="F305" s="270"/>
      <c r="G305" s="270"/>
    </row>
    <row r="306" spans="1:7" ht="35.1" customHeight="1">
      <c r="A306" s="38"/>
      <c r="B306" s="269" t="s">
        <v>338</v>
      </c>
      <c r="C306" s="1994" t="str">
        <f ca="1">LEFT(INDEX(관리대장!$E$2:$E$197,MATCH(이수증!H301,관리대장!$H$2:$H$197,0)),6)</f>
        <v>620606</v>
      </c>
      <c r="D306" s="1994"/>
      <c r="E306" s="271"/>
      <c r="F306" s="270"/>
      <c r="G306" s="270"/>
    </row>
    <row r="307" spans="1:7" ht="35.1" customHeight="1">
      <c r="A307" s="38"/>
      <c r="B307" s="269" t="s">
        <v>339</v>
      </c>
      <c r="C307" s="1995">
        <v>44156</v>
      </c>
      <c r="D307" s="1995"/>
      <c r="E307" s="271"/>
      <c r="F307" s="271"/>
      <c r="G307" s="271"/>
    </row>
    <row r="308" spans="1:7" ht="35.1" customHeight="1">
      <c r="A308" s="38"/>
      <c r="B308" s="269" t="s">
        <v>340</v>
      </c>
      <c r="C308" s="1996" t="s">
        <v>351</v>
      </c>
      <c r="D308" s="1996"/>
      <c r="E308" s="270"/>
      <c r="F308" s="270"/>
      <c r="G308" s="270"/>
    </row>
    <row r="309" spans="1:7" ht="35.1" customHeight="1">
      <c r="A309" s="38"/>
      <c r="B309" s="1998" t="s">
        <v>341</v>
      </c>
      <c r="C309" s="1998"/>
      <c r="D309" s="1998" t="str">
        <f>LEFT(INDEX(관리대장!$B:$B,MATCH(이수증!$H301,관리대장!$H:$H,1)),LEN(INDEX(관리대장!$B:$B,MATCH(이수증!$H301,관리대장!$H:$H,1)))-1)</f>
        <v>로뎀재가복지센터</v>
      </c>
      <c r="E309" s="1998"/>
      <c r="F309" s="1998"/>
      <c r="G309" s="270"/>
    </row>
    <row r="310" spans="1:7" ht="35.1" customHeight="1">
      <c r="A310" s="39"/>
      <c r="B310" s="1999" t="s">
        <v>342</v>
      </c>
      <c r="C310" s="1999"/>
      <c r="D310" s="2000" t="str">
        <f ca="1">INDEX(관리대장!$C$2:$C$197,MATCH(이수증!H301,관리대장!$H$2:$H$197,0))</f>
        <v>3-11320-00213</v>
      </c>
      <c r="E310" s="2000"/>
      <c r="F310" s="271"/>
      <c r="G310" s="272"/>
    </row>
    <row r="311" spans="1:7" s="1" customFormat="1" ht="35.1" customHeight="1">
      <c r="A311" s="40"/>
      <c r="B311" s="273"/>
      <c r="C311" s="274"/>
      <c r="D311" s="274"/>
      <c r="E311" s="274"/>
      <c r="F311" s="274"/>
      <c r="G311" s="274"/>
    </row>
    <row r="312" spans="1:7" ht="35.1" customHeight="1">
      <c r="A312" s="2001" t="s">
        <v>820</v>
      </c>
      <c r="B312" s="2001"/>
      <c r="C312" s="2001"/>
      <c r="D312" s="2001"/>
      <c r="E312" s="2001"/>
      <c r="F312" s="2001"/>
      <c r="G312" s="2001"/>
    </row>
    <row r="313" spans="1:7" ht="35.1" customHeight="1">
      <c r="A313" s="2001"/>
      <c r="B313" s="2001"/>
      <c r="C313" s="2001"/>
      <c r="D313" s="2001"/>
      <c r="E313" s="2001"/>
      <c r="F313" s="2001"/>
      <c r="G313" s="2001"/>
    </row>
    <row r="314" spans="1:7" ht="35.1" customHeight="1">
      <c r="A314" s="2001"/>
      <c r="B314" s="2001"/>
      <c r="C314" s="2001"/>
      <c r="D314" s="2001"/>
      <c r="E314" s="2001"/>
      <c r="F314" s="2001"/>
      <c r="G314" s="2001"/>
    </row>
    <row r="315" spans="1:7" ht="35.1" customHeight="1">
      <c r="A315" s="2001"/>
      <c r="B315" s="2001"/>
      <c r="C315" s="2001"/>
      <c r="D315" s="2001"/>
      <c r="E315" s="2001"/>
      <c r="F315" s="2001"/>
      <c r="G315" s="2001"/>
    </row>
    <row r="316" spans="1:7" s="1" customFormat="1" ht="35.1" customHeight="1">
      <c r="A316" s="275"/>
      <c r="B316" s="276"/>
      <c r="C316" s="276"/>
      <c r="D316" s="276"/>
      <c r="E316" s="276"/>
      <c r="F316" s="276"/>
      <c r="G316" s="276"/>
    </row>
    <row r="317" spans="1:7" ht="35.1" customHeight="1">
      <c r="A317" s="2002">
        <f>C307</f>
        <v>44156</v>
      </c>
      <c r="B317" s="2002"/>
      <c r="C317" s="2002"/>
      <c r="D317" s="2002"/>
      <c r="E317" s="2002"/>
      <c r="F317" s="2002"/>
      <c r="G317" s="2002"/>
    </row>
    <row r="318" spans="1:7" s="263" customFormat="1" ht="35.1" customHeight="1">
      <c r="A318" s="42"/>
    </row>
    <row r="319" spans="1:7" ht="35.1" customHeight="1">
      <c r="A319" s="1997" t="s">
        <v>343</v>
      </c>
      <c r="B319" s="1997"/>
      <c r="C319" s="1997"/>
      <c r="D319" s="1997"/>
      <c r="E319" s="1997"/>
      <c r="F319" s="1997"/>
      <c r="G319" s="1997"/>
    </row>
    <row r="320" spans="1:7" ht="35.1" customHeight="1"/>
    <row r="321" spans="1:8" ht="33.75">
      <c r="A321" s="1991" t="str">
        <f>INDEX(관리대장!$A$2:$A$197,MATCH(이수증!H321,관리대장!$H$2:$H$197,0))</f>
        <v>제2020-1121-17호</v>
      </c>
      <c r="B321" s="1991"/>
      <c r="C321" s="1991"/>
      <c r="D321" s="264"/>
      <c r="E321" s="264"/>
      <c r="F321" s="264"/>
      <c r="G321" s="264"/>
      <c r="H321" s="265">
        <f>H301+1</f>
        <v>175</v>
      </c>
    </row>
    <row r="322" spans="1:8" s="58" customFormat="1" ht="13.5">
      <c r="A322" s="266"/>
      <c r="B322" s="266"/>
      <c r="C322" s="266"/>
      <c r="D322" s="267"/>
      <c r="E322" s="267"/>
      <c r="F322" s="267"/>
      <c r="G322" s="267"/>
      <c r="H322" s="268"/>
    </row>
    <row r="323" spans="1:8" ht="35.1" customHeight="1">
      <c r="A323" s="37"/>
      <c r="B323" s="1992" t="s">
        <v>336</v>
      </c>
      <c r="C323" s="1992"/>
      <c r="D323" s="1992"/>
      <c r="E323" s="1992"/>
      <c r="F323" s="1992"/>
      <c r="G323" s="1992"/>
    </row>
    <row r="324" spans="1:8" s="263" customFormat="1" ht="35.1" customHeight="1">
      <c r="A324" s="41"/>
      <c r="B324" s="41"/>
      <c r="C324" s="41"/>
      <c r="D324" s="41"/>
      <c r="E324" s="41"/>
      <c r="F324" s="41"/>
      <c r="G324" s="41"/>
    </row>
    <row r="325" spans="1:8" ht="35.1" customHeight="1">
      <c r="A325" s="38"/>
      <c r="B325" s="269" t="s">
        <v>337</v>
      </c>
      <c r="C325" s="1993" t="str">
        <f ca="1">INDEX(관리대장!$D$2:$D$197,MATCH(이수증!H321,관리대장!$H$2:$H$197,0))</f>
        <v>이병숙</v>
      </c>
      <c r="D325" s="1993"/>
      <c r="E325" s="269"/>
      <c r="F325" s="270"/>
      <c r="G325" s="270"/>
    </row>
    <row r="326" spans="1:8" ht="35.1" customHeight="1">
      <c r="A326" s="38"/>
      <c r="B326" s="269" t="s">
        <v>338</v>
      </c>
      <c r="C326" s="1994" t="str">
        <f ca="1">LEFT(INDEX(관리대장!$E$2:$E$197,MATCH(이수증!H321,관리대장!$H$2:$H$197,0)),6)</f>
        <v>700315</v>
      </c>
      <c r="D326" s="1994"/>
      <c r="E326" s="271"/>
      <c r="F326" s="270"/>
      <c r="G326" s="270"/>
    </row>
    <row r="327" spans="1:8" ht="35.1" customHeight="1">
      <c r="A327" s="38"/>
      <c r="B327" s="269" t="s">
        <v>339</v>
      </c>
      <c r="C327" s="1995">
        <v>44156</v>
      </c>
      <c r="D327" s="1995"/>
      <c r="E327" s="271"/>
      <c r="F327" s="271"/>
      <c r="G327" s="271"/>
    </row>
    <row r="328" spans="1:8" ht="35.1" customHeight="1">
      <c r="A328" s="38"/>
      <c r="B328" s="269" t="s">
        <v>340</v>
      </c>
      <c r="C328" s="1996" t="s">
        <v>351</v>
      </c>
      <c r="D328" s="1996"/>
      <c r="E328" s="270"/>
      <c r="F328" s="270"/>
      <c r="G328" s="270"/>
    </row>
    <row r="329" spans="1:8" ht="35.1" customHeight="1">
      <c r="A329" s="38"/>
      <c r="B329" s="1998" t="s">
        <v>341</v>
      </c>
      <c r="C329" s="1998"/>
      <c r="D329" s="1998" t="str">
        <f>LEFT(INDEX(관리대장!$B:$B,MATCH(이수증!$H321,관리대장!$H:$H,1)),LEN(INDEX(관리대장!$B:$B,MATCH(이수증!$H321,관리대장!$H:$H,1)))-1)</f>
        <v>로뎀재가복지센터</v>
      </c>
      <c r="E329" s="1998"/>
      <c r="F329" s="1998"/>
      <c r="G329" s="270"/>
    </row>
    <row r="330" spans="1:8" ht="35.1" customHeight="1">
      <c r="A330" s="39"/>
      <c r="B330" s="1999" t="s">
        <v>342</v>
      </c>
      <c r="C330" s="1999"/>
      <c r="D330" s="2000" t="str">
        <f ca="1">INDEX(관리대장!$C$2:$C$197,MATCH(이수증!H321,관리대장!$H$2:$H$197,0))</f>
        <v>3-11320-00213</v>
      </c>
      <c r="E330" s="2000"/>
      <c r="F330" s="271"/>
      <c r="G330" s="272"/>
    </row>
    <row r="331" spans="1:8" s="1" customFormat="1" ht="35.1" customHeight="1">
      <c r="A331" s="40"/>
      <c r="B331" s="273"/>
      <c r="C331" s="274"/>
      <c r="D331" s="274"/>
      <c r="E331" s="274"/>
      <c r="F331" s="274"/>
      <c r="G331" s="274"/>
    </row>
    <row r="332" spans="1:8" ht="35.1" customHeight="1">
      <c r="A332" s="2001" t="s">
        <v>820</v>
      </c>
      <c r="B332" s="2001"/>
      <c r="C332" s="2001"/>
      <c r="D332" s="2001"/>
      <c r="E332" s="2001"/>
      <c r="F332" s="2001"/>
      <c r="G332" s="2001"/>
    </row>
    <row r="333" spans="1:8" ht="35.1" customHeight="1">
      <c r="A333" s="2001"/>
      <c r="B333" s="2001"/>
      <c r="C333" s="2001"/>
      <c r="D333" s="2001"/>
      <c r="E333" s="2001"/>
      <c r="F333" s="2001"/>
      <c r="G333" s="2001"/>
    </row>
    <row r="334" spans="1:8" ht="35.1" customHeight="1">
      <c r="A334" s="2001"/>
      <c r="B334" s="2001"/>
      <c r="C334" s="2001"/>
      <c r="D334" s="2001"/>
      <c r="E334" s="2001"/>
      <c r="F334" s="2001"/>
      <c r="G334" s="2001"/>
    </row>
    <row r="335" spans="1:8" ht="35.1" customHeight="1">
      <c r="A335" s="2001"/>
      <c r="B335" s="2001"/>
      <c r="C335" s="2001"/>
      <c r="D335" s="2001"/>
      <c r="E335" s="2001"/>
      <c r="F335" s="2001"/>
      <c r="G335" s="2001"/>
    </row>
    <row r="336" spans="1:8" s="1" customFormat="1" ht="35.1" customHeight="1">
      <c r="A336" s="275"/>
      <c r="B336" s="276"/>
      <c r="C336" s="276"/>
      <c r="D336" s="276"/>
      <c r="E336" s="276"/>
      <c r="F336" s="276"/>
      <c r="G336" s="276"/>
    </row>
    <row r="337" spans="1:8" ht="35.1" customHeight="1">
      <c r="A337" s="2002">
        <f>C327</f>
        <v>44156</v>
      </c>
      <c r="B337" s="2002"/>
      <c r="C337" s="2002"/>
      <c r="D337" s="2002"/>
      <c r="E337" s="2002"/>
      <c r="F337" s="2002"/>
      <c r="G337" s="2002"/>
    </row>
    <row r="338" spans="1:8" s="263" customFormat="1" ht="35.1" customHeight="1">
      <c r="A338" s="42"/>
    </row>
    <row r="339" spans="1:8" ht="35.1" customHeight="1">
      <c r="A339" s="1997" t="s">
        <v>343</v>
      </c>
      <c r="B339" s="1997"/>
      <c r="C339" s="1997"/>
      <c r="D339" s="1997"/>
      <c r="E339" s="1997"/>
      <c r="F339" s="1997"/>
      <c r="G339" s="1997"/>
    </row>
    <row r="340" spans="1:8" ht="35.1" customHeight="1"/>
    <row r="341" spans="1:8" ht="33.75">
      <c r="A341" s="1991" t="str">
        <f>INDEX(관리대장!$A$2:$A$197,MATCH(이수증!H341,관리대장!$H$2:$H$197,0))</f>
        <v>제2020-1121-18호</v>
      </c>
      <c r="B341" s="1991"/>
      <c r="C341" s="1991"/>
      <c r="D341" s="264"/>
      <c r="E341" s="264"/>
      <c r="F341" s="264"/>
      <c r="G341" s="264"/>
      <c r="H341" s="265">
        <f>H321+1</f>
        <v>176</v>
      </c>
    </row>
    <row r="342" spans="1:8" s="58" customFormat="1" ht="13.5">
      <c r="A342" s="266"/>
      <c r="B342" s="266"/>
      <c r="C342" s="266"/>
      <c r="D342" s="267"/>
      <c r="E342" s="267"/>
      <c r="F342" s="267"/>
      <c r="G342" s="267"/>
      <c r="H342" s="268"/>
    </row>
    <row r="343" spans="1:8" ht="35.1" customHeight="1">
      <c r="A343" s="37"/>
      <c r="B343" s="1992" t="s">
        <v>336</v>
      </c>
      <c r="C343" s="1992"/>
      <c r="D343" s="1992"/>
      <c r="E343" s="1992"/>
      <c r="F343" s="1992"/>
      <c r="G343" s="1992"/>
    </row>
    <row r="344" spans="1:8" s="263" customFormat="1" ht="35.1" customHeight="1">
      <c r="A344" s="41"/>
      <c r="B344" s="41"/>
      <c r="C344" s="41"/>
      <c r="D344" s="41"/>
      <c r="E344" s="41"/>
      <c r="F344" s="41"/>
      <c r="G344" s="41"/>
    </row>
    <row r="345" spans="1:8" ht="35.1" customHeight="1">
      <c r="A345" s="38"/>
      <c r="B345" s="269" t="s">
        <v>337</v>
      </c>
      <c r="C345" s="1993" t="str">
        <f ca="1">INDEX(관리대장!$D$2:$D$197,MATCH(이수증!H341,관리대장!$H$2:$H$197,0))</f>
        <v>이복선</v>
      </c>
      <c r="D345" s="1993"/>
      <c r="E345" s="269"/>
      <c r="F345" s="270"/>
      <c r="G345" s="270"/>
    </row>
    <row r="346" spans="1:8" ht="35.1" customHeight="1">
      <c r="A346" s="38"/>
      <c r="B346" s="269" t="s">
        <v>338</v>
      </c>
      <c r="C346" s="1994" t="str">
        <f ca="1">LEFT(INDEX(관리대장!$E$2:$E$197,MATCH(이수증!H341,관리대장!$H$2:$H$197,0)),6)</f>
        <v>560608</v>
      </c>
      <c r="D346" s="1994"/>
      <c r="E346" s="271"/>
      <c r="F346" s="270"/>
      <c r="G346" s="270"/>
    </row>
    <row r="347" spans="1:8" ht="35.1" customHeight="1">
      <c r="A347" s="38"/>
      <c r="B347" s="269" t="s">
        <v>339</v>
      </c>
      <c r="C347" s="1995">
        <v>44156</v>
      </c>
      <c r="D347" s="1995"/>
      <c r="E347" s="271"/>
      <c r="F347" s="271"/>
      <c r="G347" s="271"/>
    </row>
    <row r="348" spans="1:8" ht="35.1" customHeight="1">
      <c r="A348" s="38"/>
      <c r="B348" s="269" t="s">
        <v>340</v>
      </c>
      <c r="C348" s="1996" t="s">
        <v>351</v>
      </c>
      <c r="D348" s="1996"/>
      <c r="E348" s="270"/>
      <c r="F348" s="270"/>
      <c r="G348" s="270"/>
    </row>
    <row r="349" spans="1:8" ht="35.1" customHeight="1">
      <c r="A349" s="38"/>
      <c r="B349" s="1998" t="s">
        <v>341</v>
      </c>
      <c r="C349" s="1998"/>
      <c r="D349" s="1998" t="str">
        <f>LEFT(INDEX(관리대장!$B:$B,MATCH(이수증!$H341,관리대장!$H:$H,1)),LEN(INDEX(관리대장!$B:$B,MATCH(이수증!$H341,관리대장!$H:$H,1)))-1)</f>
        <v>로뎀재가복지센터</v>
      </c>
      <c r="E349" s="1998"/>
      <c r="F349" s="1998"/>
      <c r="G349" s="270"/>
    </row>
    <row r="350" spans="1:8" ht="35.1" customHeight="1">
      <c r="A350" s="39"/>
      <c r="B350" s="1999" t="s">
        <v>342</v>
      </c>
      <c r="C350" s="1999"/>
      <c r="D350" s="2000" t="str">
        <f ca="1">INDEX(관리대장!$C$2:$C$197,MATCH(이수증!H341,관리대장!$H$2:$H$197,0))</f>
        <v>3-11320-00213</v>
      </c>
      <c r="E350" s="2000"/>
      <c r="F350" s="271"/>
      <c r="G350" s="272"/>
    </row>
    <row r="351" spans="1:8" s="1" customFormat="1" ht="35.1" customHeight="1">
      <c r="A351" s="40"/>
      <c r="B351" s="273"/>
      <c r="C351" s="274"/>
      <c r="D351" s="274"/>
      <c r="E351" s="274"/>
      <c r="F351" s="274"/>
      <c r="G351" s="274"/>
    </row>
    <row r="352" spans="1:8" ht="35.1" customHeight="1">
      <c r="A352" s="2001" t="s">
        <v>820</v>
      </c>
      <c r="B352" s="2001"/>
      <c r="C352" s="2001"/>
      <c r="D352" s="2001"/>
      <c r="E352" s="2001"/>
      <c r="F352" s="2001"/>
      <c r="G352" s="2001"/>
    </row>
    <row r="353" spans="1:8" ht="35.1" customHeight="1">
      <c r="A353" s="2001"/>
      <c r="B353" s="2001"/>
      <c r="C353" s="2001"/>
      <c r="D353" s="2001"/>
      <c r="E353" s="2001"/>
      <c r="F353" s="2001"/>
      <c r="G353" s="2001"/>
    </row>
    <row r="354" spans="1:8" ht="35.1" customHeight="1">
      <c r="A354" s="2001"/>
      <c r="B354" s="2001"/>
      <c r="C354" s="2001"/>
      <c r="D354" s="2001"/>
      <c r="E354" s="2001"/>
      <c r="F354" s="2001"/>
      <c r="G354" s="2001"/>
    </row>
    <row r="355" spans="1:8" ht="35.1" customHeight="1">
      <c r="A355" s="2001"/>
      <c r="B355" s="2001"/>
      <c r="C355" s="2001"/>
      <c r="D355" s="2001"/>
      <c r="E355" s="2001"/>
      <c r="F355" s="2001"/>
      <c r="G355" s="2001"/>
    </row>
    <row r="356" spans="1:8" s="1" customFormat="1" ht="35.1" customHeight="1">
      <c r="A356" s="275"/>
      <c r="B356" s="276"/>
      <c r="C356" s="276"/>
      <c r="D356" s="276"/>
      <c r="E356" s="276"/>
      <c r="F356" s="276"/>
      <c r="G356" s="276"/>
    </row>
    <row r="357" spans="1:8" ht="35.1" customHeight="1">
      <c r="A357" s="2002">
        <f>C347</f>
        <v>44156</v>
      </c>
      <c r="B357" s="2002"/>
      <c r="C357" s="2002"/>
      <c r="D357" s="2002"/>
      <c r="E357" s="2002"/>
      <c r="F357" s="2002"/>
      <c r="G357" s="2002"/>
    </row>
    <row r="358" spans="1:8" s="263" customFormat="1" ht="35.1" customHeight="1">
      <c r="A358" s="42"/>
    </row>
    <row r="359" spans="1:8" ht="35.1" customHeight="1">
      <c r="A359" s="1997" t="s">
        <v>343</v>
      </c>
      <c r="B359" s="1997"/>
      <c r="C359" s="1997"/>
      <c r="D359" s="1997"/>
      <c r="E359" s="1997"/>
      <c r="F359" s="1997"/>
      <c r="G359" s="1997"/>
    </row>
    <row r="360" spans="1:8" ht="35.1" customHeight="1"/>
    <row r="361" spans="1:8" ht="33.75">
      <c r="A361" s="1991" t="str">
        <f>INDEX(관리대장!$A$2:$A$197,MATCH(이수증!H361,관리대장!$H$2:$H$197,0))</f>
        <v>제2020-1121-19호</v>
      </c>
      <c r="B361" s="1991"/>
      <c r="C361" s="1991"/>
      <c r="D361" s="264"/>
      <c r="E361" s="264"/>
      <c r="F361" s="264"/>
      <c r="G361" s="264"/>
      <c r="H361" s="265">
        <f>H341+1</f>
        <v>177</v>
      </c>
    </row>
    <row r="362" spans="1:8" s="58" customFormat="1" ht="13.5">
      <c r="A362" s="266"/>
      <c r="B362" s="266"/>
      <c r="C362" s="266"/>
      <c r="D362" s="267"/>
      <c r="E362" s="267"/>
      <c r="F362" s="267"/>
      <c r="G362" s="267"/>
      <c r="H362" s="268"/>
    </row>
    <row r="363" spans="1:8" ht="35.1" customHeight="1">
      <c r="A363" s="37"/>
      <c r="B363" s="1992" t="s">
        <v>336</v>
      </c>
      <c r="C363" s="1992"/>
      <c r="D363" s="1992"/>
      <c r="E363" s="1992"/>
      <c r="F363" s="1992"/>
      <c r="G363" s="1992"/>
    </row>
    <row r="364" spans="1:8" s="263" customFormat="1" ht="35.1" customHeight="1">
      <c r="A364" s="41"/>
      <c r="B364" s="41"/>
      <c r="C364" s="41"/>
      <c r="D364" s="41"/>
      <c r="E364" s="41"/>
      <c r="F364" s="41"/>
      <c r="G364" s="41"/>
    </row>
    <row r="365" spans="1:8" ht="35.1" customHeight="1">
      <c r="A365" s="38"/>
      <c r="B365" s="269" t="s">
        <v>337</v>
      </c>
      <c r="C365" s="1993" t="str">
        <f ca="1">INDEX(관리대장!$D$2:$D$197,MATCH(이수증!H361,관리대장!$H$2:$H$197,0))</f>
        <v>이상열</v>
      </c>
      <c r="D365" s="1993"/>
      <c r="E365" s="269"/>
      <c r="F365" s="270"/>
      <c r="G365" s="270"/>
    </row>
    <row r="366" spans="1:8" ht="35.1" customHeight="1">
      <c r="A366" s="38"/>
      <c r="B366" s="269" t="s">
        <v>338</v>
      </c>
      <c r="C366" s="1994" t="str">
        <f ca="1">LEFT(INDEX(관리대장!$E$2:$E$197,MATCH(이수증!H361,관리대장!$H$2:$H$197,0)),6)</f>
        <v>510306</v>
      </c>
      <c r="D366" s="1994"/>
      <c r="E366" s="271"/>
      <c r="F366" s="270"/>
      <c r="G366" s="270"/>
    </row>
    <row r="367" spans="1:8" ht="35.1" customHeight="1">
      <c r="A367" s="38"/>
      <c r="B367" s="269" t="s">
        <v>339</v>
      </c>
      <c r="C367" s="1995">
        <v>44156</v>
      </c>
      <c r="D367" s="1995"/>
      <c r="E367" s="271"/>
      <c r="F367" s="271"/>
      <c r="G367" s="271"/>
    </row>
    <row r="368" spans="1:8" ht="35.1" customHeight="1">
      <c r="A368" s="38"/>
      <c r="B368" s="269" t="s">
        <v>340</v>
      </c>
      <c r="C368" s="1996" t="s">
        <v>351</v>
      </c>
      <c r="D368" s="1996"/>
      <c r="E368" s="270"/>
      <c r="F368" s="270"/>
      <c r="G368" s="270"/>
    </row>
    <row r="369" spans="1:8" ht="35.1" customHeight="1">
      <c r="A369" s="38"/>
      <c r="B369" s="1998" t="s">
        <v>341</v>
      </c>
      <c r="C369" s="1998"/>
      <c r="D369" s="1998" t="str">
        <f>LEFT(INDEX(관리대장!$B:$B,MATCH(이수증!$H361,관리대장!$H:$H,1)),LEN(INDEX(관리대장!$B:$B,MATCH(이수증!$H361,관리대장!$H:$H,1)))-1)</f>
        <v>로뎀재가복지센터</v>
      </c>
      <c r="E369" s="1998"/>
      <c r="F369" s="1998"/>
      <c r="G369" s="270"/>
    </row>
    <row r="370" spans="1:8" ht="35.1" customHeight="1">
      <c r="A370" s="39"/>
      <c r="B370" s="1999" t="s">
        <v>342</v>
      </c>
      <c r="C370" s="1999"/>
      <c r="D370" s="2000" t="str">
        <f ca="1">INDEX(관리대장!$C$2:$C$197,MATCH(이수증!H361,관리대장!$H$2:$H$197,0))</f>
        <v>3-11320-00213</v>
      </c>
      <c r="E370" s="2000"/>
      <c r="F370" s="271"/>
      <c r="G370" s="272"/>
    </row>
    <row r="371" spans="1:8" s="1" customFormat="1" ht="35.1" customHeight="1">
      <c r="A371" s="40"/>
      <c r="B371" s="273"/>
      <c r="C371" s="274"/>
      <c r="D371" s="274"/>
      <c r="E371" s="274"/>
      <c r="F371" s="274"/>
      <c r="G371" s="274"/>
    </row>
    <row r="372" spans="1:8" ht="35.1" customHeight="1">
      <c r="A372" s="2001" t="s">
        <v>820</v>
      </c>
      <c r="B372" s="2001"/>
      <c r="C372" s="2001"/>
      <c r="D372" s="2001"/>
      <c r="E372" s="2001"/>
      <c r="F372" s="2001"/>
      <c r="G372" s="2001"/>
    </row>
    <row r="373" spans="1:8" ht="35.1" customHeight="1">
      <c r="A373" s="2001"/>
      <c r="B373" s="2001"/>
      <c r="C373" s="2001"/>
      <c r="D373" s="2001"/>
      <c r="E373" s="2001"/>
      <c r="F373" s="2001"/>
      <c r="G373" s="2001"/>
    </row>
    <row r="374" spans="1:8" ht="35.1" customHeight="1">
      <c r="A374" s="2001"/>
      <c r="B374" s="2001"/>
      <c r="C374" s="2001"/>
      <c r="D374" s="2001"/>
      <c r="E374" s="2001"/>
      <c r="F374" s="2001"/>
      <c r="G374" s="2001"/>
    </row>
    <row r="375" spans="1:8" ht="35.1" customHeight="1">
      <c r="A375" s="2001"/>
      <c r="B375" s="2001"/>
      <c r="C375" s="2001"/>
      <c r="D375" s="2001"/>
      <c r="E375" s="2001"/>
      <c r="F375" s="2001"/>
      <c r="G375" s="2001"/>
    </row>
    <row r="376" spans="1:8" s="1" customFormat="1" ht="35.1" customHeight="1">
      <c r="A376" s="275"/>
      <c r="B376" s="276"/>
      <c r="C376" s="276"/>
      <c r="D376" s="276"/>
      <c r="E376" s="276"/>
      <c r="F376" s="276"/>
      <c r="G376" s="276"/>
    </row>
    <row r="377" spans="1:8" ht="35.1" customHeight="1">
      <c r="A377" s="2002">
        <f>C367</f>
        <v>44156</v>
      </c>
      <c r="B377" s="2002"/>
      <c r="C377" s="2002"/>
      <c r="D377" s="2002"/>
      <c r="E377" s="2002"/>
      <c r="F377" s="2002"/>
      <c r="G377" s="2002"/>
    </row>
    <row r="378" spans="1:8" s="263" customFormat="1" ht="35.1" customHeight="1">
      <c r="A378" s="42"/>
    </row>
    <row r="379" spans="1:8" ht="35.1" customHeight="1">
      <c r="A379" s="1997" t="s">
        <v>343</v>
      </c>
      <c r="B379" s="1997"/>
      <c r="C379" s="1997"/>
      <c r="D379" s="1997"/>
      <c r="E379" s="1997"/>
      <c r="F379" s="1997"/>
      <c r="G379" s="1997"/>
    </row>
    <row r="380" spans="1:8" ht="35.1" customHeight="1"/>
    <row r="381" spans="1:8" ht="33.75">
      <c r="A381" s="1991" t="str">
        <f>INDEX(관리대장!$A$2:$A$197,MATCH(이수증!H381,관리대장!$H$2:$H$197,0))</f>
        <v>제2020-1121-20호</v>
      </c>
      <c r="B381" s="1991"/>
      <c r="C381" s="1991"/>
      <c r="D381" s="264"/>
      <c r="E381" s="264"/>
      <c r="F381" s="264"/>
      <c r="G381" s="264"/>
      <c r="H381" s="265">
        <f>H361+1</f>
        <v>178</v>
      </c>
    </row>
    <row r="382" spans="1:8" s="58" customFormat="1" ht="13.5">
      <c r="A382" s="266"/>
      <c r="B382" s="266"/>
      <c r="C382" s="266"/>
      <c r="D382" s="267"/>
      <c r="E382" s="267"/>
      <c r="F382" s="267"/>
      <c r="G382" s="267"/>
      <c r="H382" s="268"/>
    </row>
    <row r="383" spans="1:8" ht="35.1" customHeight="1">
      <c r="A383" s="37"/>
      <c r="B383" s="1992" t="s">
        <v>336</v>
      </c>
      <c r="C383" s="1992"/>
      <c r="D383" s="1992"/>
      <c r="E383" s="1992"/>
      <c r="F383" s="1992"/>
      <c r="G383" s="1992"/>
    </row>
    <row r="384" spans="1:8" s="263" customFormat="1" ht="35.1" customHeight="1">
      <c r="A384" s="41"/>
      <c r="B384" s="41"/>
      <c r="C384" s="41"/>
      <c r="D384" s="41"/>
      <c r="E384" s="41"/>
      <c r="F384" s="41"/>
      <c r="G384" s="41"/>
    </row>
    <row r="385" spans="1:7" ht="35.1" customHeight="1">
      <c r="A385" s="38"/>
      <c r="B385" s="269" t="s">
        <v>337</v>
      </c>
      <c r="C385" s="1993" t="str">
        <f ca="1">INDEX(관리대장!$D$2:$D$197,MATCH(이수증!H381,관리대장!$H$2:$H$197,0))</f>
        <v>이영숙</v>
      </c>
      <c r="D385" s="1993"/>
      <c r="E385" s="269"/>
      <c r="F385" s="270"/>
      <c r="G385" s="270"/>
    </row>
    <row r="386" spans="1:7" ht="35.1" customHeight="1">
      <c r="A386" s="38"/>
      <c r="B386" s="269" t="s">
        <v>338</v>
      </c>
      <c r="C386" s="1994" t="str">
        <f ca="1">LEFT(INDEX(관리대장!$E$2:$E$197,MATCH(이수증!H381,관리대장!$H$2:$H$197,0)),6)</f>
        <v>490214</v>
      </c>
      <c r="D386" s="1994"/>
      <c r="E386" s="271"/>
      <c r="F386" s="270"/>
      <c r="G386" s="270"/>
    </row>
    <row r="387" spans="1:7" ht="35.1" customHeight="1">
      <c r="A387" s="38"/>
      <c r="B387" s="269" t="s">
        <v>339</v>
      </c>
      <c r="C387" s="1995">
        <v>44156</v>
      </c>
      <c r="D387" s="1995"/>
      <c r="E387" s="271"/>
      <c r="F387" s="271"/>
      <c r="G387" s="271"/>
    </row>
    <row r="388" spans="1:7" ht="35.1" customHeight="1">
      <c r="A388" s="38"/>
      <c r="B388" s="269" t="s">
        <v>340</v>
      </c>
      <c r="C388" s="1996" t="s">
        <v>351</v>
      </c>
      <c r="D388" s="1996"/>
      <c r="E388" s="270"/>
      <c r="F388" s="270"/>
      <c r="G388" s="270"/>
    </row>
    <row r="389" spans="1:7" ht="35.1" customHeight="1">
      <c r="A389" s="38"/>
      <c r="B389" s="1998" t="s">
        <v>341</v>
      </c>
      <c r="C389" s="1998"/>
      <c r="D389" s="1998" t="str">
        <f>LEFT(INDEX(관리대장!$B:$B,MATCH(이수증!$H381,관리대장!$H:$H,1)),LEN(INDEX(관리대장!$B:$B,MATCH(이수증!$H381,관리대장!$H:$H,1)))-1)</f>
        <v>로뎀재가복지센터</v>
      </c>
      <c r="E389" s="1998"/>
      <c r="F389" s="1998"/>
      <c r="G389" s="270"/>
    </row>
    <row r="390" spans="1:7" ht="35.1" customHeight="1">
      <c r="A390" s="39"/>
      <c r="B390" s="1999" t="s">
        <v>342</v>
      </c>
      <c r="C390" s="1999"/>
      <c r="D390" s="2000" t="str">
        <f ca="1">INDEX(관리대장!$C$2:$C$197,MATCH(이수증!H381,관리대장!$H$2:$H$197,0))</f>
        <v>3-11320-00213</v>
      </c>
      <c r="E390" s="2000"/>
      <c r="F390" s="271"/>
      <c r="G390" s="272"/>
    </row>
    <row r="391" spans="1:7" s="1" customFormat="1" ht="35.1" customHeight="1">
      <c r="A391" s="40"/>
      <c r="B391" s="273"/>
      <c r="C391" s="274"/>
      <c r="D391" s="274"/>
      <c r="E391" s="274"/>
      <c r="F391" s="274"/>
      <c r="G391" s="274"/>
    </row>
    <row r="392" spans="1:7" ht="35.1" customHeight="1">
      <c r="A392" s="2001" t="s">
        <v>820</v>
      </c>
      <c r="B392" s="2001"/>
      <c r="C392" s="2001"/>
      <c r="D392" s="2001"/>
      <c r="E392" s="2001"/>
      <c r="F392" s="2001"/>
      <c r="G392" s="2001"/>
    </row>
    <row r="393" spans="1:7" ht="35.1" customHeight="1">
      <c r="A393" s="2001"/>
      <c r="B393" s="2001"/>
      <c r="C393" s="2001"/>
      <c r="D393" s="2001"/>
      <c r="E393" s="2001"/>
      <c r="F393" s="2001"/>
      <c r="G393" s="2001"/>
    </row>
    <row r="394" spans="1:7" ht="35.1" customHeight="1">
      <c r="A394" s="2001"/>
      <c r="B394" s="2001"/>
      <c r="C394" s="2001"/>
      <c r="D394" s="2001"/>
      <c r="E394" s="2001"/>
      <c r="F394" s="2001"/>
      <c r="G394" s="2001"/>
    </row>
    <row r="395" spans="1:7" ht="35.1" customHeight="1">
      <c r="A395" s="2001"/>
      <c r="B395" s="2001"/>
      <c r="C395" s="2001"/>
      <c r="D395" s="2001"/>
      <c r="E395" s="2001"/>
      <c r="F395" s="2001"/>
      <c r="G395" s="2001"/>
    </row>
    <row r="396" spans="1:7" s="1" customFormat="1" ht="35.1" customHeight="1">
      <c r="A396" s="275"/>
      <c r="B396" s="276"/>
      <c r="C396" s="276"/>
      <c r="D396" s="276"/>
      <c r="E396" s="276"/>
      <c r="F396" s="276"/>
      <c r="G396" s="276"/>
    </row>
    <row r="397" spans="1:7" ht="35.1" customHeight="1">
      <c r="A397" s="2002">
        <f>C387</f>
        <v>44156</v>
      </c>
      <c r="B397" s="2002"/>
      <c r="C397" s="2002"/>
      <c r="D397" s="2002"/>
      <c r="E397" s="2002"/>
      <c r="F397" s="2002"/>
      <c r="G397" s="2002"/>
    </row>
    <row r="398" spans="1:7" s="263" customFormat="1" ht="35.1" customHeight="1">
      <c r="A398" s="42"/>
    </row>
    <row r="399" spans="1:7" ht="35.1" customHeight="1">
      <c r="A399" s="1997" t="s">
        <v>343</v>
      </c>
      <c r="B399" s="1997"/>
      <c r="C399" s="1997"/>
      <c r="D399" s="1997"/>
      <c r="E399" s="1997"/>
      <c r="F399" s="1997"/>
      <c r="G399" s="1997"/>
    </row>
    <row r="400" spans="1:7" ht="35.1" customHeight="1"/>
    <row r="401" spans="1:8" ht="33.75">
      <c r="A401" s="1991" t="str">
        <f>INDEX(관리대장!$A$2:$A$197,MATCH(이수증!H401,관리대장!$H$2:$H$197,0))</f>
        <v>제2020-1121-21호</v>
      </c>
      <c r="B401" s="1991"/>
      <c r="C401" s="1991"/>
      <c r="D401" s="264"/>
      <c r="E401" s="264"/>
      <c r="F401" s="264"/>
      <c r="G401" s="264"/>
      <c r="H401" s="265">
        <f>H381+1</f>
        <v>179</v>
      </c>
    </row>
    <row r="402" spans="1:8" s="58" customFormat="1" ht="13.5">
      <c r="A402" s="266"/>
      <c r="B402" s="266"/>
      <c r="C402" s="266"/>
      <c r="D402" s="267"/>
      <c r="E402" s="267"/>
      <c r="F402" s="267"/>
      <c r="G402" s="267"/>
      <c r="H402" s="268"/>
    </row>
    <row r="403" spans="1:8" ht="35.1" customHeight="1">
      <c r="A403" s="37"/>
      <c r="B403" s="1992" t="s">
        <v>336</v>
      </c>
      <c r="C403" s="1992"/>
      <c r="D403" s="1992"/>
      <c r="E403" s="1992"/>
      <c r="F403" s="1992"/>
      <c r="G403" s="1992"/>
    </row>
    <row r="404" spans="1:8" s="263" customFormat="1" ht="35.1" customHeight="1">
      <c r="A404" s="41"/>
      <c r="B404" s="41"/>
      <c r="C404" s="41"/>
      <c r="D404" s="41"/>
      <c r="E404" s="41"/>
      <c r="F404" s="41"/>
      <c r="G404" s="41"/>
    </row>
    <row r="405" spans="1:8" ht="35.1" customHeight="1">
      <c r="A405" s="38"/>
      <c r="B405" s="269" t="s">
        <v>337</v>
      </c>
      <c r="C405" s="1993" t="str">
        <f ca="1">INDEX(관리대장!$D$2:$D$197,MATCH(이수증!H401,관리대장!$H$2:$H$197,0))</f>
        <v>이영인</v>
      </c>
      <c r="D405" s="1993"/>
      <c r="E405" s="269"/>
      <c r="F405" s="270"/>
      <c r="G405" s="270"/>
    </row>
    <row r="406" spans="1:8" ht="35.1" customHeight="1">
      <c r="A406" s="38"/>
      <c r="B406" s="269" t="s">
        <v>338</v>
      </c>
      <c r="C406" s="1994" t="str">
        <f ca="1">LEFT(INDEX(관리대장!$E$2:$E$197,MATCH(이수증!H401,관리대장!$H$2:$H$197,0)),6)</f>
        <v>580307</v>
      </c>
      <c r="D406" s="1994"/>
      <c r="E406" s="271"/>
      <c r="F406" s="270"/>
      <c r="G406" s="270"/>
    </row>
    <row r="407" spans="1:8" ht="35.1" customHeight="1">
      <c r="A407" s="38"/>
      <c r="B407" s="269" t="s">
        <v>339</v>
      </c>
      <c r="C407" s="1995">
        <v>44156</v>
      </c>
      <c r="D407" s="1995"/>
      <c r="E407" s="271"/>
      <c r="F407" s="271"/>
      <c r="G407" s="271"/>
    </row>
    <row r="408" spans="1:8" ht="35.1" customHeight="1">
      <c r="A408" s="38"/>
      <c r="B408" s="269" t="s">
        <v>340</v>
      </c>
      <c r="C408" s="1996" t="s">
        <v>351</v>
      </c>
      <c r="D408" s="1996"/>
      <c r="E408" s="270"/>
      <c r="F408" s="270"/>
      <c r="G408" s="270"/>
    </row>
    <row r="409" spans="1:8" ht="35.1" customHeight="1">
      <c r="A409" s="38"/>
      <c r="B409" s="1998" t="s">
        <v>341</v>
      </c>
      <c r="C409" s="1998"/>
      <c r="D409" s="1998" t="str">
        <f>LEFT(INDEX(관리대장!$B:$B,MATCH(이수증!$H401,관리대장!$H:$H,1)),LEN(INDEX(관리대장!$B:$B,MATCH(이수증!$H401,관리대장!$H:$H,1)))-1)</f>
        <v>로뎀재가복지센터</v>
      </c>
      <c r="E409" s="1998"/>
      <c r="F409" s="1998"/>
      <c r="G409" s="270"/>
    </row>
    <row r="410" spans="1:8" ht="35.1" customHeight="1">
      <c r="A410" s="39"/>
      <c r="B410" s="1999" t="s">
        <v>342</v>
      </c>
      <c r="C410" s="1999"/>
      <c r="D410" s="2000" t="str">
        <f ca="1">INDEX(관리대장!$C$2:$C$197,MATCH(이수증!H401,관리대장!$H$2:$H$197,0))</f>
        <v>3-11320-00213</v>
      </c>
      <c r="E410" s="2000"/>
      <c r="F410" s="271"/>
      <c r="G410" s="272"/>
    </row>
    <row r="411" spans="1:8" s="1" customFormat="1" ht="35.1" customHeight="1">
      <c r="A411" s="40"/>
      <c r="B411" s="273"/>
      <c r="C411" s="274"/>
      <c r="D411" s="274"/>
      <c r="E411" s="274"/>
      <c r="F411" s="274"/>
      <c r="G411" s="274"/>
    </row>
    <row r="412" spans="1:8" ht="35.1" customHeight="1">
      <c r="A412" s="2001" t="s">
        <v>820</v>
      </c>
      <c r="B412" s="2001"/>
      <c r="C412" s="2001"/>
      <c r="D412" s="2001"/>
      <c r="E412" s="2001"/>
      <c r="F412" s="2001"/>
      <c r="G412" s="2001"/>
    </row>
    <row r="413" spans="1:8" ht="35.1" customHeight="1">
      <c r="A413" s="2001"/>
      <c r="B413" s="2001"/>
      <c r="C413" s="2001"/>
      <c r="D413" s="2001"/>
      <c r="E413" s="2001"/>
      <c r="F413" s="2001"/>
      <c r="G413" s="2001"/>
    </row>
    <row r="414" spans="1:8" ht="35.1" customHeight="1">
      <c r="A414" s="2001"/>
      <c r="B414" s="2001"/>
      <c r="C414" s="2001"/>
      <c r="D414" s="2001"/>
      <c r="E414" s="2001"/>
      <c r="F414" s="2001"/>
      <c r="G414" s="2001"/>
    </row>
    <row r="415" spans="1:8" ht="35.1" customHeight="1">
      <c r="A415" s="2001"/>
      <c r="B415" s="2001"/>
      <c r="C415" s="2001"/>
      <c r="D415" s="2001"/>
      <c r="E415" s="2001"/>
      <c r="F415" s="2001"/>
      <c r="G415" s="2001"/>
    </row>
    <row r="416" spans="1:8" s="1" customFormat="1" ht="35.1" customHeight="1">
      <c r="A416" s="275"/>
      <c r="B416" s="276"/>
      <c r="C416" s="276"/>
      <c r="D416" s="276"/>
      <c r="E416" s="276"/>
      <c r="F416" s="276"/>
      <c r="G416" s="276"/>
    </row>
    <row r="417" spans="1:8" ht="35.1" customHeight="1">
      <c r="A417" s="2002">
        <f>C407</f>
        <v>44156</v>
      </c>
      <c r="B417" s="2002"/>
      <c r="C417" s="2002"/>
      <c r="D417" s="2002"/>
      <c r="E417" s="2002"/>
      <c r="F417" s="2002"/>
      <c r="G417" s="2002"/>
    </row>
    <row r="418" spans="1:8" s="263" customFormat="1" ht="35.1" customHeight="1">
      <c r="A418" s="42"/>
    </row>
    <row r="419" spans="1:8" ht="35.1" customHeight="1">
      <c r="A419" s="1997" t="s">
        <v>343</v>
      </c>
      <c r="B419" s="1997"/>
      <c r="C419" s="1997"/>
      <c r="D419" s="1997"/>
      <c r="E419" s="1997"/>
      <c r="F419" s="1997"/>
      <c r="G419" s="1997"/>
    </row>
    <row r="420" spans="1:8" ht="35.1" customHeight="1"/>
    <row r="421" spans="1:8" ht="33.75">
      <c r="A421" s="1991" t="str">
        <f>INDEX(관리대장!$A$2:$A$197,MATCH(이수증!H421,관리대장!$H$2:$H$197,0))</f>
        <v>제2020-1121-22호</v>
      </c>
      <c r="B421" s="1991"/>
      <c r="C421" s="1991"/>
      <c r="D421" s="264"/>
      <c r="E421" s="264"/>
      <c r="F421" s="264"/>
      <c r="G421" s="264"/>
      <c r="H421" s="265">
        <f>H401+1</f>
        <v>180</v>
      </c>
    </row>
    <row r="422" spans="1:8" s="58" customFormat="1" ht="13.5">
      <c r="A422" s="266"/>
      <c r="B422" s="266"/>
      <c r="C422" s="266"/>
      <c r="D422" s="267"/>
      <c r="E422" s="267"/>
      <c r="F422" s="267"/>
      <c r="G422" s="267"/>
      <c r="H422" s="268"/>
    </row>
    <row r="423" spans="1:8" ht="35.1" customHeight="1">
      <c r="A423" s="37"/>
      <c r="B423" s="1992" t="s">
        <v>336</v>
      </c>
      <c r="C423" s="1992"/>
      <c r="D423" s="1992"/>
      <c r="E423" s="1992"/>
      <c r="F423" s="1992"/>
      <c r="G423" s="1992"/>
    </row>
    <row r="424" spans="1:8" s="263" customFormat="1" ht="35.1" customHeight="1">
      <c r="A424" s="41"/>
      <c r="B424" s="41"/>
      <c r="C424" s="41"/>
      <c r="D424" s="41"/>
      <c r="E424" s="41"/>
      <c r="F424" s="41"/>
      <c r="G424" s="41"/>
    </row>
    <row r="425" spans="1:8" ht="35.1" customHeight="1">
      <c r="A425" s="38"/>
      <c r="B425" s="269" t="s">
        <v>337</v>
      </c>
      <c r="C425" s="1993" t="str">
        <f ca="1">INDEX(관리대장!$D$2:$D$197,MATCH(이수증!H421,관리대장!$H$2:$H$197,0))</f>
        <v>이정분</v>
      </c>
      <c r="D425" s="1993"/>
      <c r="E425" s="269"/>
      <c r="F425" s="270"/>
      <c r="G425" s="270"/>
    </row>
    <row r="426" spans="1:8" ht="35.1" customHeight="1">
      <c r="A426" s="38"/>
      <c r="B426" s="269" t="s">
        <v>338</v>
      </c>
      <c r="C426" s="1994" t="str">
        <f ca="1">LEFT(INDEX(관리대장!$E$2:$E$197,MATCH(이수증!H421,관리대장!$H$2:$H$197,0)),6)</f>
        <v>570615</v>
      </c>
      <c r="D426" s="1994"/>
      <c r="E426" s="271"/>
      <c r="F426" s="270"/>
      <c r="G426" s="270"/>
    </row>
    <row r="427" spans="1:8" ht="35.1" customHeight="1">
      <c r="A427" s="38"/>
      <c r="B427" s="269" t="s">
        <v>339</v>
      </c>
      <c r="C427" s="1995">
        <v>44156</v>
      </c>
      <c r="D427" s="1995"/>
      <c r="E427" s="271"/>
      <c r="F427" s="271"/>
      <c r="G427" s="271"/>
    </row>
    <row r="428" spans="1:8" ht="35.1" customHeight="1">
      <c r="A428" s="38"/>
      <c r="B428" s="269" t="s">
        <v>340</v>
      </c>
      <c r="C428" s="1996" t="s">
        <v>351</v>
      </c>
      <c r="D428" s="1996"/>
      <c r="E428" s="270"/>
      <c r="F428" s="270"/>
      <c r="G428" s="270"/>
    </row>
    <row r="429" spans="1:8" ht="35.1" customHeight="1">
      <c r="A429" s="38"/>
      <c r="B429" s="1998" t="s">
        <v>341</v>
      </c>
      <c r="C429" s="1998"/>
      <c r="D429" s="1998" t="str">
        <f>LEFT(INDEX(관리대장!$B:$B,MATCH(이수증!$H421,관리대장!$H:$H,1)),LEN(INDEX(관리대장!$B:$B,MATCH(이수증!$H421,관리대장!$H:$H,1)))-1)</f>
        <v>로뎀재가복지센터</v>
      </c>
      <c r="E429" s="1998"/>
      <c r="F429" s="1998"/>
      <c r="G429" s="270"/>
    </row>
    <row r="430" spans="1:8" ht="35.1" customHeight="1">
      <c r="A430" s="39"/>
      <c r="B430" s="1999" t="s">
        <v>342</v>
      </c>
      <c r="C430" s="1999"/>
      <c r="D430" s="2000" t="str">
        <f ca="1">INDEX(관리대장!$C$2:$C$197,MATCH(이수증!H421,관리대장!$H$2:$H$197,0))</f>
        <v>3-11320-00213</v>
      </c>
      <c r="E430" s="2000"/>
      <c r="F430" s="271"/>
      <c r="G430" s="272"/>
    </row>
    <row r="431" spans="1:8" s="1" customFormat="1" ht="35.1" customHeight="1">
      <c r="A431" s="40"/>
      <c r="B431" s="273"/>
      <c r="C431" s="274"/>
      <c r="D431" s="274"/>
      <c r="E431" s="274"/>
      <c r="F431" s="274"/>
      <c r="G431" s="274"/>
    </row>
    <row r="432" spans="1:8" ht="35.1" customHeight="1">
      <c r="A432" s="2001" t="s">
        <v>820</v>
      </c>
      <c r="B432" s="2001"/>
      <c r="C432" s="2001"/>
      <c r="D432" s="2001"/>
      <c r="E432" s="2001"/>
      <c r="F432" s="2001"/>
      <c r="G432" s="2001"/>
    </row>
    <row r="433" spans="1:8" ht="35.1" customHeight="1">
      <c r="A433" s="2001"/>
      <c r="B433" s="2001"/>
      <c r="C433" s="2001"/>
      <c r="D433" s="2001"/>
      <c r="E433" s="2001"/>
      <c r="F433" s="2001"/>
      <c r="G433" s="2001"/>
    </row>
    <row r="434" spans="1:8" ht="35.1" customHeight="1">
      <c r="A434" s="2001"/>
      <c r="B434" s="2001"/>
      <c r="C434" s="2001"/>
      <c r="D434" s="2001"/>
      <c r="E434" s="2001"/>
      <c r="F434" s="2001"/>
      <c r="G434" s="2001"/>
    </row>
    <row r="435" spans="1:8" ht="35.1" customHeight="1">
      <c r="A435" s="2001"/>
      <c r="B435" s="2001"/>
      <c r="C435" s="2001"/>
      <c r="D435" s="2001"/>
      <c r="E435" s="2001"/>
      <c r="F435" s="2001"/>
      <c r="G435" s="2001"/>
    </row>
    <row r="436" spans="1:8" s="1" customFormat="1" ht="35.1" customHeight="1">
      <c r="A436" s="275"/>
      <c r="B436" s="276"/>
      <c r="C436" s="276"/>
      <c r="D436" s="276"/>
      <c r="E436" s="276"/>
      <c r="F436" s="276"/>
      <c r="G436" s="276"/>
    </row>
    <row r="437" spans="1:8" ht="35.1" customHeight="1">
      <c r="A437" s="2002">
        <f>C427</f>
        <v>44156</v>
      </c>
      <c r="B437" s="2002"/>
      <c r="C437" s="2002"/>
      <c r="D437" s="2002"/>
      <c r="E437" s="2002"/>
      <c r="F437" s="2002"/>
      <c r="G437" s="2002"/>
    </row>
    <row r="438" spans="1:8" s="263" customFormat="1" ht="35.1" customHeight="1">
      <c r="A438" s="42"/>
    </row>
    <row r="439" spans="1:8" ht="35.1" customHeight="1">
      <c r="A439" s="1997" t="s">
        <v>343</v>
      </c>
      <c r="B439" s="1997"/>
      <c r="C439" s="1997"/>
      <c r="D439" s="1997"/>
      <c r="E439" s="1997"/>
      <c r="F439" s="1997"/>
      <c r="G439" s="1997"/>
    </row>
    <row r="440" spans="1:8" ht="35.1" customHeight="1"/>
    <row r="441" spans="1:8" ht="33.75">
      <c r="A441" s="1991" t="str">
        <f>INDEX(관리대장!$A$2:$A$197,MATCH(이수증!H441,관리대장!$H$2:$H$197,0))</f>
        <v>제2020-1121-23호</v>
      </c>
      <c r="B441" s="1991"/>
      <c r="C441" s="1991"/>
      <c r="D441" s="264"/>
      <c r="E441" s="264"/>
      <c r="F441" s="264"/>
      <c r="G441" s="264"/>
      <c r="H441" s="265">
        <f>H421+1</f>
        <v>181</v>
      </c>
    </row>
    <row r="442" spans="1:8" s="58" customFormat="1" ht="13.5">
      <c r="A442" s="266"/>
      <c r="B442" s="266"/>
      <c r="C442" s="266"/>
      <c r="D442" s="267"/>
      <c r="E442" s="267"/>
      <c r="F442" s="267"/>
      <c r="G442" s="267"/>
      <c r="H442" s="268"/>
    </row>
    <row r="443" spans="1:8" ht="35.1" customHeight="1">
      <c r="A443" s="37"/>
      <c r="B443" s="1992" t="s">
        <v>336</v>
      </c>
      <c r="C443" s="1992"/>
      <c r="D443" s="1992"/>
      <c r="E443" s="1992"/>
      <c r="F443" s="1992"/>
      <c r="G443" s="1992"/>
    </row>
    <row r="444" spans="1:8" s="263" customFormat="1" ht="35.1" customHeight="1">
      <c r="A444" s="41"/>
      <c r="B444" s="41"/>
      <c r="C444" s="41"/>
      <c r="D444" s="41"/>
      <c r="E444" s="41"/>
      <c r="F444" s="41"/>
      <c r="G444" s="41"/>
    </row>
    <row r="445" spans="1:8" ht="35.1" customHeight="1">
      <c r="A445" s="38"/>
      <c r="B445" s="269" t="s">
        <v>337</v>
      </c>
      <c r="C445" s="1993" t="str">
        <f ca="1">INDEX(관리대장!$D$2:$D$197,MATCH(이수증!H441,관리대장!$H$2:$H$197,0))</f>
        <v>이진선</v>
      </c>
      <c r="D445" s="1993"/>
      <c r="E445" s="269"/>
      <c r="F445" s="270"/>
      <c r="G445" s="270"/>
    </row>
    <row r="446" spans="1:8" ht="35.1" customHeight="1">
      <c r="A446" s="38"/>
      <c r="B446" s="269" t="s">
        <v>338</v>
      </c>
      <c r="C446" s="1994" t="str">
        <f ca="1">LEFT(INDEX(관리대장!$E$2:$E$197,MATCH(이수증!H441,관리대장!$H$2:$H$197,0)),6)</f>
        <v>581120</v>
      </c>
      <c r="D446" s="1994"/>
      <c r="E446" s="271"/>
      <c r="F446" s="270"/>
      <c r="G446" s="270"/>
    </row>
    <row r="447" spans="1:8" ht="35.1" customHeight="1">
      <c r="A447" s="38"/>
      <c r="B447" s="269" t="s">
        <v>339</v>
      </c>
      <c r="C447" s="1995">
        <v>44156</v>
      </c>
      <c r="D447" s="1995"/>
      <c r="E447" s="271"/>
      <c r="F447" s="271"/>
      <c r="G447" s="271"/>
    </row>
    <row r="448" spans="1:8" ht="35.1" customHeight="1">
      <c r="A448" s="38"/>
      <c r="B448" s="269" t="s">
        <v>340</v>
      </c>
      <c r="C448" s="1996" t="s">
        <v>351</v>
      </c>
      <c r="D448" s="1996"/>
      <c r="E448" s="270"/>
      <c r="F448" s="270"/>
      <c r="G448" s="270"/>
    </row>
    <row r="449" spans="1:8" ht="35.1" customHeight="1">
      <c r="A449" s="38"/>
      <c r="B449" s="1998" t="s">
        <v>341</v>
      </c>
      <c r="C449" s="1998"/>
      <c r="D449" s="1998" t="str">
        <f>LEFT(INDEX(관리대장!$B:$B,MATCH(이수증!$H441,관리대장!$H:$H,1)),LEN(INDEX(관리대장!$B:$B,MATCH(이수증!$H441,관리대장!$H:$H,1)))-1)</f>
        <v>로뎀재가복지센터</v>
      </c>
      <c r="E449" s="1998"/>
      <c r="F449" s="1998"/>
      <c r="G449" s="270"/>
    </row>
    <row r="450" spans="1:8" ht="35.1" customHeight="1">
      <c r="A450" s="39"/>
      <c r="B450" s="1999" t="s">
        <v>342</v>
      </c>
      <c r="C450" s="1999"/>
      <c r="D450" s="2000" t="str">
        <f ca="1">INDEX(관리대장!$C$2:$C$197,MATCH(이수증!H441,관리대장!$H$2:$H$197,0))</f>
        <v>3-11320-00213</v>
      </c>
      <c r="E450" s="2000"/>
      <c r="F450" s="271"/>
      <c r="G450" s="272"/>
    </row>
    <row r="451" spans="1:8" s="1" customFormat="1" ht="35.1" customHeight="1">
      <c r="A451" s="40"/>
      <c r="B451" s="273"/>
      <c r="C451" s="274"/>
      <c r="D451" s="274"/>
      <c r="E451" s="274"/>
      <c r="F451" s="274"/>
      <c r="G451" s="274"/>
    </row>
    <row r="452" spans="1:8" ht="35.1" customHeight="1">
      <c r="A452" s="2001" t="s">
        <v>820</v>
      </c>
      <c r="B452" s="2001"/>
      <c r="C452" s="2001"/>
      <c r="D452" s="2001"/>
      <c r="E452" s="2001"/>
      <c r="F452" s="2001"/>
      <c r="G452" s="2001"/>
    </row>
    <row r="453" spans="1:8" ht="35.1" customHeight="1">
      <c r="A453" s="2001"/>
      <c r="B453" s="2001"/>
      <c r="C453" s="2001"/>
      <c r="D453" s="2001"/>
      <c r="E453" s="2001"/>
      <c r="F453" s="2001"/>
      <c r="G453" s="2001"/>
    </row>
    <row r="454" spans="1:8" ht="35.1" customHeight="1">
      <c r="A454" s="2001"/>
      <c r="B454" s="2001"/>
      <c r="C454" s="2001"/>
      <c r="D454" s="2001"/>
      <c r="E454" s="2001"/>
      <c r="F454" s="2001"/>
      <c r="G454" s="2001"/>
    </row>
    <row r="455" spans="1:8" ht="35.1" customHeight="1">
      <c r="A455" s="2001"/>
      <c r="B455" s="2001"/>
      <c r="C455" s="2001"/>
      <c r="D455" s="2001"/>
      <c r="E455" s="2001"/>
      <c r="F455" s="2001"/>
      <c r="G455" s="2001"/>
    </row>
    <row r="456" spans="1:8" s="1" customFormat="1" ht="35.1" customHeight="1">
      <c r="A456" s="275"/>
      <c r="B456" s="276"/>
      <c r="C456" s="276"/>
      <c r="D456" s="276"/>
      <c r="E456" s="276"/>
      <c r="F456" s="276"/>
      <c r="G456" s="276"/>
    </row>
    <row r="457" spans="1:8" ht="35.1" customHeight="1">
      <c r="A457" s="2002">
        <f>C447</f>
        <v>44156</v>
      </c>
      <c r="B457" s="2002"/>
      <c r="C457" s="2002"/>
      <c r="D457" s="2002"/>
      <c r="E457" s="2002"/>
      <c r="F457" s="2002"/>
      <c r="G457" s="2002"/>
    </row>
    <row r="458" spans="1:8" s="263" customFormat="1" ht="35.1" customHeight="1">
      <c r="A458" s="42"/>
    </row>
    <row r="459" spans="1:8" ht="35.1" customHeight="1">
      <c r="A459" s="1997" t="s">
        <v>343</v>
      </c>
      <c r="B459" s="1997"/>
      <c r="C459" s="1997"/>
      <c r="D459" s="1997"/>
      <c r="E459" s="1997"/>
      <c r="F459" s="1997"/>
      <c r="G459" s="1997"/>
    </row>
    <row r="460" spans="1:8" ht="35.1" customHeight="1"/>
    <row r="461" spans="1:8" ht="33.75">
      <c r="A461" s="1991" t="str">
        <f>INDEX(관리대장!$A$2:$A$197,MATCH(이수증!H461,관리대장!$H$2:$H$197,0))</f>
        <v>제2020-1121-24호</v>
      </c>
      <c r="B461" s="1991"/>
      <c r="C461" s="1991"/>
      <c r="D461" s="264"/>
      <c r="E461" s="264"/>
      <c r="F461" s="264"/>
      <c r="G461" s="264"/>
      <c r="H461" s="265">
        <f>H441+1</f>
        <v>182</v>
      </c>
    </row>
    <row r="462" spans="1:8" s="58" customFormat="1" ht="13.5">
      <c r="A462" s="266"/>
      <c r="B462" s="266"/>
      <c r="C462" s="266"/>
      <c r="D462" s="267"/>
      <c r="E462" s="267"/>
      <c r="F462" s="267"/>
      <c r="G462" s="267"/>
      <c r="H462" s="268"/>
    </row>
    <row r="463" spans="1:8" ht="35.1" customHeight="1">
      <c r="A463" s="37"/>
      <c r="B463" s="1992" t="s">
        <v>336</v>
      </c>
      <c r="C463" s="1992"/>
      <c r="D463" s="1992"/>
      <c r="E463" s="1992"/>
      <c r="F463" s="1992"/>
      <c r="G463" s="1992"/>
    </row>
    <row r="464" spans="1:8" s="263" customFormat="1" ht="35.1" customHeight="1">
      <c r="A464" s="41"/>
      <c r="B464" s="41"/>
      <c r="C464" s="41"/>
      <c r="D464" s="41"/>
      <c r="E464" s="41"/>
      <c r="F464" s="41"/>
      <c r="G464" s="41"/>
    </row>
    <row r="465" spans="1:7" ht="35.1" customHeight="1">
      <c r="A465" s="38"/>
      <c r="B465" s="269" t="s">
        <v>337</v>
      </c>
      <c r="C465" s="1993" t="str">
        <f ca="1">INDEX(관리대장!$D$2:$D$197,MATCH(이수증!H461,관리대장!$H$2:$H$197,0))</f>
        <v>이추자</v>
      </c>
      <c r="D465" s="1993"/>
      <c r="E465" s="269"/>
      <c r="F465" s="270"/>
      <c r="G465" s="270"/>
    </row>
    <row r="466" spans="1:7" ht="35.1" customHeight="1">
      <c r="A466" s="38"/>
      <c r="B466" s="269" t="s">
        <v>338</v>
      </c>
      <c r="C466" s="1994" t="str">
        <f ca="1">LEFT(INDEX(관리대장!$E$2:$E$197,MATCH(이수증!H461,관리대장!$H$2:$H$197,0)),6)</f>
        <v>500915</v>
      </c>
      <c r="D466" s="1994"/>
      <c r="E466" s="271"/>
      <c r="F466" s="270"/>
      <c r="G466" s="270"/>
    </row>
    <row r="467" spans="1:7" ht="35.1" customHeight="1">
      <c r="A467" s="38"/>
      <c r="B467" s="269" t="s">
        <v>339</v>
      </c>
      <c r="C467" s="1995">
        <v>44156</v>
      </c>
      <c r="D467" s="1995"/>
      <c r="E467" s="271"/>
      <c r="F467" s="271"/>
      <c r="G467" s="271"/>
    </row>
    <row r="468" spans="1:7" ht="35.1" customHeight="1">
      <c r="A468" s="38"/>
      <c r="B468" s="269" t="s">
        <v>340</v>
      </c>
      <c r="C468" s="1996" t="s">
        <v>351</v>
      </c>
      <c r="D468" s="1996"/>
      <c r="E468" s="270"/>
      <c r="F468" s="270"/>
      <c r="G468" s="270"/>
    </row>
    <row r="469" spans="1:7" ht="35.1" customHeight="1">
      <c r="A469" s="38"/>
      <c r="B469" s="1998" t="s">
        <v>341</v>
      </c>
      <c r="C469" s="1998"/>
      <c r="D469" s="1998" t="str">
        <f>LEFT(INDEX(관리대장!$B:$B,MATCH(이수증!$H461,관리대장!$H:$H,1)),LEN(INDEX(관리대장!$B:$B,MATCH(이수증!$H461,관리대장!$H:$H,1)))-1)</f>
        <v>로뎀재가복지센터</v>
      </c>
      <c r="E469" s="1998"/>
      <c r="F469" s="1998"/>
      <c r="G469" s="270"/>
    </row>
    <row r="470" spans="1:7" ht="35.1" customHeight="1">
      <c r="A470" s="39"/>
      <c r="B470" s="1999" t="s">
        <v>342</v>
      </c>
      <c r="C470" s="1999"/>
      <c r="D470" s="2000" t="str">
        <f ca="1">INDEX(관리대장!$C$2:$C$197,MATCH(이수증!H461,관리대장!$H$2:$H$197,0))</f>
        <v>3-11320-00213</v>
      </c>
      <c r="E470" s="2000"/>
      <c r="F470" s="271"/>
      <c r="G470" s="272"/>
    </row>
    <row r="471" spans="1:7" s="1" customFormat="1" ht="35.1" customHeight="1">
      <c r="A471" s="40"/>
      <c r="B471" s="273"/>
      <c r="C471" s="274"/>
      <c r="D471" s="274"/>
      <c r="E471" s="274"/>
      <c r="F471" s="274"/>
      <c r="G471" s="274"/>
    </row>
    <row r="472" spans="1:7" ht="35.1" customHeight="1">
      <c r="A472" s="2001" t="s">
        <v>820</v>
      </c>
      <c r="B472" s="2001"/>
      <c r="C472" s="2001"/>
      <c r="D472" s="2001"/>
      <c r="E472" s="2001"/>
      <c r="F472" s="2001"/>
      <c r="G472" s="2001"/>
    </row>
    <row r="473" spans="1:7" ht="35.1" customHeight="1">
      <c r="A473" s="2001"/>
      <c r="B473" s="2001"/>
      <c r="C473" s="2001"/>
      <c r="D473" s="2001"/>
      <c r="E473" s="2001"/>
      <c r="F473" s="2001"/>
      <c r="G473" s="2001"/>
    </row>
    <row r="474" spans="1:7" ht="35.1" customHeight="1">
      <c r="A474" s="2001"/>
      <c r="B474" s="2001"/>
      <c r="C474" s="2001"/>
      <c r="D474" s="2001"/>
      <c r="E474" s="2001"/>
      <c r="F474" s="2001"/>
      <c r="G474" s="2001"/>
    </row>
    <row r="475" spans="1:7" ht="35.1" customHeight="1">
      <c r="A475" s="2001"/>
      <c r="B475" s="2001"/>
      <c r="C475" s="2001"/>
      <c r="D475" s="2001"/>
      <c r="E475" s="2001"/>
      <c r="F475" s="2001"/>
      <c r="G475" s="2001"/>
    </row>
    <row r="476" spans="1:7" s="1" customFormat="1" ht="35.1" customHeight="1">
      <c r="A476" s="275"/>
      <c r="B476" s="276"/>
      <c r="C476" s="276"/>
      <c r="D476" s="276"/>
      <c r="E476" s="276"/>
      <c r="F476" s="276"/>
      <c r="G476" s="276"/>
    </row>
    <row r="477" spans="1:7" ht="35.1" customHeight="1">
      <c r="A477" s="2002">
        <f>C467</f>
        <v>44156</v>
      </c>
      <c r="B477" s="2002"/>
      <c r="C477" s="2002"/>
      <c r="D477" s="2002"/>
      <c r="E477" s="2002"/>
      <c r="F477" s="2002"/>
      <c r="G477" s="2002"/>
    </row>
    <row r="478" spans="1:7" s="263" customFormat="1" ht="35.1" customHeight="1">
      <c r="A478" s="42"/>
    </row>
    <row r="479" spans="1:7" ht="35.1" customHeight="1">
      <c r="A479" s="1997" t="s">
        <v>343</v>
      </c>
      <c r="B479" s="1997"/>
      <c r="C479" s="1997"/>
      <c r="D479" s="1997"/>
      <c r="E479" s="1997"/>
      <c r="F479" s="1997"/>
      <c r="G479" s="1997"/>
    </row>
    <row r="480" spans="1:7" ht="35.1" customHeight="1"/>
    <row r="481" spans="1:8" ht="33.75">
      <c r="A481" s="1991" t="str">
        <f>INDEX(관리대장!$A$2:$A$197,MATCH(이수증!H481,관리대장!$H$2:$H$197,0))</f>
        <v>제2020-1121-25호</v>
      </c>
      <c r="B481" s="1991"/>
      <c r="C481" s="1991"/>
      <c r="D481" s="264"/>
      <c r="E481" s="264"/>
      <c r="F481" s="264"/>
      <c r="G481" s="264"/>
      <c r="H481" s="265">
        <f>H461+1</f>
        <v>183</v>
      </c>
    </row>
    <row r="482" spans="1:8" s="58" customFormat="1" ht="13.5">
      <c r="A482" s="266"/>
      <c r="B482" s="266"/>
      <c r="C482" s="266"/>
      <c r="D482" s="267"/>
      <c r="E482" s="267"/>
      <c r="F482" s="267"/>
      <c r="G482" s="267"/>
      <c r="H482" s="268"/>
    </row>
    <row r="483" spans="1:8" ht="35.1" customHeight="1">
      <c r="A483" s="37"/>
      <c r="B483" s="1992" t="s">
        <v>336</v>
      </c>
      <c r="C483" s="1992"/>
      <c r="D483" s="1992"/>
      <c r="E483" s="1992"/>
      <c r="F483" s="1992"/>
      <c r="G483" s="1992"/>
    </row>
    <row r="484" spans="1:8" s="263" customFormat="1" ht="35.1" customHeight="1">
      <c r="A484" s="41"/>
      <c r="B484" s="41"/>
      <c r="C484" s="41"/>
      <c r="D484" s="41"/>
      <c r="E484" s="41"/>
      <c r="F484" s="41"/>
      <c r="G484" s="41"/>
    </row>
    <row r="485" spans="1:8" ht="35.1" customHeight="1">
      <c r="A485" s="38"/>
      <c r="B485" s="269" t="s">
        <v>337</v>
      </c>
      <c r="C485" s="1993" t="str">
        <f ca="1">INDEX(관리대장!$D$2:$D$197,MATCH(이수증!H481,관리대장!$H$2:$H$197,0))</f>
        <v>이혜숙</v>
      </c>
      <c r="D485" s="1993"/>
      <c r="E485" s="269"/>
      <c r="F485" s="270"/>
      <c r="G485" s="270"/>
    </row>
    <row r="486" spans="1:8" ht="35.1" customHeight="1">
      <c r="A486" s="38"/>
      <c r="B486" s="269" t="s">
        <v>338</v>
      </c>
      <c r="C486" s="1994" t="str">
        <f ca="1">LEFT(INDEX(관리대장!$E$2:$E$197,MATCH(이수증!H481,관리대장!$H$2:$H$197,0)),6)</f>
        <v>550821</v>
      </c>
      <c r="D486" s="1994"/>
      <c r="E486" s="271"/>
      <c r="F486" s="270"/>
      <c r="G486" s="270"/>
    </row>
    <row r="487" spans="1:8" ht="35.1" customHeight="1">
      <c r="A487" s="38"/>
      <c r="B487" s="269" t="s">
        <v>339</v>
      </c>
      <c r="C487" s="1995">
        <v>44156</v>
      </c>
      <c r="D487" s="1995"/>
      <c r="E487" s="271"/>
      <c r="F487" s="271"/>
      <c r="G487" s="271"/>
    </row>
    <row r="488" spans="1:8" ht="35.1" customHeight="1">
      <c r="A488" s="38"/>
      <c r="B488" s="269" t="s">
        <v>340</v>
      </c>
      <c r="C488" s="1996" t="s">
        <v>351</v>
      </c>
      <c r="D488" s="1996"/>
      <c r="E488" s="270"/>
      <c r="F488" s="270"/>
      <c r="G488" s="270"/>
    </row>
    <row r="489" spans="1:8" ht="35.1" customHeight="1">
      <c r="A489" s="38"/>
      <c r="B489" s="1998" t="s">
        <v>341</v>
      </c>
      <c r="C489" s="1998"/>
      <c r="D489" s="1998" t="str">
        <f>LEFT(INDEX(관리대장!$B:$B,MATCH(이수증!$H481,관리대장!$H:$H,1)),LEN(INDEX(관리대장!$B:$B,MATCH(이수증!$H481,관리대장!$H:$H,1)))-1)</f>
        <v>로뎀재가복지센터</v>
      </c>
      <c r="E489" s="1998"/>
      <c r="F489" s="1998"/>
      <c r="G489" s="270"/>
    </row>
    <row r="490" spans="1:8" ht="35.1" customHeight="1">
      <c r="A490" s="39"/>
      <c r="B490" s="1999" t="s">
        <v>342</v>
      </c>
      <c r="C490" s="1999"/>
      <c r="D490" s="2000" t="str">
        <f ca="1">INDEX(관리대장!$C$2:$C$197,MATCH(이수증!H481,관리대장!$H$2:$H$197,0))</f>
        <v>3-11320-00213</v>
      </c>
      <c r="E490" s="2000"/>
      <c r="F490" s="271"/>
      <c r="G490" s="272"/>
    </row>
    <row r="491" spans="1:8" s="1" customFormat="1" ht="35.1" customHeight="1">
      <c r="A491" s="40"/>
      <c r="B491" s="273"/>
      <c r="C491" s="274"/>
      <c r="D491" s="274"/>
      <c r="E491" s="274"/>
      <c r="F491" s="274"/>
      <c r="G491" s="274"/>
    </row>
    <row r="492" spans="1:8" ht="35.1" customHeight="1">
      <c r="A492" s="2001" t="s">
        <v>820</v>
      </c>
      <c r="B492" s="2001"/>
      <c r="C492" s="2001"/>
      <c r="D492" s="2001"/>
      <c r="E492" s="2001"/>
      <c r="F492" s="2001"/>
      <c r="G492" s="2001"/>
    </row>
    <row r="493" spans="1:8" ht="35.1" customHeight="1">
      <c r="A493" s="2001"/>
      <c r="B493" s="2001"/>
      <c r="C493" s="2001"/>
      <c r="D493" s="2001"/>
      <c r="E493" s="2001"/>
      <c r="F493" s="2001"/>
      <c r="G493" s="2001"/>
    </row>
    <row r="494" spans="1:8" ht="35.1" customHeight="1">
      <c r="A494" s="2001"/>
      <c r="B494" s="2001"/>
      <c r="C494" s="2001"/>
      <c r="D494" s="2001"/>
      <c r="E494" s="2001"/>
      <c r="F494" s="2001"/>
      <c r="G494" s="2001"/>
    </row>
    <row r="495" spans="1:8" ht="35.1" customHeight="1">
      <c r="A495" s="2001"/>
      <c r="B495" s="2001"/>
      <c r="C495" s="2001"/>
      <c r="D495" s="2001"/>
      <c r="E495" s="2001"/>
      <c r="F495" s="2001"/>
      <c r="G495" s="2001"/>
    </row>
    <row r="496" spans="1:8" s="1" customFormat="1" ht="35.1" customHeight="1">
      <c r="A496" s="275"/>
      <c r="B496" s="276"/>
      <c r="C496" s="276"/>
      <c r="D496" s="276"/>
      <c r="E496" s="276"/>
      <c r="F496" s="276"/>
      <c r="G496" s="276"/>
    </row>
    <row r="497" spans="1:8" ht="35.1" customHeight="1">
      <c r="A497" s="2002">
        <f>C487</f>
        <v>44156</v>
      </c>
      <c r="B497" s="2002"/>
      <c r="C497" s="2002"/>
      <c r="D497" s="2002"/>
      <c r="E497" s="2002"/>
      <c r="F497" s="2002"/>
      <c r="G497" s="2002"/>
    </row>
    <row r="498" spans="1:8" s="263" customFormat="1" ht="35.1" customHeight="1">
      <c r="A498" s="42"/>
    </row>
    <row r="499" spans="1:8" ht="35.1" customHeight="1">
      <c r="A499" s="1997" t="s">
        <v>343</v>
      </c>
      <c r="B499" s="1997"/>
      <c r="C499" s="1997"/>
      <c r="D499" s="1997"/>
      <c r="E499" s="1997"/>
      <c r="F499" s="1997"/>
      <c r="G499" s="1997"/>
    </row>
    <row r="500" spans="1:8" ht="35.1" customHeight="1"/>
    <row r="501" spans="1:8" ht="33.75">
      <c r="A501" s="1991" t="str">
        <f>INDEX(관리대장!$A$2:$A$197,MATCH(이수증!H501,관리대장!$H$2:$H$197,0))</f>
        <v>제2020-1121-26호</v>
      </c>
      <c r="B501" s="1991"/>
      <c r="C501" s="1991"/>
      <c r="D501" s="264"/>
      <c r="E501" s="264"/>
      <c r="F501" s="264"/>
      <c r="G501" s="264"/>
      <c r="H501" s="265">
        <f>H481+1</f>
        <v>184</v>
      </c>
    </row>
    <row r="502" spans="1:8" s="58" customFormat="1" ht="13.5">
      <c r="A502" s="266"/>
      <c r="B502" s="266"/>
      <c r="C502" s="266"/>
      <c r="D502" s="267"/>
      <c r="E502" s="267"/>
      <c r="F502" s="267"/>
      <c r="G502" s="267"/>
      <c r="H502" s="268"/>
    </row>
    <row r="503" spans="1:8" ht="35.1" customHeight="1">
      <c r="A503" s="37"/>
      <c r="B503" s="1992" t="s">
        <v>336</v>
      </c>
      <c r="C503" s="1992"/>
      <c r="D503" s="1992"/>
      <c r="E503" s="1992"/>
      <c r="F503" s="1992"/>
      <c r="G503" s="1992"/>
    </row>
    <row r="504" spans="1:8" s="263" customFormat="1" ht="35.1" customHeight="1">
      <c r="A504" s="41"/>
      <c r="B504" s="41"/>
      <c r="C504" s="41"/>
      <c r="D504" s="41"/>
      <c r="E504" s="41"/>
      <c r="F504" s="41"/>
      <c r="G504" s="41"/>
    </row>
    <row r="505" spans="1:8" ht="35.1" customHeight="1">
      <c r="A505" s="38"/>
      <c r="B505" s="269" t="s">
        <v>337</v>
      </c>
      <c r="C505" s="1993" t="str">
        <f ca="1">INDEX(관리대장!$D$2:$D$197,MATCH(이수증!H501,관리대장!$H$2:$H$197,0))</f>
        <v>임금자</v>
      </c>
      <c r="D505" s="1993"/>
      <c r="E505" s="269"/>
      <c r="F505" s="270"/>
      <c r="G505" s="270"/>
    </row>
    <row r="506" spans="1:8" ht="35.1" customHeight="1">
      <c r="A506" s="38"/>
      <c r="B506" s="269" t="s">
        <v>338</v>
      </c>
      <c r="C506" s="1994" t="str">
        <f ca="1">LEFT(INDEX(관리대장!$E$2:$E$197,MATCH(이수증!H501,관리대장!$H$2:$H$197,0)),6)</f>
        <v>610421</v>
      </c>
      <c r="D506" s="1994"/>
      <c r="E506" s="271"/>
      <c r="F506" s="270"/>
      <c r="G506" s="270"/>
    </row>
    <row r="507" spans="1:8" ht="35.1" customHeight="1">
      <c r="A507" s="38"/>
      <c r="B507" s="269" t="s">
        <v>339</v>
      </c>
      <c r="C507" s="1995">
        <v>44156</v>
      </c>
      <c r="D507" s="1995"/>
      <c r="E507" s="271"/>
      <c r="F507" s="271"/>
      <c r="G507" s="271"/>
    </row>
    <row r="508" spans="1:8" ht="35.1" customHeight="1">
      <c r="A508" s="38"/>
      <c r="B508" s="269" t="s">
        <v>340</v>
      </c>
      <c r="C508" s="1996" t="s">
        <v>351</v>
      </c>
      <c r="D508" s="1996"/>
      <c r="E508" s="270"/>
      <c r="F508" s="270"/>
      <c r="G508" s="270"/>
    </row>
    <row r="509" spans="1:8" ht="35.1" customHeight="1">
      <c r="A509" s="38"/>
      <c r="B509" s="1998" t="s">
        <v>341</v>
      </c>
      <c r="C509" s="1998"/>
      <c r="D509" s="1998" t="str">
        <f>LEFT(INDEX(관리대장!$B:$B,MATCH(이수증!$H501,관리대장!$H:$H,1)),LEN(INDEX(관리대장!$B:$B,MATCH(이수증!$H501,관리대장!$H:$H,1)))-1)</f>
        <v>로뎀재가복지센터</v>
      </c>
      <c r="E509" s="1998"/>
      <c r="F509" s="1998"/>
      <c r="G509" s="270"/>
    </row>
    <row r="510" spans="1:8" ht="35.1" customHeight="1">
      <c r="A510" s="39"/>
      <c r="B510" s="1999" t="s">
        <v>342</v>
      </c>
      <c r="C510" s="1999"/>
      <c r="D510" s="2000" t="str">
        <f ca="1">INDEX(관리대장!$C$2:$C$197,MATCH(이수증!H501,관리대장!$H$2:$H$197,0))</f>
        <v>3-11320-00213</v>
      </c>
      <c r="E510" s="2000"/>
      <c r="F510" s="271"/>
      <c r="G510" s="272"/>
    </row>
    <row r="511" spans="1:8" s="1" customFormat="1" ht="35.1" customHeight="1">
      <c r="A511" s="40"/>
      <c r="B511" s="273"/>
      <c r="C511" s="274"/>
      <c r="D511" s="274"/>
      <c r="E511" s="274"/>
      <c r="F511" s="274"/>
      <c r="G511" s="274"/>
    </row>
    <row r="512" spans="1:8" ht="35.1" customHeight="1">
      <c r="A512" s="2001" t="s">
        <v>820</v>
      </c>
      <c r="B512" s="2001"/>
      <c r="C512" s="2001"/>
      <c r="D512" s="2001"/>
      <c r="E512" s="2001"/>
      <c r="F512" s="2001"/>
      <c r="G512" s="2001"/>
    </row>
    <row r="513" spans="1:8" ht="35.1" customHeight="1">
      <c r="A513" s="2001"/>
      <c r="B513" s="2001"/>
      <c r="C513" s="2001"/>
      <c r="D513" s="2001"/>
      <c r="E513" s="2001"/>
      <c r="F513" s="2001"/>
      <c r="G513" s="2001"/>
    </row>
    <row r="514" spans="1:8" ht="35.1" customHeight="1">
      <c r="A514" s="2001"/>
      <c r="B514" s="2001"/>
      <c r="C514" s="2001"/>
      <c r="D514" s="2001"/>
      <c r="E514" s="2001"/>
      <c r="F514" s="2001"/>
      <c r="G514" s="2001"/>
    </row>
    <row r="515" spans="1:8" ht="35.1" customHeight="1">
      <c r="A515" s="2001"/>
      <c r="B515" s="2001"/>
      <c r="C515" s="2001"/>
      <c r="D515" s="2001"/>
      <c r="E515" s="2001"/>
      <c r="F515" s="2001"/>
      <c r="G515" s="2001"/>
    </row>
    <row r="516" spans="1:8" s="1" customFormat="1" ht="35.1" customHeight="1">
      <c r="A516" s="275"/>
      <c r="B516" s="276"/>
      <c r="C516" s="276"/>
      <c r="D516" s="276"/>
      <c r="E516" s="276"/>
      <c r="F516" s="276"/>
      <c r="G516" s="276"/>
    </row>
    <row r="517" spans="1:8" ht="35.1" customHeight="1">
      <c r="A517" s="2002">
        <f>C507</f>
        <v>44156</v>
      </c>
      <c r="B517" s="2002"/>
      <c r="C517" s="2002"/>
      <c r="D517" s="2002"/>
      <c r="E517" s="2002"/>
      <c r="F517" s="2002"/>
      <c r="G517" s="2002"/>
    </row>
    <row r="518" spans="1:8" s="263" customFormat="1" ht="35.1" customHeight="1">
      <c r="A518" s="42"/>
    </row>
    <row r="519" spans="1:8" ht="35.1" customHeight="1">
      <c r="A519" s="1997" t="s">
        <v>343</v>
      </c>
      <c r="B519" s="1997"/>
      <c r="C519" s="1997"/>
      <c r="D519" s="1997"/>
      <c r="E519" s="1997"/>
      <c r="F519" s="1997"/>
      <c r="G519" s="1997"/>
    </row>
    <row r="520" spans="1:8" ht="35.1" customHeight="1"/>
    <row r="521" spans="1:8" ht="33.75">
      <c r="A521" s="1991" t="str">
        <f>INDEX(관리대장!$A$2:$A$197,MATCH(이수증!H521,관리대장!$H$2:$H$197,0))</f>
        <v>제2020-1121-27호</v>
      </c>
      <c r="B521" s="1991"/>
      <c r="C521" s="1991"/>
      <c r="D521" s="264"/>
      <c r="E521" s="264"/>
      <c r="F521" s="264"/>
      <c r="G521" s="264"/>
      <c r="H521" s="265">
        <f>H501+1</f>
        <v>185</v>
      </c>
    </row>
    <row r="522" spans="1:8" s="58" customFormat="1" ht="13.5">
      <c r="A522" s="266"/>
      <c r="B522" s="266"/>
      <c r="C522" s="266"/>
      <c r="D522" s="267"/>
      <c r="E522" s="267"/>
      <c r="F522" s="267"/>
      <c r="G522" s="267"/>
      <c r="H522" s="268"/>
    </row>
    <row r="523" spans="1:8" ht="35.1" customHeight="1">
      <c r="A523" s="37"/>
      <c r="B523" s="1992" t="s">
        <v>336</v>
      </c>
      <c r="C523" s="1992"/>
      <c r="D523" s="1992"/>
      <c r="E523" s="1992"/>
      <c r="F523" s="1992"/>
      <c r="G523" s="1992"/>
    </row>
    <row r="524" spans="1:8" s="263" customFormat="1" ht="35.1" customHeight="1">
      <c r="A524" s="41"/>
      <c r="B524" s="41"/>
      <c r="C524" s="41"/>
      <c r="D524" s="41"/>
      <c r="E524" s="41"/>
      <c r="F524" s="41"/>
      <c r="G524" s="41"/>
    </row>
    <row r="525" spans="1:8" ht="35.1" customHeight="1">
      <c r="A525" s="38"/>
      <c r="B525" s="269" t="s">
        <v>337</v>
      </c>
      <c r="C525" s="1993" t="str">
        <f ca="1">INDEX(관리대장!$D$2:$D$197,MATCH(이수증!H521,관리대장!$H$2:$H$197,0))</f>
        <v>장현순</v>
      </c>
      <c r="D525" s="1993"/>
      <c r="E525" s="269"/>
      <c r="F525" s="270"/>
      <c r="G525" s="270"/>
    </row>
    <row r="526" spans="1:8" ht="35.1" customHeight="1">
      <c r="A526" s="38"/>
      <c r="B526" s="269" t="s">
        <v>338</v>
      </c>
      <c r="C526" s="1994" t="str">
        <f ca="1">LEFT(INDEX(관리대장!$E$2:$E$197,MATCH(이수증!H521,관리대장!$H$2:$H$197,0)),6)</f>
        <v>600711</v>
      </c>
      <c r="D526" s="1994"/>
      <c r="E526" s="271"/>
      <c r="F526" s="270"/>
      <c r="G526" s="270"/>
    </row>
    <row r="527" spans="1:8" ht="35.1" customHeight="1">
      <c r="A527" s="38"/>
      <c r="B527" s="269" t="s">
        <v>339</v>
      </c>
      <c r="C527" s="1995">
        <v>44156</v>
      </c>
      <c r="D527" s="1995"/>
      <c r="E527" s="271"/>
      <c r="F527" s="271"/>
      <c r="G527" s="271"/>
    </row>
    <row r="528" spans="1:8" ht="35.1" customHeight="1">
      <c r="A528" s="38"/>
      <c r="B528" s="269" t="s">
        <v>340</v>
      </c>
      <c r="C528" s="1996" t="s">
        <v>351</v>
      </c>
      <c r="D528" s="1996"/>
      <c r="E528" s="270"/>
      <c r="F528" s="270"/>
      <c r="G528" s="270"/>
    </row>
    <row r="529" spans="1:8" ht="35.1" customHeight="1">
      <c r="A529" s="38"/>
      <c r="B529" s="1998" t="s">
        <v>341</v>
      </c>
      <c r="C529" s="1998"/>
      <c r="D529" s="1998" t="str">
        <f>LEFT(INDEX(관리대장!$B:$B,MATCH(이수증!$H521,관리대장!$H:$H,1)),LEN(INDEX(관리대장!$B:$B,MATCH(이수증!$H521,관리대장!$H:$H,1)))-1)</f>
        <v>로뎀재가복지센터</v>
      </c>
      <c r="E529" s="1998"/>
      <c r="F529" s="1998"/>
      <c r="G529" s="270"/>
    </row>
    <row r="530" spans="1:8" ht="35.1" customHeight="1">
      <c r="A530" s="39"/>
      <c r="B530" s="1999" t="s">
        <v>342</v>
      </c>
      <c r="C530" s="1999"/>
      <c r="D530" s="2000" t="str">
        <f ca="1">INDEX(관리대장!$C$2:$C$197,MATCH(이수증!H521,관리대장!$H$2:$H$197,0))</f>
        <v>3-11320-00213</v>
      </c>
      <c r="E530" s="2000"/>
      <c r="F530" s="271"/>
      <c r="G530" s="272"/>
    </row>
    <row r="531" spans="1:8" s="1" customFormat="1" ht="35.1" customHeight="1">
      <c r="A531" s="40"/>
      <c r="B531" s="273"/>
      <c r="C531" s="274"/>
      <c r="D531" s="274"/>
      <c r="E531" s="274"/>
      <c r="F531" s="274"/>
      <c r="G531" s="274"/>
    </row>
    <row r="532" spans="1:8" ht="35.1" customHeight="1">
      <c r="A532" s="2001" t="s">
        <v>820</v>
      </c>
      <c r="B532" s="2001"/>
      <c r="C532" s="2001"/>
      <c r="D532" s="2001"/>
      <c r="E532" s="2001"/>
      <c r="F532" s="2001"/>
      <c r="G532" s="2001"/>
    </row>
    <row r="533" spans="1:8" ht="35.1" customHeight="1">
      <c r="A533" s="2001"/>
      <c r="B533" s="2001"/>
      <c r="C533" s="2001"/>
      <c r="D533" s="2001"/>
      <c r="E533" s="2001"/>
      <c r="F533" s="2001"/>
      <c r="G533" s="2001"/>
    </row>
    <row r="534" spans="1:8" ht="35.1" customHeight="1">
      <c r="A534" s="2001"/>
      <c r="B534" s="2001"/>
      <c r="C534" s="2001"/>
      <c r="D534" s="2001"/>
      <c r="E534" s="2001"/>
      <c r="F534" s="2001"/>
      <c r="G534" s="2001"/>
    </row>
    <row r="535" spans="1:8" ht="35.1" customHeight="1">
      <c r="A535" s="2001"/>
      <c r="B535" s="2001"/>
      <c r="C535" s="2001"/>
      <c r="D535" s="2001"/>
      <c r="E535" s="2001"/>
      <c r="F535" s="2001"/>
      <c r="G535" s="2001"/>
    </row>
    <row r="536" spans="1:8" s="1" customFormat="1" ht="35.1" customHeight="1">
      <c r="A536" s="275"/>
      <c r="B536" s="276"/>
      <c r="C536" s="276"/>
      <c r="D536" s="276"/>
      <c r="E536" s="276"/>
      <c r="F536" s="276"/>
      <c r="G536" s="276"/>
    </row>
    <row r="537" spans="1:8" ht="35.1" customHeight="1">
      <c r="A537" s="2002">
        <f>C527</f>
        <v>44156</v>
      </c>
      <c r="B537" s="2002"/>
      <c r="C537" s="2002"/>
      <c r="D537" s="2002"/>
      <c r="E537" s="2002"/>
      <c r="F537" s="2002"/>
      <c r="G537" s="2002"/>
    </row>
    <row r="538" spans="1:8" s="263" customFormat="1" ht="35.1" customHeight="1">
      <c r="A538" s="42"/>
    </row>
    <row r="539" spans="1:8" ht="35.1" customHeight="1">
      <c r="A539" s="1997" t="s">
        <v>343</v>
      </c>
      <c r="B539" s="1997"/>
      <c r="C539" s="1997"/>
      <c r="D539" s="1997"/>
      <c r="E539" s="1997"/>
      <c r="F539" s="1997"/>
      <c r="G539" s="1997"/>
    </row>
    <row r="540" spans="1:8" ht="35.1" customHeight="1"/>
    <row r="541" spans="1:8" ht="33.75">
      <c r="A541" s="1991" t="str">
        <f>INDEX(관리대장!$A$2:$A$197,MATCH(이수증!H541,관리대장!$H$2:$H$197,0))</f>
        <v>제2020-1121-28호</v>
      </c>
      <c r="B541" s="1991"/>
      <c r="C541" s="1991"/>
      <c r="D541" s="264"/>
      <c r="E541" s="264"/>
      <c r="F541" s="264"/>
      <c r="G541" s="264"/>
      <c r="H541" s="265">
        <f>H521+1</f>
        <v>186</v>
      </c>
    </row>
    <row r="542" spans="1:8" s="58" customFormat="1" ht="13.5">
      <c r="A542" s="266"/>
      <c r="B542" s="266"/>
      <c r="C542" s="266"/>
      <c r="D542" s="267"/>
      <c r="E542" s="267"/>
      <c r="F542" s="267"/>
      <c r="G542" s="267"/>
      <c r="H542" s="268"/>
    </row>
    <row r="543" spans="1:8" ht="35.1" customHeight="1">
      <c r="A543" s="37"/>
      <c r="B543" s="1992" t="s">
        <v>336</v>
      </c>
      <c r="C543" s="1992"/>
      <c r="D543" s="1992"/>
      <c r="E543" s="1992"/>
      <c r="F543" s="1992"/>
      <c r="G543" s="1992"/>
    </row>
    <row r="544" spans="1:8" s="263" customFormat="1" ht="35.1" customHeight="1">
      <c r="A544" s="41"/>
      <c r="B544" s="41"/>
      <c r="C544" s="41"/>
      <c r="D544" s="41"/>
      <c r="E544" s="41"/>
      <c r="F544" s="41"/>
      <c r="G544" s="41"/>
    </row>
    <row r="545" spans="1:7" ht="35.1" customHeight="1">
      <c r="A545" s="38"/>
      <c r="B545" s="269" t="s">
        <v>337</v>
      </c>
      <c r="C545" s="1993" t="str">
        <f ca="1">INDEX(관리대장!$D$2:$D$197,MATCH(이수증!H541,관리대장!$H$2:$H$197,0))</f>
        <v>박두례</v>
      </c>
      <c r="D545" s="1993"/>
      <c r="E545" s="269"/>
      <c r="F545" s="270"/>
      <c r="G545" s="270"/>
    </row>
    <row r="546" spans="1:7" ht="35.1" customHeight="1">
      <c r="A546" s="38"/>
      <c r="B546" s="269" t="s">
        <v>338</v>
      </c>
      <c r="C546" s="1994" t="str">
        <f ca="1">LEFT(INDEX(관리대장!$E$2:$E$197,MATCH(이수증!H541,관리대장!$H$2:$H$197,0)),6)</f>
        <v>590213</v>
      </c>
      <c r="D546" s="1994"/>
      <c r="E546" s="271"/>
      <c r="F546" s="270"/>
      <c r="G546" s="270"/>
    </row>
    <row r="547" spans="1:7" ht="35.1" customHeight="1">
      <c r="A547" s="38"/>
      <c r="B547" s="269" t="s">
        <v>339</v>
      </c>
      <c r="C547" s="1995">
        <v>44156</v>
      </c>
      <c r="D547" s="1995"/>
      <c r="E547" s="271"/>
      <c r="F547" s="271"/>
      <c r="G547" s="271"/>
    </row>
    <row r="548" spans="1:7" ht="35.1" customHeight="1">
      <c r="A548" s="38"/>
      <c r="B548" s="269" t="s">
        <v>340</v>
      </c>
      <c r="C548" s="1996" t="s">
        <v>351</v>
      </c>
      <c r="D548" s="1996"/>
      <c r="E548" s="270"/>
      <c r="F548" s="270"/>
      <c r="G548" s="270"/>
    </row>
    <row r="549" spans="1:7" ht="35.1" customHeight="1">
      <c r="A549" s="38"/>
      <c r="B549" s="1998" t="s">
        <v>341</v>
      </c>
      <c r="C549" s="1998"/>
      <c r="D549" s="1998" t="str">
        <f>LEFT(INDEX(관리대장!$B:$B,MATCH(이수증!$H541,관리대장!$H:$H,1)),LEN(INDEX(관리대장!$B:$B,MATCH(이수증!$H541,관리대장!$H:$H,1)))-1)</f>
        <v>이든케어복지센터</v>
      </c>
      <c r="E549" s="1998"/>
      <c r="F549" s="1998"/>
      <c r="G549" s="270"/>
    </row>
    <row r="550" spans="1:7" ht="35.1" customHeight="1">
      <c r="A550" s="39"/>
      <c r="B550" s="1999" t="s">
        <v>342</v>
      </c>
      <c r="C550" s="1999"/>
      <c r="D550" s="2000" t="str">
        <f ca="1">INDEX(관리대장!$C$2:$C$197,MATCH(이수증!H541,관리대장!$H$2:$H$197,0))</f>
        <v>3-11320-00456</v>
      </c>
      <c r="E550" s="2000"/>
      <c r="F550" s="271"/>
      <c r="G550" s="272"/>
    </row>
    <row r="551" spans="1:7" s="1" customFormat="1" ht="35.1" customHeight="1">
      <c r="A551" s="40"/>
      <c r="B551" s="273"/>
      <c r="C551" s="274"/>
      <c r="D551" s="274"/>
      <c r="E551" s="274"/>
      <c r="F551" s="274"/>
      <c r="G551" s="274"/>
    </row>
    <row r="552" spans="1:7" ht="35.1" customHeight="1">
      <c r="A552" s="2001" t="s">
        <v>820</v>
      </c>
      <c r="B552" s="2001"/>
      <c r="C552" s="2001"/>
      <c r="D552" s="2001"/>
      <c r="E552" s="2001"/>
      <c r="F552" s="2001"/>
      <c r="G552" s="2001"/>
    </row>
    <row r="553" spans="1:7" ht="35.1" customHeight="1">
      <c r="A553" s="2001"/>
      <c r="B553" s="2001"/>
      <c r="C553" s="2001"/>
      <c r="D553" s="2001"/>
      <c r="E553" s="2001"/>
      <c r="F553" s="2001"/>
      <c r="G553" s="2001"/>
    </row>
    <row r="554" spans="1:7" ht="35.1" customHeight="1">
      <c r="A554" s="2001"/>
      <c r="B554" s="2001"/>
      <c r="C554" s="2001"/>
      <c r="D554" s="2001"/>
      <c r="E554" s="2001"/>
      <c r="F554" s="2001"/>
      <c r="G554" s="2001"/>
    </row>
    <row r="555" spans="1:7" ht="35.1" customHeight="1">
      <c r="A555" s="2001"/>
      <c r="B555" s="2001"/>
      <c r="C555" s="2001"/>
      <c r="D555" s="2001"/>
      <c r="E555" s="2001"/>
      <c r="F555" s="2001"/>
      <c r="G555" s="2001"/>
    </row>
    <row r="556" spans="1:7" s="1" customFormat="1" ht="35.1" customHeight="1">
      <c r="A556" s="275"/>
      <c r="B556" s="276"/>
      <c r="C556" s="276"/>
      <c r="D556" s="276"/>
      <c r="E556" s="276"/>
      <c r="F556" s="276"/>
      <c r="G556" s="276"/>
    </row>
    <row r="557" spans="1:7" ht="35.1" customHeight="1">
      <c r="A557" s="2002">
        <f>C547</f>
        <v>44156</v>
      </c>
      <c r="B557" s="2002"/>
      <c r="C557" s="2002"/>
      <c r="D557" s="2002"/>
      <c r="E557" s="2002"/>
      <c r="F557" s="2002"/>
      <c r="G557" s="2002"/>
    </row>
    <row r="558" spans="1:7" s="263" customFormat="1" ht="35.1" customHeight="1">
      <c r="A558" s="42"/>
    </row>
    <row r="559" spans="1:7" ht="35.1" customHeight="1">
      <c r="A559" s="1997" t="s">
        <v>343</v>
      </c>
      <c r="B559" s="1997"/>
      <c r="C559" s="1997"/>
      <c r="D559" s="1997"/>
      <c r="E559" s="1997"/>
      <c r="F559" s="1997"/>
      <c r="G559" s="1997"/>
    </row>
    <row r="560" spans="1:7" ht="35.1" customHeight="1"/>
    <row r="561" spans="1:8" ht="33.75">
      <c r="A561" s="1991" t="str">
        <f>INDEX(관리대장!$A$2:$A$197,MATCH(이수증!H561,관리대장!$H$2:$H$197,0))</f>
        <v>제2020-1121-29호</v>
      </c>
      <c r="B561" s="1991"/>
      <c r="C561" s="1991"/>
      <c r="D561" s="264"/>
      <c r="E561" s="264"/>
      <c r="F561" s="264"/>
      <c r="G561" s="264"/>
      <c r="H561" s="265">
        <f>H541+1</f>
        <v>187</v>
      </c>
    </row>
    <row r="562" spans="1:8" s="58" customFormat="1" ht="13.5">
      <c r="A562" s="266"/>
      <c r="B562" s="266"/>
      <c r="C562" s="266"/>
      <c r="D562" s="267"/>
      <c r="E562" s="267"/>
      <c r="F562" s="267"/>
      <c r="G562" s="267"/>
      <c r="H562" s="268"/>
    </row>
    <row r="563" spans="1:8" ht="35.1" customHeight="1">
      <c r="A563" s="37"/>
      <c r="B563" s="1992" t="s">
        <v>336</v>
      </c>
      <c r="C563" s="1992"/>
      <c r="D563" s="1992"/>
      <c r="E563" s="1992"/>
      <c r="F563" s="1992"/>
      <c r="G563" s="1992"/>
    </row>
    <row r="564" spans="1:8" s="263" customFormat="1" ht="35.1" customHeight="1">
      <c r="A564" s="41"/>
      <c r="B564" s="41"/>
      <c r="C564" s="41"/>
      <c r="D564" s="41"/>
      <c r="E564" s="41"/>
      <c r="F564" s="41"/>
      <c r="G564" s="41"/>
    </row>
    <row r="565" spans="1:8" ht="35.1" customHeight="1">
      <c r="A565" s="38"/>
      <c r="B565" s="269" t="s">
        <v>337</v>
      </c>
      <c r="C565" s="1993" t="str">
        <f ca="1">INDEX(관리대장!$D$2:$D$197,MATCH(이수증!H561,관리대장!$H$2:$H$197,0))</f>
        <v>정희자</v>
      </c>
      <c r="D565" s="1993"/>
      <c r="E565" s="269"/>
      <c r="F565" s="270"/>
      <c r="G565" s="270"/>
    </row>
    <row r="566" spans="1:8" ht="35.1" customHeight="1">
      <c r="A566" s="38"/>
      <c r="B566" s="269" t="s">
        <v>338</v>
      </c>
      <c r="C566" s="1994" t="str">
        <f ca="1">LEFT(INDEX(관리대장!$E$2:$E$197,MATCH(이수증!H561,관리대장!$H$2:$H$197,0)),6)</f>
        <v>501130</v>
      </c>
      <c r="D566" s="1994"/>
      <c r="E566" s="271"/>
      <c r="F566" s="270"/>
      <c r="G566" s="270"/>
    </row>
    <row r="567" spans="1:8" ht="35.1" customHeight="1">
      <c r="A567" s="38"/>
      <c r="B567" s="269" t="s">
        <v>339</v>
      </c>
      <c r="C567" s="1995">
        <v>44156</v>
      </c>
      <c r="D567" s="1995"/>
      <c r="E567" s="271"/>
      <c r="F567" s="271"/>
      <c r="G567" s="271"/>
    </row>
    <row r="568" spans="1:8" ht="35.1" customHeight="1">
      <c r="A568" s="38"/>
      <c r="B568" s="269" t="s">
        <v>340</v>
      </c>
      <c r="C568" s="1996" t="s">
        <v>351</v>
      </c>
      <c r="D568" s="1996"/>
      <c r="E568" s="270"/>
      <c r="F568" s="270"/>
      <c r="G568" s="270"/>
    </row>
    <row r="569" spans="1:8" ht="35.1" customHeight="1">
      <c r="A569" s="38"/>
      <c r="B569" s="1998" t="s">
        <v>341</v>
      </c>
      <c r="C569" s="1998"/>
      <c r="D569" s="1998" t="str">
        <f>LEFT(INDEX(관리대장!$B:$B,MATCH(이수증!$H561,관리대장!$H:$H,1)),LEN(INDEX(관리대장!$B:$B,MATCH(이수증!$H561,관리대장!$H:$H,1)))-1)</f>
        <v>이든케어복지센터</v>
      </c>
      <c r="E569" s="1998"/>
      <c r="F569" s="1998"/>
      <c r="G569" s="270"/>
    </row>
    <row r="570" spans="1:8" ht="35.1" customHeight="1">
      <c r="A570" s="39"/>
      <c r="B570" s="1999" t="s">
        <v>342</v>
      </c>
      <c r="C570" s="1999"/>
      <c r="D570" s="2000" t="str">
        <f ca="1">INDEX(관리대장!$C$2:$C$197,MATCH(이수증!H561,관리대장!$H$2:$H$197,0))</f>
        <v>3-11320-00456</v>
      </c>
      <c r="E570" s="2000"/>
      <c r="F570" s="271"/>
      <c r="G570" s="272"/>
    </row>
    <row r="571" spans="1:8" s="1" customFormat="1" ht="35.1" customHeight="1">
      <c r="A571" s="40"/>
      <c r="B571" s="273"/>
      <c r="C571" s="274"/>
      <c r="D571" s="274"/>
      <c r="E571" s="274"/>
      <c r="F571" s="274"/>
      <c r="G571" s="274"/>
    </row>
    <row r="572" spans="1:8" ht="35.1" customHeight="1">
      <c r="A572" s="2001" t="s">
        <v>820</v>
      </c>
      <c r="B572" s="2001"/>
      <c r="C572" s="2001"/>
      <c r="D572" s="2001"/>
      <c r="E572" s="2001"/>
      <c r="F572" s="2001"/>
      <c r="G572" s="2001"/>
    </row>
    <row r="573" spans="1:8" ht="35.1" customHeight="1">
      <c r="A573" s="2001"/>
      <c r="B573" s="2001"/>
      <c r="C573" s="2001"/>
      <c r="D573" s="2001"/>
      <c r="E573" s="2001"/>
      <c r="F573" s="2001"/>
      <c r="G573" s="2001"/>
    </row>
    <row r="574" spans="1:8" ht="35.1" customHeight="1">
      <c r="A574" s="2001"/>
      <c r="B574" s="2001"/>
      <c r="C574" s="2001"/>
      <c r="D574" s="2001"/>
      <c r="E574" s="2001"/>
      <c r="F574" s="2001"/>
      <c r="G574" s="2001"/>
    </row>
    <row r="575" spans="1:8" ht="35.1" customHeight="1">
      <c r="A575" s="2001"/>
      <c r="B575" s="2001"/>
      <c r="C575" s="2001"/>
      <c r="D575" s="2001"/>
      <c r="E575" s="2001"/>
      <c r="F575" s="2001"/>
      <c r="G575" s="2001"/>
    </row>
    <row r="576" spans="1:8" s="1" customFormat="1" ht="35.1" customHeight="1">
      <c r="A576" s="275"/>
      <c r="B576" s="276"/>
      <c r="C576" s="276"/>
      <c r="D576" s="276"/>
      <c r="E576" s="276"/>
      <c r="F576" s="276"/>
      <c r="G576" s="276"/>
    </row>
    <row r="577" spans="1:8" ht="35.1" customHeight="1">
      <c r="A577" s="2002">
        <f>C567</f>
        <v>44156</v>
      </c>
      <c r="B577" s="2002"/>
      <c r="C577" s="2002"/>
      <c r="D577" s="2002"/>
      <c r="E577" s="2002"/>
      <c r="F577" s="2002"/>
      <c r="G577" s="2002"/>
    </row>
    <row r="578" spans="1:8" s="263" customFormat="1" ht="35.1" customHeight="1">
      <c r="A578" s="42"/>
    </row>
    <row r="579" spans="1:8" ht="35.1" customHeight="1">
      <c r="A579" s="1997" t="s">
        <v>343</v>
      </c>
      <c r="B579" s="1997"/>
      <c r="C579" s="1997"/>
      <c r="D579" s="1997"/>
      <c r="E579" s="1997"/>
      <c r="F579" s="1997"/>
      <c r="G579" s="1997"/>
    </row>
    <row r="580" spans="1:8" ht="35.1" customHeight="1"/>
    <row r="581" spans="1:8" ht="33.75">
      <c r="A581" s="1991" t="str">
        <f>INDEX(관리대장!$A$2:$A$197,MATCH(이수증!H581,관리대장!$H$2:$H$197,0))</f>
        <v>제2020-1121-30호</v>
      </c>
      <c r="B581" s="1991"/>
      <c r="C581" s="1991"/>
      <c r="D581" s="264"/>
      <c r="E581" s="264"/>
      <c r="F581" s="264"/>
      <c r="G581" s="264"/>
      <c r="H581" s="265">
        <f>H561+1</f>
        <v>188</v>
      </c>
    </row>
    <row r="582" spans="1:8" s="58" customFormat="1" ht="13.5">
      <c r="A582" s="266"/>
      <c r="B582" s="266"/>
      <c r="C582" s="266"/>
      <c r="D582" s="267"/>
      <c r="E582" s="267"/>
      <c r="F582" s="267"/>
      <c r="G582" s="267"/>
      <c r="H582" s="268"/>
    </row>
    <row r="583" spans="1:8" ht="35.1" customHeight="1">
      <c r="A583" s="37"/>
      <c r="B583" s="1992" t="s">
        <v>336</v>
      </c>
      <c r="C583" s="1992"/>
      <c r="D583" s="1992"/>
      <c r="E583" s="1992"/>
      <c r="F583" s="1992"/>
      <c r="G583" s="1992"/>
    </row>
    <row r="584" spans="1:8" s="263" customFormat="1" ht="35.1" customHeight="1">
      <c r="A584" s="41"/>
      <c r="B584" s="41"/>
      <c r="C584" s="41"/>
      <c r="D584" s="41"/>
      <c r="E584" s="41"/>
      <c r="F584" s="41"/>
      <c r="G584" s="41"/>
    </row>
    <row r="585" spans="1:8" ht="35.1" customHeight="1">
      <c r="A585" s="38"/>
      <c r="B585" s="269" t="s">
        <v>337</v>
      </c>
      <c r="C585" s="1993" t="str">
        <f ca="1">INDEX(관리대장!$D$2:$D$197,MATCH(이수증!H581,관리대장!$H$2:$H$197,0))</f>
        <v>최계순</v>
      </c>
      <c r="D585" s="1993"/>
      <c r="E585" s="269"/>
      <c r="F585" s="270"/>
      <c r="G585" s="270"/>
    </row>
    <row r="586" spans="1:8" ht="35.1" customHeight="1">
      <c r="A586" s="38"/>
      <c r="B586" s="269" t="s">
        <v>338</v>
      </c>
      <c r="C586" s="1994" t="str">
        <f ca="1">LEFT(INDEX(관리대장!$E$2:$E$197,MATCH(이수증!H581,관리대장!$H$2:$H$197,0)),6)</f>
        <v>540610</v>
      </c>
      <c r="D586" s="1994"/>
      <c r="E586" s="271"/>
      <c r="F586" s="270"/>
      <c r="G586" s="270"/>
    </row>
    <row r="587" spans="1:8" ht="35.1" customHeight="1">
      <c r="A587" s="38"/>
      <c r="B587" s="269" t="s">
        <v>339</v>
      </c>
      <c r="C587" s="1995">
        <v>44156</v>
      </c>
      <c r="D587" s="1995"/>
      <c r="E587" s="271"/>
      <c r="F587" s="271"/>
      <c r="G587" s="271"/>
    </row>
    <row r="588" spans="1:8" ht="35.1" customHeight="1">
      <c r="A588" s="38"/>
      <c r="B588" s="269" t="s">
        <v>340</v>
      </c>
      <c r="C588" s="1996" t="s">
        <v>351</v>
      </c>
      <c r="D588" s="1996"/>
      <c r="E588" s="270"/>
      <c r="F588" s="270"/>
      <c r="G588" s="270"/>
    </row>
    <row r="589" spans="1:8" ht="35.1" customHeight="1">
      <c r="A589" s="38"/>
      <c r="B589" s="1998" t="s">
        <v>341</v>
      </c>
      <c r="C589" s="1998"/>
      <c r="D589" s="1998" t="str">
        <f>LEFT(INDEX(관리대장!$B:$B,MATCH(이수증!$H581,관리대장!$H:$H,1)),LEN(INDEX(관리대장!$B:$B,MATCH(이수증!$H581,관리대장!$H:$H,1)))-1)</f>
        <v>이든케어복지센터</v>
      </c>
      <c r="E589" s="1998"/>
      <c r="F589" s="1998"/>
      <c r="G589" s="270"/>
    </row>
    <row r="590" spans="1:8" ht="35.1" customHeight="1">
      <c r="A590" s="39"/>
      <c r="B590" s="1999" t="s">
        <v>342</v>
      </c>
      <c r="C590" s="1999"/>
      <c r="D590" s="2000" t="str">
        <f ca="1">INDEX(관리대장!$C$2:$C$197,MATCH(이수증!H581,관리대장!$H$2:$H$197,0))</f>
        <v>3-11320-00456</v>
      </c>
      <c r="E590" s="2000"/>
      <c r="F590" s="271"/>
      <c r="G590" s="272"/>
    </row>
    <row r="591" spans="1:8" s="1" customFormat="1" ht="35.1" customHeight="1">
      <c r="A591" s="40"/>
      <c r="B591" s="273"/>
      <c r="C591" s="274"/>
      <c r="D591" s="274"/>
      <c r="E591" s="274"/>
      <c r="F591" s="274"/>
      <c r="G591" s="274"/>
    </row>
    <row r="592" spans="1:8" ht="35.1" customHeight="1">
      <c r="A592" s="2001" t="s">
        <v>820</v>
      </c>
      <c r="B592" s="2001"/>
      <c r="C592" s="2001"/>
      <c r="D592" s="2001"/>
      <c r="E592" s="2001"/>
      <c r="F592" s="2001"/>
      <c r="G592" s="2001"/>
    </row>
    <row r="593" spans="1:7" ht="35.1" customHeight="1">
      <c r="A593" s="2001"/>
      <c r="B593" s="2001"/>
      <c r="C593" s="2001"/>
      <c r="D593" s="2001"/>
      <c r="E593" s="2001"/>
      <c r="F593" s="2001"/>
      <c r="G593" s="2001"/>
    </row>
    <row r="594" spans="1:7" ht="35.1" customHeight="1">
      <c r="A594" s="2001"/>
      <c r="B594" s="2001"/>
      <c r="C594" s="2001"/>
      <c r="D594" s="2001"/>
      <c r="E594" s="2001"/>
      <c r="F594" s="2001"/>
      <c r="G594" s="2001"/>
    </row>
    <row r="595" spans="1:7" ht="35.1" customHeight="1">
      <c r="A595" s="2001"/>
      <c r="B595" s="2001"/>
      <c r="C595" s="2001"/>
      <c r="D595" s="2001"/>
      <c r="E595" s="2001"/>
      <c r="F595" s="2001"/>
      <c r="G595" s="2001"/>
    </row>
    <row r="596" spans="1:7" s="1" customFormat="1" ht="35.1" customHeight="1">
      <c r="A596" s="275"/>
      <c r="B596" s="276"/>
      <c r="C596" s="276"/>
      <c r="D596" s="276"/>
      <c r="E596" s="276"/>
      <c r="F596" s="276"/>
      <c r="G596" s="276"/>
    </row>
    <row r="597" spans="1:7" ht="35.1" customHeight="1">
      <c r="A597" s="2002">
        <f>C587</f>
        <v>44156</v>
      </c>
      <c r="B597" s="2002"/>
      <c r="C597" s="2002"/>
      <c r="D597" s="2002"/>
      <c r="E597" s="2002"/>
      <c r="F597" s="2002"/>
      <c r="G597" s="2002"/>
    </row>
    <row r="598" spans="1:7" s="263" customFormat="1" ht="35.1" customHeight="1">
      <c r="A598" s="42"/>
    </row>
    <row r="599" spans="1:7" ht="35.1" customHeight="1">
      <c r="A599" s="1997" t="s">
        <v>343</v>
      </c>
      <c r="B599" s="1997"/>
      <c r="C599" s="1997"/>
      <c r="D599" s="1997"/>
      <c r="E599" s="1997"/>
      <c r="F599" s="1997"/>
      <c r="G599" s="1997"/>
    </row>
    <row r="600" spans="1:7" ht="35.1" customHeight="1"/>
  </sheetData>
  <mergeCells count="390">
    <mergeCell ref="B110:C110"/>
    <mergeCell ref="A139:G139"/>
    <mergeCell ref="A141:C141"/>
    <mergeCell ref="C148:D148"/>
    <mergeCell ref="B150:C150"/>
    <mergeCell ref="A152:G155"/>
    <mergeCell ref="A157:G157"/>
    <mergeCell ref="A159:G159"/>
    <mergeCell ref="A101:C101"/>
    <mergeCell ref="B109:C109"/>
    <mergeCell ref="D109:F109"/>
    <mergeCell ref="D110:E110"/>
    <mergeCell ref="B130:C130"/>
    <mergeCell ref="A137:G137"/>
    <mergeCell ref="A121:C121"/>
    <mergeCell ref="B90:C90"/>
    <mergeCell ref="D90:E90"/>
    <mergeCell ref="A92:G95"/>
    <mergeCell ref="A97:G97"/>
    <mergeCell ref="B103:G103"/>
    <mergeCell ref="C105:D105"/>
    <mergeCell ref="C106:D106"/>
    <mergeCell ref="C107:D107"/>
    <mergeCell ref="C108:D108"/>
    <mergeCell ref="C67:D67"/>
    <mergeCell ref="C68:D68"/>
    <mergeCell ref="B69:C69"/>
    <mergeCell ref="D69:F69"/>
    <mergeCell ref="B70:C70"/>
    <mergeCell ref="D70:E70"/>
    <mergeCell ref="A72:G75"/>
    <mergeCell ref="A77:G77"/>
    <mergeCell ref="A79:G79"/>
    <mergeCell ref="A81:C81"/>
    <mergeCell ref="B83:G83"/>
    <mergeCell ref="C85:D85"/>
    <mergeCell ref="C86:D86"/>
    <mergeCell ref="C87:D87"/>
    <mergeCell ref="C88:D88"/>
    <mergeCell ref="B89:C89"/>
    <mergeCell ref="D89:F89"/>
    <mergeCell ref="A41:C41"/>
    <mergeCell ref="B43:G43"/>
    <mergeCell ref="C45:D45"/>
    <mergeCell ref="C46:D46"/>
    <mergeCell ref="C47:D47"/>
    <mergeCell ref="C48:D48"/>
    <mergeCell ref="B49:C49"/>
    <mergeCell ref="D49:F49"/>
    <mergeCell ref="B50:C50"/>
    <mergeCell ref="D50:E50"/>
    <mergeCell ref="A52:G55"/>
    <mergeCell ref="A57:G57"/>
    <mergeCell ref="A59:G59"/>
    <mergeCell ref="A61:C61"/>
    <mergeCell ref="B63:G63"/>
    <mergeCell ref="C65:D65"/>
    <mergeCell ref="A21:C21"/>
    <mergeCell ref="A592:G595"/>
    <mergeCell ref="A597:G597"/>
    <mergeCell ref="A599:G599"/>
    <mergeCell ref="A577:G577"/>
    <mergeCell ref="A579:G579"/>
    <mergeCell ref="A581:C581"/>
    <mergeCell ref="B583:G583"/>
    <mergeCell ref="C585:D585"/>
    <mergeCell ref="C586:D586"/>
    <mergeCell ref="C587:D587"/>
    <mergeCell ref="C588:D588"/>
    <mergeCell ref="B589:C589"/>
    <mergeCell ref="D589:F589"/>
    <mergeCell ref="B550:C550"/>
    <mergeCell ref="D550:E550"/>
    <mergeCell ref="A552:G555"/>
    <mergeCell ref="A557:G557"/>
    <mergeCell ref="A559:G559"/>
    <mergeCell ref="A561:C561"/>
    <mergeCell ref="B563:G563"/>
    <mergeCell ref="C565:D565"/>
    <mergeCell ref="C66:D66"/>
    <mergeCell ref="B163:G163"/>
    <mergeCell ref="C566:D566"/>
    <mergeCell ref="C567:D567"/>
    <mergeCell ref="C568:D568"/>
    <mergeCell ref="B569:C569"/>
    <mergeCell ref="D569:F569"/>
    <mergeCell ref="B570:C570"/>
    <mergeCell ref="D570:E570"/>
    <mergeCell ref="A572:G575"/>
    <mergeCell ref="B590:C590"/>
    <mergeCell ref="D590:E590"/>
    <mergeCell ref="C526:D526"/>
    <mergeCell ref="C527:D527"/>
    <mergeCell ref="C528:D528"/>
    <mergeCell ref="B529:C529"/>
    <mergeCell ref="D529:F529"/>
    <mergeCell ref="B530:C530"/>
    <mergeCell ref="D530:E530"/>
    <mergeCell ref="A532:G535"/>
    <mergeCell ref="A537:G537"/>
    <mergeCell ref="A539:G539"/>
    <mergeCell ref="A541:C541"/>
    <mergeCell ref="B543:G543"/>
    <mergeCell ref="C545:D545"/>
    <mergeCell ref="C546:D546"/>
    <mergeCell ref="C547:D547"/>
    <mergeCell ref="C548:D548"/>
    <mergeCell ref="B549:C549"/>
    <mergeCell ref="D549:F549"/>
    <mergeCell ref="A499:G499"/>
    <mergeCell ref="A501:C501"/>
    <mergeCell ref="B503:G503"/>
    <mergeCell ref="C505:D505"/>
    <mergeCell ref="C506:D506"/>
    <mergeCell ref="C507:D507"/>
    <mergeCell ref="C508:D508"/>
    <mergeCell ref="B509:C509"/>
    <mergeCell ref="D509:F509"/>
    <mergeCell ref="B510:C510"/>
    <mergeCell ref="D510:E510"/>
    <mergeCell ref="A512:G515"/>
    <mergeCell ref="A517:G517"/>
    <mergeCell ref="A519:G519"/>
    <mergeCell ref="A521:C521"/>
    <mergeCell ref="B523:G523"/>
    <mergeCell ref="C525:D525"/>
    <mergeCell ref="B470:C470"/>
    <mergeCell ref="D470:E470"/>
    <mergeCell ref="A472:G475"/>
    <mergeCell ref="A477:G477"/>
    <mergeCell ref="A479:G479"/>
    <mergeCell ref="A481:C481"/>
    <mergeCell ref="B483:G483"/>
    <mergeCell ref="C485:D485"/>
    <mergeCell ref="C486:D486"/>
    <mergeCell ref="C487:D487"/>
    <mergeCell ref="C488:D488"/>
    <mergeCell ref="B489:C489"/>
    <mergeCell ref="D489:F489"/>
    <mergeCell ref="B490:C490"/>
    <mergeCell ref="D490:E490"/>
    <mergeCell ref="A492:G495"/>
    <mergeCell ref="A497:G497"/>
    <mergeCell ref="C447:D447"/>
    <mergeCell ref="C448:D448"/>
    <mergeCell ref="B449:C449"/>
    <mergeCell ref="D449:F449"/>
    <mergeCell ref="B450:C450"/>
    <mergeCell ref="D450:E450"/>
    <mergeCell ref="A452:G455"/>
    <mergeCell ref="A457:G457"/>
    <mergeCell ref="A459:G459"/>
    <mergeCell ref="A461:C461"/>
    <mergeCell ref="B463:G463"/>
    <mergeCell ref="C465:D465"/>
    <mergeCell ref="C466:D466"/>
    <mergeCell ref="C467:D467"/>
    <mergeCell ref="C468:D468"/>
    <mergeCell ref="B469:C469"/>
    <mergeCell ref="D469:F469"/>
    <mergeCell ref="A432:G435"/>
    <mergeCell ref="A437:G437"/>
    <mergeCell ref="A439:G439"/>
    <mergeCell ref="A441:C441"/>
    <mergeCell ref="B443:G443"/>
    <mergeCell ref="C445:D445"/>
    <mergeCell ref="C446:D446"/>
    <mergeCell ref="A401:C401"/>
    <mergeCell ref="B403:G403"/>
    <mergeCell ref="C405:D405"/>
    <mergeCell ref="A419:G419"/>
    <mergeCell ref="A421:C421"/>
    <mergeCell ref="B423:G423"/>
    <mergeCell ref="C425:D425"/>
    <mergeCell ref="C426:D426"/>
    <mergeCell ref="C427:D427"/>
    <mergeCell ref="C428:D428"/>
    <mergeCell ref="B429:C429"/>
    <mergeCell ref="D429:F429"/>
    <mergeCell ref="B430:C430"/>
    <mergeCell ref="D430:E430"/>
    <mergeCell ref="C386:D386"/>
    <mergeCell ref="C387:D387"/>
    <mergeCell ref="C388:D388"/>
    <mergeCell ref="B390:C390"/>
    <mergeCell ref="B389:C389"/>
    <mergeCell ref="D389:F389"/>
    <mergeCell ref="D390:E390"/>
    <mergeCell ref="A392:G395"/>
    <mergeCell ref="A417:G417"/>
    <mergeCell ref="C406:D406"/>
    <mergeCell ref="C407:D407"/>
    <mergeCell ref="C408:D408"/>
    <mergeCell ref="B410:C410"/>
    <mergeCell ref="B409:C409"/>
    <mergeCell ref="D409:F409"/>
    <mergeCell ref="D410:E410"/>
    <mergeCell ref="A412:G415"/>
    <mergeCell ref="A397:G397"/>
    <mergeCell ref="A399:G399"/>
    <mergeCell ref="A379:G379"/>
    <mergeCell ref="A381:C381"/>
    <mergeCell ref="B383:G383"/>
    <mergeCell ref="C385:D385"/>
    <mergeCell ref="C367:D367"/>
    <mergeCell ref="C368:D368"/>
    <mergeCell ref="C366:D366"/>
    <mergeCell ref="B369:C369"/>
    <mergeCell ref="D369:F369"/>
    <mergeCell ref="B370:C370"/>
    <mergeCell ref="D370:E370"/>
    <mergeCell ref="A372:G375"/>
    <mergeCell ref="A377:G377"/>
    <mergeCell ref="B323:G323"/>
    <mergeCell ref="C325:D325"/>
    <mergeCell ref="C306:D306"/>
    <mergeCell ref="C307:D307"/>
    <mergeCell ref="C308:D308"/>
    <mergeCell ref="B310:C310"/>
    <mergeCell ref="B309:C309"/>
    <mergeCell ref="D309:F309"/>
    <mergeCell ref="D310:E310"/>
    <mergeCell ref="A312:G315"/>
    <mergeCell ref="A319:G319"/>
    <mergeCell ref="A321:C321"/>
    <mergeCell ref="C326:D326"/>
    <mergeCell ref="C327:D327"/>
    <mergeCell ref="B330:C330"/>
    <mergeCell ref="A357:G357"/>
    <mergeCell ref="A361:C361"/>
    <mergeCell ref="B363:G363"/>
    <mergeCell ref="C365:D365"/>
    <mergeCell ref="C346:D346"/>
    <mergeCell ref="C348:D348"/>
    <mergeCell ref="B350:C350"/>
    <mergeCell ref="A359:G359"/>
    <mergeCell ref="D350:E350"/>
    <mergeCell ref="A352:G355"/>
    <mergeCell ref="C328:D328"/>
    <mergeCell ref="B329:C329"/>
    <mergeCell ref="D329:F329"/>
    <mergeCell ref="D330:E330"/>
    <mergeCell ref="A332:G335"/>
    <mergeCell ref="A339:G339"/>
    <mergeCell ref="C347:D347"/>
    <mergeCell ref="B349:C349"/>
    <mergeCell ref="D349:F349"/>
    <mergeCell ref="A337:G337"/>
    <mergeCell ref="A341:C341"/>
    <mergeCell ref="B249:C249"/>
    <mergeCell ref="D249:F249"/>
    <mergeCell ref="D250:E250"/>
    <mergeCell ref="A217:G217"/>
    <mergeCell ref="A219:G219"/>
    <mergeCell ref="A221:C221"/>
    <mergeCell ref="B223:G223"/>
    <mergeCell ref="C225:D225"/>
    <mergeCell ref="C246:D246"/>
    <mergeCell ref="C247:D247"/>
    <mergeCell ref="C248:D248"/>
    <mergeCell ref="B250:C250"/>
    <mergeCell ref="A237:G237"/>
    <mergeCell ref="A239:G239"/>
    <mergeCell ref="A241:C241"/>
    <mergeCell ref="B243:G243"/>
    <mergeCell ref="C245:D245"/>
    <mergeCell ref="C226:D226"/>
    <mergeCell ref="C227:D227"/>
    <mergeCell ref="C228:D228"/>
    <mergeCell ref="B230:C230"/>
    <mergeCell ref="A212:G215"/>
    <mergeCell ref="B229:C229"/>
    <mergeCell ref="D229:F229"/>
    <mergeCell ref="D230:E230"/>
    <mergeCell ref="A232:G235"/>
    <mergeCell ref="B143:G143"/>
    <mergeCell ref="C145:D145"/>
    <mergeCell ref="C146:D146"/>
    <mergeCell ref="C147:D147"/>
    <mergeCell ref="A177:G177"/>
    <mergeCell ref="C165:D165"/>
    <mergeCell ref="C166:D166"/>
    <mergeCell ref="C167:D167"/>
    <mergeCell ref="C168:D168"/>
    <mergeCell ref="B169:C169"/>
    <mergeCell ref="D169:F169"/>
    <mergeCell ref="B170:C170"/>
    <mergeCell ref="D170:E170"/>
    <mergeCell ref="A161:C161"/>
    <mergeCell ref="B189:C189"/>
    <mergeCell ref="D189:F189"/>
    <mergeCell ref="D190:E190"/>
    <mergeCell ref="A192:G195"/>
    <mergeCell ref="B209:C209"/>
    <mergeCell ref="D209:F209"/>
    <mergeCell ref="B210:C210"/>
    <mergeCell ref="A172:G175"/>
    <mergeCell ref="B203:G203"/>
    <mergeCell ref="C205:D205"/>
    <mergeCell ref="C186:D186"/>
    <mergeCell ref="C187:D187"/>
    <mergeCell ref="C188:D188"/>
    <mergeCell ref="B190:C190"/>
    <mergeCell ref="C206:D206"/>
    <mergeCell ref="C207:D207"/>
    <mergeCell ref="C208:D208"/>
    <mergeCell ref="D210:E210"/>
    <mergeCell ref="A301:C301"/>
    <mergeCell ref="B303:G303"/>
    <mergeCell ref="C305:D305"/>
    <mergeCell ref="C286:D286"/>
    <mergeCell ref="C287:D287"/>
    <mergeCell ref="C288:D288"/>
    <mergeCell ref="B290:C290"/>
    <mergeCell ref="C266:D266"/>
    <mergeCell ref="C267:D267"/>
    <mergeCell ref="C268:D268"/>
    <mergeCell ref="B270:C270"/>
    <mergeCell ref="D10:E10"/>
    <mergeCell ref="D9:F9"/>
    <mergeCell ref="A17:G17"/>
    <mergeCell ref="A19:G19"/>
    <mergeCell ref="B30:C30"/>
    <mergeCell ref="D30:E30"/>
    <mergeCell ref="A37:G37"/>
    <mergeCell ref="A1:C1"/>
    <mergeCell ref="B9:C9"/>
    <mergeCell ref="B10:C10"/>
    <mergeCell ref="C8:D8"/>
    <mergeCell ref="B3:G3"/>
    <mergeCell ref="C7:D7"/>
    <mergeCell ref="C6:D6"/>
    <mergeCell ref="C5:D5"/>
    <mergeCell ref="A12:G15"/>
    <mergeCell ref="B23:G23"/>
    <mergeCell ref="C25:D25"/>
    <mergeCell ref="C26:D26"/>
    <mergeCell ref="C27:D27"/>
    <mergeCell ref="C28:D28"/>
    <mergeCell ref="B29:C29"/>
    <mergeCell ref="D29:F29"/>
    <mergeCell ref="A32:G35"/>
    <mergeCell ref="A39:G39"/>
    <mergeCell ref="A99:G99"/>
    <mergeCell ref="A179:G179"/>
    <mergeCell ref="A181:C181"/>
    <mergeCell ref="B183:G183"/>
    <mergeCell ref="C185:D185"/>
    <mergeCell ref="A197:G197"/>
    <mergeCell ref="A199:G199"/>
    <mergeCell ref="A201:C201"/>
    <mergeCell ref="A112:G115"/>
    <mergeCell ref="B129:C129"/>
    <mergeCell ref="D129:F129"/>
    <mergeCell ref="D130:E130"/>
    <mergeCell ref="A132:G135"/>
    <mergeCell ref="B149:C149"/>
    <mergeCell ref="D149:F149"/>
    <mergeCell ref="D150:E150"/>
    <mergeCell ref="B123:G123"/>
    <mergeCell ref="C125:D125"/>
    <mergeCell ref="C126:D126"/>
    <mergeCell ref="C127:D127"/>
    <mergeCell ref="C128:D128"/>
    <mergeCell ref="A117:G117"/>
    <mergeCell ref="A119:G119"/>
    <mergeCell ref="B343:G343"/>
    <mergeCell ref="C345:D345"/>
    <mergeCell ref="A252:G255"/>
    <mergeCell ref="B269:C269"/>
    <mergeCell ref="D269:F269"/>
    <mergeCell ref="D270:E270"/>
    <mergeCell ref="A272:G275"/>
    <mergeCell ref="B289:C289"/>
    <mergeCell ref="D289:F289"/>
    <mergeCell ref="D290:E290"/>
    <mergeCell ref="A292:G295"/>
    <mergeCell ref="A257:G257"/>
    <mergeCell ref="A259:G259"/>
    <mergeCell ref="A261:C261"/>
    <mergeCell ref="B263:G263"/>
    <mergeCell ref="C265:D265"/>
    <mergeCell ref="A277:G277"/>
    <mergeCell ref="A279:G279"/>
    <mergeCell ref="A281:C281"/>
    <mergeCell ref="B283:G283"/>
    <mergeCell ref="C285:D285"/>
    <mergeCell ref="A317:G317"/>
    <mergeCell ref="A297:G297"/>
    <mergeCell ref="A299:G299"/>
  </mergeCells>
  <phoneticPr fontId="20" type="noConversion"/>
  <printOptions horizontalCentered="1" verticalCentered="1"/>
  <pageMargins left="0.9055118110236221" right="0.9055118110236221" top="1.9685039370078741" bottom="1.7322834645669292" header="0.31496062992125984" footer="0.31496062992125984"/>
  <pageSetup paperSize="9" scale="84" fitToHeight="0"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D630-6136-49E3-94CB-80364FD2B0E3}">
  <sheetPr>
    <tabColor rgb="FF00B0F0"/>
  </sheetPr>
  <dimension ref="A1:U101"/>
  <sheetViews>
    <sheetView topLeftCell="A77" workbookViewId="0">
      <selection activeCell="B97" sqref="B97"/>
    </sheetView>
  </sheetViews>
  <sheetFormatPr defaultColWidth="7.109375" defaultRowHeight="16.5"/>
  <cols>
    <col min="1" max="1" width="7.44140625" style="32" bestFit="1" customWidth="1"/>
    <col min="2" max="2" width="21.5546875" style="32" bestFit="1" customWidth="1"/>
    <col min="3" max="3" width="6.33203125" style="32" bestFit="1" customWidth="1"/>
    <col min="4" max="4" width="8.21875" style="32" bestFit="1" customWidth="1"/>
    <col min="5" max="6" width="4.88671875" style="32" bestFit="1" customWidth="1"/>
    <col min="7" max="7" width="11.77734375" style="32" customWidth="1"/>
    <col min="8" max="8" width="7.44140625" style="32" bestFit="1" customWidth="1"/>
    <col min="9" max="9" width="21.5546875" style="32" bestFit="1" customWidth="1"/>
    <col min="10" max="10" width="6.33203125" style="32" bestFit="1" customWidth="1"/>
    <col min="11" max="11" width="8.21875" style="32" bestFit="1" customWidth="1"/>
    <col min="12" max="13" width="4.88671875" style="32" bestFit="1" customWidth="1"/>
    <col min="14" max="14" width="11.77734375" style="32" customWidth="1"/>
    <col min="15" max="15" width="7.44140625" style="32" bestFit="1" customWidth="1"/>
    <col min="16" max="16" width="15.33203125" style="32" bestFit="1" customWidth="1"/>
    <col min="17" max="17" width="21.5546875" style="32" bestFit="1" customWidth="1"/>
    <col min="18" max="18" width="6.33203125" style="32" bestFit="1" customWidth="1"/>
    <col min="19" max="19" width="8.21875" style="32" bestFit="1" customWidth="1"/>
    <col min="20" max="21" width="4.88671875" style="32" bestFit="1" customWidth="1"/>
    <col min="22" max="16384" width="7.109375" style="32"/>
  </cols>
  <sheetData>
    <row r="1" spans="1:21" ht="31.5">
      <c r="A1" s="1216" t="s">
        <v>2253</v>
      </c>
      <c r="B1" s="2005" t="s">
        <v>2254</v>
      </c>
      <c r="C1" s="2005"/>
      <c r="D1" s="1217" t="s">
        <v>2252</v>
      </c>
      <c r="E1" s="2004" t="s">
        <v>2250</v>
      </c>
      <c r="F1" s="2004"/>
      <c r="G1" s="1218"/>
      <c r="H1" s="1216" t="str">
        <f>A1</f>
        <v>(6회차)</v>
      </c>
      <c r="I1" s="2005" t="str">
        <f>B1</f>
        <v>2020년10월31일 직무교육</v>
      </c>
      <c r="J1" s="2005"/>
      <c r="K1" s="1217" t="s">
        <v>2249</v>
      </c>
      <c r="L1" s="2004" t="s">
        <v>2250</v>
      </c>
      <c r="M1" s="2004"/>
      <c r="N1" s="1218"/>
      <c r="O1" s="1216" t="str">
        <f>A1</f>
        <v>(6회차)</v>
      </c>
      <c r="P1" s="2006" t="str">
        <f>B1</f>
        <v>2020년10월31일 직무교육</v>
      </c>
      <c r="Q1" s="2006"/>
      <c r="R1" s="2003" t="s">
        <v>2251</v>
      </c>
      <c r="S1" s="2003"/>
      <c r="T1" s="2004" t="s">
        <v>2250</v>
      </c>
      <c r="U1" s="2004"/>
    </row>
    <row r="2" spans="1:21" s="61" customFormat="1" ht="12" thickBot="1">
      <c r="A2" s="1219"/>
      <c r="B2" s="1220"/>
      <c r="C2" s="1220"/>
      <c r="D2" s="1221"/>
      <c r="E2" s="1220"/>
      <c r="F2" s="1220"/>
      <c r="H2" s="1222"/>
      <c r="I2" s="1223"/>
      <c r="J2" s="1223"/>
      <c r="K2" s="1224"/>
      <c r="L2" s="1223"/>
      <c r="M2" s="1223"/>
      <c r="O2" s="1222"/>
      <c r="P2" s="1223"/>
      <c r="Q2" s="1223"/>
      <c r="R2" s="1224"/>
      <c r="S2" s="1224"/>
      <c r="T2" s="1223"/>
      <c r="U2" s="1223"/>
    </row>
    <row r="3" spans="1:21" ht="24" customHeight="1" thickBot="1">
      <c r="A3" s="1212" t="s">
        <v>108</v>
      </c>
      <c r="B3" s="1213" t="s">
        <v>332</v>
      </c>
      <c r="C3" s="1213" t="s">
        <v>110</v>
      </c>
      <c r="D3" s="1213" t="s">
        <v>333</v>
      </c>
      <c r="E3" s="1214" t="s">
        <v>334</v>
      </c>
      <c r="F3" s="1215" t="s">
        <v>335</v>
      </c>
      <c r="H3" s="608" t="s">
        <v>108</v>
      </c>
      <c r="I3" s="1209" t="s">
        <v>332</v>
      </c>
      <c r="J3" s="1209" t="s">
        <v>110</v>
      </c>
      <c r="K3" s="1209" t="s">
        <v>333</v>
      </c>
      <c r="L3" s="1210" t="s">
        <v>334</v>
      </c>
      <c r="M3" s="1211" t="s">
        <v>335</v>
      </c>
      <c r="O3" s="608" t="s">
        <v>108</v>
      </c>
      <c r="P3" s="612" t="s">
        <v>859</v>
      </c>
      <c r="Q3" s="1209" t="s">
        <v>332</v>
      </c>
      <c r="R3" s="1209" t="s">
        <v>110</v>
      </c>
      <c r="S3" s="1209" t="s">
        <v>333</v>
      </c>
      <c r="T3" s="1210" t="s">
        <v>334</v>
      </c>
      <c r="U3" s="1211" t="s">
        <v>335</v>
      </c>
    </row>
    <row r="4" spans="1:21" ht="24" customHeight="1">
      <c r="A4" s="68">
        <v>1</v>
      </c>
      <c r="B4" s="123" t="str">
        <f>관리대장!$B102</f>
        <v>명성재가복지센터1</v>
      </c>
      <c r="C4" s="123" t="str">
        <f ca="1">관리대장!$D102</f>
        <v>김경숙</v>
      </c>
      <c r="D4" s="123" t="str">
        <f ca="1">LEFT(관리대장!$E102,8)</f>
        <v>520220-2</v>
      </c>
      <c r="E4" s="123"/>
      <c r="F4" s="953"/>
      <c r="H4" s="68">
        <v>1</v>
      </c>
      <c r="I4" s="123" t="str">
        <f>관리대장!$B102</f>
        <v>명성재가복지센터1</v>
      </c>
      <c r="J4" s="123" t="str">
        <f ca="1">관리대장!$D102</f>
        <v>김경숙</v>
      </c>
      <c r="K4" s="123" t="str">
        <f ca="1">LEFT(관리대장!$E102,8)</f>
        <v>520220-2</v>
      </c>
      <c r="L4" s="123"/>
      <c r="M4" s="953"/>
      <c r="O4" s="68">
        <v>1</v>
      </c>
      <c r="P4" s="123" t="str">
        <f>관리대장!A102</f>
        <v>제2020-1031-1호</v>
      </c>
      <c r="Q4" s="123" t="str">
        <f>관리대장!$B102</f>
        <v>명성재가복지센터1</v>
      </c>
      <c r="R4" s="123" t="str">
        <f ca="1">관리대장!$D102</f>
        <v>김경숙</v>
      </c>
      <c r="S4" s="123" t="str">
        <f ca="1">LEFT(관리대장!$E102,8)</f>
        <v>520220-2</v>
      </c>
      <c r="T4" s="123"/>
      <c r="U4" s="953"/>
    </row>
    <row r="5" spans="1:21" ht="24" customHeight="1">
      <c r="A5" s="36">
        <v>2</v>
      </c>
      <c r="B5" s="1125" t="str">
        <f>관리대장!$B103</f>
        <v>명성재가복지센터1</v>
      </c>
      <c r="C5" s="1125" t="str">
        <f ca="1">관리대장!$D103</f>
        <v>김경숙</v>
      </c>
      <c r="D5" s="1125" t="str">
        <f ca="1">LEFT(관리대장!$E103,8)</f>
        <v>560825-2</v>
      </c>
      <c r="E5" s="1125"/>
      <c r="F5" s="1126"/>
      <c r="H5" s="36">
        <v>2</v>
      </c>
      <c r="I5" s="1125" t="str">
        <f>관리대장!$B103</f>
        <v>명성재가복지센터1</v>
      </c>
      <c r="J5" s="1125" t="str">
        <f ca="1">관리대장!$D103</f>
        <v>김경숙</v>
      </c>
      <c r="K5" s="1125" t="str">
        <f ca="1">LEFT(관리대장!$E103,8)</f>
        <v>560825-2</v>
      </c>
      <c r="L5" s="1125"/>
      <c r="M5" s="1126"/>
      <c r="O5" s="36">
        <v>2</v>
      </c>
      <c r="P5" s="957" t="str">
        <f>관리대장!A103</f>
        <v>제2020-1031-2호</v>
      </c>
      <c r="Q5" s="1125" t="str">
        <f>관리대장!$B103</f>
        <v>명성재가복지센터1</v>
      </c>
      <c r="R5" s="1125" t="str">
        <f ca="1">관리대장!$D103</f>
        <v>김경숙</v>
      </c>
      <c r="S5" s="1125" t="str">
        <f ca="1">LEFT(관리대장!$E103,8)</f>
        <v>560825-2</v>
      </c>
      <c r="T5" s="1125"/>
      <c r="U5" s="1126"/>
    </row>
    <row r="6" spans="1:21" ht="24" customHeight="1">
      <c r="A6" s="36">
        <v>3</v>
      </c>
      <c r="B6" s="1125" t="str">
        <f>관리대장!$B104</f>
        <v>명성재가복지센터1</v>
      </c>
      <c r="C6" s="1125" t="str">
        <f ca="1">관리대장!$D104</f>
        <v>김남례</v>
      </c>
      <c r="D6" s="1125" t="str">
        <f ca="1">LEFT(관리대장!$E104,8)</f>
        <v>601210-2</v>
      </c>
      <c r="E6" s="1125"/>
      <c r="F6" s="1126"/>
      <c r="H6" s="36">
        <v>3</v>
      </c>
      <c r="I6" s="1125" t="str">
        <f>관리대장!$B104</f>
        <v>명성재가복지센터1</v>
      </c>
      <c r="J6" s="1125" t="str">
        <f ca="1">관리대장!$D104</f>
        <v>김남례</v>
      </c>
      <c r="K6" s="1125" t="str">
        <f ca="1">LEFT(관리대장!$E104,8)</f>
        <v>601210-2</v>
      </c>
      <c r="L6" s="1125"/>
      <c r="M6" s="1126"/>
      <c r="O6" s="36">
        <v>3</v>
      </c>
      <c r="P6" s="957" t="str">
        <f>관리대장!A104</f>
        <v>제2020-1031-3호</v>
      </c>
      <c r="Q6" s="1125" t="str">
        <f>관리대장!$B104</f>
        <v>명성재가복지센터1</v>
      </c>
      <c r="R6" s="1125" t="str">
        <f ca="1">관리대장!$D104</f>
        <v>김남례</v>
      </c>
      <c r="S6" s="1125" t="str">
        <f ca="1">LEFT(관리대장!$E104,8)</f>
        <v>601210-2</v>
      </c>
      <c r="T6" s="1125"/>
      <c r="U6" s="1126"/>
    </row>
    <row r="7" spans="1:21" ht="24" customHeight="1">
      <c r="A7" s="36">
        <v>4</v>
      </c>
      <c r="B7" s="1125" t="str">
        <f>관리대장!$B105</f>
        <v>명성재가복지센터1</v>
      </c>
      <c r="C7" s="1125" t="str">
        <f ca="1">관리대장!$D105</f>
        <v>김명순</v>
      </c>
      <c r="D7" s="1125" t="str">
        <f ca="1">LEFT(관리대장!$E105,8)</f>
        <v>520209-2</v>
      </c>
      <c r="E7" s="1125"/>
      <c r="F7" s="1126"/>
      <c r="H7" s="36">
        <v>4</v>
      </c>
      <c r="I7" s="1125" t="str">
        <f>관리대장!$B105</f>
        <v>명성재가복지센터1</v>
      </c>
      <c r="J7" s="1125" t="str">
        <f ca="1">관리대장!$D105</f>
        <v>김명순</v>
      </c>
      <c r="K7" s="1125" t="str">
        <f ca="1">LEFT(관리대장!$E105,8)</f>
        <v>520209-2</v>
      </c>
      <c r="L7" s="1125"/>
      <c r="M7" s="1126"/>
      <c r="O7" s="36">
        <v>4</v>
      </c>
      <c r="P7" s="957" t="str">
        <f>관리대장!A105</f>
        <v>제2020-1031-4호</v>
      </c>
      <c r="Q7" s="1125" t="str">
        <f>관리대장!$B105</f>
        <v>명성재가복지센터1</v>
      </c>
      <c r="R7" s="1125" t="str">
        <f ca="1">관리대장!$D105</f>
        <v>김명순</v>
      </c>
      <c r="S7" s="1125" t="str">
        <f ca="1">LEFT(관리대장!$E105,8)</f>
        <v>520209-2</v>
      </c>
      <c r="T7" s="1125"/>
      <c r="U7" s="1126"/>
    </row>
    <row r="8" spans="1:21" ht="24" customHeight="1">
      <c r="A8" s="36">
        <v>5</v>
      </c>
      <c r="B8" s="1125" t="str">
        <f>관리대장!$B106</f>
        <v>명성재가복지센터1</v>
      </c>
      <c r="C8" s="1125" t="str">
        <f ca="1">관리대장!$D106</f>
        <v>김보예</v>
      </c>
      <c r="D8" s="1125" t="str">
        <f ca="1">LEFT(관리대장!$E106,8)</f>
        <v>481129-2</v>
      </c>
      <c r="E8" s="1125"/>
      <c r="F8" s="1126"/>
      <c r="H8" s="36">
        <v>5</v>
      </c>
      <c r="I8" s="1125" t="str">
        <f>관리대장!$B106</f>
        <v>명성재가복지센터1</v>
      </c>
      <c r="J8" s="1125" t="str">
        <f ca="1">관리대장!$D106</f>
        <v>김보예</v>
      </c>
      <c r="K8" s="1125" t="str">
        <f ca="1">LEFT(관리대장!$E106,8)</f>
        <v>481129-2</v>
      </c>
      <c r="L8" s="1125"/>
      <c r="M8" s="1126"/>
      <c r="O8" s="36">
        <v>5</v>
      </c>
      <c r="P8" s="957" t="str">
        <f>관리대장!A106</f>
        <v>제2020-1031-5호</v>
      </c>
      <c r="Q8" s="1125" t="str">
        <f>관리대장!$B106</f>
        <v>명성재가복지센터1</v>
      </c>
      <c r="R8" s="1125" t="str">
        <f ca="1">관리대장!$D106</f>
        <v>김보예</v>
      </c>
      <c r="S8" s="1125" t="str">
        <f ca="1">LEFT(관리대장!$E106,8)</f>
        <v>481129-2</v>
      </c>
      <c r="T8" s="1125"/>
      <c r="U8" s="1126"/>
    </row>
    <row r="9" spans="1:21" ht="24" customHeight="1">
      <c r="A9" s="36">
        <v>6</v>
      </c>
      <c r="B9" s="1125" t="str">
        <f>관리대장!$B107</f>
        <v>명성재가복지센터1</v>
      </c>
      <c r="C9" s="1125" t="str">
        <f ca="1">관리대장!$D107</f>
        <v>김수현</v>
      </c>
      <c r="D9" s="1125" t="str">
        <f ca="1">LEFT(관리대장!$E107,8)</f>
        <v>610503-2</v>
      </c>
      <c r="E9" s="1125"/>
      <c r="F9" s="1126"/>
      <c r="H9" s="36">
        <v>6</v>
      </c>
      <c r="I9" s="1125" t="str">
        <f>관리대장!$B107</f>
        <v>명성재가복지센터1</v>
      </c>
      <c r="J9" s="1125" t="str">
        <f ca="1">관리대장!$D107</f>
        <v>김수현</v>
      </c>
      <c r="K9" s="1125" t="str">
        <f ca="1">LEFT(관리대장!$E107,8)</f>
        <v>610503-2</v>
      </c>
      <c r="L9" s="1125"/>
      <c r="M9" s="1126"/>
      <c r="O9" s="36">
        <v>6</v>
      </c>
      <c r="P9" s="957" t="str">
        <f>관리대장!A107</f>
        <v>제2020-1031-6호</v>
      </c>
      <c r="Q9" s="1125" t="str">
        <f>관리대장!$B107</f>
        <v>명성재가복지센터1</v>
      </c>
      <c r="R9" s="1125" t="str">
        <f ca="1">관리대장!$D107</f>
        <v>김수현</v>
      </c>
      <c r="S9" s="1125" t="str">
        <f ca="1">LEFT(관리대장!$E107,8)</f>
        <v>610503-2</v>
      </c>
      <c r="T9" s="1125"/>
      <c r="U9" s="1126"/>
    </row>
    <row r="10" spans="1:21" ht="24" customHeight="1">
      <c r="A10" s="36">
        <v>7</v>
      </c>
      <c r="B10" s="1125" t="str">
        <f>관리대장!$B108</f>
        <v>명성재가복지센터1</v>
      </c>
      <c r="C10" s="1125" t="str">
        <f ca="1">관리대장!$D108</f>
        <v>김영창</v>
      </c>
      <c r="D10" s="1125" t="str">
        <f ca="1">LEFT(관리대장!$E108,8)</f>
        <v>600610-2</v>
      </c>
      <c r="E10" s="1125"/>
      <c r="F10" s="1126"/>
      <c r="H10" s="36">
        <v>7</v>
      </c>
      <c r="I10" s="1125" t="str">
        <f>관리대장!$B108</f>
        <v>명성재가복지센터1</v>
      </c>
      <c r="J10" s="1125" t="str">
        <f ca="1">관리대장!$D108</f>
        <v>김영창</v>
      </c>
      <c r="K10" s="1125" t="str">
        <f ca="1">LEFT(관리대장!$E108,8)</f>
        <v>600610-2</v>
      </c>
      <c r="L10" s="1125"/>
      <c r="M10" s="1126"/>
      <c r="O10" s="36">
        <v>7</v>
      </c>
      <c r="P10" s="957" t="str">
        <f>관리대장!A108</f>
        <v>제2020-1031-7호</v>
      </c>
      <c r="Q10" s="1125" t="str">
        <f>관리대장!$B108</f>
        <v>명성재가복지센터1</v>
      </c>
      <c r="R10" s="1125" t="str">
        <f ca="1">관리대장!$D108</f>
        <v>김영창</v>
      </c>
      <c r="S10" s="1125" t="str">
        <f ca="1">LEFT(관리대장!$E108,8)</f>
        <v>600610-2</v>
      </c>
      <c r="T10" s="1125"/>
      <c r="U10" s="1126"/>
    </row>
    <row r="11" spans="1:21" ht="24" customHeight="1">
      <c r="A11" s="36">
        <v>8</v>
      </c>
      <c r="B11" s="1125" t="str">
        <f>관리대장!$B109</f>
        <v>명성재가복지센터1</v>
      </c>
      <c r="C11" s="1125" t="str">
        <f ca="1">관리대장!$D109</f>
        <v>김옥례</v>
      </c>
      <c r="D11" s="1125" t="str">
        <f ca="1">LEFT(관리대장!$E109,8)</f>
        <v>610828-2</v>
      </c>
      <c r="E11" s="1125"/>
      <c r="F11" s="1126"/>
      <c r="H11" s="36">
        <v>8</v>
      </c>
      <c r="I11" s="1125" t="str">
        <f>관리대장!$B109</f>
        <v>명성재가복지센터1</v>
      </c>
      <c r="J11" s="1125" t="str">
        <f ca="1">관리대장!$D109</f>
        <v>김옥례</v>
      </c>
      <c r="K11" s="1125" t="str">
        <f ca="1">LEFT(관리대장!$E109,8)</f>
        <v>610828-2</v>
      </c>
      <c r="L11" s="1125"/>
      <c r="M11" s="1126"/>
      <c r="O11" s="36">
        <v>8</v>
      </c>
      <c r="P11" s="957" t="str">
        <f>관리대장!A109</f>
        <v>제2020-1031-8호</v>
      </c>
      <c r="Q11" s="1125" t="str">
        <f>관리대장!$B109</f>
        <v>명성재가복지센터1</v>
      </c>
      <c r="R11" s="1125" t="str">
        <f ca="1">관리대장!$D109</f>
        <v>김옥례</v>
      </c>
      <c r="S11" s="1125" t="str">
        <f ca="1">LEFT(관리대장!$E109,8)</f>
        <v>610828-2</v>
      </c>
      <c r="T11" s="1125"/>
      <c r="U11" s="1126"/>
    </row>
    <row r="12" spans="1:21" ht="24" customHeight="1">
      <c r="A12" s="36">
        <v>9</v>
      </c>
      <c r="B12" s="1125" t="str">
        <f>관리대장!$B110</f>
        <v>명성재가복지센터1</v>
      </c>
      <c r="C12" s="1125" t="str">
        <f ca="1">관리대장!$D110</f>
        <v>김옥자</v>
      </c>
      <c r="D12" s="1125" t="str">
        <f ca="1">LEFT(관리대장!$E110,8)</f>
        <v>590401-2</v>
      </c>
      <c r="E12" s="1125"/>
      <c r="F12" s="1126"/>
      <c r="H12" s="36">
        <v>9</v>
      </c>
      <c r="I12" s="1125" t="str">
        <f>관리대장!$B110</f>
        <v>명성재가복지센터1</v>
      </c>
      <c r="J12" s="1125" t="str">
        <f ca="1">관리대장!$D110</f>
        <v>김옥자</v>
      </c>
      <c r="K12" s="1125" t="str">
        <f ca="1">LEFT(관리대장!$E110,8)</f>
        <v>590401-2</v>
      </c>
      <c r="L12" s="1125"/>
      <c r="M12" s="1126"/>
      <c r="O12" s="36">
        <v>9</v>
      </c>
      <c r="P12" s="957" t="str">
        <f>관리대장!A110</f>
        <v>제2020-1031-9호</v>
      </c>
      <c r="Q12" s="1125" t="str">
        <f>관리대장!$B110</f>
        <v>명성재가복지센터1</v>
      </c>
      <c r="R12" s="1125" t="str">
        <f ca="1">관리대장!$D110</f>
        <v>김옥자</v>
      </c>
      <c r="S12" s="1125" t="str">
        <f ca="1">LEFT(관리대장!$E110,8)</f>
        <v>590401-2</v>
      </c>
      <c r="T12" s="1125"/>
      <c r="U12" s="1126"/>
    </row>
    <row r="13" spans="1:21" ht="24" customHeight="1">
      <c r="A13" s="36">
        <v>10</v>
      </c>
      <c r="B13" s="1125" t="str">
        <f>관리대장!$B111</f>
        <v>명성재가복지센터1</v>
      </c>
      <c r="C13" s="1125" t="str">
        <f ca="1">관리대장!$D111</f>
        <v>김정임</v>
      </c>
      <c r="D13" s="1125" t="str">
        <f ca="1">LEFT(관리대장!$E111,8)</f>
        <v>570323-2</v>
      </c>
      <c r="E13" s="1125"/>
      <c r="F13" s="1126"/>
      <c r="H13" s="36">
        <v>10</v>
      </c>
      <c r="I13" s="1125" t="str">
        <f>관리대장!$B111</f>
        <v>명성재가복지센터1</v>
      </c>
      <c r="J13" s="1125" t="str">
        <f ca="1">관리대장!$D111</f>
        <v>김정임</v>
      </c>
      <c r="K13" s="1125" t="str">
        <f ca="1">LEFT(관리대장!$E111,8)</f>
        <v>570323-2</v>
      </c>
      <c r="L13" s="1125"/>
      <c r="M13" s="1126"/>
      <c r="O13" s="36">
        <v>10</v>
      </c>
      <c r="P13" s="957" t="str">
        <f>관리대장!A111</f>
        <v>제2020-1031-10호</v>
      </c>
      <c r="Q13" s="1125" t="str">
        <f>관리대장!$B111</f>
        <v>명성재가복지센터1</v>
      </c>
      <c r="R13" s="1125" t="str">
        <f ca="1">관리대장!$D111</f>
        <v>김정임</v>
      </c>
      <c r="S13" s="1125" t="str">
        <f ca="1">LEFT(관리대장!$E111,8)</f>
        <v>570323-2</v>
      </c>
      <c r="T13" s="1125"/>
      <c r="U13" s="1126"/>
    </row>
    <row r="14" spans="1:21" ht="24" customHeight="1">
      <c r="A14" s="36">
        <v>11</v>
      </c>
      <c r="B14" s="1125" t="str">
        <f>관리대장!$B112</f>
        <v>명성재가복지센터1</v>
      </c>
      <c r="C14" s="1125" t="str">
        <f ca="1">관리대장!$D112</f>
        <v>명경심</v>
      </c>
      <c r="D14" s="1125" t="str">
        <f ca="1">LEFT(관리대장!$E112,8)</f>
        <v>610303-2</v>
      </c>
      <c r="E14" s="1125"/>
      <c r="F14" s="1126"/>
      <c r="H14" s="36">
        <v>11</v>
      </c>
      <c r="I14" s="1125" t="str">
        <f>관리대장!$B112</f>
        <v>명성재가복지센터1</v>
      </c>
      <c r="J14" s="1125" t="str">
        <f ca="1">관리대장!$D112</f>
        <v>명경심</v>
      </c>
      <c r="K14" s="1125" t="str">
        <f ca="1">LEFT(관리대장!$E112,8)</f>
        <v>610303-2</v>
      </c>
      <c r="L14" s="1125"/>
      <c r="M14" s="1126"/>
      <c r="O14" s="36">
        <v>11</v>
      </c>
      <c r="P14" s="957" t="str">
        <f>관리대장!A112</f>
        <v>제2020-1031-11호</v>
      </c>
      <c r="Q14" s="1125" t="str">
        <f>관리대장!$B112</f>
        <v>명성재가복지센터1</v>
      </c>
      <c r="R14" s="1125" t="str">
        <f ca="1">관리대장!$D112</f>
        <v>명경심</v>
      </c>
      <c r="S14" s="1125" t="str">
        <f ca="1">LEFT(관리대장!$E112,8)</f>
        <v>610303-2</v>
      </c>
      <c r="T14" s="1125"/>
      <c r="U14" s="1126"/>
    </row>
    <row r="15" spans="1:21" ht="24" customHeight="1">
      <c r="A15" s="36">
        <v>12</v>
      </c>
      <c r="B15" s="1125" t="str">
        <f>관리대장!$B113</f>
        <v>명성재가복지센터1</v>
      </c>
      <c r="C15" s="1125" t="str">
        <f ca="1">관리대장!$D113</f>
        <v>박갑수</v>
      </c>
      <c r="D15" s="1125" t="str">
        <f ca="1">LEFT(관리대장!$E113,8)</f>
        <v>610304-1</v>
      </c>
      <c r="E15" s="1125"/>
      <c r="F15" s="1126"/>
      <c r="H15" s="36">
        <v>12</v>
      </c>
      <c r="I15" s="1125" t="str">
        <f>관리대장!$B113</f>
        <v>명성재가복지센터1</v>
      </c>
      <c r="J15" s="1125" t="str">
        <f ca="1">관리대장!$D113</f>
        <v>박갑수</v>
      </c>
      <c r="K15" s="1125" t="str">
        <f ca="1">LEFT(관리대장!$E113,8)</f>
        <v>610304-1</v>
      </c>
      <c r="L15" s="1125"/>
      <c r="M15" s="1126"/>
      <c r="O15" s="36">
        <v>12</v>
      </c>
      <c r="P15" s="957" t="str">
        <f>관리대장!A113</f>
        <v>제2020-1031-12호</v>
      </c>
      <c r="Q15" s="1125" t="str">
        <f>관리대장!$B113</f>
        <v>명성재가복지센터1</v>
      </c>
      <c r="R15" s="1125" t="str">
        <f ca="1">관리대장!$D113</f>
        <v>박갑수</v>
      </c>
      <c r="S15" s="1125" t="str">
        <f ca="1">LEFT(관리대장!$E113,8)</f>
        <v>610304-1</v>
      </c>
      <c r="T15" s="1125"/>
      <c r="U15" s="1126"/>
    </row>
    <row r="16" spans="1:21" ht="24" customHeight="1">
      <c r="A16" s="36">
        <v>13</v>
      </c>
      <c r="B16" s="1125" t="str">
        <f>관리대장!$B114</f>
        <v>명성재가복지센터1</v>
      </c>
      <c r="C16" s="1125" t="str">
        <f ca="1">관리대장!$D114</f>
        <v>박계남</v>
      </c>
      <c r="D16" s="1125" t="str">
        <f ca="1">LEFT(관리대장!$E114,8)</f>
        <v>600620-2</v>
      </c>
      <c r="E16" s="1125"/>
      <c r="F16" s="1126"/>
      <c r="H16" s="36">
        <v>13</v>
      </c>
      <c r="I16" s="1125" t="str">
        <f>관리대장!$B114</f>
        <v>명성재가복지센터1</v>
      </c>
      <c r="J16" s="1125" t="str">
        <f ca="1">관리대장!$D114</f>
        <v>박계남</v>
      </c>
      <c r="K16" s="1125" t="str">
        <f ca="1">LEFT(관리대장!$E114,8)</f>
        <v>600620-2</v>
      </c>
      <c r="L16" s="1125"/>
      <c r="M16" s="1126"/>
      <c r="O16" s="36">
        <v>13</v>
      </c>
      <c r="P16" s="957" t="str">
        <f>관리대장!A114</f>
        <v>제2020-1031-13호</v>
      </c>
      <c r="Q16" s="1125" t="str">
        <f>관리대장!$B114</f>
        <v>명성재가복지센터1</v>
      </c>
      <c r="R16" s="1125" t="str">
        <f ca="1">관리대장!$D114</f>
        <v>박계남</v>
      </c>
      <c r="S16" s="1125" t="str">
        <f ca="1">LEFT(관리대장!$E114,8)</f>
        <v>600620-2</v>
      </c>
      <c r="T16" s="1125"/>
      <c r="U16" s="1126"/>
    </row>
    <row r="17" spans="1:21" ht="24" customHeight="1">
      <c r="A17" s="36">
        <v>14</v>
      </c>
      <c r="B17" s="1125" t="str">
        <f>관리대장!$B115</f>
        <v>명성재가복지센터1</v>
      </c>
      <c r="C17" s="1125" t="str">
        <f ca="1">관리대장!$D115</f>
        <v>신경자</v>
      </c>
      <c r="D17" s="1125" t="str">
        <f ca="1">LEFT(관리대장!$E115,8)</f>
        <v>610902-2</v>
      </c>
      <c r="E17" s="1125"/>
      <c r="F17" s="1126"/>
      <c r="H17" s="36">
        <v>14</v>
      </c>
      <c r="I17" s="1125" t="str">
        <f>관리대장!$B115</f>
        <v>명성재가복지센터1</v>
      </c>
      <c r="J17" s="1125" t="str">
        <f ca="1">관리대장!$D115</f>
        <v>신경자</v>
      </c>
      <c r="K17" s="1125" t="str">
        <f ca="1">LEFT(관리대장!$E115,8)</f>
        <v>610902-2</v>
      </c>
      <c r="L17" s="1125"/>
      <c r="M17" s="1126"/>
      <c r="O17" s="36">
        <v>14</v>
      </c>
      <c r="P17" s="957" t="str">
        <f>관리대장!A115</f>
        <v>제2020-1031-14호</v>
      </c>
      <c r="Q17" s="1125" t="str">
        <f>관리대장!$B115</f>
        <v>명성재가복지센터1</v>
      </c>
      <c r="R17" s="1125" t="str">
        <f ca="1">관리대장!$D115</f>
        <v>신경자</v>
      </c>
      <c r="S17" s="1125" t="str">
        <f ca="1">LEFT(관리대장!$E115,8)</f>
        <v>610902-2</v>
      </c>
      <c r="T17" s="1125"/>
      <c r="U17" s="1126"/>
    </row>
    <row r="18" spans="1:21" ht="24" customHeight="1">
      <c r="A18" s="36">
        <v>15</v>
      </c>
      <c r="B18" s="1125" t="str">
        <f>관리대장!$B116</f>
        <v>명성재가복지센터1</v>
      </c>
      <c r="C18" s="1125" t="str">
        <f ca="1">관리대장!$D116</f>
        <v>이경선</v>
      </c>
      <c r="D18" s="1125" t="str">
        <f ca="1">LEFT(관리대장!$E116,8)</f>
        <v>630506-2</v>
      </c>
      <c r="E18" s="1125"/>
      <c r="F18" s="1126"/>
      <c r="H18" s="36">
        <v>15</v>
      </c>
      <c r="I18" s="1125" t="str">
        <f>관리대장!$B116</f>
        <v>명성재가복지센터1</v>
      </c>
      <c r="J18" s="1125" t="str">
        <f ca="1">관리대장!$D116</f>
        <v>이경선</v>
      </c>
      <c r="K18" s="1125" t="str">
        <f ca="1">LEFT(관리대장!$E116,8)</f>
        <v>630506-2</v>
      </c>
      <c r="L18" s="1125"/>
      <c r="M18" s="1126"/>
      <c r="O18" s="36">
        <v>15</v>
      </c>
      <c r="P18" s="957" t="str">
        <f>관리대장!A116</f>
        <v>제2020-1031-15호</v>
      </c>
      <c r="Q18" s="1125" t="str">
        <f>관리대장!$B116</f>
        <v>명성재가복지센터1</v>
      </c>
      <c r="R18" s="1125" t="str">
        <f ca="1">관리대장!$D116</f>
        <v>이경선</v>
      </c>
      <c r="S18" s="1125" t="str">
        <f ca="1">LEFT(관리대장!$E116,8)</f>
        <v>630506-2</v>
      </c>
      <c r="T18" s="1125"/>
      <c r="U18" s="1126"/>
    </row>
    <row r="19" spans="1:21" ht="24" customHeight="1">
      <c r="A19" s="36">
        <v>16</v>
      </c>
      <c r="B19" s="1125" t="str">
        <f>관리대장!$B117</f>
        <v>명성재가복지센터1</v>
      </c>
      <c r="C19" s="1125" t="str">
        <f ca="1">관리대장!$D117</f>
        <v>이금자</v>
      </c>
      <c r="D19" s="1125" t="str">
        <f ca="1">LEFT(관리대장!$E117,8)</f>
        <v>591204-2</v>
      </c>
      <c r="E19" s="1125"/>
      <c r="F19" s="1126"/>
      <c r="H19" s="36">
        <v>16</v>
      </c>
      <c r="I19" s="1125" t="str">
        <f>관리대장!$B117</f>
        <v>명성재가복지센터1</v>
      </c>
      <c r="J19" s="1125" t="str">
        <f ca="1">관리대장!$D117</f>
        <v>이금자</v>
      </c>
      <c r="K19" s="1125" t="str">
        <f ca="1">LEFT(관리대장!$E117,8)</f>
        <v>591204-2</v>
      </c>
      <c r="L19" s="1125"/>
      <c r="M19" s="1126"/>
      <c r="O19" s="36">
        <v>16</v>
      </c>
      <c r="P19" s="957" t="str">
        <f>관리대장!A117</f>
        <v>제2020-1031-16호</v>
      </c>
      <c r="Q19" s="1125" t="str">
        <f>관리대장!$B117</f>
        <v>명성재가복지센터1</v>
      </c>
      <c r="R19" s="1125" t="str">
        <f ca="1">관리대장!$D117</f>
        <v>이금자</v>
      </c>
      <c r="S19" s="1125" t="str">
        <f ca="1">LEFT(관리대장!$E117,8)</f>
        <v>591204-2</v>
      </c>
      <c r="T19" s="1125"/>
      <c r="U19" s="1126"/>
    </row>
    <row r="20" spans="1:21" ht="24" customHeight="1">
      <c r="A20" s="36">
        <v>17</v>
      </c>
      <c r="B20" s="1125" t="str">
        <f>관리대장!$B118</f>
        <v>명성재가복지센터1</v>
      </c>
      <c r="C20" s="1125" t="str">
        <f ca="1">관리대장!$D118</f>
        <v>이남희</v>
      </c>
      <c r="D20" s="1125" t="str">
        <f ca="1">LEFT(관리대장!$E118,8)</f>
        <v>470620-2</v>
      </c>
      <c r="E20" s="1125"/>
      <c r="F20" s="1126"/>
      <c r="H20" s="36">
        <v>17</v>
      </c>
      <c r="I20" s="1125" t="str">
        <f>관리대장!$B118</f>
        <v>명성재가복지센터1</v>
      </c>
      <c r="J20" s="1125" t="str">
        <f ca="1">관리대장!$D118</f>
        <v>이남희</v>
      </c>
      <c r="K20" s="1125" t="str">
        <f ca="1">LEFT(관리대장!$E118,8)</f>
        <v>470620-2</v>
      </c>
      <c r="L20" s="1125"/>
      <c r="M20" s="1126"/>
      <c r="O20" s="36">
        <v>17</v>
      </c>
      <c r="P20" s="957" t="str">
        <f>관리대장!A118</f>
        <v>제2020-1031-17호</v>
      </c>
      <c r="Q20" s="1125" t="str">
        <f>관리대장!$B118</f>
        <v>명성재가복지센터1</v>
      </c>
      <c r="R20" s="1125" t="str">
        <f ca="1">관리대장!$D118</f>
        <v>이남희</v>
      </c>
      <c r="S20" s="1125" t="str">
        <f ca="1">LEFT(관리대장!$E118,8)</f>
        <v>470620-2</v>
      </c>
      <c r="T20" s="1125"/>
      <c r="U20" s="1126"/>
    </row>
    <row r="21" spans="1:21" ht="24" customHeight="1">
      <c r="A21" s="36">
        <v>18</v>
      </c>
      <c r="B21" s="1125" t="str">
        <f>관리대장!$B119</f>
        <v>명성재가복지센터1</v>
      </c>
      <c r="C21" s="1125" t="str">
        <f ca="1">관리대장!$D119</f>
        <v>이삼남</v>
      </c>
      <c r="D21" s="1125" t="str">
        <f ca="1">LEFT(관리대장!$E119,8)</f>
        <v>610412-2</v>
      </c>
      <c r="E21" s="1125"/>
      <c r="F21" s="1126"/>
      <c r="H21" s="36">
        <v>18</v>
      </c>
      <c r="I21" s="1125" t="str">
        <f>관리대장!$B119</f>
        <v>명성재가복지센터1</v>
      </c>
      <c r="J21" s="1125" t="str">
        <f ca="1">관리대장!$D119</f>
        <v>이삼남</v>
      </c>
      <c r="K21" s="1125" t="str">
        <f ca="1">LEFT(관리대장!$E119,8)</f>
        <v>610412-2</v>
      </c>
      <c r="L21" s="1125"/>
      <c r="M21" s="1126"/>
      <c r="O21" s="36">
        <v>18</v>
      </c>
      <c r="P21" s="957" t="str">
        <f>관리대장!A119</f>
        <v>제2020-1031-18호</v>
      </c>
      <c r="Q21" s="1125" t="str">
        <f>관리대장!$B119</f>
        <v>명성재가복지센터1</v>
      </c>
      <c r="R21" s="1125" t="str">
        <f ca="1">관리대장!$D119</f>
        <v>이삼남</v>
      </c>
      <c r="S21" s="1125" t="str">
        <f ca="1">LEFT(관리대장!$E119,8)</f>
        <v>610412-2</v>
      </c>
      <c r="T21" s="1125"/>
      <c r="U21" s="1126"/>
    </row>
    <row r="22" spans="1:21" ht="24" customHeight="1">
      <c r="A22" s="36">
        <v>19</v>
      </c>
      <c r="B22" s="1125" t="str">
        <f>관리대장!$B120</f>
        <v>명성재가복지센터1</v>
      </c>
      <c r="C22" s="1125" t="str">
        <f ca="1">관리대장!$D120</f>
        <v>이인숙</v>
      </c>
      <c r="D22" s="1125" t="str">
        <f ca="1">LEFT(관리대장!$E120,8)</f>
        <v>580930-2</v>
      </c>
      <c r="E22" s="1125"/>
      <c r="F22" s="1126"/>
      <c r="H22" s="36">
        <v>19</v>
      </c>
      <c r="I22" s="1125" t="str">
        <f>관리대장!$B120</f>
        <v>명성재가복지센터1</v>
      </c>
      <c r="J22" s="1125" t="str">
        <f ca="1">관리대장!$D120</f>
        <v>이인숙</v>
      </c>
      <c r="K22" s="1125" t="str">
        <f ca="1">LEFT(관리대장!$E120,8)</f>
        <v>580930-2</v>
      </c>
      <c r="L22" s="1125"/>
      <c r="M22" s="1126"/>
      <c r="O22" s="36">
        <v>19</v>
      </c>
      <c r="P22" s="957" t="str">
        <f>관리대장!A120</f>
        <v>제2020-1031-19호</v>
      </c>
      <c r="Q22" s="1125" t="str">
        <f>관리대장!$B120</f>
        <v>명성재가복지센터1</v>
      </c>
      <c r="R22" s="1125" t="str">
        <f ca="1">관리대장!$D120</f>
        <v>이인숙</v>
      </c>
      <c r="S22" s="1125" t="str">
        <f ca="1">LEFT(관리대장!$E120,8)</f>
        <v>580930-2</v>
      </c>
      <c r="T22" s="1125"/>
      <c r="U22" s="1126"/>
    </row>
    <row r="23" spans="1:21" ht="24" customHeight="1">
      <c r="A23" s="36">
        <v>20</v>
      </c>
      <c r="B23" s="1125" t="str">
        <f>관리대장!$B121</f>
        <v>명성재가복지센터1</v>
      </c>
      <c r="C23" s="1125" t="str">
        <f ca="1">관리대장!$D121</f>
        <v>이춘자</v>
      </c>
      <c r="D23" s="1125" t="str">
        <f ca="1">LEFT(관리대장!$E121,8)</f>
        <v>570506-2</v>
      </c>
      <c r="E23" s="1125"/>
      <c r="F23" s="1126"/>
      <c r="H23" s="36">
        <v>20</v>
      </c>
      <c r="I23" s="1125" t="str">
        <f>관리대장!$B121</f>
        <v>명성재가복지센터1</v>
      </c>
      <c r="J23" s="1125" t="str">
        <f ca="1">관리대장!$D121</f>
        <v>이춘자</v>
      </c>
      <c r="K23" s="1125" t="str">
        <f ca="1">LEFT(관리대장!$E121,8)</f>
        <v>570506-2</v>
      </c>
      <c r="L23" s="1125"/>
      <c r="M23" s="1126"/>
      <c r="O23" s="36">
        <v>20</v>
      </c>
      <c r="P23" s="957" t="str">
        <f>관리대장!A121</f>
        <v>제2020-1031-20호</v>
      </c>
      <c r="Q23" s="1125" t="str">
        <f>관리대장!$B121</f>
        <v>명성재가복지센터1</v>
      </c>
      <c r="R23" s="1125" t="str">
        <f ca="1">관리대장!$D121</f>
        <v>이춘자</v>
      </c>
      <c r="S23" s="1125" t="str">
        <f ca="1">LEFT(관리대장!$E121,8)</f>
        <v>570506-2</v>
      </c>
      <c r="T23" s="1125"/>
      <c r="U23" s="1126"/>
    </row>
    <row r="24" spans="1:21" ht="24" customHeight="1">
      <c r="A24" s="36">
        <v>21</v>
      </c>
      <c r="B24" s="1125" t="str">
        <f>관리대장!$B122</f>
        <v>명성재가복지센터1</v>
      </c>
      <c r="C24" s="1125" t="str">
        <f ca="1">관리대장!$D122</f>
        <v>조은녀</v>
      </c>
      <c r="D24" s="1125" t="str">
        <f ca="1">LEFT(관리대장!$E122,8)</f>
        <v>540821-2</v>
      </c>
      <c r="E24" s="1125"/>
      <c r="F24" s="1126"/>
      <c r="H24" s="36">
        <v>21</v>
      </c>
      <c r="I24" s="1125" t="str">
        <f>관리대장!$B122</f>
        <v>명성재가복지센터1</v>
      </c>
      <c r="J24" s="1125" t="str">
        <f ca="1">관리대장!$D122</f>
        <v>조은녀</v>
      </c>
      <c r="K24" s="1125" t="str">
        <f ca="1">LEFT(관리대장!$E122,8)</f>
        <v>540821-2</v>
      </c>
      <c r="L24" s="1125"/>
      <c r="M24" s="1126"/>
      <c r="O24" s="36">
        <v>21</v>
      </c>
      <c r="P24" s="957" t="str">
        <f>관리대장!A122</f>
        <v>제2020-1031-21호</v>
      </c>
      <c r="Q24" s="1125" t="str">
        <f>관리대장!$B122</f>
        <v>명성재가복지센터1</v>
      </c>
      <c r="R24" s="1125" t="str">
        <f ca="1">관리대장!$D122</f>
        <v>조은녀</v>
      </c>
      <c r="S24" s="1125" t="str">
        <f ca="1">LEFT(관리대장!$E122,8)</f>
        <v>540821-2</v>
      </c>
      <c r="T24" s="1125"/>
      <c r="U24" s="1126"/>
    </row>
    <row r="25" spans="1:21" ht="24" customHeight="1">
      <c r="A25" s="36">
        <v>22</v>
      </c>
      <c r="B25" s="1125" t="str">
        <f>관리대장!$B123</f>
        <v>명성재가복지센터1</v>
      </c>
      <c r="C25" s="1125" t="str">
        <f ca="1">관리대장!$D123</f>
        <v>천정임</v>
      </c>
      <c r="D25" s="1125" t="str">
        <f ca="1">LEFT(관리대장!$E123,8)</f>
        <v>631012-2</v>
      </c>
      <c r="E25" s="1125"/>
      <c r="F25" s="1126"/>
      <c r="H25" s="36">
        <v>22</v>
      </c>
      <c r="I25" s="1125" t="str">
        <f>관리대장!$B123</f>
        <v>명성재가복지센터1</v>
      </c>
      <c r="J25" s="1125" t="str">
        <f ca="1">관리대장!$D123</f>
        <v>천정임</v>
      </c>
      <c r="K25" s="1125" t="str">
        <f ca="1">LEFT(관리대장!$E123,8)</f>
        <v>631012-2</v>
      </c>
      <c r="L25" s="1125"/>
      <c r="M25" s="1126"/>
      <c r="O25" s="36">
        <v>22</v>
      </c>
      <c r="P25" s="957" t="str">
        <f>관리대장!A123</f>
        <v>제2020-1031-22호</v>
      </c>
      <c r="Q25" s="1125" t="str">
        <f>관리대장!$B123</f>
        <v>명성재가복지센터1</v>
      </c>
      <c r="R25" s="1125" t="str">
        <f ca="1">관리대장!$D123</f>
        <v>천정임</v>
      </c>
      <c r="S25" s="1125" t="str">
        <f ca="1">LEFT(관리대장!$E123,8)</f>
        <v>631012-2</v>
      </c>
      <c r="T25" s="1125"/>
      <c r="U25" s="1126"/>
    </row>
    <row r="26" spans="1:21" ht="24" customHeight="1">
      <c r="A26" s="36">
        <v>23</v>
      </c>
      <c r="B26" s="1125" t="str">
        <f>관리대장!$B124</f>
        <v>명성재가복지센터1</v>
      </c>
      <c r="C26" s="1125" t="str">
        <f ca="1">관리대장!$D124</f>
        <v>최정순</v>
      </c>
      <c r="D26" s="1125" t="str">
        <f ca="1">LEFT(관리대장!$E124,8)</f>
        <v>510520-2</v>
      </c>
      <c r="E26" s="1125"/>
      <c r="F26" s="1126"/>
      <c r="H26" s="36">
        <v>23</v>
      </c>
      <c r="I26" s="1125" t="str">
        <f>관리대장!$B124</f>
        <v>명성재가복지센터1</v>
      </c>
      <c r="J26" s="1125" t="str">
        <f ca="1">관리대장!$D124</f>
        <v>최정순</v>
      </c>
      <c r="K26" s="1125" t="str">
        <f ca="1">LEFT(관리대장!$E124,8)</f>
        <v>510520-2</v>
      </c>
      <c r="L26" s="1125"/>
      <c r="M26" s="1126"/>
      <c r="O26" s="36">
        <v>23</v>
      </c>
      <c r="P26" s="957" t="str">
        <f>관리대장!A124</f>
        <v>제2020-1031-23호</v>
      </c>
      <c r="Q26" s="1125" t="str">
        <f>관리대장!$B124</f>
        <v>명성재가복지센터1</v>
      </c>
      <c r="R26" s="1125" t="str">
        <f ca="1">관리대장!$D124</f>
        <v>최정순</v>
      </c>
      <c r="S26" s="1125" t="str">
        <f ca="1">LEFT(관리대장!$E124,8)</f>
        <v>510520-2</v>
      </c>
      <c r="T26" s="1125"/>
      <c r="U26" s="1126"/>
    </row>
    <row r="27" spans="1:21" ht="24" customHeight="1">
      <c r="A27" s="36">
        <v>24</v>
      </c>
      <c r="B27" s="1125" t="str">
        <f>관리대장!$B125</f>
        <v>사랑채요양종합복지센터3</v>
      </c>
      <c r="C27" s="1125" t="str">
        <f ca="1">관리대장!$D125</f>
        <v>석경옥</v>
      </c>
      <c r="D27" s="1125" t="str">
        <f ca="1">LEFT(관리대장!$E125,8)</f>
        <v>580209-2</v>
      </c>
      <c r="E27" s="1125"/>
      <c r="F27" s="1126"/>
      <c r="H27" s="36">
        <v>24</v>
      </c>
      <c r="I27" s="1125" t="str">
        <f>관리대장!$B125</f>
        <v>사랑채요양종합복지센터3</v>
      </c>
      <c r="J27" s="1125" t="str">
        <f ca="1">관리대장!$D125</f>
        <v>석경옥</v>
      </c>
      <c r="K27" s="1125" t="str">
        <f ca="1">LEFT(관리대장!$E125,8)</f>
        <v>580209-2</v>
      </c>
      <c r="L27" s="1125"/>
      <c r="M27" s="1126"/>
      <c r="O27" s="36">
        <v>24</v>
      </c>
      <c r="P27" s="957" t="str">
        <f>관리대장!A125</f>
        <v>제2020-1031-24호</v>
      </c>
      <c r="Q27" s="1125" t="str">
        <f>관리대장!$B125</f>
        <v>사랑채요양종합복지센터3</v>
      </c>
      <c r="R27" s="1125" t="str">
        <f ca="1">관리대장!$D125</f>
        <v>석경옥</v>
      </c>
      <c r="S27" s="1125" t="str">
        <f ca="1">LEFT(관리대장!$E125,8)</f>
        <v>580209-2</v>
      </c>
      <c r="T27" s="1125"/>
      <c r="U27" s="1126"/>
    </row>
    <row r="28" spans="1:21" ht="24" customHeight="1">
      <c r="A28" s="36">
        <v>25</v>
      </c>
      <c r="B28" s="1125" t="str">
        <f>관리대장!$B126</f>
        <v>새봄노인복지센터2</v>
      </c>
      <c r="C28" s="1125" t="str">
        <f ca="1">관리대장!$D126</f>
        <v>나금례</v>
      </c>
      <c r="D28" s="1125" t="str">
        <f ca="1">LEFT(관리대장!$E126,8)</f>
        <v>500915-2</v>
      </c>
      <c r="E28" s="1125"/>
      <c r="F28" s="1126"/>
      <c r="H28" s="36">
        <v>25</v>
      </c>
      <c r="I28" s="1125" t="str">
        <f>관리대장!$B126</f>
        <v>새봄노인복지센터2</v>
      </c>
      <c r="J28" s="1125" t="str">
        <f ca="1">관리대장!$D126</f>
        <v>나금례</v>
      </c>
      <c r="K28" s="1125" t="str">
        <f ca="1">LEFT(관리대장!$E126,8)</f>
        <v>500915-2</v>
      </c>
      <c r="L28" s="1125"/>
      <c r="M28" s="1126"/>
      <c r="O28" s="36">
        <v>25</v>
      </c>
      <c r="P28" s="957" t="str">
        <f>관리대장!A126</f>
        <v>제2020-1031-25호</v>
      </c>
      <c r="Q28" s="1125" t="str">
        <f>관리대장!$B126</f>
        <v>새봄노인복지센터2</v>
      </c>
      <c r="R28" s="1125" t="str">
        <f ca="1">관리대장!$D126</f>
        <v>나금례</v>
      </c>
      <c r="S28" s="1125" t="str">
        <f ca="1">LEFT(관리대장!$E126,8)</f>
        <v>500915-2</v>
      </c>
      <c r="T28" s="1125"/>
      <c r="U28" s="1126"/>
    </row>
    <row r="29" spans="1:21" ht="24" customHeight="1">
      <c r="A29" s="36">
        <v>26</v>
      </c>
      <c r="B29" s="1125" t="str">
        <f>관리대장!$B127</f>
        <v>새봄노인복지센터2</v>
      </c>
      <c r="C29" s="1125" t="str">
        <f ca="1">관리대장!$D127</f>
        <v>최화자</v>
      </c>
      <c r="D29" s="1125" t="str">
        <f ca="1">LEFT(관리대장!$E127,8)</f>
        <v>520707-2</v>
      </c>
      <c r="E29" s="1125"/>
      <c r="F29" s="1126"/>
      <c r="H29" s="36">
        <v>26</v>
      </c>
      <c r="I29" s="1125" t="str">
        <f>관리대장!$B127</f>
        <v>새봄노인복지센터2</v>
      </c>
      <c r="J29" s="1125" t="str">
        <f ca="1">관리대장!$D127</f>
        <v>최화자</v>
      </c>
      <c r="K29" s="1125" t="str">
        <f ca="1">LEFT(관리대장!$E127,8)</f>
        <v>520707-2</v>
      </c>
      <c r="L29" s="1125"/>
      <c r="M29" s="1126"/>
      <c r="O29" s="36">
        <v>26</v>
      </c>
      <c r="P29" s="957" t="str">
        <f>관리대장!A127</f>
        <v>제2020-1031-26호</v>
      </c>
      <c r="Q29" s="1125" t="str">
        <f>관리대장!$B127</f>
        <v>새봄노인복지센터2</v>
      </c>
      <c r="R29" s="1125" t="str">
        <f ca="1">관리대장!$D127</f>
        <v>최화자</v>
      </c>
      <c r="S29" s="1125" t="str">
        <f ca="1">LEFT(관리대장!$E127,8)</f>
        <v>520707-2</v>
      </c>
      <c r="T29" s="1125"/>
      <c r="U29" s="1126"/>
    </row>
    <row r="30" spans="1:21" ht="24" customHeight="1">
      <c r="A30" s="36">
        <v>27</v>
      </c>
      <c r="B30" s="1125" t="str">
        <f>관리대장!$B128</f>
        <v>현대방문요양센터</v>
      </c>
      <c r="C30" s="223" t="str">
        <f ca="1">관리대장!$D128</f>
        <v>고향숙</v>
      </c>
      <c r="D30" s="223" t="str">
        <f ca="1">LEFT(관리대장!$E128,8)</f>
        <v>600320-2</v>
      </c>
      <c r="E30" s="223"/>
      <c r="F30" s="198"/>
      <c r="H30" s="36">
        <v>27</v>
      </c>
      <c r="I30" s="1125" t="str">
        <f>관리대장!$B128</f>
        <v>현대방문요양센터</v>
      </c>
      <c r="J30" s="223" t="str">
        <f ca="1">관리대장!$D128</f>
        <v>고향숙</v>
      </c>
      <c r="K30" s="223" t="str">
        <f ca="1">LEFT(관리대장!$E128,8)</f>
        <v>600320-2</v>
      </c>
      <c r="L30" s="223"/>
      <c r="M30" s="198"/>
      <c r="O30" s="36">
        <v>27</v>
      </c>
      <c r="P30" s="957" t="str">
        <f>관리대장!A128</f>
        <v>제2020-1031-27호</v>
      </c>
      <c r="Q30" s="1125" t="str">
        <f>관리대장!$B128</f>
        <v>현대방문요양센터</v>
      </c>
      <c r="R30" s="223" t="str">
        <f ca="1">관리대장!$D128</f>
        <v>고향숙</v>
      </c>
      <c r="S30" s="223" t="str">
        <f ca="1">LEFT(관리대장!$E128,8)</f>
        <v>600320-2</v>
      </c>
      <c r="T30" s="223"/>
      <c r="U30" s="198"/>
    </row>
    <row r="31" spans="1:21" ht="24" customHeight="1" thickBot="1">
      <c r="A31" s="260">
        <v>28</v>
      </c>
      <c r="B31" s="261" t="str">
        <f>관리대장!$B129</f>
        <v>현대방문요양센터</v>
      </c>
      <c r="C31" s="566" t="str">
        <f ca="1">관리대장!$D129</f>
        <v>이정우</v>
      </c>
      <c r="D31" s="566" t="str">
        <f ca="1">LEFT(관리대장!$E129,8)</f>
        <v>550610-2</v>
      </c>
      <c r="E31" s="566"/>
      <c r="F31" s="202"/>
      <c r="H31" s="260">
        <v>28</v>
      </c>
      <c r="I31" s="261" t="str">
        <f>관리대장!$B129</f>
        <v>현대방문요양센터</v>
      </c>
      <c r="J31" s="566" t="str">
        <f ca="1">관리대장!$D129</f>
        <v>이정우</v>
      </c>
      <c r="K31" s="566" t="str">
        <f ca="1">LEFT(관리대장!$E129,8)</f>
        <v>550610-2</v>
      </c>
      <c r="L31" s="566"/>
      <c r="M31" s="202"/>
      <c r="O31" s="260">
        <v>28</v>
      </c>
      <c r="P31" s="958" t="str">
        <f>관리대장!A129</f>
        <v>제2020-1031-28호</v>
      </c>
      <c r="Q31" s="261" t="str">
        <f>관리대장!$B129</f>
        <v>현대방문요양센터</v>
      </c>
      <c r="R31" s="566" t="str">
        <f ca="1">관리대장!$D129</f>
        <v>이정우</v>
      </c>
      <c r="S31" s="566" t="str">
        <f ca="1">LEFT(관리대장!$E129,8)</f>
        <v>550610-2</v>
      </c>
      <c r="T31" s="566"/>
      <c r="U31" s="202"/>
    </row>
    <row r="32" spans="1:21" ht="30" customHeight="1"/>
    <row r="33" spans="1:21" ht="30" customHeight="1"/>
    <row r="34" spans="1:21" ht="31.5">
      <c r="A34" s="1216" t="s">
        <v>2363</v>
      </c>
      <c r="B34" s="2005" t="s">
        <v>2366</v>
      </c>
      <c r="C34" s="2005"/>
      <c r="D34" s="1217" t="s">
        <v>2252</v>
      </c>
      <c r="E34" s="2004" t="s">
        <v>2250</v>
      </c>
      <c r="F34" s="2004"/>
      <c r="G34" s="1218"/>
      <c r="H34" s="1216" t="str">
        <f>A34</f>
        <v>(7회차)</v>
      </c>
      <c r="I34" s="2005" t="str">
        <f>B34</f>
        <v>2020년11월07일 직무교육</v>
      </c>
      <c r="J34" s="2005"/>
      <c r="K34" s="1217" t="s">
        <v>2249</v>
      </c>
      <c r="L34" s="2004" t="s">
        <v>2250</v>
      </c>
      <c r="M34" s="2004"/>
      <c r="N34" s="1218"/>
      <c r="O34" s="1216" t="str">
        <f>A34</f>
        <v>(7회차)</v>
      </c>
      <c r="P34" s="2006" t="str">
        <f>B34</f>
        <v>2020년11월07일 직무교육</v>
      </c>
      <c r="Q34" s="2006"/>
      <c r="R34" s="2003" t="s">
        <v>2251</v>
      </c>
      <c r="S34" s="2003"/>
      <c r="T34" s="2004" t="s">
        <v>2250</v>
      </c>
      <c r="U34" s="2004"/>
    </row>
    <row r="35" spans="1:21" s="61" customFormat="1" ht="12" thickBot="1">
      <c r="A35" s="1219"/>
      <c r="B35" s="1220"/>
      <c r="C35" s="1220"/>
      <c r="D35" s="1221"/>
      <c r="E35" s="1220"/>
      <c r="F35" s="1220"/>
      <c r="H35" s="1222"/>
      <c r="I35" s="1223"/>
      <c r="J35" s="1223"/>
      <c r="K35" s="1224"/>
      <c r="L35" s="1223"/>
      <c r="M35" s="1223"/>
      <c r="O35" s="1222"/>
      <c r="P35" s="1223"/>
      <c r="Q35" s="1223"/>
      <c r="R35" s="1224"/>
      <c r="S35" s="1224"/>
      <c r="T35" s="1223"/>
      <c r="U35" s="1223"/>
    </row>
    <row r="36" spans="1:21" ht="24" customHeight="1" thickBot="1">
      <c r="A36" s="1212" t="s">
        <v>108</v>
      </c>
      <c r="B36" s="1213" t="s">
        <v>332</v>
      </c>
      <c r="C36" s="1213" t="s">
        <v>110</v>
      </c>
      <c r="D36" s="1213" t="s">
        <v>333</v>
      </c>
      <c r="E36" s="1214" t="s">
        <v>334</v>
      </c>
      <c r="F36" s="1215" t="s">
        <v>335</v>
      </c>
      <c r="H36" s="1212" t="s">
        <v>108</v>
      </c>
      <c r="I36" s="1213" t="s">
        <v>332</v>
      </c>
      <c r="J36" s="1213" t="s">
        <v>110</v>
      </c>
      <c r="K36" s="1213" t="s">
        <v>333</v>
      </c>
      <c r="L36" s="1214" t="s">
        <v>334</v>
      </c>
      <c r="M36" s="1215" t="s">
        <v>335</v>
      </c>
      <c r="O36" s="608" t="s">
        <v>108</v>
      </c>
      <c r="P36" s="612" t="s">
        <v>859</v>
      </c>
      <c r="Q36" s="1209" t="s">
        <v>332</v>
      </c>
      <c r="R36" s="1209" t="s">
        <v>110</v>
      </c>
      <c r="S36" s="1209" t="s">
        <v>333</v>
      </c>
      <c r="T36" s="1210" t="s">
        <v>334</v>
      </c>
      <c r="U36" s="1211" t="s">
        <v>335</v>
      </c>
    </row>
    <row r="37" spans="1:21" ht="21.95" customHeight="1">
      <c r="A37" s="68">
        <v>1</v>
      </c>
      <c r="B37" s="123" t="str">
        <f>관리대장!$B130</f>
        <v>9988노인복지센터</v>
      </c>
      <c r="C37" s="123" t="str">
        <f ca="1">관리대장!$D130</f>
        <v>김복순</v>
      </c>
      <c r="D37" s="123" t="str">
        <f ca="1">LEFT(관리대장!$E130,8)</f>
        <v>580314-2</v>
      </c>
      <c r="E37" s="123"/>
      <c r="F37" s="953"/>
      <c r="H37" s="68">
        <v>1</v>
      </c>
      <c r="I37" s="123" t="str">
        <f>B37</f>
        <v>9988노인복지센터</v>
      </c>
      <c r="J37" s="123" t="str">
        <f ca="1">C37</f>
        <v>김복순</v>
      </c>
      <c r="K37" s="123" t="str">
        <f ca="1">D37</f>
        <v>580314-2</v>
      </c>
      <c r="L37" s="123"/>
      <c r="M37" s="953"/>
      <c r="O37" s="68">
        <v>1</v>
      </c>
      <c r="P37" s="123" t="str">
        <f>관리대장!A130</f>
        <v>제2020-1107-01호</v>
      </c>
      <c r="Q37" s="123" t="str">
        <f>I37</f>
        <v>9988노인복지센터</v>
      </c>
      <c r="R37" s="123" t="str">
        <f ca="1">J37</f>
        <v>김복순</v>
      </c>
      <c r="S37" s="123" t="str">
        <f ca="1">K37</f>
        <v>580314-2</v>
      </c>
      <c r="T37" s="123"/>
      <c r="U37" s="953"/>
    </row>
    <row r="38" spans="1:21" ht="21.95" customHeight="1">
      <c r="A38" s="36">
        <v>2</v>
      </c>
      <c r="B38" s="1302" t="str">
        <f>관리대장!$B131</f>
        <v>9988노인복지센터</v>
      </c>
      <c r="C38" s="1302" t="str">
        <f ca="1">관리대장!$D131</f>
        <v>김선순</v>
      </c>
      <c r="D38" s="1302" t="str">
        <f ca="1">LEFT(관리대장!$E131,8)</f>
        <v>640324-2</v>
      </c>
      <c r="E38" s="1302"/>
      <c r="F38" s="1303"/>
      <c r="H38" s="36">
        <v>2</v>
      </c>
      <c r="I38" s="1302" t="str">
        <f t="shared" ref="I38:I64" si="0">B38</f>
        <v>9988노인복지센터</v>
      </c>
      <c r="J38" s="1302" t="str">
        <f t="shared" ref="J38:J64" ca="1" si="1">C38</f>
        <v>김선순</v>
      </c>
      <c r="K38" s="1302" t="str">
        <f t="shared" ref="K38:K64" ca="1" si="2">D38</f>
        <v>640324-2</v>
      </c>
      <c r="L38" s="1302"/>
      <c r="M38" s="1303"/>
      <c r="O38" s="36">
        <v>2</v>
      </c>
      <c r="P38" s="957" t="str">
        <f>관리대장!A131</f>
        <v>제2020-1107-02호</v>
      </c>
      <c r="Q38" s="1302" t="str">
        <f t="shared" ref="Q38:Q62" si="3">I38</f>
        <v>9988노인복지센터</v>
      </c>
      <c r="R38" s="1302" t="str">
        <f t="shared" ref="R38:R62" ca="1" si="4">J38</f>
        <v>김선순</v>
      </c>
      <c r="S38" s="1302" t="str">
        <f t="shared" ref="S38:S62" ca="1" si="5">K38</f>
        <v>640324-2</v>
      </c>
      <c r="T38" s="1302"/>
      <c r="U38" s="1303"/>
    </row>
    <row r="39" spans="1:21" ht="21.95" customHeight="1">
      <c r="A39" s="36">
        <v>3</v>
      </c>
      <c r="B39" s="1302" t="str">
        <f>관리대장!$B132</f>
        <v>9988노인복지센터</v>
      </c>
      <c r="C39" s="1302" t="str">
        <f ca="1">관리대장!$D132</f>
        <v>김소정</v>
      </c>
      <c r="D39" s="1302" t="str">
        <f ca="1">LEFT(관리대장!$E132,8)</f>
        <v>501016-2</v>
      </c>
      <c r="E39" s="1302"/>
      <c r="F39" s="1303"/>
      <c r="H39" s="36">
        <v>3</v>
      </c>
      <c r="I39" s="1302" t="str">
        <f t="shared" si="0"/>
        <v>9988노인복지센터</v>
      </c>
      <c r="J39" s="1302" t="str">
        <f t="shared" ca="1" si="1"/>
        <v>김소정</v>
      </c>
      <c r="K39" s="1302" t="str">
        <f t="shared" ca="1" si="2"/>
        <v>501016-2</v>
      </c>
      <c r="L39" s="1302"/>
      <c r="M39" s="1303"/>
      <c r="O39" s="36">
        <v>3</v>
      </c>
      <c r="P39" s="957" t="str">
        <f>관리대장!A132</f>
        <v>제2020-1107-03호</v>
      </c>
      <c r="Q39" s="1302" t="str">
        <f t="shared" si="3"/>
        <v>9988노인복지센터</v>
      </c>
      <c r="R39" s="1302" t="str">
        <f t="shared" ca="1" si="4"/>
        <v>김소정</v>
      </c>
      <c r="S39" s="1302" t="str">
        <f t="shared" ca="1" si="5"/>
        <v>501016-2</v>
      </c>
      <c r="T39" s="1302"/>
      <c r="U39" s="1303"/>
    </row>
    <row r="40" spans="1:21" ht="21.95" customHeight="1">
      <c r="A40" s="36">
        <v>4</v>
      </c>
      <c r="B40" s="1302" t="str">
        <f>관리대장!$B133</f>
        <v>9988노인복지센터</v>
      </c>
      <c r="C40" s="1302" t="str">
        <f ca="1">관리대장!$D133</f>
        <v>김연수</v>
      </c>
      <c r="D40" s="1302" t="str">
        <f ca="1">LEFT(관리대장!$E133,8)</f>
        <v>560717-2</v>
      </c>
      <c r="E40" s="1302"/>
      <c r="F40" s="1303"/>
      <c r="H40" s="36">
        <v>4</v>
      </c>
      <c r="I40" s="1302" t="str">
        <f t="shared" si="0"/>
        <v>9988노인복지센터</v>
      </c>
      <c r="J40" s="1302" t="str">
        <f t="shared" ca="1" si="1"/>
        <v>김연수</v>
      </c>
      <c r="K40" s="1302" t="str">
        <f t="shared" ca="1" si="2"/>
        <v>560717-2</v>
      </c>
      <c r="L40" s="1302"/>
      <c r="M40" s="1303"/>
      <c r="O40" s="36">
        <v>4</v>
      </c>
      <c r="P40" s="957" t="str">
        <f>관리대장!A133</f>
        <v>제2020-1107-04호</v>
      </c>
      <c r="Q40" s="1302" t="str">
        <f t="shared" si="3"/>
        <v>9988노인복지센터</v>
      </c>
      <c r="R40" s="1302" t="str">
        <f t="shared" ca="1" si="4"/>
        <v>김연수</v>
      </c>
      <c r="S40" s="1302" t="str">
        <f t="shared" ca="1" si="5"/>
        <v>560717-2</v>
      </c>
      <c r="T40" s="1302"/>
      <c r="U40" s="1303"/>
    </row>
    <row r="41" spans="1:21" ht="21.95" customHeight="1">
      <c r="A41" s="36">
        <v>5</v>
      </c>
      <c r="B41" s="1302" t="str">
        <f>관리대장!$B134</f>
        <v>9988노인복지센터</v>
      </c>
      <c r="C41" s="1302" t="str">
        <f ca="1">관리대장!$D134</f>
        <v>김정순</v>
      </c>
      <c r="D41" s="1302" t="str">
        <f ca="1">LEFT(관리대장!$E134,8)</f>
        <v>551110-2</v>
      </c>
      <c r="E41" s="1302"/>
      <c r="F41" s="1303"/>
      <c r="H41" s="36">
        <v>5</v>
      </c>
      <c r="I41" s="1302" t="str">
        <f t="shared" si="0"/>
        <v>9988노인복지센터</v>
      </c>
      <c r="J41" s="1302" t="str">
        <f t="shared" ca="1" si="1"/>
        <v>김정순</v>
      </c>
      <c r="K41" s="1302" t="str">
        <f t="shared" ca="1" si="2"/>
        <v>551110-2</v>
      </c>
      <c r="L41" s="1302"/>
      <c r="M41" s="1303"/>
      <c r="O41" s="36">
        <v>5</v>
      </c>
      <c r="P41" s="957" t="str">
        <f>관리대장!A134</f>
        <v>제2020-1107-05호</v>
      </c>
      <c r="Q41" s="1302" t="str">
        <f t="shared" si="3"/>
        <v>9988노인복지센터</v>
      </c>
      <c r="R41" s="1302" t="str">
        <f t="shared" ca="1" si="4"/>
        <v>김정순</v>
      </c>
      <c r="S41" s="1302" t="str">
        <f t="shared" ca="1" si="5"/>
        <v>551110-2</v>
      </c>
      <c r="T41" s="1302"/>
      <c r="U41" s="1303"/>
    </row>
    <row r="42" spans="1:21" ht="21.95" customHeight="1">
      <c r="A42" s="36">
        <v>6</v>
      </c>
      <c r="B42" s="1302" t="str">
        <f>관리대장!$B135</f>
        <v>9988노인복지센터</v>
      </c>
      <c r="C42" s="1302" t="str">
        <f ca="1">관리대장!$D135</f>
        <v>김찬옥</v>
      </c>
      <c r="D42" s="1302" t="str">
        <f ca="1">LEFT(관리대장!$E135,8)</f>
        <v>590412-2</v>
      </c>
      <c r="E42" s="1302"/>
      <c r="F42" s="1303"/>
      <c r="H42" s="36">
        <v>6</v>
      </c>
      <c r="I42" s="1302" t="str">
        <f t="shared" si="0"/>
        <v>9988노인복지센터</v>
      </c>
      <c r="J42" s="1302" t="str">
        <f t="shared" ca="1" si="1"/>
        <v>김찬옥</v>
      </c>
      <c r="K42" s="1302" t="str">
        <f t="shared" ca="1" si="2"/>
        <v>590412-2</v>
      </c>
      <c r="L42" s="1302"/>
      <c r="M42" s="1303"/>
      <c r="O42" s="36">
        <v>6</v>
      </c>
      <c r="P42" s="957" t="str">
        <f>관리대장!A135</f>
        <v>제2020-1107-06호</v>
      </c>
      <c r="Q42" s="1302" t="str">
        <f t="shared" si="3"/>
        <v>9988노인복지센터</v>
      </c>
      <c r="R42" s="1302" t="str">
        <f t="shared" ca="1" si="4"/>
        <v>김찬옥</v>
      </c>
      <c r="S42" s="1302" t="str">
        <f t="shared" ca="1" si="5"/>
        <v>590412-2</v>
      </c>
      <c r="T42" s="1302"/>
      <c r="U42" s="1303"/>
    </row>
    <row r="43" spans="1:21" ht="21.95" customHeight="1">
      <c r="A43" s="36">
        <v>7</v>
      </c>
      <c r="B43" s="1302" t="str">
        <f>관리대장!$B136</f>
        <v>9988노인복지센터</v>
      </c>
      <c r="C43" s="1302" t="str">
        <f ca="1">관리대장!$D136</f>
        <v>김희자</v>
      </c>
      <c r="D43" s="1302" t="str">
        <f ca="1">LEFT(관리대장!$E136,8)</f>
        <v>590422-2</v>
      </c>
      <c r="E43" s="1302"/>
      <c r="F43" s="1303"/>
      <c r="H43" s="36">
        <v>7</v>
      </c>
      <c r="I43" s="1302" t="str">
        <f t="shared" si="0"/>
        <v>9988노인복지센터</v>
      </c>
      <c r="J43" s="1302" t="str">
        <f t="shared" ca="1" si="1"/>
        <v>김희자</v>
      </c>
      <c r="K43" s="1302" t="str">
        <f t="shared" ca="1" si="2"/>
        <v>590422-2</v>
      </c>
      <c r="L43" s="1302"/>
      <c r="M43" s="1303"/>
      <c r="O43" s="36">
        <v>7</v>
      </c>
      <c r="P43" s="957" t="str">
        <f>관리대장!A136</f>
        <v>제2020-1107-07호</v>
      </c>
      <c r="Q43" s="1302" t="str">
        <f t="shared" si="3"/>
        <v>9988노인복지센터</v>
      </c>
      <c r="R43" s="1302" t="str">
        <f t="shared" ca="1" si="4"/>
        <v>김희자</v>
      </c>
      <c r="S43" s="1302" t="str">
        <f t="shared" ca="1" si="5"/>
        <v>590422-2</v>
      </c>
      <c r="T43" s="1302"/>
      <c r="U43" s="1303"/>
    </row>
    <row r="44" spans="1:21" ht="21.95" customHeight="1">
      <c r="A44" s="36">
        <v>8</v>
      </c>
      <c r="B44" s="1302" t="str">
        <f>관리대장!$B137</f>
        <v>9988노인복지센터</v>
      </c>
      <c r="C44" s="1302" t="str">
        <f ca="1">관리대장!$D137</f>
        <v>민경희</v>
      </c>
      <c r="D44" s="1302" t="str">
        <f ca="1">LEFT(관리대장!$E137,8)</f>
        <v>580819-2</v>
      </c>
      <c r="E44" s="1302"/>
      <c r="F44" s="1303"/>
      <c r="H44" s="36">
        <v>8</v>
      </c>
      <c r="I44" s="1302" t="str">
        <f t="shared" si="0"/>
        <v>9988노인복지센터</v>
      </c>
      <c r="J44" s="1302" t="str">
        <f t="shared" ca="1" si="1"/>
        <v>민경희</v>
      </c>
      <c r="K44" s="1302" t="str">
        <f t="shared" ca="1" si="2"/>
        <v>580819-2</v>
      </c>
      <c r="L44" s="1302"/>
      <c r="M44" s="1303"/>
      <c r="O44" s="36">
        <v>8</v>
      </c>
      <c r="P44" s="957" t="str">
        <f>관리대장!A137</f>
        <v>제2020-1107-08호</v>
      </c>
      <c r="Q44" s="1302" t="str">
        <f t="shared" si="3"/>
        <v>9988노인복지센터</v>
      </c>
      <c r="R44" s="1302" t="str">
        <f t="shared" ca="1" si="4"/>
        <v>민경희</v>
      </c>
      <c r="S44" s="1302" t="str">
        <f t="shared" ca="1" si="5"/>
        <v>580819-2</v>
      </c>
      <c r="T44" s="1302"/>
      <c r="U44" s="1303"/>
    </row>
    <row r="45" spans="1:21" ht="21.95" customHeight="1">
      <c r="A45" s="36">
        <v>9</v>
      </c>
      <c r="B45" s="1302" t="str">
        <f>관리대장!$B138</f>
        <v>9988노인복지센터</v>
      </c>
      <c r="C45" s="1302" t="str">
        <f ca="1">관리대장!$D138</f>
        <v>박경숙</v>
      </c>
      <c r="D45" s="1302" t="str">
        <f ca="1">LEFT(관리대장!$E138,8)</f>
        <v>650223-2</v>
      </c>
      <c r="E45" s="1302"/>
      <c r="F45" s="1303"/>
      <c r="H45" s="36">
        <v>9</v>
      </c>
      <c r="I45" s="1302" t="str">
        <f t="shared" si="0"/>
        <v>9988노인복지센터</v>
      </c>
      <c r="J45" s="1302" t="str">
        <f t="shared" ca="1" si="1"/>
        <v>박경숙</v>
      </c>
      <c r="K45" s="1302" t="str">
        <f t="shared" ca="1" si="2"/>
        <v>650223-2</v>
      </c>
      <c r="L45" s="1302"/>
      <c r="M45" s="1303"/>
      <c r="O45" s="36">
        <v>9</v>
      </c>
      <c r="P45" s="957" t="str">
        <f>관리대장!A138</f>
        <v>제2020-1107-09호</v>
      </c>
      <c r="Q45" s="1302" t="str">
        <f t="shared" si="3"/>
        <v>9988노인복지센터</v>
      </c>
      <c r="R45" s="1302" t="str">
        <f t="shared" ca="1" si="4"/>
        <v>박경숙</v>
      </c>
      <c r="S45" s="1302" t="str">
        <f t="shared" ca="1" si="5"/>
        <v>650223-2</v>
      </c>
      <c r="T45" s="1302"/>
      <c r="U45" s="1303"/>
    </row>
    <row r="46" spans="1:21" ht="21.95" customHeight="1">
      <c r="A46" s="36">
        <v>10</v>
      </c>
      <c r="B46" s="1302" t="str">
        <f>관리대장!$B139</f>
        <v>9988노인복지센터</v>
      </c>
      <c r="C46" s="1302" t="str">
        <f ca="1">관리대장!$D139</f>
        <v>박금희</v>
      </c>
      <c r="D46" s="1302" t="str">
        <f ca="1">LEFT(관리대장!$E139,8)</f>
        <v>681005-2</v>
      </c>
      <c r="E46" s="1302"/>
      <c r="F46" s="1303"/>
      <c r="H46" s="36">
        <v>10</v>
      </c>
      <c r="I46" s="1302" t="str">
        <f t="shared" si="0"/>
        <v>9988노인복지센터</v>
      </c>
      <c r="J46" s="1302" t="str">
        <f t="shared" ca="1" si="1"/>
        <v>박금희</v>
      </c>
      <c r="K46" s="1302" t="str">
        <f t="shared" ca="1" si="2"/>
        <v>681005-2</v>
      </c>
      <c r="L46" s="1302"/>
      <c r="M46" s="1303"/>
      <c r="O46" s="36">
        <v>10</v>
      </c>
      <c r="P46" s="957" t="str">
        <f>관리대장!A139</f>
        <v>제2020-1107-10호</v>
      </c>
      <c r="Q46" s="1302" t="str">
        <f t="shared" si="3"/>
        <v>9988노인복지센터</v>
      </c>
      <c r="R46" s="1302" t="str">
        <f t="shared" ca="1" si="4"/>
        <v>박금희</v>
      </c>
      <c r="S46" s="1302" t="str">
        <f t="shared" ca="1" si="5"/>
        <v>681005-2</v>
      </c>
      <c r="T46" s="1302"/>
      <c r="U46" s="1303"/>
    </row>
    <row r="47" spans="1:21" ht="21.95" customHeight="1">
      <c r="A47" s="36">
        <v>11</v>
      </c>
      <c r="B47" s="1302" t="str">
        <f>관리대장!$B140</f>
        <v>9988노인복지센터</v>
      </c>
      <c r="C47" s="1302" t="str">
        <f ca="1">관리대장!$D140</f>
        <v>서순일</v>
      </c>
      <c r="D47" s="1302" t="str">
        <f ca="1">LEFT(관리대장!$E140,8)</f>
        <v>680815-2</v>
      </c>
      <c r="E47" s="1302"/>
      <c r="F47" s="1303"/>
      <c r="H47" s="36">
        <v>11</v>
      </c>
      <c r="I47" s="1302" t="str">
        <f t="shared" si="0"/>
        <v>9988노인복지센터</v>
      </c>
      <c r="J47" s="1302" t="str">
        <f t="shared" ca="1" si="1"/>
        <v>서순일</v>
      </c>
      <c r="K47" s="1302" t="str">
        <f t="shared" ca="1" si="2"/>
        <v>680815-2</v>
      </c>
      <c r="L47" s="1302"/>
      <c r="M47" s="1303"/>
      <c r="O47" s="36">
        <v>11</v>
      </c>
      <c r="P47" s="957" t="str">
        <f>관리대장!A140</f>
        <v>제2020-1107-11호</v>
      </c>
      <c r="Q47" s="1302" t="str">
        <f t="shared" si="3"/>
        <v>9988노인복지센터</v>
      </c>
      <c r="R47" s="1302" t="str">
        <f t="shared" ca="1" si="4"/>
        <v>서순일</v>
      </c>
      <c r="S47" s="1302" t="str">
        <f t="shared" ca="1" si="5"/>
        <v>680815-2</v>
      </c>
      <c r="T47" s="1302"/>
      <c r="U47" s="1303"/>
    </row>
    <row r="48" spans="1:21" ht="21.95" customHeight="1">
      <c r="A48" s="36">
        <v>12</v>
      </c>
      <c r="B48" s="1302" t="str">
        <f>관리대장!$B141</f>
        <v>9988노인복지센터</v>
      </c>
      <c r="C48" s="1302" t="str">
        <f ca="1">관리대장!$D141</f>
        <v>설용희</v>
      </c>
      <c r="D48" s="1302" t="str">
        <f ca="1">LEFT(관리대장!$E141,8)</f>
        <v>520720-1</v>
      </c>
      <c r="E48" s="1302"/>
      <c r="F48" s="1303"/>
      <c r="H48" s="36">
        <v>12</v>
      </c>
      <c r="I48" s="1302" t="str">
        <f t="shared" si="0"/>
        <v>9988노인복지센터</v>
      </c>
      <c r="J48" s="1302" t="str">
        <f t="shared" ca="1" si="1"/>
        <v>설용희</v>
      </c>
      <c r="K48" s="1302" t="str">
        <f t="shared" ca="1" si="2"/>
        <v>520720-1</v>
      </c>
      <c r="L48" s="1302"/>
      <c r="M48" s="1303"/>
      <c r="O48" s="36">
        <v>12</v>
      </c>
      <c r="P48" s="957" t="str">
        <f>관리대장!A141</f>
        <v>제2020-1107-12호</v>
      </c>
      <c r="Q48" s="1302" t="str">
        <f t="shared" si="3"/>
        <v>9988노인복지센터</v>
      </c>
      <c r="R48" s="1302" t="str">
        <f t="shared" ca="1" si="4"/>
        <v>설용희</v>
      </c>
      <c r="S48" s="1302" t="str">
        <f t="shared" ca="1" si="5"/>
        <v>520720-1</v>
      </c>
      <c r="T48" s="1302"/>
      <c r="U48" s="1303"/>
    </row>
    <row r="49" spans="1:21" ht="21.95" customHeight="1">
      <c r="A49" s="36">
        <v>13</v>
      </c>
      <c r="B49" s="1302" t="str">
        <f>관리대장!$B142</f>
        <v>9988노인복지센터</v>
      </c>
      <c r="C49" s="1302" t="str">
        <f ca="1">관리대장!$D142</f>
        <v>양순이</v>
      </c>
      <c r="D49" s="1302" t="str">
        <f ca="1">LEFT(관리대장!$E142,8)</f>
        <v>570505-2</v>
      </c>
      <c r="E49" s="1302"/>
      <c r="F49" s="1303"/>
      <c r="H49" s="36">
        <v>13</v>
      </c>
      <c r="I49" s="1302" t="str">
        <f t="shared" si="0"/>
        <v>9988노인복지센터</v>
      </c>
      <c r="J49" s="1302" t="str">
        <f t="shared" ca="1" si="1"/>
        <v>양순이</v>
      </c>
      <c r="K49" s="1302" t="str">
        <f t="shared" ca="1" si="2"/>
        <v>570505-2</v>
      </c>
      <c r="L49" s="1302"/>
      <c r="M49" s="1303"/>
      <c r="O49" s="36">
        <v>13</v>
      </c>
      <c r="P49" s="957" t="str">
        <f>관리대장!A142</f>
        <v>제2020-1107-13호</v>
      </c>
      <c r="Q49" s="1302" t="str">
        <f t="shared" si="3"/>
        <v>9988노인복지센터</v>
      </c>
      <c r="R49" s="1302" t="str">
        <f t="shared" ca="1" si="4"/>
        <v>양순이</v>
      </c>
      <c r="S49" s="1302" t="str">
        <f t="shared" ca="1" si="5"/>
        <v>570505-2</v>
      </c>
      <c r="T49" s="1302"/>
      <c r="U49" s="1303"/>
    </row>
    <row r="50" spans="1:21" ht="21.95" customHeight="1">
      <c r="A50" s="36">
        <v>14</v>
      </c>
      <c r="B50" s="1302" t="str">
        <f>관리대장!$B143</f>
        <v>9988노인복지센터</v>
      </c>
      <c r="C50" s="1302" t="str">
        <f ca="1">관리대장!$D143</f>
        <v>엄춘란</v>
      </c>
      <c r="D50" s="1302" t="str">
        <f ca="1">LEFT(관리대장!$E143,8)</f>
        <v>650121-2</v>
      </c>
      <c r="E50" s="1302"/>
      <c r="F50" s="1303"/>
      <c r="H50" s="36">
        <v>14</v>
      </c>
      <c r="I50" s="1302" t="str">
        <f t="shared" si="0"/>
        <v>9988노인복지센터</v>
      </c>
      <c r="J50" s="1302" t="str">
        <f t="shared" ca="1" si="1"/>
        <v>엄춘란</v>
      </c>
      <c r="K50" s="1302" t="str">
        <f t="shared" ca="1" si="2"/>
        <v>650121-2</v>
      </c>
      <c r="L50" s="1302"/>
      <c r="M50" s="1303"/>
      <c r="O50" s="36">
        <v>14</v>
      </c>
      <c r="P50" s="957" t="str">
        <f>관리대장!A143</f>
        <v>제2020-1107-14호</v>
      </c>
      <c r="Q50" s="1302" t="str">
        <f t="shared" si="3"/>
        <v>9988노인복지센터</v>
      </c>
      <c r="R50" s="1302" t="str">
        <f t="shared" ca="1" si="4"/>
        <v>엄춘란</v>
      </c>
      <c r="S50" s="1302" t="str">
        <f t="shared" ca="1" si="5"/>
        <v>650121-2</v>
      </c>
      <c r="T50" s="1302"/>
      <c r="U50" s="1303"/>
    </row>
    <row r="51" spans="1:21" ht="21.95" customHeight="1">
      <c r="A51" s="36">
        <v>15</v>
      </c>
      <c r="B51" s="1302" t="str">
        <f>관리대장!$B144</f>
        <v>9988노인복지센터</v>
      </c>
      <c r="C51" s="1302" t="str">
        <f ca="1">관리대장!$D144</f>
        <v>유길자</v>
      </c>
      <c r="D51" s="1302" t="str">
        <f ca="1">LEFT(관리대장!$E144,8)</f>
        <v>570830-2</v>
      </c>
      <c r="E51" s="1302"/>
      <c r="F51" s="1303"/>
      <c r="H51" s="36">
        <v>15</v>
      </c>
      <c r="I51" s="1302" t="str">
        <f t="shared" si="0"/>
        <v>9988노인복지센터</v>
      </c>
      <c r="J51" s="1302" t="str">
        <f t="shared" ca="1" si="1"/>
        <v>유길자</v>
      </c>
      <c r="K51" s="1302" t="str">
        <f t="shared" ca="1" si="2"/>
        <v>570830-2</v>
      </c>
      <c r="L51" s="1302"/>
      <c r="M51" s="1303"/>
      <c r="O51" s="36">
        <v>15</v>
      </c>
      <c r="P51" s="957" t="str">
        <f>관리대장!A144</f>
        <v>제2020-1107-15호</v>
      </c>
      <c r="Q51" s="1302" t="str">
        <f t="shared" si="3"/>
        <v>9988노인복지센터</v>
      </c>
      <c r="R51" s="1302" t="str">
        <f t="shared" ca="1" si="4"/>
        <v>유길자</v>
      </c>
      <c r="S51" s="1302" t="str">
        <f t="shared" ca="1" si="5"/>
        <v>570830-2</v>
      </c>
      <c r="T51" s="1302"/>
      <c r="U51" s="1303"/>
    </row>
    <row r="52" spans="1:21" ht="21.95" customHeight="1">
      <c r="A52" s="36">
        <v>16</v>
      </c>
      <c r="B52" s="1302" t="str">
        <f>관리대장!$B145</f>
        <v>9988노인복지센터</v>
      </c>
      <c r="C52" s="1302" t="str">
        <f ca="1">관리대장!$D145</f>
        <v>윤인숙</v>
      </c>
      <c r="D52" s="1302" t="str">
        <f ca="1">LEFT(관리대장!$E145,8)</f>
        <v>571013-2</v>
      </c>
      <c r="E52" s="1302"/>
      <c r="F52" s="1303"/>
      <c r="H52" s="36">
        <v>16</v>
      </c>
      <c r="I52" s="1302" t="str">
        <f t="shared" si="0"/>
        <v>9988노인복지센터</v>
      </c>
      <c r="J52" s="1302" t="str">
        <f t="shared" ca="1" si="1"/>
        <v>윤인숙</v>
      </c>
      <c r="K52" s="1302" t="str">
        <f t="shared" ca="1" si="2"/>
        <v>571013-2</v>
      </c>
      <c r="L52" s="1302"/>
      <c r="M52" s="1303"/>
      <c r="O52" s="36">
        <v>16</v>
      </c>
      <c r="P52" s="957" t="str">
        <f>관리대장!A145</f>
        <v>제2020-1107-16호</v>
      </c>
      <c r="Q52" s="1302" t="str">
        <f t="shared" si="3"/>
        <v>9988노인복지센터</v>
      </c>
      <c r="R52" s="1302" t="str">
        <f t="shared" ca="1" si="4"/>
        <v>윤인숙</v>
      </c>
      <c r="S52" s="1302" t="str">
        <f t="shared" ca="1" si="5"/>
        <v>571013-2</v>
      </c>
      <c r="T52" s="1302"/>
      <c r="U52" s="1303"/>
    </row>
    <row r="53" spans="1:21" ht="21.95" customHeight="1">
      <c r="A53" s="36">
        <v>17</v>
      </c>
      <c r="B53" s="1302" t="str">
        <f>관리대장!$B146</f>
        <v>9988노인복지센터</v>
      </c>
      <c r="C53" s="1302" t="str">
        <f ca="1">관리대장!$D146</f>
        <v>이점숙</v>
      </c>
      <c r="D53" s="1302" t="str">
        <f ca="1">LEFT(관리대장!$E146,8)</f>
        <v>571125-2</v>
      </c>
      <c r="E53" s="1302"/>
      <c r="F53" s="1303"/>
      <c r="H53" s="36">
        <v>17</v>
      </c>
      <c r="I53" s="1302" t="str">
        <f t="shared" si="0"/>
        <v>9988노인복지센터</v>
      </c>
      <c r="J53" s="1302" t="str">
        <f t="shared" ca="1" si="1"/>
        <v>이점숙</v>
      </c>
      <c r="K53" s="1302" t="str">
        <f t="shared" ca="1" si="2"/>
        <v>571125-2</v>
      </c>
      <c r="L53" s="1302"/>
      <c r="M53" s="1303"/>
      <c r="O53" s="36">
        <v>17</v>
      </c>
      <c r="P53" s="957" t="str">
        <f>관리대장!A146</f>
        <v>제2020-1107-17호</v>
      </c>
      <c r="Q53" s="1302" t="str">
        <f t="shared" si="3"/>
        <v>9988노인복지센터</v>
      </c>
      <c r="R53" s="1302" t="str">
        <f t="shared" ca="1" si="4"/>
        <v>이점숙</v>
      </c>
      <c r="S53" s="1302" t="str">
        <f t="shared" ca="1" si="5"/>
        <v>571125-2</v>
      </c>
      <c r="T53" s="1302"/>
      <c r="U53" s="1303"/>
    </row>
    <row r="54" spans="1:21" ht="21.95" customHeight="1">
      <c r="A54" s="36">
        <v>18</v>
      </c>
      <c r="B54" s="1302" t="str">
        <f>관리대장!$B147</f>
        <v>9988노인복지센터</v>
      </c>
      <c r="C54" s="1302" t="str">
        <f ca="1">관리대장!$D147</f>
        <v>이춘화</v>
      </c>
      <c r="D54" s="1302" t="str">
        <f ca="1">LEFT(관리대장!$E147,8)</f>
        <v>630804-2</v>
      </c>
      <c r="E54" s="1302"/>
      <c r="F54" s="1303"/>
      <c r="H54" s="36">
        <v>18</v>
      </c>
      <c r="I54" s="1302" t="str">
        <f t="shared" si="0"/>
        <v>9988노인복지센터</v>
      </c>
      <c r="J54" s="1302" t="str">
        <f t="shared" ca="1" si="1"/>
        <v>이춘화</v>
      </c>
      <c r="K54" s="1302" t="str">
        <f t="shared" ca="1" si="2"/>
        <v>630804-2</v>
      </c>
      <c r="L54" s="1302"/>
      <c r="M54" s="1303"/>
      <c r="O54" s="36">
        <v>18</v>
      </c>
      <c r="P54" s="957" t="str">
        <f>관리대장!A147</f>
        <v>제2020-1107-18호</v>
      </c>
      <c r="Q54" s="1302" t="str">
        <f t="shared" si="3"/>
        <v>9988노인복지센터</v>
      </c>
      <c r="R54" s="1302" t="str">
        <f t="shared" ca="1" si="4"/>
        <v>이춘화</v>
      </c>
      <c r="S54" s="1302" t="str">
        <f t="shared" ca="1" si="5"/>
        <v>630804-2</v>
      </c>
      <c r="T54" s="1302"/>
      <c r="U54" s="1303"/>
    </row>
    <row r="55" spans="1:21" ht="21.95" customHeight="1">
      <c r="A55" s="36">
        <v>19</v>
      </c>
      <c r="B55" s="1302" t="str">
        <f>관리대장!$B148</f>
        <v>9988노인복지센터</v>
      </c>
      <c r="C55" s="1302" t="str">
        <f ca="1">관리대장!$D148</f>
        <v>이현주</v>
      </c>
      <c r="D55" s="1302" t="str">
        <f ca="1">LEFT(관리대장!$E148,8)</f>
        <v>610310-2</v>
      </c>
      <c r="E55" s="1302"/>
      <c r="F55" s="1303"/>
      <c r="H55" s="36">
        <v>19</v>
      </c>
      <c r="I55" s="1302" t="str">
        <f t="shared" si="0"/>
        <v>9988노인복지센터</v>
      </c>
      <c r="J55" s="1302" t="str">
        <f t="shared" ca="1" si="1"/>
        <v>이현주</v>
      </c>
      <c r="K55" s="1302" t="str">
        <f t="shared" ca="1" si="2"/>
        <v>610310-2</v>
      </c>
      <c r="L55" s="1302"/>
      <c r="M55" s="1303"/>
      <c r="O55" s="36">
        <v>19</v>
      </c>
      <c r="P55" s="957" t="str">
        <f>관리대장!A148</f>
        <v>제2020-1107-19호</v>
      </c>
      <c r="Q55" s="1302" t="str">
        <f t="shared" si="3"/>
        <v>9988노인복지센터</v>
      </c>
      <c r="R55" s="1302" t="str">
        <f t="shared" ca="1" si="4"/>
        <v>이현주</v>
      </c>
      <c r="S55" s="1302" t="str">
        <f t="shared" ca="1" si="5"/>
        <v>610310-2</v>
      </c>
      <c r="T55" s="1302"/>
      <c r="U55" s="1303"/>
    </row>
    <row r="56" spans="1:21" ht="21.95" customHeight="1">
      <c r="A56" s="36">
        <v>20</v>
      </c>
      <c r="B56" s="1302" t="str">
        <f>관리대장!$B149</f>
        <v>9988노인복지센터</v>
      </c>
      <c r="C56" s="1302" t="str">
        <f ca="1">관리대장!$D149</f>
        <v>임순복</v>
      </c>
      <c r="D56" s="1302" t="str">
        <f ca="1">LEFT(관리대장!$E149,8)</f>
        <v>660420-2</v>
      </c>
      <c r="E56" s="1302"/>
      <c r="F56" s="1303"/>
      <c r="H56" s="36">
        <v>20</v>
      </c>
      <c r="I56" s="1302" t="str">
        <f t="shared" si="0"/>
        <v>9988노인복지센터</v>
      </c>
      <c r="J56" s="1302" t="str">
        <f t="shared" ca="1" si="1"/>
        <v>임순복</v>
      </c>
      <c r="K56" s="1302" t="str">
        <f t="shared" ca="1" si="2"/>
        <v>660420-2</v>
      </c>
      <c r="L56" s="1302"/>
      <c r="M56" s="1303"/>
      <c r="O56" s="36">
        <v>20</v>
      </c>
      <c r="P56" s="957" t="str">
        <f>관리대장!A149</f>
        <v>제2020-1107-20호</v>
      </c>
      <c r="Q56" s="1302" t="str">
        <f t="shared" si="3"/>
        <v>9988노인복지센터</v>
      </c>
      <c r="R56" s="1302" t="str">
        <f t="shared" ca="1" si="4"/>
        <v>임순복</v>
      </c>
      <c r="S56" s="1302" t="str">
        <f t="shared" ca="1" si="5"/>
        <v>660420-2</v>
      </c>
      <c r="T56" s="1302"/>
      <c r="U56" s="1303"/>
    </row>
    <row r="57" spans="1:21" ht="21.95" customHeight="1">
      <c r="A57" s="36">
        <v>21</v>
      </c>
      <c r="B57" s="1302" t="str">
        <f>관리대장!$B150</f>
        <v>9988노인복지센터</v>
      </c>
      <c r="C57" s="1302" t="str">
        <f ca="1">관리대장!$D150</f>
        <v>최옥연</v>
      </c>
      <c r="D57" s="1302" t="str">
        <f ca="1">LEFT(관리대장!$E150,8)</f>
        <v>520615-2</v>
      </c>
      <c r="E57" s="1302"/>
      <c r="F57" s="1303"/>
      <c r="H57" s="36">
        <v>21</v>
      </c>
      <c r="I57" s="1302" t="str">
        <f t="shared" si="0"/>
        <v>9988노인복지센터</v>
      </c>
      <c r="J57" s="1302" t="str">
        <f t="shared" ca="1" si="1"/>
        <v>최옥연</v>
      </c>
      <c r="K57" s="1302" t="str">
        <f t="shared" ca="1" si="2"/>
        <v>520615-2</v>
      </c>
      <c r="L57" s="1302"/>
      <c r="M57" s="1303"/>
      <c r="O57" s="36">
        <v>21</v>
      </c>
      <c r="P57" s="957" t="str">
        <f>관리대장!A150</f>
        <v>제2020-1107-21호</v>
      </c>
      <c r="Q57" s="1302" t="str">
        <f t="shared" si="3"/>
        <v>9988노인복지센터</v>
      </c>
      <c r="R57" s="1302" t="str">
        <f t="shared" ca="1" si="4"/>
        <v>최옥연</v>
      </c>
      <c r="S57" s="1302" t="str">
        <f t="shared" ca="1" si="5"/>
        <v>520615-2</v>
      </c>
      <c r="T57" s="1302"/>
      <c r="U57" s="1303"/>
    </row>
    <row r="58" spans="1:21" ht="21.95" customHeight="1">
      <c r="A58" s="36">
        <v>22</v>
      </c>
      <c r="B58" s="1302" t="str">
        <f>관리대장!$B151</f>
        <v>9988노인복지센터</v>
      </c>
      <c r="C58" s="1302" t="str">
        <f ca="1">관리대장!$D151</f>
        <v>최현애</v>
      </c>
      <c r="D58" s="1302" t="str">
        <f ca="1">LEFT(관리대장!$E151,8)</f>
        <v>670515-2</v>
      </c>
      <c r="E58" s="1302"/>
      <c r="F58" s="1303"/>
      <c r="H58" s="36">
        <v>22</v>
      </c>
      <c r="I58" s="1302" t="str">
        <f t="shared" si="0"/>
        <v>9988노인복지센터</v>
      </c>
      <c r="J58" s="1302" t="str">
        <f t="shared" ca="1" si="1"/>
        <v>최현애</v>
      </c>
      <c r="K58" s="1302" t="str">
        <f t="shared" ca="1" si="2"/>
        <v>670515-2</v>
      </c>
      <c r="L58" s="1302"/>
      <c r="M58" s="1303"/>
      <c r="O58" s="36">
        <v>22</v>
      </c>
      <c r="P58" s="957" t="str">
        <f>관리대장!A151</f>
        <v>제2020-1107-22호</v>
      </c>
      <c r="Q58" s="1302" t="str">
        <f t="shared" si="3"/>
        <v>9988노인복지센터</v>
      </c>
      <c r="R58" s="1302" t="str">
        <f t="shared" ca="1" si="4"/>
        <v>최현애</v>
      </c>
      <c r="S58" s="1302" t="str">
        <f t="shared" ca="1" si="5"/>
        <v>670515-2</v>
      </c>
      <c r="T58" s="1302"/>
      <c r="U58" s="1303"/>
    </row>
    <row r="59" spans="1:21" ht="21.95" customHeight="1">
      <c r="A59" s="36">
        <v>23</v>
      </c>
      <c r="B59" s="1302" t="str">
        <f>관리대장!$B152</f>
        <v>9988노인복지센터</v>
      </c>
      <c r="C59" s="1302" t="str">
        <f ca="1">관리대장!$D152</f>
        <v>피영숙</v>
      </c>
      <c r="D59" s="1302" t="str">
        <f ca="1">LEFT(관리대장!$E152,8)</f>
        <v>600606-2</v>
      </c>
      <c r="E59" s="1302"/>
      <c r="F59" s="1303"/>
      <c r="H59" s="36">
        <v>23</v>
      </c>
      <c r="I59" s="1302" t="str">
        <f t="shared" si="0"/>
        <v>9988노인복지센터</v>
      </c>
      <c r="J59" s="1302" t="str">
        <f t="shared" ca="1" si="1"/>
        <v>피영숙</v>
      </c>
      <c r="K59" s="1302" t="str">
        <f t="shared" ca="1" si="2"/>
        <v>600606-2</v>
      </c>
      <c r="L59" s="1302"/>
      <c r="M59" s="1303"/>
      <c r="O59" s="36">
        <v>23</v>
      </c>
      <c r="P59" s="957" t="str">
        <f>관리대장!A152</f>
        <v>제2020-1107-23호</v>
      </c>
      <c r="Q59" s="1302" t="str">
        <f t="shared" si="3"/>
        <v>9988노인복지센터</v>
      </c>
      <c r="R59" s="1302" t="str">
        <f t="shared" ca="1" si="4"/>
        <v>피영숙</v>
      </c>
      <c r="S59" s="1302" t="str">
        <f t="shared" ca="1" si="5"/>
        <v>600606-2</v>
      </c>
      <c r="T59" s="1302"/>
      <c r="U59" s="1303"/>
    </row>
    <row r="60" spans="1:21" ht="21.95" customHeight="1">
      <c r="A60" s="36">
        <v>24</v>
      </c>
      <c r="B60" s="1302" t="str">
        <f>관리대장!$B153</f>
        <v>9988노인복지센터</v>
      </c>
      <c r="C60" s="1302" t="str">
        <f ca="1">관리대장!$D153</f>
        <v>홍쌍이</v>
      </c>
      <c r="D60" s="1302" t="str">
        <f ca="1">LEFT(관리대장!$E153,8)</f>
        <v>600513-2</v>
      </c>
      <c r="E60" s="1302"/>
      <c r="F60" s="1303"/>
      <c r="H60" s="36">
        <v>24</v>
      </c>
      <c r="I60" s="1302" t="str">
        <f t="shared" si="0"/>
        <v>9988노인복지센터</v>
      </c>
      <c r="J60" s="1302" t="str">
        <f t="shared" ca="1" si="1"/>
        <v>홍쌍이</v>
      </c>
      <c r="K60" s="1302" t="str">
        <f t="shared" ca="1" si="2"/>
        <v>600513-2</v>
      </c>
      <c r="L60" s="1302"/>
      <c r="M60" s="1303"/>
      <c r="O60" s="36">
        <v>24</v>
      </c>
      <c r="P60" s="957" t="str">
        <f>관리대장!A153</f>
        <v>제2020-1107-24호</v>
      </c>
      <c r="Q60" s="1302" t="str">
        <f t="shared" si="3"/>
        <v>9988노인복지센터</v>
      </c>
      <c r="R60" s="1302" t="str">
        <f t="shared" ca="1" si="4"/>
        <v>홍쌍이</v>
      </c>
      <c r="S60" s="1302" t="str">
        <f t="shared" ca="1" si="5"/>
        <v>600513-2</v>
      </c>
      <c r="T60" s="1302"/>
      <c r="U60" s="1303"/>
    </row>
    <row r="61" spans="1:21" ht="21.95" customHeight="1">
      <c r="A61" s="36">
        <v>25</v>
      </c>
      <c r="B61" s="1302" t="str">
        <f>관리대장!$B154</f>
        <v>9988노인복지센터</v>
      </c>
      <c r="C61" s="1302" t="str">
        <f ca="1">관리대장!$D154</f>
        <v>홍영자</v>
      </c>
      <c r="D61" s="1302" t="str">
        <f ca="1">LEFT(관리대장!$E154,8)</f>
        <v>620315-2</v>
      </c>
      <c r="E61" s="1302"/>
      <c r="F61" s="1303"/>
      <c r="H61" s="36">
        <v>25</v>
      </c>
      <c r="I61" s="1302" t="str">
        <f t="shared" si="0"/>
        <v>9988노인복지센터</v>
      </c>
      <c r="J61" s="1302" t="str">
        <f t="shared" ca="1" si="1"/>
        <v>홍영자</v>
      </c>
      <c r="K61" s="1302" t="str">
        <f t="shared" ca="1" si="2"/>
        <v>620315-2</v>
      </c>
      <c r="L61" s="1302"/>
      <c r="M61" s="1303"/>
      <c r="O61" s="36">
        <v>25</v>
      </c>
      <c r="P61" s="957" t="str">
        <f>관리대장!A154</f>
        <v>제2020-1107-25호</v>
      </c>
      <c r="Q61" s="1302" t="str">
        <f t="shared" si="3"/>
        <v>9988노인복지센터</v>
      </c>
      <c r="R61" s="1302" t="str">
        <f t="shared" ca="1" si="4"/>
        <v>홍영자</v>
      </c>
      <c r="S61" s="1302" t="str">
        <f t="shared" ca="1" si="5"/>
        <v>620315-2</v>
      </c>
      <c r="T61" s="1302"/>
      <c r="U61" s="1303"/>
    </row>
    <row r="62" spans="1:21" ht="21.95" customHeight="1">
      <c r="A62" s="36">
        <v>26</v>
      </c>
      <c r="B62" s="1302" t="str">
        <f>관리대장!$B155</f>
        <v>이든케어복지센터1</v>
      </c>
      <c r="C62" s="1302" t="str">
        <f ca="1">관리대장!$D155</f>
        <v>김연순</v>
      </c>
      <c r="D62" s="1302" t="str">
        <f ca="1">LEFT(관리대장!$E155,8)</f>
        <v>490408-2</v>
      </c>
      <c r="E62" s="1302"/>
      <c r="F62" s="1303"/>
      <c r="H62" s="36">
        <v>26</v>
      </c>
      <c r="I62" s="1302" t="str">
        <f t="shared" si="0"/>
        <v>이든케어복지센터1</v>
      </c>
      <c r="J62" s="1302" t="str">
        <f t="shared" ca="1" si="1"/>
        <v>김연순</v>
      </c>
      <c r="K62" s="1302" t="str">
        <f t="shared" ca="1" si="2"/>
        <v>490408-2</v>
      </c>
      <c r="L62" s="1302"/>
      <c r="M62" s="1303"/>
      <c r="O62" s="36">
        <v>26</v>
      </c>
      <c r="P62" s="957" t="str">
        <f>관리대장!A155</f>
        <v>제2020-1107-26호</v>
      </c>
      <c r="Q62" s="1302" t="str">
        <f t="shared" si="3"/>
        <v>이든케어복지센터1</v>
      </c>
      <c r="R62" s="1302" t="str">
        <f t="shared" ca="1" si="4"/>
        <v>김연순</v>
      </c>
      <c r="S62" s="1302" t="str">
        <f t="shared" ca="1" si="5"/>
        <v>490408-2</v>
      </c>
      <c r="T62" s="1302"/>
      <c r="U62" s="1303"/>
    </row>
    <row r="63" spans="1:21" ht="21.95" customHeight="1">
      <c r="A63" s="36">
        <v>27</v>
      </c>
      <c r="B63" s="1302" t="str">
        <f>관리대장!$B156</f>
        <v>이든케어복지센터1</v>
      </c>
      <c r="C63" s="899" t="str">
        <f ca="1">관리대장!$D156</f>
        <v>이금자</v>
      </c>
      <c r="D63" s="899" t="str">
        <f ca="1">LEFT(관리대장!$E156,8)</f>
        <v>730527-2</v>
      </c>
      <c r="E63" s="899"/>
      <c r="F63" s="1320"/>
      <c r="H63" s="36">
        <v>27</v>
      </c>
      <c r="I63" s="1302" t="str">
        <f t="shared" si="0"/>
        <v>이든케어복지센터1</v>
      </c>
      <c r="J63" s="223" t="str">
        <f t="shared" ca="1" si="1"/>
        <v>이금자</v>
      </c>
      <c r="K63" s="223" t="str">
        <f t="shared" ca="1" si="2"/>
        <v>730527-2</v>
      </c>
      <c r="L63" s="223"/>
      <c r="M63" s="198"/>
      <c r="O63" s="36">
        <v>27</v>
      </c>
      <c r="P63" s="1059" t="str">
        <f>관리대장!A156</f>
        <v>제2020-1107-27호</v>
      </c>
      <c r="Q63" s="1302" t="str">
        <f t="shared" ref="Q63:Q66" si="6">I63</f>
        <v>이든케어복지센터1</v>
      </c>
      <c r="R63" s="1302" t="str">
        <f t="shared" ref="R63:R66" ca="1" si="7">J63</f>
        <v>이금자</v>
      </c>
      <c r="S63" s="1302" t="str">
        <f t="shared" ref="S63:S66" ca="1" si="8">K63</f>
        <v>730527-2</v>
      </c>
      <c r="T63" s="223"/>
      <c r="U63" s="198"/>
    </row>
    <row r="64" spans="1:21" ht="21.95" customHeight="1">
      <c r="A64" s="36">
        <v>28</v>
      </c>
      <c r="B64" s="1302" t="str">
        <f>관리대장!$B157</f>
        <v>이든케어복지센터1</v>
      </c>
      <c r="C64" s="899" t="str">
        <f ca="1">관리대장!$D157</f>
        <v>이진남</v>
      </c>
      <c r="D64" s="899" t="str">
        <f ca="1">LEFT(관리대장!$E157,8)</f>
        <v>571211-2</v>
      </c>
      <c r="E64" s="899"/>
      <c r="F64" s="1320"/>
      <c r="H64" s="36">
        <v>28</v>
      </c>
      <c r="I64" s="1302" t="str">
        <f t="shared" si="0"/>
        <v>이든케어복지센터1</v>
      </c>
      <c r="J64" s="899" t="str">
        <f t="shared" ca="1" si="1"/>
        <v>이진남</v>
      </c>
      <c r="K64" s="899" t="str">
        <f t="shared" ca="1" si="2"/>
        <v>571211-2</v>
      </c>
      <c r="L64" s="223"/>
      <c r="M64" s="198"/>
      <c r="O64" s="36">
        <v>28</v>
      </c>
      <c r="P64" s="1059" t="str">
        <f>관리대장!A157</f>
        <v>제2020-1107-28호</v>
      </c>
      <c r="Q64" s="1302" t="str">
        <f t="shared" si="6"/>
        <v>이든케어복지센터1</v>
      </c>
      <c r="R64" s="1302" t="str">
        <f t="shared" ca="1" si="7"/>
        <v>이진남</v>
      </c>
      <c r="S64" s="1302" t="str">
        <f t="shared" ca="1" si="8"/>
        <v>571211-2</v>
      </c>
      <c r="T64" s="223"/>
      <c r="U64" s="198"/>
    </row>
    <row r="65" spans="1:21" ht="21.95" customHeight="1">
      <c r="A65" s="36">
        <v>29</v>
      </c>
      <c r="B65" s="899" t="str">
        <f>관리대장!$B158</f>
        <v>양지재가복지센터</v>
      </c>
      <c r="C65" s="899" t="str">
        <f ca="1">관리대장!$D158</f>
        <v>김경민</v>
      </c>
      <c r="D65" s="899" t="str">
        <f ca="1">LEFT(관리대장!$E158,8)</f>
        <v>780923-2</v>
      </c>
      <c r="E65" s="899"/>
      <c r="F65" s="1320"/>
      <c r="H65" s="36">
        <v>29</v>
      </c>
      <c r="I65" s="899" t="str">
        <f t="shared" ref="I65:I66" si="9">B65</f>
        <v>양지재가복지센터</v>
      </c>
      <c r="J65" s="899" t="str">
        <f t="shared" ref="J65:J66" ca="1" si="10">C65</f>
        <v>김경민</v>
      </c>
      <c r="K65" s="899" t="str">
        <f t="shared" ref="K65:K66" ca="1" si="11">D65</f>
        <v>780923-2</v>
      </c>
      <c r="L65" s="223"/>
      <c r="M65" s="198"/>
      <c r="O65" s="36">
        <v>29</v>
      </c>
      <c r="P65" s="223" t="str">
        <f>관리대장!A158</f>
        <v>제2020-1107-29호</v>
      </c>
      <c r="Q65" s="1302" t="str">
        <f t="shared" si="6"/>
        <v>양지재가복지센터</v>
      </c>
      <c r="R65" s="1302" t="str">
        <f t="shared" ca="1" si="7"/>
        <v>김경민</v>
      </c>
      <c r="S65" s="1302" t="str">
        <f t="shared" ca="1" si="8"/>
        <v>780923-2</v>
      </c>
      <c r="T65" s="223"/>
      <c r="U65" s="198"/>
    </row>
    <row r="66" spans="1:21" ht="21.95" customHeight="1" thickBot="1">
      <c r="A66" s="260">
        <v>30</v>
      </c>
      <c r="B66" s="1319" t="str">
        <f>관리대장!$B159</f>
        <v>로뎀재가복지센터1</v>
      </c>
      <c r="C66" s="1319" t="str">
        <f ca="1">관리대장!$D159</f>
        <v>강형내</v>
      </c>
      <c r="D66" s="1319" t="str">
        <f ca="1">LEFT(관리대장!$E159,8)</f>
        <v>560922-2</v>
      </c>
      <c r="E66" s="1319"/>
      <c r="F66" s="1321"/>
      <c r="H66" s="260">
        <v>30</v>
      </c>
      <c r="I66" s="1319" t="str">
        <f t="shared" si="9"/>
        <v>로뎀재가복지센터1</v>
      </c>
      <c r="J66" s="1319" t="str">
        <f t="shared" ca="1" si="10"/>
        <v>강형내</v>
      </c>
      <c r="K66" s="1319" t="str">
        <f t="shared" ca="1" si="11"/>
        <v>560922-2</v>
      </c>
      <c r="L66" s="566"/>
      <c r="M66" s="202"/>
      <c r="O66" s="260">
        <v>30</v>
      </c>
      <c r="P66" s="566" t="str">
        <f>관리대장!A159</f>
        <v>제2020-1121-01호</v>
      </c>
      <c r="Q66" s="261" t="str">
        <f t="shared" si="6"/>
        <v>로뎀재가복지센터1</v>
      </c>
      <c r="R66" s="261" t="str">
        <f t="shared" ca="1" si="7"/>
        <v>강형내</v>
      </c>
      <c r="S66" s="261" t="str">
        <f t="shared" ca="1" si="8"/>
        <v>560922-2</v>
      </c>
      <c r="T66" s="566"/>
      <c r="U66" s="202"/>
    </row>
    <row r="67" spans="1:21" ht="24" customHeight="1"/>
    <row r="68" spans="1:21" ht="24" customHeight="1"/>
    <row r="69" spans="1:21" ht="31.5">
      <c r="A69" s="1216" t="s">
        <v>2563</v>
      </c>
      <c r="B69" s="2005" t="s">
        <v>2589</v>
      </c>
      <c r="C69" s="2005"/>
      <c r="D69" s="1217" t="s">
        <v>2252</v>
      </c>
      <c r="E69" s="2004" t="s">
        <v>2250</v>
      </c>
      <c r="F69" s="2004"/>
      <c r="G69" s="1218"/>
      <c r="H69" s="1216" t="str">
        <f>A69</f>
        <v>(8회차)</v>
      </c>
      <c r="I69" s="2005" t="str">
        <f>B69</f>
        <v>2020년11월21일 직무교육</v>
      </c>
      <c r="J69" s="2005"/>
      <c r="K69" s="1217" t="s">
        <v>2249</v>
      </c>
      <c r="L69" s="2004" t="s">
        <v>2250</v>
      </c>
      <c r="M69" s="2004"/>
      <c r="N69" s="1218"/>
      <c r="O69" s="1216" t="str">
        <f>A69</f>
        <v>(8회차)</v>
      </c>
      <c r="P69" s="2006" t="str">
        <f>B69</f>
        <v>2020년11월21일 직무교육</v>
      </c>
      <c r="Q69" s="2006"/>
      <c r="R69" s="2003" t="s">
        <v>2251</v>
      </c>
      <c r="S69" s="2003"/>
      <c r="T69" s="2004" t="s">
        <v>2250</v>
      </c>
      <c r="U69" s="2004"/>
    </row>
    <row r="70" spans="1:21" s="61" customFormat="1" ht="12" thickBot="1">
      <c r="A70" s="1219"/>
      <c r="B70" s="1220"/>
      <c r="C70" s="1220"/>
      <c r="D70" s="1221"/>
      <c r="E70" s="1220"/>
      <c r="F70" s="1220"/>
      <c r="H70" s="1222"/>
      <c r="I70" s="1223"/>
      <c r="J70" s="1223"/>
      <c r="K70" s="1224"/>
      <c r="L70" s="1223"/>
      <c r="M70" s="1223"/>
      <c r="O70" s="1222"/>
      <c r="P70" s="1223"/>
      <c r="Q70" s="1223"/>
      <c r="R70" s="1224"/>
      <c r="S70" s="1224"/>
      <c r="T70" s="1223"/>
      <c r="U70" s="1223"/>
    </row>
    <row r="71" spans="1:21" ht="24" customHeight="1" thickBot="1">
      <c r="A71" s="1212" t="s">
        <v>108</v>
      </c>
      <c r="B71" s="1213" t="s">
        <v>332</v>
      </c>
      <c r="C71" s="1213" t="s">
        <v>110</v>
      </c>
      <c r="D71" s="1213" t="s">
        <v>333</v>
      </c>
      <c r="E71" s="1214" t="s">
        <v>334</v>
      </c>
      <c r="F71" s="1215" t="s">
        <v>335</v>
      </c>
      <c r="H71" s="1212" t="s">
        <v>108</v>
      </c>
      <c r="I71" s="1213" t="s">
        <v>332</v>
      </c>
      <c r="J71" s="1213" t="s">
        <v>110</v>
      </c>
      <c r="K71" s="1213" t="s">
        <v>333</v>
      </c>
      <c r="L71" s="1214" t="s">
        <v>334</v>
      </c>
      <c r="M71" s="1215" t="s">
        <v>335</v>
      </c>
      <c r="O71" s="608" t="s">
        <v>108</v>
      </c>
      <c r="P71" s="612" t="s">
        <v>859</v>
      </c>
      <c r="Q71" s="1209" t="s">
        <v>332</v>
      </c>
      <c r="R71" s="1209" t="s">
        <v>110</v>
      </c>
      <c r="S71" s="1209" t="s">
        <v>333</v>
      </c>
      <c r="T71" s="1210" t="s">
        <v>334</v>
      </c>
      <c r="U71" s="1211" t="s">
        <v>335</v>
      </c>
    </row>
    <row r="72" spans="1:21" ht="21.95" customHeight="1">
      <c r="A72" s="68">
        <v>1</v>
      </c>
      <c r="B72" s="123" t="str">
        <f>관리대장!$B159</f>
        <v>로뎀재가복지센터1</v>
      </c>
      <c r="C72" s="123" t="str">
        <f ca="1">관리대장!$D159</f>
        <v>강형내</v>
      </c>
      <c r="D72" s="123" t="str">
        <f ca="1">LEFT(관리대장!$E159,8)</f>
        <v>560922-2</v>
      </c>
      <c r="E72" s="123"/>
      <c r="F72" s="953"/>
      <c r="H72" s="68">
        <v>1</v>
      </c>
      <c r="I72" s="123" t="str">
        <f>B72</f>
        <v>로뎀재가복지센터1</v>
      </c>
      <c r="J72" s="123" t="str">
        <f ca="1">C72</f>
        <v>강형내</v>
      </c>
      <c r="K72" s="123" t="str">
        <f ca="1">D72</f>
        <v>560922-2</v>
      </c>
      <c r="L72" s="123"/>
      <c r="M72" s="953"/>
      <c r="O72" s="68">
        <v>1</v>
      </c>
      <c r="P72" s="123" t="str">
        <f>관리대장!A159</f>
        <v>제2020-1121-01호</v>
      </c>
      <c r="Q72" s="123" t="str">
        <f>I72</f>
        <v>로뎀재가복지센터1</v>
      </c>
      <c r="R72" s="123" t="str">
        <f ca="1">J72</f>
        <v>강형내</v>
      </c>
      <c r="S72" s="123" t="str">
        <f ca="1">K72</f>
        <v>560922-2</v>
      </c>
      <c r="T72" s="123"/>
      <c r="U72" s="953"/>
    </row>
    <row r="73" spans="1:21" ht="21.95" customHeight="1">
      <c r="A73" s="36">
        <v>2</v>
      </c>
      <c r="B73" s="1495" t="str">
        <f>관리대장!$B160</f>
        <v>로뎀재가복지센터1</v>
      </c>
      <c r="C73" s="1495" t="str">
        <f ca="1">관리대장!$D160</f>
        <v>김금수</v>
      </c>
      <c r="D73" s="1495" t="str">
        <f ca="1">LEFT(관리대장!$E160,8)</f>
        <v>620212-2</v>
      </c>
      <c r="E73" s="1495"/>
      <c r="F73" s="1496"/>
      <c r="H73" s="36">
        <v>2</v>
      </c>
      <c r="I73" s="1495" t="str">
        <f t="shared" ref="I73:I101" si="12">B73</f>
        <v>로뎀재가복지센터1</v>
      </c>
      <c r="J73" s="1495" t="str">
        <f t="shared" ref="J73:J101" ca="1" si="13">C73</f>
        <v>김금수</v>
      </c>
      <c r="K73" s="1495" t="str">
        <f t="shared" ref="K73:K101" ca="1" si="14">D73</f>
        <v>620212-2</v>
      </c>
      <c r="L73" s="1495"/>
      <c r="M73" s="1496"/>
      <c r="O73" s="36">
        <v>2</v>
      </c>
      <c r="P73" s="957" t="str">
        <f>관리대장!A160</f>
        <v>제2020-1121-02호</v>
      </c>
      <c r="Q73" s="1495" t="str">
        <f t="shared" ref="Q73:Q101" si="15">I73</f>
        <v>로뎀재가복지센터1</v>
      </c>
      <c r="R73" s="1495" t="str">
        <f t="shared" ref="R73:R101" ca="1" si="16">J73</f>
        <v>김금수</v>
      </c>
      <c r="S73" s="1495" t="str">
        <f t="shared" ref="S73:S101" ca="1" si="17">K73</f>
        <v>620212-2</v>
      </c>
      <c r="T73" s="1495"/>
      <c r="U73" s="1496"/>
    </row>
    <row r="74" spans="1:21" ht="21.95" customHeight="1">
      <c r="A74" s="36">
        <v>3</v>
      </c>
      <c r="B74" s="1495" t="str">
        <f>관리대장!$B161</f>
        <v>로뎀재가복지센터1</v>
      </c>
      <c r="C74" s="1495" t="str">
        <f ca="1">관리대장!$D161</f>
        <v>김순임</v>
      </c>
      <c r="D74" s="1495" t="str">
        <f ca="1">LEFT(관리대장!$E161,8)</f>
        <v>570427-2</v>
      </c>
      <c r="E74" s="1495"/>
      <c r="F74" s="1496"/>
      <c r="H74" s="36">
        <v>3</v>
      </c>
      <c r="I74" s="1495" t="str">
        <f t="shared" si="12"/>
        <v>로뎀재가복지센터1</v>
      </c>
      <c r="J74" s="1495" t="str">
        <f t="shared" ca="1" si="13"/>
        <v>김순임</v>
      </c>
      <c r="K74" s="1495" t="str">
        <f t="shared" ca="1" si="14"/>
        <v>570427-2</v>
      </c>
      <c r="L74" s="1495"/>
      <c r="M74" s="1496"/>
      <c r="O74" s="36">
        <v>3</v>
      </c>
      <c r="P74" s="957" t="str">
        <f>관리대장!A161</f>
        <v>제2020-1121-03호</v>
      </c>
      <c r="Q74" s="1495" t="str">
        <f t="shared" si="15"/>
        <v>로뎀재가복지센터1</v>
      </c>
      <c r="R74" s="1495" t="str">
        <f t="shared" ca="1" si="16"/>
        <v>김순임</v>
      </c>
      <c r="S74" s="1495" t="str">
        <f t="shared" ca="1" si="17"/>
        <v>570427-2</v>
      </c>
      <c r="T74" s="1495"/>
      <c r="U74" s="1496"/>
    </row>
    <row r="75" spans="1:21" ht="21.95" customHeight="1">
      <c r="A75" s="36">
        <v>4</v>
      </c>
      <c r="B75" s="1495" t="str">
        <f>관리대장!$B162</f>
        <v>로뎀재가복지센터1</v>
      </c>
      <c r="C75" s="1495" t="str">
        <f ca="1">관리대장!$D162</f>
        <v>김영숙</v>
      </c>
      <c r="D75" s="1495" t="str">
        <f ca="1">LEFT(관리대장!$E162,8)</f>
        <v>560903-2</v>
      </c>
      <c r="E75" s="1495"/>
      <c r="F75" s="1496"/>
      <c r="H75" s="36">
        <v>4</v>
      </c>
      <c r="I75" s="1495" t="str">
        <f t="shared" si="12"/>
        <v>로뎀재가복지센터1</v>
      </c>
      <c r="J75" s="1495" t="str">
        <f t="shared" ca="1" si="13"/>
        <v>김영숙</v>
      </c>
      <c r="K75" s="1495" t="str">
        <f t="shared" ca="1" si="14"/>
        <v>560903-2</v>
      </c>
      <c r="L75" s="1495"/>
      <c r="M75" s="1496"/>
      <c r="O75" s="36">
        <v>4</v>
      </c>
      <c r="P75" s="957" t="str">
        <f>관리대장!A162</f>
        <v>제2020-1121-04호</v>
      </c>
      <c r="Q75" s="1495" t="str">
        <f t="shared" si="15"/>
        <v>로뎀재가복지센터1</v>
      </c>
      <c r="R75" s="1495" t="str">
        <f t="shared" ca="1" si="16"/>
        <v>김영숙</v>
      </c>
      <c r="S75" s="1495" t="str">
        <f t="shared" ca="1" si="17"/>
        <v>560903-2</v>
      </c>
      <c r="T75" s="1495"/>
      <c r="U75" s="1496"/>
    </row>
    <row r="76" spans="1:21" ht="21.95" customHeight="1">
      <c r="A76" s="36">
        <v>5</v>
      </c>
      <c r="B76" s="1495" t="str">
        <f>관리대장!$B163</f>
        <v>로뎀재가복지센터1</v>
      </c>
      <c r="C76" s="1495" t="str">
        <f ca="1">관리대장!$D163</f>
        <v>김정미</v>
      </c>
      <c r="D76" s="1495" t="str">
        <f ca="1">LEFT(관리대장!$E163,8)</f>
        <v>670303-2</v>
      </c>
      <c r="E76" s="1495"/>
      <c r="F76" s="1496"/>
      <c r="H76" s="36">
        <v>5</v>
      </c>
      <c r="I76" s="1495" t="str">
        <f t="shared" si="12"/>
        <v>로뎀재가복지센터1</v>
      </c>
      <c r="J76" s="1495" t="str">
        <f t="shared" ca="1" si="13"/>
        <v>김정미</v>
      </c>
      <c r="K76" s="1495" t="str">
        <f t="shared" ca="1" si="14"/>
        <v>670303-2</v>
      </c>
      <c r="L76" s="1495"/>
      <c r="M76" s="1496"/>
      <c r="O76" s="36">
        <v>5</v>
      </c>
      <c r="P76" s="957" t="str">
        <f>관리대장!A163</f>
        <v>제2020-1121-05호</v>
      </c>
      <c r="Q76" s="1495" t="str">
        <f t="shared" si="15"/>
        <v>로뎀재가복지센터1</v>
      </c>
      <c r="R76" s="1495" t="str">
        <f t="shared" ca="1" si="16"/>
        <v>김정미</v>
      </c>
      <c r="S76" s="1495" t="str">
        <f t="shared" ca="1" si="17"/>
        <v>670303-2</v>
      </c>
      <c r="T76" s="1495"/>
      <c r="U76" s="1496"/>
    </row>
    <row r="77" spans="1:21" ht="21.95" customHeight="1">
      <c r="A77" s="36">
        <v>6</v>
      </c>
      <c r="B77" s="1495" t="str">
        <f>관리대장!$B164</f>
        <v>로뎀재가복지센터1</v>
      </c>
      <c r="C77" s="1495" t="str">
        <f ca="1">관리대장!$D164</f>
        <v>김정자</v>
      </c>
      <c r="D77" s="1495" t="str">
        <f ca="1">LEFT(관리대장!$E164,8)</f>
        <v>550125-2</v>
      </c>
      <c r="E77" s="1495"/>
      <c r="F77" s="1496"/>
      <c r="H77" s="36">
        <v>6</v>
      </c>
      <c r="I77" s="1495" t="str">
        <f t="shared" si="12"/>
        <v>로뎀재가복지센터1</v>
      </c>
      <c r="J77" s="1495" t="str">
        <f t="shared" ca="1" si="13"/>
        <v>김정자</v>
      </c>
      <c r="K77" s="1495" t="str">
        <f t="shared" ca="1" si="14"/>
        <v>550125-2</v>
      </c>
      <c r="L77" s="1495"/>
      <c r="M77" s="1496"/>
      <c r="O77" s="36">
        <v>6</v>
      </c>
      <c r="P77" s="957" t="str">
        <f>관리대장!A164</f>
        <v>제2020-1121-06호</v>
      </c>
      <c r="Q77" s="1495" t="str">
        <f t="shared" si="15"/>
        <v>로뎀재가복지센터1</v>
      </c>
      <c r="R77" s="1495" t="str">
        <f t="shared" ca="1" si="16"/>
        <v>김정자</v>
      </c>
      <c r="S77" s="1495" t="str">
        <f t="shared" ca="1" si="17"/>
        <v>550125-2</v>
      </c>
      <c r="T77" s="1495"/>
      <c r="U77" s="1496"/>
    </row>
    <row r="78" spans="1:21" ht="21.95" customHeight="1">
      <c r="A78" s="36">
        <v>7</v>
      </c>
      <c r="B78" s="1495" t="str">
        <f>관리대장!$B165</f>
        <v>로뎀재가복지센터1</v>
      </c>
      <c r="C78" s="1495" t="str">
        <f ca="1">관리대장!$D165</f>
        <v>김화숙</v>
      </c>
      <c r="D78" s="1495" t="str">
        <f ca="1">LEFT(관리대장!$E165,8)</f>
        <v>600622-2</v>
      </c>
      <c r="E78" s="1495"/>
      <c r="F78" s="1496"/>
      <c r="H78" s="36">
        <v>7</v>
      </c>
      <c r="I78" s="1495" t="str">
        <f t="shared" si="12"/>
        <v>로뎀재가복지센터1</v>
      </c>
      <c r="J78" s="1495" t="str">
        <f t="shared" ca="1" si="13"/>
        <v>김화숙</v>
      </c>
      <c r="K78" s="1495" t="str">
        <f t="shared" ca="1" si="14"/>
        <v>600622-2</v>
      </c>
      <c r="L78" s="1495"/>
      <c r="M78" s="1496"/>
      <c r="O78" s="36">
        <v>7</v>
      </c>
      <c r="P78" s="957" t="str">
        <f>관리대장!A165</f>
        <v>제2020-1121-07호</v>
      </c>
      <c r="Q78" s="1495" t="str">
        <f t="shared" si="15"/>
        <v>로뎀재가복지센터1</v>
      </c>
      <c r="R78" s="1495" t="str">
        <f t="shared" ca="1" si="16"/>
        <v>김화숙</v>
      </c>
      <c r="S78" s="1495" t="str">
        <f t="shared" ca="1" si="17"/>
        <v>600622-2</v>
      </c>
      <c r="T78" s="1495"/>
      <c r="U78" s="1496"/>
    </row>
    <row r="79" spans="1:21" ht="21.95" customHeight="1">
      <c r="A79" s="36">
        <v>8</v>
      </c>
      <c r="B79" s="1495" t="str">
        <f>관리대장!$B166</f>
        <v>로뎀재가복지센터1</v>
      </c>
      <c r="C79" s="1495" t="str">
        <f ca="1">관리대장!$D166</f>
        <v>나금복</v>
      </c>
      <c r="D79" s="1495" t="str">
        <f ca="1">LEFT(관리대장!$E166,8)</f>
        <v>550523-2</v>
      </c>
      <c r="E79" s="1495"/>
      <c r="F79" s="1496"/>
      <c r="H79" s="36">
        <v>8</v>
      </c>
      <c r="I79" s="1495" t="str">
        <f t="shared" si="12"/>
        <v>로뎀재가복지센터1</v>
      </c>
      <c r="J79" s="1495" t="str">
        <f t="shared" ca="1" si="13"/>
        <v>나금복</v>
      </c>
      <c r="K79" s="1495" t="str">
        <f t="shared" ca="1" si="14"/>
        <v>550523-2</v>
      </c>
      <c r="L79" s="1495"/>
      <c r="M79" s="1496"/>
      <c r="O79" s="36">
        <v>8</v>
      </c>
      <c r="P79" s="957" t="str">
        <f>관리대장!A166</f>
        <v>제2020-1121-08호</v>
      </c>
      <c r="Q79" s="1495" t="str">
        <f t="shared" si="15"/>
        <v>로뎀재가복지센터1</v>
      </c>
      <c r="R79" s="1495" t="str">
        <f t="shared" ca="1" si="16"/>
        <v>나금복</v>
      </c>
      <c r="S79" s="1495" t="str">
        <f t="shared" ca="1" si="17"/>
        <v>550523-2</v>
      </c>
      <c r="T79" s="1495"/>
      <c r="U79" s="1496"/>
    </row>
    <row r="80" spans="1:21" ht="21.95" customHeight="1">
      <c r="A80" s="36">
        <v>9</v>
      </c>
      <c r="B80" s="1495" t="str">
        <f>관리대장!$B167</f>
        <v>로뎀재가복지센터1</v>
      </c>
      <c r="C80" s="1495" t="str">
        <f ca="1">관리대장!$D167</f>
        <v>박성숙</v>
      </c>
      <c r="D80" s="1495" t="str">
        <f ca="1">LEFT(관리대장!$E167,8)</f>
        <v>650825-2</v>
      </c>
      <c r="E80" s="1495"/>
      <c r="F80" s="1496"/>
      <c r="H80" s="36">
        <v>9</v>
      </c>
      <c r="I80" s="1495" t="str">
        <f t="shared" si="12"/>
        <v>로뎀재가복지센터1</v>
      </c>
      <c r="J80" s="1495" t="str">
        <f t="shared" ca="1" si="13"/>
        <v>박성숙</v>
      </c>
      <c r="K80" s="1495" t="str">
        <f t="shared" ca="1" si="14"/>
        <v>650825-2</v>
      </c>
      <c r="L80" s="1495"/>
      <c r="M80" s="1496"/>
      <c r="O80" s="36">
        <v>9</v>
      </c>
      <c r="P80" s="957" t="str">
        <f>관리대장!A167</f>
        <v>제2020-1121-09호</v>
      </c>
      <c r="Q80" s="1495" t="str">
        <f t="shared" si="15"/>
        <v>로뎀재가복지센터1</v>
      </c>
      <c r="R80" s="1495" t="str">
        <f t="shared" ca="1" si="16"/>
        <v>박성숙</v>
      </c>
      <c r="S80" s="1495" t="str">
        <f t="shared" ca="1" si="17"/>
        <v>650825-2</v>
      </c>
      <c r="T80" s="1495"/>
      <c r="U80" s="1496"/>
    </row>
    <row r="81" spans="1:21" ht="21.95" customHeight="1">
      <c r="A81" s="36">
        <v>10</v>
      </c>
      <c r="B81" s="1495" t="str">
        <f>관리대장!$B168</f>
        <v>로뎀재가복지센터1</v>
      </c>
      <c r="C81" s="1495" t="str">
        <f ca="1">관리대장!$D168</f>
        <v>박인옥</v>
      </c>
      <c r="D81" s="1495" t="str">
        <f ca="1">LEFT(관리대장!$E168,8)</f>
        <v>620115-2</v>
      </c>
      <c r="E81" s="1495"/>
      <c r="F81" s="1496"/>
      <c r="H81" s="36">
        <v>10</v>
      </c>
      <c r="I81" s="1495" t="str">
        <f t="shared" si="12"/>
        <v>로뎀재가복지센터1</v>
      </c>
      <c r="J81" s="1495" t="str">
        <f t="shared" ca="1" si="13"/>
        <v>박인옥</v>
      </c>
      <c r="K81" s="1495" t="str">
        <f t="shared" ca="1" si="14"/>
        <v>620115-2</v>
      </c>
      <c r="L81" s="1495"/>
      <c r="M81" s="1496"/>
      <c r="O81" s="36">
        <v>10</v>
      </c>
      <c r="P81" s="957" t="str">
        <f>관리대장!A168</f>
        <v>제2020-1121-10호</v>
      </c>
      <c r="Q81" s="1495" t="str">
        <f t="shared" si="15"/>
        <v>로뎀재가복지센터1</v>
      </c>
      <c r="R81" s="1495" t="str">
        <f t="shared" ca="1" si="16"/>
        <v>박인옥</v>
      </c>
      <c r="S81" s="1495" t="str">
        <f t="shared" ca="1" si="17"/>
        <v>620115-2</v>
      </c>
      <c r="T81" s="1495"/>
      <c r="U81" s="1496"/>
    </row>
    <row r="82" spans="1:21" ht="21.95" customHeight="1">
      <c r="A82" s="36">
        <v>11</v>
      </c>
      <c r="B82" s="1495" t="str">
        <f>관리대장!$B169</f>
        <v>로뎀재가복지센터1</v>
      </c>
      <c r="C82" s="1495" t="str">
        <f ca="1">관리대장!$D169</f>
        <v>박홍숙</v>
      </c>
      <c r="D82" s="1495" t="str">
        <f ca="1">LEFT(관리대장!$E169,8)</f>
        <v>591101-2</v>
      </c>
      <c r="E82" s="1495"/>
      <c r="F82" s="1496"/>
      <c r="H82" s="36">
        <v>11</v>
      </c>
      <c r="I82" s="1495" t="str">
        <f t="shared" si="12"/>
        <v>로뎀재가복지센터1</v>
      </c>
      <c r="J82" s="1495" t="str">
        <f t="shared" ca="1" si="13"/>
        <v>박홍숙</v>
      </c>
      <c r="K82" s="1495" t="str">
        <f t="shared" ca="1" si="14"/>
        <v>591101-2</v>
      </c>
      <c r="L82" s="1495"/>
      <c r="M82" s="1496"/>
      <c r="O82" s="36">
        <v>11</v>
      </c>
      <c r="P82" s="957" t="str">
        <f>관리대장!A169</f>
        <v>제2020-1121-11호</v>
      </c>
      <c r="Q82" s="1495" t="str">
        <f t="shared" si="15"/>
        <v>로뎀재가복지센터1</v>
      </c>
      <c r="R82" s="1495" t="str">
        <f t="shared" ca="1" si="16"/>
        <v>박홍숙</v>
      </c>
      <c r="S82" s="1495" t="str">
        <f t="shared" ca="1" si="17"/>
        <v>591101-2</v>
      </c>
      <c r="T82" s="1495"/>
      <c r="U82" s="1496"/>
    </row>
    <row r="83" spans="1:21" ht="21.95" customHeight="1">
      <c r="A83" s="36">
        <v>12</v>
      </c>
      <c r="B83" s="1495" t="str">
        <f>관리대장!$B170</f>
        <v>로뎀재가복지센터1</v>
      </c>
      <c r="C83" s="1495" t="str">
        <f ca="1">관리대장!$D170</f>
        <v>변성희</v>
      </c>
      <c r="D83" s="1495" t="str">
        <f ca="1">LEFT(관리대장!$E170,8)</f>
        <v>670528-2</v>
      </c>
      <c r="E83" s="1495"/>
      <c r="F83" s="1496"/>
      <c r="H83" s="36">
        <v>12</v>
      </c>
      <c r="I83" s="1495" t="str">
        <f t="shared" si="12"/>
        <v>로뎀재가복지센터1</v>
      </c>
      <c r="J83" s="1495" t="str">
        <f t="shared" ca="1" si="13"/>
        <v>변성희</v>
      </c>
      <c r="K83" s="1495" t="str">
        <f t="shared" ca="1" si="14"/>
        <v>670528-2</v>
      </c>
      <c r="L83" s="1495"/>
      <c r="M83" s="1496"/>
      <c r="O83" s="36">
        <v>12</v>
      </c>
      <c r="P83" s="957" t="str">
        <f>관리대장!A170</f>
        <v>제2020-1121-12호</v>
      </c>
      <c r="Q83" s="1495" t="str">
        <f t="shared" si="15"/>
        <v>로뎀재가복지센터1</v>
      </c>
      <c r="R83" s="1495" t="str">
        <f t="shared" ca="1" si="16"/>
        <v>변성희</v>
      </c>
      <c r="S83" s="1495" t="str">
        <f t="shared" ca="1" si="17"/>
        <v>670528-2</v>
      </c>
      <c r="T83" s="1495"/>
      <c r="U83" s="1496"/>
    </row>
    <row r="84" spans="1:21" ht="21.95" customHeight="1">
      <c r="A84" s="36">
        <v>13</v>
      </c>
      <c r="B84" s="1495" t="str">
        <f>관리대장!$B171</f>
        <v>로뎀재가복지센터1</v>
      </c>
      <c r="C84" s="1495" t="str">
        <f ca="1">관리대장!$D171</f>
        <v>서남숙</v>
      </c>
      <c r="D84" s="1495" t="str">
        <f ca="1">LEFT(관리대장!$E171,8)</f>
        <v>591220-2</v>
      </c>
      <c r="E84" s="1495"/>
      <c r="F84" s="1496"/>
      <c r="H84" s="36">
        <v>13</v>
      </c>
      <c r="I84" s="1495" t="str">
        <f t="shared" si="12"/>
        <v>로뎀재가복지센터1</v>
      </c>
      <c r="J84" s="1495" t="str">
        <f t="shared" ca="1" si="13"/>
        <v>서남숙</v>
      </c>
      <c r="K84" s="1495" t="str">
        <f t="shared" ca="1" si="14"/>
        <v>591220-2</v>
      </c>
      <c r="L84" s="1495"/>
      <c r="M84" s="1496"/>
      <c r="O84" s="36">
        <v>13</v>
      </c>
      <c r="P84" s="957" t="str">
        <f>관리대장!A171</f>
        <v>제2020-1121-13호</v>
      </c>
      <c r="Q84" s="1495" t="str">
        <f t="shared" si="15"/>
        <v>로뎀재가복지센터1</v>
      </c>
      <c r="R84" s="1495" t="str">
        <f t="shared" ca="1" si="16"/>
        <v>서남숙</v>
      </c>
      <c r="S84" s="1495" t="str">
        <f t="shared" ca="1" si="17"/>
        <v>591220-2</v>
      </c>
      <c r="T84" s="1495"/>
      <c r="U84" s="1496"/>
    </row>
    <row r="85" spans="1:21" ht="21.95" customHeight="1">
      <c r="A85" s="36">
        <v>14</v>
      </c>
      <c r="B85" s="1495" t="str">
        <f>관리대장!$B172</f>
        <v>로뎀재가복지센터1</v>
      </c>
      <c r="C85" s="1495" t="str">
        <f ca="1">관리대장!$D172</f>
        <v>송순자</v>
      </c>
      <c r="D85" s="1495" t="str">
        <f ca="1">LEFT(관리대장!$E172,8)</f>
        <v>571124-2</v>
      </c>
      <c r="E85" s="1495"/>
      <c r="F85" s="1496"/>
      <c r="H85" s="36">
        <v>14</v>
      </c>
      <c r="I85" s="1495" t="str">
        <f t="shared" si="12"/>
        <v>로뎀재가복지센터1</v>
      </c>
      <c r="J85" s="1495" t="str">
        <f t="shared" ca="1" si="13"/>
        <v>송순자</v>
      </c>
      <c r="K85" s="1495" t="str">
        <f t="shared" ca="1" si="14"/>
        <v>571124-2</v>
      </c>
      <c r="L85" s="1495"/>
      <c r="M85" s="1496"/>
      <c r="O85" s="36">
        <v>14</v>
      </c>
      <c r="P85" s="957" t="str">
        <f>관리대장!A172</f>
        <v>제2020-1121-14호</v>
      </c>
      <c r="Q85" s="1495" t="str">
        <f t="shared" si="15"/>
        <v>로뎀재가복지센터1</v>
      </c>
      <c r="R85" s="1495" t="str">
        <f t="shared" ca="1" si="16"/>
        <v>송순자</v>
      </c>
      <c r="S85" s="1495" t="str">
        <f t="shared" ca="1" si="17"/>
        <v>571124-2</v>
      </c>
      <c r="T85" s="1495"/>
      <c r="U85" s="1496"/>
    </row>
    <row r="86" spans="1:21" ht="21.95" customHeight="1">
      <c r="A86" s="36">
        <v>15</v>
      </c>
      <c r="B86" s="1495" t="str">
        <f>관리대장!$B173</f>
        <v>로뎀재가복지센터1</v>
      </c>
      <c r="C86" s="1495" t="str">
        <f ca="1">관리대장!$D173</f>
        <v>용명화</v>
      </c>
      <c r="D86" s="1495" t="str">
        <f ca="1">LEFT(관리대장!$E173,8)</f>
        <v>600111-2</v>
      </c>
      <c r="E86" s="1495"/>
      <c r="F86" s="1496"/>
      <c r="H86" s="36">
        <v>15</v>
      </c>
      <c r="I86" s="1495" t="str">
        <f t="shared" si="12"/>
        <v>로뎀재가복지센터1</v>
      </c>
      <c r="J86" s="1495" t="str">
        <f t="shared" ca="1" si="13"/>
        <v>용명화</v>
      </c>
      <c r="K86" s="1495" t="str">
        <f t="shared" ca="1" si="14"/>
        <v>600111-2</v>
      </c>
      <c r="L86" s="1495"/>
      <c r="M86" s="1496"/>
      <c r="O86" s="36">
        <v>15</v>
      </c>
      <c r="P86" s="957" t="str">
        <f>관리대장!A173</f>
        <v>제2020-1121-15호</v>
      </c>
      <c r="Q86" s="1495" t="str">
        <f t="shared" si="15"/>
        <v>로뎀재가복지센터1</v>
      </c>
      <c r="R86" s="1495" t="str">
        <f t="shared" ca="1" si="16"/>
        <v>용명화</v>
      </c>
      <c r="S86" s="1495" t="str">
        <f t="shared" ca="1" si="17"/>
        <v>600111-2</v>
      </c>
      <c r="T86" s="1495"/>
      <c r="U86" s="1496"/>
    </row>
    <row r="87" spans="1:21" ht="21.95" customHeight="1">
      <c r="A87" s="36">
        <v>16</v>
      </c>
      <c r="B87" s="1495" t="str">
        <f>관리대장!$B174</f>
        <v>로뎀재가복지센터1</v>
      </c>
      <c r="C87" s="1495" t="str">
        <f ca="1">관리대장!$D174</f>
        <v>이경숙</v>
      </c>
      <c r="D87" s="1495" t="str">
        <f ca="1">LEFT(관리대장!$E174,8)</f>
        <v>620606-2</v>
      </c>
      <c r="E87" s="1495"/>
      <c r="F87" s="1496"/>
      <c r="H87" s="36">
        <v>16</v>
      </c>
      <c r="I87" s="1495" t="str">
        <f t="shared" si="12"/>
        <v>로뎀재가복지센터1</v>
      </c>
      <c r="J87" s="1495" t="str">
        <f t="shared" ca="1" si="13"/>
        <v>이경숙</v>
      </c>
      <c r="K87" s="1495" t="str">
        <f t="shared" ca="1" si="14"/>
        <v>620606-2</v>
      </c>
      <c r="L87" s="1495"/>
      <c r="M87" s="1496"/>
      <c r="O87" s="36">
        <v>16</v>
      </c>
      <c r="P87" s="957" t="str">
        <f>관리대장!A174</f>
        <v>제2020-1121-16호</v>
      </c>
      <c r="Q87" s="1495" t="str">
        <f t="shared" si="15"/>
        <v>로뎀재가복지센터1</v>
      </c>
      <c r="R87" s="1495" t="str">
        <f t="shared" ca="1" si="16"/>
        <v>이경숙</v>
      </c>
      <c r="S87" s="1495" t="str">
        <f t="shared" ca="1" si="17"/>
        <v>620606-2</v>
      </c>
      <c r="T87" s="1495"/>
      <c r="U87" s="1496"/>
    </row>
    <row r="88" spans="1:21" ht="21.95" customHeight="1">
      <c r="A88" s="36">
        <v>17</v>
      </c>
      <c r="B88" s="1495" t="str">
        <f>관리대장!$B175</f>
        <v>로뎀재가복지센터1</v>
      </c>
      <c r="C88" s="1495" t="str">
        <f ca="1">관리대장!$D175</f>
        <v>이병숙</v>
      </c>
      <c r="D88" s="1495" t="str">
        <f ca="1">LEFT(관리대장!$E175,8)</f>
        <v>700315-2</v>
      </c>
      <c r="E88" s="1495"/>
      <c r="F88" s="1496"/>
      <c r="H88" s="36">
        <v>17</v>
      </c>
      <c r="I88" s="1495" t="str">
        <f t="shared" si="12"/>
        <v>로뎀재가복지센터1</v>
      </c>
      <c r="J88" s="1495" t="str">
        <f t="shared" ca="1" si="13"/>
        <v>이병숙</v>
      </c>
      <c r="K88" s="1495" t="str">
        <f t="shared" ca="1" si="14"/>
        <v>700315-2</v>
      </c>
      <c r="L88" s="1495"/>
      <c r="M88" s="1496"/>
      <c r="O88" s="36">
        <v>17</v>
      </c>
      <c r="P88" s="957" t="str">
        <f>관리대장!A175</f>
        <v>제2020-1121-17호</v>
      </c>
      <c r="Q88" s="1495" t="str">
        <f t="shared" si="15"/>
        <v>로뎀재가복지센터1</v>
      </c>
      <c r="R88" s="1495" t="str">
        <f t="shared" ca="1" si="16"/>
        <v>이병숙</v>
      </c>
      <c r="S88" s="1495" t="str">
        <f t="shared" ca="1" si="17"/>
        <v>700315-2</v>
      </c>
      <c r="T88" s="1495"/>
      <c r="U88" s="1496"/>
    </row>
    <row r="89" spans="1:21" ht="21.95" customHeight="1">
      <c r="A89" s="36">
        <v>18</v>
      </c>
      <c r="B89" s="1495" t="str">
        <f>관리대장!$B176</f>
        <v>로뎀재가복지센터1</v>
      </c>
      <c r="C89" s="1495" t="str">
        <f ca="1">관리대장!$D176</f>
        <v>이복선</v>
      </c>
      <c r="D89" s="1495" t="str">
        <f ca="1">LEFT(관리대장!$E176,8)</f>
        <v>560608-2</v>
      </c>
      <c r="E89" s="1495"/>
      <c r="F89" s="1496"/>
      <c r="H89" s="36">
        <v>18</v>
      </c>
      <c r="I89" s="1495" t="str">
        <f t="shared" si="12"/>
        <v>로뎀재가복지센터1</v>
      </c>
      <c r="J89" s="1495" t="str">
        <f t="shared" ca="1" si="13"/>
        <v>이복선</v>
      </c>
      <c r="K89" s="1495" t="str">
        <f t="shared" ca="1" si="14"/>
        <v>560608-2</v>
      </c>
      <c r="L89" s="1495"/>
      <c r="M89" s="1496"/>
      <c r="O89" s="36">
        <v>18</v>
      </c>
      <c r="P89" s="957" t="str">
        <f>관리대장!A176</f>
        <v>제2020-1121-18호</v>
      </c>
      <c r="Q89" s="1495" t="str">
        <f t="shared" si="15"/>
        <v>로뎀재가복지센터1</v>
      </c>
      <c r="R89" s="1495" t="str">
        <f t="shared" ca="1" si="16"/>
        <v>이복선</v>
      </c>
      <c r="S89" s="1495" t="str">
        <f t="shared" ca="1" si="17"/>
        <v>560608-2</v>
      </c>
      <c r="T89" s="1495"/>
      <c r="U89" s="1496"/>
    </row>
    <row r="90" spans="1:21" ht="21.95" customHeight="1">
      <c r="A90" s="36">
        <v>19</v>
      </c>
      <c r="B90" s="1495" t="str">
        <f>관리대장!$B177</f>
        <v>로뎀재가복지센터1</v>
      </c>
      <c r="C90" s="1495" t="str">
        <f ca="1">관리대장!$D177</f>
        <v>이상열</v>
      </c>
      <c r="D90" s="1495" t="str">
        <f ca="1">LEFT(관리대장!$E177,8)</f>
        <v>510306-1</v>
      </c>
      <c r="E90" s="1495"/>
      <c r="F90" s="1496"/>
      <c r="H90" s="36">
        <v>19</v>
      </c>
      <c r="I90" s="1495" t="str">
        <f t="shared" si="12"/>
        <v>로뎀재가복지센터1</v>
      </c>
      <c r="J90" s="1495" t="str">
        <f t="shared" ca="1" si="13"/>
        <v>이상열</v>
      </c>
      <c r="K90" s="1495" t="str">
        <f t="shared" ca="1" si="14"/>
        <v>510306-1</v>
      </c>
      <c r="L90" s="1495"/>
      <c r="M90" s="1496"/>
      <c r="O90" s="36">
        <v>19</v>
      </c>
      <c r="P90" s="957" t="str">
        <f>관리대장!A177</f>
        <v>제2020-1121-19호</v>
      </c>
      <c r="Q90" s="1495" t="str">
        <f t="shared" si="15"/>
        <v>로뎀재가복지센터1</v>
      </c>
      <c r="R90" s="1495" t="str">
        <f t="shared" ca="1" si="16"/>
        <v>이상열</v>
      </c>
      <c r="S90" s="1495" t="str">
        <f t="shared" ca="1" si="17"/>
        <v>510306-1</v>
      </c>
      <c r="T90" s="1495"/>
      <c r="U90" s="1496"/>
    </row>
    <row r="91" spans="1:21" ht="21.95" customHeight="1">
      <c r="A91" s="36">
        <v>20</v>
      </c>
      <c r="B91" s="1495" t="str">
        <f>관리대장!$B178</f>
        <v>로뎀재가복지센터1</v>
      </c>
      <c r="C91" s="1495" t="str">
        <f ca="1">관리대장!$D178</f>
        <v>이영숙</v>
      </c>
      <c r="D91" s="1495" t="str">
        <f ca="1">LEFT(관리대장!$E178,8)</f>
        <v>490214-2</v>
      </c>
      <c r="E91" s="1495"/>
      <c r="F91" s="1496"/>
      <c r="H91" s="36">
        <v>20</v>
      </c>
      <c r="I91" s="1495" t="str">
        <f t="shared" si="12"/>
        <v>로뎀재가복지센터1</v>
      </c>
      <c r="J91" s="1495" t="str">
        <f t="shared" ca="1" si="13"/>
        <v>이영숙</v>
      </c>
      <c r="K91" s="1495" t="str">
        <f t="shared" ca="1" si="14"/>
        <v>490214-2</v>
      </c>
      <c r="L91" s="1495"/>
      <c r="M91" s="1496"/>
      <c r="O91" s="36">
        <v>20</v>
      </c>
      <c r="P91" s="957" t="str">
        <f>관리대장!A178</f>
        <v>제2020-1121-20호</v>
      </c>
      <c r="Q91" s="1495" t="str">
        <f t="shared" si="15"/>
        <v>로뎀재가복지센터1</v>
      </c>
      <c r="R91" s="1495" t="str">
        <f t="shared" ca="1" si="16"/>
        <v>이영숙</v>
      </c>
      <c r="S91" s="1495" t="str">
        <f t="shared" ca="1" si="17"/>
        <v>490214-2</v>
      </c>
      <c r="T91" s="1495"/>
      <c r="U91" s="1496"/>
    </row>
    <row r="92" spans="1:21" ht="21.95" customHeight="1">
      <c r="A92" s="36">
        <v>21</v>
      </c>
      <c r="B92" s="1495" t="str">
        <f>관리대장!$B179</f>
        <v>로뎀재가복지센터1</v>
      </c>
      <c r="C92" s="1495" t="str">
        <f ca="1">관리대장!$D179</f>
        <v>이영인</v>
      </c>
      <c r="D92" s="1495" t="str">
        <f ca="1">LEFT(관리대장!$E179,8)</f>
        <v>580307-2</v>
      </c>
      <c r="E92" s="1495"/>
      <c r="F92" s="1496"/>
      <c r="H92" s="36">
        <v>21</v>
      </c>
      <c r="I92" s="1495" t="str">
        <f t="shared" si="12"/>
        <v>로뎀재가복지센터1</v>
      </c>
      <c r="J92" s="1495" t="str">
        <f t="shared" ca="1" si="13"/>
        <v>이영인</v>
      </c>
      <c r="K92" s="1495" t="str">
        <f t="shared" ca="1" si="14"/>
        <v>580307-2</v>
      </c>
      <c r="L92" s="1495"/>
      <c r="M92" s="1496"/>
      <c r="O92" s="36">
        <v>21</v>
      </c>
      <c r="P92" s="957" t="str">
        <f>관리대장!A179</f>
        <v>제2020-1121-21호</v>
      </c>
      <c r="Q92" s="1495" t="str">
        <f t="shared" si="15"/>
        <v>로뎀재가복지센터1</v>
      </c>
      <c r="R92" s="1495" t="str">
        <f t="shared" ca="1" si="16"/>
        <v>이영인</v>
      </c>
      <c r="S92" s="1495" t="str">
        <f t="shared" ca="1" si="17"/>
        <v>580307-2</v>
      </c>
      <c r="T92" s="1495"/>
      <c r="U92" s="1496"/>
    </row>
    <row r="93" spans="1:21" ht="21.95" customHeight="1">
      <c r="A93" s="36">
        <v>22</v>
      </c>
      <c r="B93" s="1495" t="str">
        <f>관리대장!$B180</f>
        <v>로뎀재가복지센터1</v>
      </c>
      <c r="C93" s="1495" t="str">
        <f ca="1">관리대장!$D180</f>
        <v>이정분</v>
      </c>
      <c r="D93" s="1495" t="str">
        <f ca="1">LEFT(관리대장!$E180,8)</f>
        <v>570615-2</v>
      </c>
      <c r="E93" s="1495"/>
      <c r="F93" s="1496"/>
      <c r="H93" s="36">
        <v>22</v>
      </c>
      <c r="I93" s="1495" t="str">
        <f t="shared" si="12"/>
        <v>로뎀재가복지센터1</v>
      </c>
      <c r="J93" s="1495" t="str">
        <f t="shared" ca="1" si="13"/>
        <v>이정분</v>
      </c>
      <c r="K93" s="1495" t="str">
        <f t="shared" ca="1" si="14"/>
        <v>570615-2</v>
      </c>
      <c r="L93" s="1495"/>
      <c r="M93" s="1496"/>
      <c r="O93" s="36">
        <v>22</v>
      </c>
      <c r="P93" s="957" t="str">
        <f>관리대장!A180</f>
        <v>제2020-1121-22호</v>
      </c>
      <c r="Q93" s="1495" t="str">
        <f t="shared" si="15"/>
        <v>로뎀재가복지센터1</v>
      </c>
      <c r="R93" s="1495" t="str">
        <f t="shared" ca="1" si="16"/>
        <v>이정분</v>
      </c>
      <c r="S93" s="1495" t="str">
        <f t="shared" ca="1" si="17"/>
        <v>570615-2</v>
      </c>
      <c r="T93" s="1495"/>
      <c r="U93" s="1496"/>
    </row>
    <row r="94" spans="1:21" ht="21.95" customHeight="1">
      <c r="A94" s="36">
        <v>23</v>
      </c>
      <c r="B94" s="1495" t="str">
        <f>관리대장!$B181</f>
        <v>로뎀재가복지센터1</v>
      </c>
      <c r="C94" s="1495" t="str">
        <f ca="1">관리대장!$D181</f>
        <v>이진선</v>
      </c>
      <c r="D94" s="1495" t="str">
        <f ca="1">LEFT(관리대장!$E181,8)</f>
        <v>581120-2</v>
      </c>
      <c r="E94" s="1495"/>
      <c r="F94" s="1496"/>
      <c r="H94" s="36">
        <v>23</v>
      </c>
      <c r="I94" s="1495" t="str">
        <f t="shared" si="12"/>
        <v>로뎀재가복지센터1</v>
      </c>
      <c r="J94" s="1495" t="str">
        <f t="shared" ca="1" si="13"/>
        <v>이진선</v>
      </c>
      <c r="K94" s="1495" t="str">
        <f t="shared" ca="1" si="14"/>
        <v>581120-2</v>
      </c>
      <c r="L94" s="1495"/>
      <c r="M94" s="1496"/>
      <c r="O94" s="36">
        <v>23</v>
      </c>
      <c r="P94" s="957" t="str">
        <f>관리대장!A181</f>
        <v>제2020-1121-23호</v>
      </c>
      <c r="Q94" s="1495" t="str">
        <f t="shared" si="15"/>
        <v>로뎀재가복지센터1</v>
      </c>
      <c r="R94" s="1495" t="str">
        <f t="shared" ca="1" si="16"/>
        <v>이진선</v>
      </c>
      <c r="S94" s="1495" t="str">
        <f t="shared" ca="1" si="17"/>
        <v>581120-2</v>
      </c>
      <c r="T94" s="1495"/>
      <c r="U94" s="1496"/>
    </row>
    <row r="95" spans="1:21" ht="21.95" customHeight="1">
      <c r="A95" s="36">
        <v>24</v>
      </c>
      <c r="B95" s="1495" t="str">
        <f>관리대장!$B182</f>
        <v>로뎀재가복지센터1</v>
      </c>
      <c r="C95" s="1495" t="str">
        <f ca="1">관리대장!$D182</f>
        <v>이추자</v>
      </c>
      <c r="D95" s="1495" t="str">
        <f ca="1">LEFT(관리대장!$E182,8)</f>
        <v>500915-2</v>
      </c>
      <c r="E95" s="1495"/>
      <c r="F95" s="1496"/>
      <c r="H95" s="36">
        <v>24</v>
      </c>
      <c r="I95" s="1495" t="str">
        <f t="shared" si="12"/>
        <v>로뎀재가복지센터1</v>
      </c>
      <c r="J95" s="1495" t="str">
        <f t="shared" ca="1" si="13"/>
        <v>이추자</v>
      </c>
      <c r="K95" s="1495" t="str">
        <f t="shared" ca="1" si="14"/>
        <v>500915-2</v>
      </c>
      <c r="L95" s="1495"/>
      <c r="M95" s="1496"/>
      <c r="O95" s="36">
        <v>24</v>
      </c>
      <c r="P95" s="957" t="str">
        <f>관리대장!A182</f>
        <v>제2020-1121-24호</v>
      </c>
      <c r="Q95" s="1495" t="str">
        <f t="shared" si="15"/>
        <v>로뎀재가복지센터1</v>
      </c>
      <c r="R95" s="1495" t="str">
        <f t="shared" ca="1" si="16"/>
        <v>이추자</v>
      </c>
      <c r="S95" s="1495" t="str">
        <f t="shared" ca="1" si="17"/>
        <v>500915-2</v>
      </c>
      <c r="T95" s="1495"/>
      <c r="U95" s="1496"/>
    </row>
    <row r="96" spans="1:21" ht="21.95" customHeight="1">
      <c r="A96" s="36">
        <v>25</v>
      </c>
      <c r="B96" s="1495" t="str">
        <f>관리대장!$B183</f>
        <v>로뎀재가복지센터1</v>
      </c>
      <c r="C96" s="1495" t="str">
        <f ca="1">관리대장!$D183</f>
        <v>이혜숙</v>
      </c>
      <c r="D96" s="1495" t="str">
        <f ca="1">LEFT(관리대장!$E183,8)</f>
        <v>550821-2</v>
      </c>
      <c r="E96" s="1495"/>
      <c r="F96" s="1496"/>
      <c r="H96" s="36">
        <v>25</v>
      </c>
      <c r="I96" s="1495" t="str">
        <f t="shared" si="12"/>
        <v>로뎀재가복지센터1</v>
      </c>
      <c r="J96" s="1495" t="str">
        <f t="shared" ca="1" si="13"/>
        <v>이혜숙</v>
      </c>
      <c r="K96" s="1495" t="str">
        <f t="shared" ca="1" si="14"/>
        <v>550821-2</v>
      </c>
      <c r="L96" s="1495"/>
      <c r="M96" s="1496"/>
      <c r="O96" s="36">
        <v>25</v>
      </c>
      <c r="P96" s="957" t="str">
        <f>관리대장!A183</f>
        <v>제2020-1121-25호</v>
      </c>
      <c r="Q96" s="1495" t="str">
        <f t="shared" si="15"/>
        <v>로뎀재가복지센터1</v>
      </c>
      <c r="R96" s="1495" t="str">
        <f t="shared" ca="1" si="16"/>
        <v>이혜숙</v>
      </c>
      <c r="S96" s="1495" t="str">
        <f t="shared" ca="1" si="17"/>
        <v>550821-2</v>
      </c>
      <c r="T96" s="1495"/>
      <c r="U96" s="1496"/>
    </row>
    <row r="97" spans="1:21" ht="21.95" customHeight="1">
      <c r="A97" s="36">
        <v>26</v>
      </c>
      <c r="B97" s="1495" t="str">
        <f>관리대장!$B184</f>
        <v>로뎀재가복지센터1</v>
      </c>
      <c r="C97" s="1495" t="str">
        <f ca="1">관리대장!$D184</f>
        <v>임금자</v>
      </c>
      <c r="D97" s="1495" t="str">
        <f ca="1">LEFT(관리대장!$E184,8)</f>
        <v>610421-2</v>
      </c>
      <c r="E97" s="1495"/>
      <c r="F97" s="1496"/>
      <c r="H97" s="36">
        <v>26</v>
      </c>
      <c r="I97" s="1495" t="str">
        <f t="shared" si="12"/>
        <v>로뎀재가복지센터1</v>
      </c>
      <c r="J97" s="1495" t="str">
        <f t="shared" ca="1" si="13"/>
        <v>임금자</v>
      </c>
      <c r="K97" s="1495" t="str">
        <f t="shared" ca="1" si="14"/>
        <v>610421-2</v>
      </c>
      <c r="L97" s="1495"/>
      <c r="M97" s="1496"/>
      <c r="O97" s="36">
        <v>26</v>
      </c>
      <c r="P97" s="957" t="str">
        <f>관리대장!A184</f>
        <v>제2020-1121-26호</v>
      </c>
      <c r="Q97" s="1495" t="str">
        <f t="shared" si="15"/>
        <v>로뎀재가복지센터1</v>
      </c>
      <c r="R97" s="1495" t="str">
        <f t="shared" ca="1" si="16"/>
        <v>임금자</v>
      </c>
      <c r="S97" s="1495" t="str">
        <f t="shared" ca="1" si="17"/>
        <v>610421-2</v>
      </c>
      <c r="T97" s="1495"/>
      <c r="U97" s="1496"/>
    </row>
    <row r="98" spans="1:21" ht="21.95" customHeight="1">
      <c r="A98" s="36">
        <v>27</v>
      </c>
      <c r="B98" s="1495" t="str">
        <f>관리대장!$B185</f>
        <v>로뎀재가복지센터1</v>
      </c>
      <c r="C98" s="899" t="str">
        <f ca="1">관리대장!$D185</f>
        <v>장현순</v>
      </c>
      <c r="D98" s="899" t="str">
        <f ca="1">LEFT(관리대장!$E185,8)</f>
        <v>600711-2</v>
      </c>
      <c r="E98" s="899"/>
      <c r="F98" s="1320"/>
      <c r="H98" s="36">
        <v>27</v>
      </c>
      <c r="I98" s="1495" t="str">
        <f t="shared" si="12"/>
        <v>로뎀재가복지센터1</v>
      </c>
      <c r="J98" s="223" t="str">
        <f t="shared" ca="1" si="13"/>
        <v>장현순</v>
      </c>
      <c r="K98" s="223" t="str">
        <f t="shared" ca="1" si="14"/>
        <v>600711-2</v>
      </c>
      <c r="L98" s="223"/>
      <c r="M98" s="198"/>
      <c r="O98" s="36">
        <v>27</v>
      </c>
      <c r="P98" s="1059" t="str">
        <f>관리대장!A185</f>
        <v>제2020-1121-27호</v>
      </c>
      <c r="Q98" s="1495" t="str">
        <f t="shared" si="15"/>
        <v>로뎀재가복지센터1</v>
      </c>
      <c r="R98" s="1495" t="str">
        <f t="shared" ca="1" si="16"/>
        <v>장현순</v>
      </c>
      <c r="S98" s="1495" t="str">
        <f t="shared" ca="1" si="17"/>
        <v>600711-2</v>
      </c>
      <c r="T98" s="223"/>
      <c r="U98" s="198"/>
    </row>
    <row r="99" spans="1:21" ht="21.95" customHeight="1">
      <c r="A99" s="36">
        <v>28</v>
      </c>
      <c r="B99" s="1495" t="str">
        <f>관리대장!$B186</f>
        <v>이든케어복지센터2</v>
      </c>
      <c r="C99" s="899" t="str">
        <f ca="1">관리대장!$D186</f>
        <v>박두례</v>
      </c>
      <c r="D99" s="899" t="str">
        <f ca="1">LEFT(관리대장!$E186,8)</f>
        <v>590213-2</v>
      </c>
      <c r="E99" s="899"/>
      <c r="F99" s="1320"/>
      <c r="H99" s="36">
        <v>28</v>
      </c>
      <c r="I99" s="1495" t="str">
        <f t="shared" si="12"/>
        <v>이든케어복지센터2</v>
      </c>
      <c r="J99" s="899" t="str">
        <f t="shared" ca="1" si="13"/>
        <v>박두례</v>
      </c>
      <c r="K99" s="899" t="str">
        <f t="shared" ca="1" si="14"/>
        <v>590213-2</v>
      </c>
      <c r="L99" s="223"/>
      <c r="M99" s="198"/>
      <c r="O99" s="36">
        <v>28</v>
      </c>
      <c r="P99" s="1059" t="str">
        <f>관리대장!A186</f>
        <v>제2020-1121-28호</v>
      </c>
      <c r="Q99" s="1495" t="str">
        <f t="shared" si="15"/>
        <v>이든케어복지센터2</v>
      </c>
      <c r="R99" s="1495" t="str">
        <f t="shared" ca="1" si="16"/>
        <v>박두례</v>
      </c>
      <c r="S99" s="1495" t="str">
        <f t="shared" ca="1" si="17"/>
        <v>590213-2</v>
      </c>
      <c r="T99" s="223"/>
      <c r="U99" s="198"/>
    </row>
    <row r="100" spans="1:21" ht="21.95" customHeight="1">
      <c r="A100" s="36">
        <v>29</v>
      </c>
      <c r="B100" s="899" t="str">
        <f>관리대장!$B187</f>
        <v>이든케어복지센터2</v>
      </c>
      <c r="C100" s="899" t="str">
        <f ca="1">관리대장!$D187</f>
        <v>정희자</v>
      </c>
      <c r="D100" s="899" t="str">
        <f ca="1">LEFT(관리대장!$E187,8)</f>
        <v>501130-2</v>
      </c>
      <c r="E100" s="899"/>
      <c r="F100" s="1320"/>
      <c r="H100" s="36">
        <v>29</v>
      </c>
      <c r="I100" s="899" t="str">
        <f t="shared" si="12"/>
        <v>이든케어복지센터2</v>
      </c>
      <c r="J100" s="899" t="str">
        <f t="shared" ca="1" si="13"/>
        <v>정희자</v>
      </c>
      <c r="K100" s="899" t="str">
        <f t="shared" ca="1" si="14"/>
        <v>501130-2</v>
      </c>
      <c r="L100" s="223"/>
      <c r="M100" s="198"/>
      <c r="O100" s="36">
        <v>29</v>
      </c>
      <c r="P100" s="223" t="str">
        <f>관리대장!A187</f>
        <v>제2020-1121-29호</v>
      </c>
      <c r="Q100" s="1495" t="str">
        <f t="shared" si="15"/>
        <v>이든케어복지센터2</v>
      </c>
      <c r="R100" s="1495" t="str">
        <f t="shared" ca="1" si="16"/>
        <v>정희자</v>
      </c>
      <c r="S100" s="1495" t="str">
        <f t="shared" ca="1" si="17"/>
        <v>501130-2</v>
      </c>
      <c r="T100" s="223"/>
      <c r="U100" s="198"/>
    </row>
    <row r="101" spans="1:21" ht="21.95" customHeight="1" thickBot="1">
      <c r="A101" s="260">
        <v>30</v>
      </c>
      <c r="B101" s="1319" t="str">
        <f>관리대장!$B188</f>
        <v>이든케어복지센터2</v>
      </c>
      <c r="C101" s="1319" t="str">
        <f ca="1">관리대장!$D188</f>
        <v>최계순</v>
      </c>
      <c r="D101" s="1319" t="str">
        <f ca="1">LEFT(관리대장!$E188,8)</f>
        <v>540610-2</v>
      </c>
      <c r="E101" s="1319"/>
      <c r="F101" s="1321"/>
      <c r="H101" s="260">
        <v>30</v>
      </c>
      <c r="I101" s="1319" t="str">
        <f t="shared" si="12"/>
        <v>이든케어복지센터2</v>
      </c>
      <c r="J101" s="1319" t="str">
        <f t="shared" ca="1" si="13"/>
        <v>최계순</v>
      </c>
      <c r="K101" s="1319" t="str">
        <f t="shared" ca="1" si="14"/>
        <v>540610-2</v>
      </c>
      <c r="L101" s="566"/>
      <c r="M101" s="202"/>
      <c r="O101" s="260">
        <v>30</v>
      </c>
      <c r="P101" s="566" t="str">
        <f>관리대장!A188</f>
        <v>제2020-1121-30호</v>
      </c>
      <c r="Q101" s="261" t="str">
        <f t="shared" si="15"/>
        <v>이든케어복지센터2</v>
      </c>
      <c r="R101" s="261" t="str">
        <f t="shared" ca="1" si="16"/>
        <v>최계순</v>
      </c>
      <c r="S101" s="261" t="str">
        <f t="shared" ca="1" si="17"/>
        <v>540610-2</v>
      </c>
      <c r="T101" s="566"/>
      <c r="U101" s="202"/>
    </row>
  </sheetData>
  <mergeCells count="21">
    <mergeCell ref="B69:C69"/>
    <mergeCell ref="E69:F69"/>
    <mergeCell ref="I69:J69"/>
    <mergeCell ref="L69:M69"/>
    <mergeCell ref="P69:Q69"/>
    <mergeCell ref="R69:S69"/>
    <mergeCell ref="T69:U69"/>
    <mergeCell ref="T1:U1"/>
    <mergeCell ref="R1:S1"/>
    <mergeCell ref="B1:C1"/>
    <mergeCell ref="I1:J1"/>
    <mergeCell ref="P1:Q1"/>
    <mergeCell ref="E1:F1"/>
    <mergeCell ref="L1:M1"/>
    <mergeCell ref="R34:S34"/>
    <mergeCell ref="T34:U34"/>
    <mergeCell ref="B34:C34"/>
    <mergeCell ref="E34:F34"/>
    <mergeCell ref="I34:J34"/>
    <mergeCell ref="L34:M34"/>
    <mergeCell ref="P34:Q34"/>
  </mergeCells>
  <phoneticPr fontId="20" type="noConversion"/>
  <printOptions horizontalCentered="1" verticalCentered="1"/>
  <pageMargins left="0.9055118110236221" right="0.9055118110236221" top="0.15748031496062992" bottom="0.35433070866141736" header="0.11811023622047245" footer="0.31496062992125984"/>
  <pageSetup paperSize="9" orientation="portrait" horizontalDpi="4294967293" verticalDpi="4294967293" r:id="rId1"/>
  <headerFooter>
    <oddFooter>&amp;L2020 관리대장&amp;C&amp;P&amp;R더조은요양보호사교육원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8193-06F5-4B32-856E-D412756BB398}">
  <sheetPr codeName="Sheet17"/>
  <dimension ref="A1:AE88"/>
  <sheetViews>
    <sheetView topLeftCell="A19" workbookViewId="0">
      <selection activeCell="B28" sqref="B28"/>
    </sheetView>
  </sheetViews>
  <sheetFormatPr defaultColWidth="15.5546875" defaultRowHeight="16.5"/>
  <cols>
    <col min="1" max="1" width="4.88671875" style="32" bestFit="1" customWidth="1"/>
    <col min="2" max="2" width="15.33203125" style="32" bestFit="1" customWidth="1"/>
    <col min="3" max="3" width="21.5546875" style="32" bestFit="1" customWidth="1"/>
    <col min="4" max="4" width="6.33203125" style="32" bestFit="1" customWidth="1"/>
    <col min="5" max="5" width="8.6640625" style="32" bestFit="1" customWidth="1"/>
    <col min="6" max="7" width="5.109375" style="32" bestFit="1" customWidth="1"/>
    <col min="8" max="8" width="15.5546875" style="32"/>
    <col min="9" max="9" width="4.88671875" style="32" bestFit="1" customWidth="1"/>
    <col min="10" max="10" width="15.33203125" style="32" bestFit="1" customWidth="1"/>
    <col min="11" max="11" width="21.5546875" style="32" bestFit="1" customWidth="1"/>
    <col min="12" max="12" width="6.33203125" style="32" bestFit="1" customWidth="1"/>
    <col min="13" max="13" width="8.6640625" style="32" bestFit="1" customWidth="1"/>
    <col min="14" max="15" width="5.109375" style="32" bestFit="1" customWidth="1"/>
    <col min="16" max="16" width="15.5546875" style="32"/>
    <col min="17" max="17" width="4.88671875" style="32" bestFit="1" customWidth="1"/>
    <col min="18" max="18" width="15.33203125" style="32" bestFit="1" customWidth="1"/>
    <col min="19" max="19" width="21.5546875" style="32" bestFit="1" customWidth="1"/>
    <col min="20" max="20" width="6.33203125" style="32" bestFit="1" customWidth="1"/>
    <col min="21" max="21" width="8.6640625" style="32" bestFit="1" customWidth="1"/>
    <col min="22" max="23" width="5.109375" style="32" bestFit="1" customWidth="1"/>
    <col min="24" max="24" width="15.5546875" style="32"/>
    <col min="25" max="25" width="4.88671875" style="32" bestFit="1" customWidth="1"/>
    <col min="26" max="26" width="15.33203125" style="32" bestFit="1" customWidth="1"/>
    <col min="27" max="27" width="20.6640625" style="32" bestFit="1" customWidth="1"/>
    <col min="28" max="28" width="6.33203125" style="32" bestFit="1" customWidth="1"/>
    <col min="29" max="29" width="8.6640625" style="32" bestFit="1" customWidth="1"/>
    <col min="30" max="31" width="5.109375" style="32" bestFit="1" customWidth="1"/>
    <col min="32" max="16384" width="15.5546875" style="32"/>
  </cols>
  <sheetData>
    <row r="1" spans="1:31" ht="32.25" thickBot="1">
      <c r="A1" s="2008" t="s">
        <v>2025</v>
      </c>
      <c r="B1" s="2008"/>
      <c r="C1" s="2008"/>
      <c r="D1" s="2008"/>
      <c r="E1" s="2008"/>
      <c r="F1" s="2008"/>
      <c r="G1" s="2008"/>
      <c r="I1" s="2008" t="s">
        <v>1941</v>
      </c>
      <c r="J1" s="2008"/>
      <c r="K1" s="2008"/>
      <c r="L1" s="2008"/>
      <c r="M1" s="2008"/>
      <c r="N1" s="2008"/>
      <c r="O1" s="2008"/>
      <c r="Q1" s="2007" t="str">
        <f>MID(출석부!H30,10,13)&amp;"  이수증 관리대장(1강의실)"</f>
        <v xml:space="preserve">  이수증 관리대장(1강의실)</v>
      </c>
      <c r="R1" s="2007"/>
      <c r="S1" s="2007"/>
      <c r="T1" s="2007"/>
      <c r="U1" s="2007"/>
      <c r="V1" s="2007"/>
      <c r="W1" s="2007"/>
      <c r="Y1" s="2007" t="str">
        <f>MID(출석부!H3,10,13)&amp;"  이수증 관리대장(1강의실)"</f>
        <v>2020년 09월 26일  이수증 관리대장(1강의실)</v>
      </c>
      <c r="Z1" s="2007"/>
      <c r="AA1" s="2007"/>
      <c r="AB1" s="2007"/>
      <c r="AC1" s="2007"/>
      <c r="AD1" s="2007"/>
      <c r="AE1" s="2007"/>
    </row>
    <row r="2" spans="1:31" ht="18" thickBot="1">
      <c r="A2" s="608" t="s">
        <v>108</v>
      </c>
      <c r="B2" s="612" t="s">
        <v>859</v>
      </c>
      <c r="C2" s="609" t="s">
        <v>332</v>
      </c>
      <c r="D2" s="609" t="s">
        <v>110</v>
      </c>
      <c r="E2" s="609" t="s">
        <v>333</v>
      </c>
      <c r="F2" s="610" t="s">
        <v>334</v>
      </c>
      <c r="G2" s="611" t="s">
        <v>335</v>
      </c>
      <c r="I2" s="608" t="s">
        <v>108</v>
      </c>
      <c r="J2" s="612" t="s">
        <v>859</v>
      </c>
      <c r="K2" s="609" t="s">
        <v>332</v>
      </c>
      <c r="L2" s="609" t="s">
        <v>110</v>
      </c>
      <c r="M2" s="609" t="s">
        <v>333</v>
      </c>
      <c r="N2" s="610" t="s">
        <v>334</v>
      </c>
      <c r="O2" s="611" t="s">
        <v>335</v>
      </c>
      <c r="Q2" s="608" t="s">
        <v>108</v>
      </c>
      <c r="R2" s="612" t="s">
        <v>859</v>
      </c>
      <c r="S2" s="609" t="s">
        <v>332</v>
      </c>
      <c r="T2" s="609" t="s">
        <v>110</v>
      </c>
      <c r="U2" s="609" t="s">
        <v>333</v>
      </c>
      <c r="V2" s="610" t="s">
        <v>334</v>
      </c>
      <c r="W2" s="611" t="s">
        <v>335</v>
      </c>
      <c r="Y2" s="608" t="s">
        <v>108</v>
      </c>
      <c r="Z2" s="612" t="s">
        <v>859</v>
      </c>
      <c r="AA2" s="609" t="s">
        <v>332</v>
      </c>
      <c r="AB2" s="609" t="s">
        <v>110</v>
      </c>
      <c r="AC2" s="609" t="s">
        <v>333</v>
      </c>
      <c r="AD2" s="610" t="s">
        <v>334</v>
      </c>
      <c r="AE2" s="611" t="s">
        <v>335</v>
      </c>
    </row>
    <row r="3" spans="1:31" ht="27.95" customHeight="1">
      <c r="A3" s="68">
        <v>1</v>
      </c>
      <c r="B3" s="1060" t="str">
        <f>관리대장!A76</f>
        <v>제2020-1024-01호</v>
      </c>
      <c r="C3" s="1061" t="s">
        <v>1828</v>
      </c>
      <c r="D3" s="1061" t="str">
        <f ca="1">관리대장!D76</f>
        <v>범영자</v>
      </c>
      <c r="E3" s="1061" t="str">
        <f ca="1">LEFT(관리대장!E76,8)</f>
        <v>570120-2</v>
      </c>
      <c r="F3" s="124"/>
      <c r="G3" s="255"/>
      <c r="I3" s="68">
        <v>1</v>
      </c>
      <c r="J3" s="956" t="str">
        <f>관리대장!A46</f>
        <v>제2020-1017-01호</v>
      </c>
      <c r="K3" s="593" t="str">
        <f>관리대장!B46</f>
        <v>나눔과행복</v>
      </c>
      <c r="L3" s="123" t="str">
        <f ca="1">관리대장!D46</f>
        <v>강경란</v>
      </c>
      <c r="M3" s="123" t="str">
        <f>LEFT(관리대장!E46,8)</f>
        <v>550315-2</v>
      </c>
      <c r="N3" s="124"/>
      <c r="O3" s="255"/>
      <c r="Q3" s="68">
        <v>1</v>
      </c>
      <c r="R3" s="593" t="str">
        <f>관리대장!A49</f>
        <v>제2020-1017-04호</v>
      </c>
      <c r="S3" s="123" t="str">
        <f>관리대장!B49</f>
        <v>나눔과행복</v>
      </c>
      <c r="T3" s="123" t="str">
        <f ca="1">관리대장!D49</f>
        <v>김정자</v>
      </c>
      <c r="U3" s="123" t="str">
        <f>LEFT(관리대장!E49,8)</f>
        <v>520920-2</v>
      </c>
      <c r="V3" s="124"/>
      <c r="W3" s="255"/>
      <c r="Y3" s="68">
        <v>1</v>
      </c>
      <c r="Z3" s="593" t="str">
        <f>관리대장!A22</f>
        <v>제2020-0926-1호</v>
      </c>
      <c r="AA3" s="123" t="str">
        <f>관리대장!B22</f>
        <v>도봉효사랑재가복지센터</v>
      </c>
      <c r="AB3" s="123" t="str">
        <f ca="1">관리대장!D22</f>
        <v>김영희</v>
      </c>
      <c r="AC3" s="123" t="str">
        <f ca="1">LEFT(관리대장!E22,8)</f>
        <v>650315-2</v>
      </c>
      <c r="AD3" s="124"/>
      <c r="AE3" s="255"/>
    </row>
    <row r="4" spans="1:31" ht="27.95" customHeight="1">
      <c r="A4" s="36">
        <v>2</v>
      </c>
      <c r="B4" s="1059" t="str">
        <f>관리대장!A77</f>
        <v>제2020-1024-02호</v>
      </c>
      <c r="C4" s="1049" t="s">
        <v>1828</v>
      </c>
      <c r="D4" s="1049" t="str">
        <f ca="1">관리대장!D77</f>
        <v>이은정</v>
      </c>
      <c r="E4" s="1049" t="str">
        <f ca="1">LEFT(관리대장!E77,8)</f>
        <v>680113-2</v>
      </c>
      <c r="F4" s="131"/>
      <c r="G4" s="256"/>
      <c r="I4" s="36">
        <v>2</v>
      </c>
      <c r="J4" s="957" t="str">
        <f>관리대장!A47</f>
        <v>제2020-1017-02호</v>
      </c>
      <c r="K4" s="898" t="str">
        <f>관리대장!B47</f>
        <v>나눔과행복</v>
      </c>
      <c r="L4" s="898" t="str">
        <f ca="1">관리대장!D47</f>
        <v>강옥기</v>
      </c>
      <c r="M4" s="898" t="str">
        <f>LEFT(관리대장!E47,8)</f>
        <v>621001-2</v>
      </c>
      <c r="N4" s="131"/>
      <c r="O4" s="256"/>
      <c r="Q4" s="35">
        <v>2</v>
      </c>
      <c r="R4" s="346" t="str">
        <f>관리대장!A50</f>
        <v>제2020-1017-05호</v>
      </c>
      <c r="S4" s="898" t="str">
        <f>관리대장!B50</f>
        <v>나눔과행복</v>
      </c>
      <c r="T4" s="898" t="str">
        <f ca="1">관리대장!D50</f>
        <v>박귀자</v>
      </c>
      <c r="U4" s="898" t="str">
        <f>LEFT(관리대장!E50,8)</f>
        <v>500425-2</v>
      </c>
      <c r="V4" s="131"/>
      <c r="W4" s="256"/>
      <c r="Y4" s="35">
        <v>2</v>
      </c>
      <c r="Z4" s="346" t="str">
        <f>관리대장!A23</f>
        <v>제2020-0926-2호</v>
      </c>
      <c r="AA4" s="569" t="str">
        <f>관리대장!B23</f>
        <v>도봉효사랑재가복지센터</v>
      </c>
      <c r="AB4" s="569" t="str">
        <f ca="1">관리대장!D23</f>
        <v>김옥순</v>
      </c>
      <c r="AC4" s="569" t="str">
        <f ca="1">LEFT(관리대장!E23,8)</f>
        <v>600709-2</v>
      </c>
      <c r="AD4" s="131"/>
      <c r="AE4" s="256"/>
    </row>
    <row r="5" spans="1:31" ht="27.95" customHeight="1">
      <c r="A5" s="36">
        <v>3</v>
      </c>
      <c r="B5" s="957" t="str">
        <f>관리대장!A78</f>
        <v>제2020-1024-03호</v>
      </c>
      <c r="C5" s="1049" t="s">
        <v>1828</v>
      </c>
      <c r="D5" s="1049" t="str">
        <f ca="1">관리대장!D78</f>
        <v>이현선</v>
      </c>
      <c r="E5" s="1049" t="str">
        <f ca="1">LEFT(관리대장!E78,8)</f>
        <v>660518-2</v>
      </c>
      <c r="F5" s="131"/>
      <c r="G5" s="256"/>
      <c r="I5" s="36">
        <v>3</v>
      </c>
      <c r="J5" s="957" t="str">
        <f>관리대장!A48</f>
        <v>제2020-1017-03호</v>
      </c>
      <c r="K5" s="898" t="str">
        <f>관리대장!B48</f>
        <v>나눔과행복</v>
      </c>
      <c r="L5" s="898" t="str">
        <f ca="1">관리대장!D48</f>
        <v>권오례</v>
      </c>
      <c r="M5" s="898" t="str">
        <f>LEFT(관리대장!E48,8)</f>
        <v>501208-2</v>
      </c>
      <c r="N5" s="131"/>
      <c r="O5" s="256"/>
      <c r="Q5" s="35">
        <v>3</v>
      </c>
      <c r="R5" s="346" t="str">
        <f>관리대장!A51</f>
        <v>제2020-1017-06호</v>
      </c>
      <c r="S5" s="898" t="str">
        <f>관리대장!B51</f>
        <v>나눔과행복</v>
      </c>
      <c r="T5" s="898" t="str">
        <f ca="1">관리대장!D51</f>
        <v>박영숙</v>
      </c>
      <c r="U5" s="898" t="str">
        <f>LEFT(관리대장!E51,8)</f>
        <v>521110-2</v>
      </c>
      <c r="V5" s="131"/>
      <c r="W5" s="256"/>
      <c r="Y5" s="35">
        <v>3</v>
      </c>
      <c r="Z5" s="346" t="str">
        <f>관리대장!A24</f>
        <v>제2020-0926-3호</v>
      </c>
      <c r="AA5" s="569" t="str">
        <f>관리대장!B24</f>
        <v>도봉효사랑재가복지센터</v>
      </c>
      <c r="AB5" s="569" t="str">
        <f ca="1">관리대장!D24</f>
        <v>김후남</v>
      </c>
      <c r="AC5" s="569" t="str">
        <f ca="1">LEFT(관리대장!E24,8)</f>
        <v>590610-2</v>
      </c>
      <c r="AD5" s="131"/>
      <c r="AE5" s="256"/>
    </row>
    <row r="6" spans="1:31" ht="27.95" customHeight="1">
      <c r="A6" s="36">
        <v>4</v>
      </c>
      <c r="B6" s="957" t="str">
        <f>관리대장!A79</f>
        <v>제2020-1024-04호</v>
      </c>
      <c r="C6" s="1049" t="s">
        <v>1828</v>
      </c>
      <c r="D6" s="1049" t="str">
        <f ca="1">관리대장!D79</f>
        <v>박영례</v>
      </c>
      <c r="E6" s="1049" t="str">
        <f ca="1">LEFT(관리대장!E79,8)</f>
        <v>610330-2</v>
      </c>
      <c r="F6" s="131"/>
      <c r="G6" s="256"/>
      <c r="I6" s="36">
        <v>4</v>
      </c>
      <c r="J6" s="957" t="str">
        <f>관리대장!A49</f>
        <v>제2020-1017-04호</v>
      </c>
      <c r="K6" s="898" t="str">
        <f>관리대장!B49</f>
        <v>나눔과행복</v>
      </c>
      <c r="L6" s="898" t="str">
        <f ca="1">관리대장!D49</f>
        <v>김정자</v>
      </c>
      <c r="M6" s="898" t="str">
        <f>LEFT(관리대장!E49,8)</f>
        <v>520920-2</v>
      </c>
      <c r="N6" s="131"/>
      <c r="O6" s="256"/>
      <c r="Q6" s="35">
        <v>4</v>
      </c>
      <c r="R6" s="346" t="str">
        <f>관리대장!A52</f>
        <v>제2020-1017-07호</v>
      </c>
      <c r="S6" s="898" t="str">
        <f>관리대장!B52</f>
        <v>나눔과행복</v>
      </c>
      <c r="T6" s="898" t="str">
        <f ca="1">관리대장!D52</f>
        <v>박응순</v>
      </c>
      <c r="U6" s="898" t="str">
        <f>LEFT(관리대장!E52,8)</f>
        <v>560204-2</v>
      </c>
      <c r="V6" s="131"/>
      <c r="W6" s="256"/>
      <c r="Y6" s="35">
        <v>4</v>
      </c>
      <c r="Z6" s="346" t="str">
        <f>관리대장!A25</f>
        <v>제2020-0926-4호</v>
      </c>
      <c r="AA6" s="569" t="str">
        <f>관리대장!B25</f>
        <v>도봉효사랑재가복지센터</v>
      </c>
      <c r="AB6" s="569" t="str">
        <f ca="1">관리대장!D25</f>
        <v>문순옥</v>
      </c>
      <c r="AC6" s="569" t="str">
        <f ca="1">LEFT(관리대장!E25,8)</f>
        <v>631115-2</v>
      </c>
      <c r="AD6" s="131"/>
      <c r="AE6" s="256"/>
    </row>
    <row r="7" spans="1:31" ht="27.95" customHeight="1">
      <c r="A7" s="36">
        <v>5</v>
      </c>
      <c r="B7" s="957" t="str">
        <f>관리대장!A80</f>
        <v>제2020-1024-05호</v>
      </c>
      <c r="C7" s="1049" t="s">
        <v>1828</v>
      </c>
      <c r="D7" s="1049" t="str">
        <f ca="1">관리대장!D80</f>
        <v>조영숙</v>
      </c>
      <c r="E7" s="1049" t="str">
        <f ca="1">LEFT(관리대장!E80,8)</f>
        <v>640124-2</v>
      </c>
      <c r="F7" s="131"/>
      <c r="G7" s="256"/>
      <c r="I7" s="36">
        <v>5</v>
      </c>
      <c r="J7" s="957" t="str">
        <f>관리대장!A50</f>
        <v>제2020-1017-05호</v>
      </c>
      <c r="K7" s="898" t="str">
        <f>관리대장!B50</f>
        <v>나눔과행복</v>
      </c>
      <c r="L7" s="898" t="str">
        <f ca="1">관리대장!D50</f>
        <v>박귀자</v>
      </c>
      <c r="M7" s="898" t="str">
        <f>LEFT(관리대장!E50,8)</f>
        <v>500425-2</v>
      </c>
      <c r="N7" s="131"/>
      <c r="O7" s="256"/>
      <c r="Q7" s="35">
        <v>5</v>
      </c>
      <c r="R7" s="346" t="str">
        <f>관리대장!A53</f>
        <v>제2020-1017-08호</v>
      </c>
      <c r="S7" s="898" t="str">
        <f>관리대장!B53</f>
        <v>나눔과행복</v>
      </c>
      <c r="T7" s="898" t="str">
        <f ca="1">관리대장!D53</f>
        <v>박종덕</v>
      </c>
      <c r="U7" s="898" t="str">
        <f>LEFT(관리대장!E53,8)</f>
        <v>521006-2</v>
      </c>
      <c r="V7" s="131"/>
      <c r="W7" s="256"/>
      <c r="Y7" s="35">
        <v>5</v>
      </c>
      <c r="Z7" s="346" t="str">
        <f>관리대장!A26</f>
        <v>제2020-0926-5호</v>
      </c>
      <c r="AA7" s="569" t="str">
        <f>관리대장!B26</f>
        <v>도봉효사랑재가복지센터</v>
      </c>
      <c r="AB7" s="569" t="str">
        <f ca="1">관리대장!D26</f>
        <v>어금용</v>
      </c>
      <c r="AC7" s="569" t="str">
        <f ca="1">LEFT(관리대장!E26,8)</f>
        <v>390226-2</v>
      </c>
      <c r="AD7" s="131"/>
      <c r="AE7" s="256"/>
    </row>
    <row r="8" spans="1:31" ht="27.95" customHeight="1">
      <c r="A8" s="36">
        <v>6</v>
      </c>
      <c r="B8" s="957" t="str">
        <f>관리대장!A81</f>
        <v>제2020-1024-06호</v>
      </c>
      <c r="C8" s="1049" t="s">
        <v>1828</v>
      </c>
      <c r="D8" s="1049" t="str">
        <f ca="1">관리대장!D81</f>
        <v>한길녀</v>
      </c>
      <c r="E8" s="1049" t="str">
        <f ca="1">LEFT(관리대장!E81,8)</f>
        <v>541115-2</v>
      </c>
      <c r="F8" s="131"/>
      <c r="G8" s="256"/>
      <c r="I8" s="36">
        <v>6</v>
      </c>
      <c r="J8" s="957" t="str">
        <f>관리대장!A51</f>
        <v>제2020-1017-06호</v>
      </c>
      <c r="K8" s="898" t="str">
        <f>관리대장!B51</f>
        <v>나눔과행복</v>
      </c>
      <c r="L8" s="898" t="str">
        <f ca="1">관리대장!D51</f>
        <v>박영숙</v>
      </c>
      <c r="M8" s="898" t="str">
        <f>LEFT(관리대장!E51,8)</f>
        <v>521110-2</v>
      </c>
      <c r="N8" s="131"/>
      <c r="O8" s="256"/>
      <c r="Q8" s="35">
        <v>6</v>
      </c>
      <c r="R8" s="594" t="str">
        <f>관리대장!A54</f>
        <v>제2020-1017-09호</v>
      </c>
      <c r="S8" s="595" t="str">
        <f>관리대장!B54</f>
        <v>나눔과행복</v>
      </c>
      <c r="T8" s="595" t="str">
        <f ca="1">관리대장!D54</f>
        <v>박태임</v>
      </c>
      <c r="U8" s="595" t="str">
        <f>LEFT(관리대장!E54,8)</f>
        <v>441004-2</v>
      </c>
      <c r="V8" s="596"/>
      <c r="W8" s="597"/>
      <c r="Y8" s="35">
        <v>6</v>
      </c>
      <c r="Z8" s="594" t="str">
        <f>관리대장!A27</f>
        <v>제2020-0926-6호</v>
      </c>
      <c r="AA8" s="595" t="str">
        <f>관리대장!B27</f>
        <v>도봉효사랑재가복지센터</v>
      </c>
      <c r="AB8" s="595" t="str">
        <f ca="1">관리대장!D27</f>
        <v>장연옥</v>
      </c>
      <c r="AC8" s="595" t="str">
        <f ca="1">LEFT(관리대장!E27,8)</f>
        <v>580302-2</v>
      </c>
      <c r="AD8" s="596"/>
      <c r="AE8" s="597"/>
    </row>
    <row r="9" spans="1:31" ht="27.95" customHeight="1">
      <c r="A9" s="36">
        <v>7</v>
      </c>
      <c r="B9" s="957" t="str">
        <f>관리대장!A82</f>
        <v>제2020-1024-07호</v>
      </c>
      <c r="C9" s="1049" t="s">
        <v>1870</v>
      </c>
      <c r="D9" s="1049" t="str">
        <f ca="1">관리대장!D82</f>
        <v>임공례</v>
      </c>
      <c r="E9" s="1049" t="str">
        <f ca="1">LEFT(관리대장!E82,8)</f>
        <v>540503-2</v>
      </c>
      <c r="F9" s="131"/>
      <c r="G9" s="256"/>
      <c r="I9" s="36">
        <v>7</v>
      </c>
      <c r="J9" s="957" t="str">
        <f>관리대장!A52</f>
        <v>제2020-1017-07호</v>
      </c>
      <c r="K9" s="898" t="str">
        <f>관리대장!B52</f>
        <v>나눔과행복</v>
      </c>
      <c r="L9" s="898" t="str">
        <f ca="1">관리대장!D52</f>
        <v>박응순</v>
      </c>
      <c r="M9" s="898" t="str">
        <f>LEFT(관리대장!E52,8)</f>
        <v>560204-2</v>
      </c>
      <c r="N9" s="131"/>
      <c r="O9" s="256"/>
      <c r="Q9" s="35">
        <v>7</v>
      </c>
      <c r="R9" s="346" t="str">
        <f>관리대장!A55</f>
        <v>제2020-1017-10호</v>
      </c>
      <c r="S9" s="898" t="str">
        <f>관리대장!B55</f>
        <v>나눔과행복</v>
      </c>
      <c r="T9" s="898" t="str">
        <f ca="1">관리대장!D55</f>
        <v>변계순</v>
      </c>
      <c r="U9" s="898" t="str">
        <f>LEFT(관리대장!E55,8)</f>
        <v>420628-2</v>
      </c>
      <c r="V9" s="131"/>
      <c r="W9" s="256"/>
      <c r="Y9" s="35">
        <v>7</v>
      </c>
      <c r="Z9" s="346" t="str">
        <f>관리대장!A28</f>
        <v>제2020-0926-7호</v>
      </c>
      <c r="AA9" s="569" t="str">
        <f>관리대장!B28</f>
        <v>도봉효사랑재가복지센터</v>
      </c>
      <c r="AB9" s="569" t="str">
        <f ca="1">관리대장!D28</f>
        <v>장행순</v>
      </c>
      <c r="AC9" s="569" t="str">
        <f ca="1">LEFT(관리대장!E28,8)</f>
        <v>620404-2</v>
      </c>
      <c r="AD9" s="131"/>
      <c r="AE9" s="256"/>
    </row>
    <row r="10" spans="1:31" ht="27.95" customHeight="1">
      <c r="A10" s="36">
        <v>8</v>
      </c>
      <c r="B10" s="957" t="str">
        <f>관리대장!A83</f>
        <v>제2020-1024-08호</v>
      </c>
      <c r="C10" s="1049" t="s">
        <v>1870</v>
      </c>
      <c r="D10" s="1049" t="str">
        <f ca="1">관리대장!D83</f>
        <v>이현숙</v>
      </c>
      <c r="E10" s="1049" t="str">
        <f ca="1">LEFT(관리대장!E83,8)</f>
        <v>590903-2</v>
      </c>
      <c r="F10" s="131"/>
      <c r="G10" s="256"/>
      <c r="I10" s="36">
        <v>8</v>
      </c>
      <c r="J10" s="957" t="str">
        <f>관리대장!A53</f>
        <v>제2020-1017-08호</v>
      </c>
      <c r="K10" s="898" t="str">
        <f>관리대장!B53</f>
        <v>나눔과행복</v>
      </c>
      <c r="L10" s="898" t="str">
        <f ca="1">관리대장!D53</f>
        <v>박종덕</v>
      </c>
      <c r="M10" s="898" t="str">
        <f>LEFT(관리대장!E53,8)</f>
        <v>521006-2</v>
      </c>
      <c r="N10" s="131"/>
      <c r="O10" s="256"/>
      <c r="Q10" s="35">
        <v>8</v>
      </c>
      <c r="R10" s="346" t="str">
        <f>관리대장!A56</f>
        <v>제2020-1017-11호</v>
      </c>
      <c r="S10" s="898" t="str">
        <f>관리대장!B56</f>
        <v>나눔과행복</v>
      </c>
      <c r="T10" s="898" t="str">
        <f ca="1">관리대장!D56</f>
        <v>유금덕</v>
      </c>
      <c r="U10" s="898" t="str">
        <f>LEFT(관리대장!E56,8)</f>
        <v>520215-2</v>
      </c>
      <c r="V10" s="131"/>
      <c r="W10" s="256"/>
      <c r="Y10" s="35">
        <v>8</v>
      </c>
      <c r="Z10" s="346" t="str">
        <f>관리대장!A29</f>
        <v>제2020-0926-8호</v>
      </c>
      <c r="AA10" s="569" t="str">
        <f>관리대장!B29</f>
        <v>도봉효사랑재가복지센터</v>
      </c>
      <c r="AB10" s="569" t="str">
        <f ca="1">관리대장!D29</f>
        <v>차영숙</v>
      </c>
      <c r="AC10" s="569" t="str">
        <f ca="1">LEFT(관리대장!E29,8)</f>
        <v>560827-2</v>
      </c>
      <c r="AD10" s="131"/>
      <c r="AE10" s="256"/>
    </row>
    <row r="11" spans="1:31" ht="27.95" customHeight="1">
      <c r="A11" s="36">
        <v>9</v>
      </c>
      <c r="B11" s="957" t="str">
        <f>관리대장!A84</f>
        <v>제2020-1024-09호</v>
      </c>
      <c r="C11" s="1049" t="s">
        <v>1870</v>
      </c>
      <c r="D11" s="1049" t="str">
        <f ca="1">관리대장!D84</f>
        <v>장인숙</v>
      </c>
      <c r="E11" s="1049" t="str">
        <f ca="1">LEFT(관리대장!E84,8)</f>
        <v>690217-2</v>
      </c>
      <c r="F11" s="131"/>
      <c r="G11" s="256"/>
      <c r="I11" s="36">
        <v>9</v>
      </c>
      <c r="J11" s="957" t="str">
        <f>관리대장!A54</f>
        <v>제2020-1017-09호</v>
      </c>
      <c r="K11" s="898" t="str">
        <f>관리대장!B54</f>
        <v>나눔과행복</v>
      </c>
      <c r="L11" s="898" t="str">
        <f ca="1">관리대장!D54</f>
        <v>박태임</v>
      </c>
      <c r="M11" s="898" t="str">
        <f>LEFT(관리대장!E54,8)</f>
        <v>441004-2</v>
      </c>
      <c r="N11" s="131"/>
      <c r="O11" s="256"/>
      <c r="Q11" s="35">
        <v>9</v>
      </c>
      <c r="R11" s="346" t="str">
        <f>관리대장!A57</f>
        <v>제2020-1017-12호</v>
      </c>
      <c r="S11" s="898" t="str">
        <f>관리대장!B57</f>
        <v>나눔과행복</v>
      </c>
      <c r="T11" s="898" t="str">
        <f ca="1">관리대장!D57</f>
        <v>이정임</v>
      </c>
      <c r="U11" s="898" t="str">
        <f>LEFT(관리대장!E57,8)</f>
        <v>520721-2</v>
      </c>
      <c r="V11" s="131"/>
      <c r="W11" s="256"/>
      <c r="Y11" s="35">
        <v>9</v>
      </c>
      <c r="Z11" s="346" t="str">
        <f>관리대장!A30</f>
        <v>제2020-0926-9호</v>
      </c>
      <c r="AA11" s="569" t="str">
        <f>관리대장!B30</f>
        <v>참빛재가복지센터</v>
      </c>
      <c r="AB11" s="569" t="str">
        <f ca="1">관리대장!D30</f>
        <v>이종희</v>
      </c>
      <c r="AC11" s="569" t="str">
        <f ca="1">LEFT(관리대장!E30,8)</f>
        <v>550305-2</v>
      </c>
      <c r="AD11" s="131"/>
      <c r="AE11" s="256"/>
    </row>
    <row r="12" spans="1:31" ht="27.95" customHeight="1">
      <c r="A12" s="36">
        <v>10</v>
      </c>
      <c r="B12" s="957" t="str">
        <f>관리대장!A85</f>
        <v>제2020-1024-10호</v>
      </c>
      <c r="C12" s="1049" t="s">
        <v>1870</v>
      </c>
      <c r="D12" s="1049" t="str">
        <f ca="1">관리대장!D85</f>
        <v>우숙자</v>
      </c>
      <c r="E12" s="1049" t="str">
        <f ca="1">LEFT(관리대장!E85,8)</f>
        <v>571214-2</v>
      </c>
      <c r="F12" s="131"/>
      <c r="G12" s="256"/>
      <c r="I12" s="36">
        <v>10</v>
      </c>
      <c r="J12" s="957" t="str">
        <f>관리대장!A55</f>
        <v>제2020-1017-10호</v>
      </c>
      <c r="K12" s="898" t="str">
        <f>관리대장!B55</f>
        <v>나눔과행복</v>
      </c>
      <c r="L12" s="898" t="str">
        <f ca="1">관리대장!D55</f>
        <v>변계순</v>
      </c>
      <c r="M12" s="898" t="str">
        <f>LEFT(관리대장!E55,8)</f>
        <v>420628-2</v>
      </c>
      <c r="N12" s="131"/>
      <c r="O12" s="256"/>
      <c r="Q12" s="35">
        <v>10</v>
      </c>
      <c r="R12" s="346" t="str">
        <f>관리대장!A58</f>
        <v>제2020-1017-13호</v>
      </c>
      <c r="S12" s="898" t="str">
        <f>관리대장!B58</f>
        <v>나눔과행복</v>
      </c>
      <c r="T12" s="898" t="str">
        <f ca="1">관리대장!D58</f>
        <v>이정희</v>
      </c>
      <c r="U12" s="898" t="str">
        <f>LEFT(관리대장!E58,8)</f>
        <v>571020-2</v>
      </c>
      <c r="V12" s="131"/>
      <c r="W12" s="256"/>
      <c r="Y12" s="35">
        <v>10</v>
      </c>
      <c r="Z12" s="346" t="str">
        <f>관리대장!A31</f>
        <v>제2020-0926-10호</v>
      </c>
      <c r="AA12" s="569" t="str">
        <f>관리대장!B31</f>
        <v>참빛재가복지센터</v>
      </c>
      <c r="AB12" s="569" t="str">
        <f ca="1">관리대장!D31</f>
        <v>김정완</v>
      </c>
      <c r="AC12" s="569" t="str">
        <f ca="1">LEFT(관리대장!E31,8)</f>
        <v>500613-2</v>
      </c>
      <c r="AD12" s="131"/>
      <c r="AE12" s="256"/>
    </row>
    <row r="13" spans="1:31" ht="27.95" customHeight="1">
      <c r="A13" s="36">
        <v>11</v>
      </c>
      <c r="B13" s="957" t="str">
        <f>관리대장!A86</f>
        <v>제2020-1024-11호</v>
      </c>
      <c r="C13" s="1049" t="s">
        <v>1870</v>
      </c>
      <c r="D13" s="1049" t="str">
        <f ca="1">관리대장!D86</f>
        <v>정순화</v>
      </c>
      <c r="E13" s="1049" t="str">
        <f ca="1">LEFT(관리대장!E86,8)</f>
        <v>570617-2</v>
      </c>
      <c r="F13" s="131"/>
      <c r="G13" s="256"/>
      <c r="I13" s="36">
        <v>11</v>
      </c>
      <c r="J13" s="957" t="str">
        <f>관리대장!A56</f>
        <v>제2020-1017-11호</v>
      </c>
      <c r="K13" s="898" t="str">
        <f>관리대장!B56</f>
        <v>나눔과행복</v>
      </c>
      <c r="L13" s="898" t="str">
        <f ca="1">관리대장!D56</f>
        <v>유금덕</v>
      </c>
      <c r="M13" s="898" t="str">
        <f>LEFT(관리대장!E56,8)</f>
        <v>520215-2</v>
      </c>
      <c r="N13" s="131"/>
      <c r="O13" s="256"/>
      <c r="Q13" s="35">
        <v>11</v>
      </c>
      <c r="R13" s="346" t="str">
        <f>관리대장!A59</f>
        <v>제2020-1017-14호</v>
      </c>
      <c r="S13" s="898" t="str">
        <f>관리대장!B59</f>
        <v>나눔과행복</v>
      </c>
      <c r="T13" s="898" t="str">
        <f ca="1">관리대장!D59</f>
        <v>임경숙</v>
      </c>
      <c r="U13" s="898" t="str">
        <f>LEFT(관리대장!E59,8)</f>
        <v>640826-2</v>
      </c>
      <c r="V13" s="131"/>
      <c r="W13" s="256"/>
      <c r="Y13" s="35">
        <v>11</v>
      </c>
      <c r="Z13" s="346" t="str">
        <f>관리대장!A32</f>
        <v>제2020-0926-11호</v>
      </c>
      <c r="AA13" s="569" t="str">
        <f>관리대장!B32</f>
        <v>참빛재가복지센터</v>
      </c>
      <c r="AB13" s="569" t="str">
        <f ca="1">관리대장!D32</f>
        <v>한숙자</v>
      </c>
      <c r="AC13" s="569" t="str">
        <f ca="1">LEFT(관리대장!E32,8)</f>
        <v>600505-2</v>
      </c>
      <c r="AD13" s="131"/>
      <c r="AE13" s="256"/>
    </row>
    <row r="14" spans="1:31" ht="27.95" customHeight="1">
      <c r="A14" s="36">
        <v>12</v>
      </c>
      <c r="B14" s="957" t="str">
        <f>관리대장!A87</f>
        <v>제2020-1024-12호</v>
      </c>
      <c r="C14" s="1049" t="s">
        <v>2015</v>
      </c>
      <c r="D14" s="1049" t="str">
        <f ca="1">관리대장!D87</f>
        <v>김삼심</v>
      </c>
      <c r="E14" s="1049" t="str">
        <f ca="1">LEFT(관리대장!E87,8)</f>
        <v>640719-2</v>
      </c>
      <c r="F14" s="131"/>
      <c r="G14" s="256"/>
      <c r="I14" s="36">
        <v>12</v>
      </c>
      <c r="J14" s="957" t="str">
        <f>관리대장!A57</f>
        <v>제2020-1017-12호</v>
      </c>
      <c r="K14" s="898" t="str">
        <f>관리대장!B57</f>
        <v>나눔과행복</v>
      </c>
      <c r="L14" s="898" t="str">
        <f ca="1">관리대장!D57</f>
        <v>이정임</v>
      </c>
      <c r="M14" s="898" t="str">
        <f>LEFT(관리대장!E57,8)</f>
        <v>520721-2</v>
      </c>
      <c r="N14" s="131"/>
      <c r="O14" s="256"/>
      <c r="Q14" s="35">
        <v>12</v>
      </c>
      <c r="R14" s="346" t="str">
        <f>관리대장!A60</f>
        <v>제2020-1017-15호</v>
      </c>
      <c r="S14" s="898" t="str">
        <f>관리대장!B60</f>
        <v>나눔과행복</v>
      </c>
      <c r="T14" s="898" t="str">
        <f ca="1">관리대장!D60</f>
        <v>임명심</v>
      </c>
      <c r="U14" s="898" t="str">
        <f>LEFT(관리대장!E60,8)</f>
        <v>510903-2</v>
      </c>
      <c r="V14" s="131"/>
      <c r="W14" s="256"/>
      <c r="Y14" s="35">
        <v>12</v>
      </c>
      <c r="Z14" s="346" t="str">
        <f>관리대장!A33</f>
        <v>제2020-0926-12호</v>
      </c>
      <c r="AA14" s="569" t="str">
        <f>관리대장!B33</f>
        <v>참빛재가복지센터</v>
      </c>
      <c r="AB14" s="569" t="str">
        <f ca="1">관리대장!D33</f>
        <v>이유진</v>
      </c>
      <c r="AC14" s="569" t="str">
        <f ca="1">LEFT(관리대장!E33,8)</f>
        <v>531115-2</v>
      </c>
      <c r="AD14" s="131"/>
      <c r="AE14" s="256"/>
    </row>
    <row r="15" spans="1:31" ht="27.95" customHeight="1">
      <c r="A15" s="36">
        <v>13</v>
      </c>
      <c r="B15" s="957" t="str">
        <f>관리대장!A88</f>
        <v>제2020-1024-13호</v>
      </c>
      <c r="C15" s="1049" t="s">
        <v>2015</v>
      </c>
      <c r="D15" s="1049" t="str">
        <f ca="1">관리대장!D88</f>
        <v>정연행</v>
      </c>
      <c r="E15" s="1049" t="str">
        <f ca="1">LEFT(관리대장!E88,8)</f>
        <v>620108-2</v>
      </c>
      <c r="F15" s="131"/>
      <c r="G15" s="256"/>
      <c r="I15" s="36">
        <v>13</v>
      </c>
      <c r="J15" s="957" t="str">
        <f>관리대장!A58</f>
        <v>제2020-1017-13호</v>
      </c>
      <c r="K15" s="898" t="str">
        <f>관리대장!B58</f>
        <v>나눔과행복</v>
      </c>
      <c r="L15" s="898" t="str">
        <f ca="1">관리대장!D58</f>
        <v>이정희</v>
      </c>
      <c r="M15" s="898" t="str">
        <f>LEFT(관리대장!E58,8)</f>
        <v>571020-2</v>
      </c>
      <c r="N15" s="131"/>
      <c r="O15" s="256"/>
      <c r="Q15" s="35">
        <v>13</v>
      </c>
      <c r="R15" s="346" t="str">
        <f>관리대장!A61</f>
        <v>제2020-1017-16호</v>
      </c>
      <c r="S15" s="898" t="str">
        <f>관리대장!B61</f>
        <v>나눔과행복</v>
      </c>
      <c r="T15" s="898" t="str">
        <f ca="1">관리대장!D61</f>
        <v>임영자</v>
      </c>
      <c r="U15" s="898" t="str">
        <f>LEFT(관리대장!E61,8)</f>
        <v>430213-2</v>
      </c>
      <c r="V15" s="131"/>
      <c r="W15" s="256"/>
      <c r="Y15" s="35">
        <v>13</v>
      </c>
      <c r="Z15" s="346" t="str">
        <f>관리대장!A34</f>
        <v>제2020-0926-13호</v>
      </c>
      <c r="AA15" s="569" t="str">
        <f>관리대장!B34</f>
        <v>보경노인복지센터</v>
      </c>
      <c r="AB15" s="569" t="str">
        <f ca="1">관리대장!D34</f>
        <v>유경자</v>
      </c>
      <c r="AC15" s="569" t="str">
        <f ca="1">LEFT(관리대장!E34,8)</f>
        <v>680623-2</v>
      </c>
      <c r="AD15" s="131"/>
      <c r="AE15" s="256"/>
    </row>
    <row r="16" spans="1:31" ht="27.95" customHeight="1">
      <c r="A16" s="36">
        <v>14</v>
      </c>
      <c r="B16" s="957" t="str">
        <f>관리대장!A89</f>
        <v>제2020-1024-14호</v>
      </c>
      <c r="C16" s="1049" t="s">
        <v>2015</v>
      </c>
      <c r="D16" s="1049" t="str">
        <f ca="1">관리대장!D89</f>
        <v>진현숙</v>
      </c>
      <c r="E16" s="1049" t="str">
        <f ca="1">LEFT(관리대장!E89,8)</f>
        <v>620405-2</v>
      </c>
      <c r="F16" s="131"/>
      <c r="G16" s="256"/>
      <c r="I16" s="36">
        <v>14</v>
      </c>
      <c r="J16" s="957" t="str">
        <f>관리대장!A59</f>
        <v>제2020-1017-14호</v>
      </c>
      <c r="K16" s="898" t="str">
        <f>관리대장!B59</f>
        <v>나눔과행복</v>
      </c>
      <c r="L16" s="898" t="str">
        <f ca="1">관리대장!D59</f>
        <v>임경숙</v>
      </c>
      <c r="M16" s="898" t="str">
        <f>LEFT(관리대장!E59,8)</f>
        <v>640826-2</v>
      </c>
      <c r="N16" s="131"/>
      <c r="O16" s="256"/>
      <c r="Q16" s="35">
        <v>14</v>
      </c>
      <c r="R16" s="346" t="str">
        <f>관리대장!A62</f>
        <v>제2020-1017-17호</v>
      </c>
      <c r="S16" s="898" t="str">
        <f>관리대장!B62</f>
        <v>나눔과행복</v>
      </c>
      <c r="T16" s="898" t="str">
        <f ca="1">관리대장!D62</f>
        <v>정영자</v>
      </c>
      <c r="U16" s="898" t="str">
        <f>LEFT(관리대장!E62,8)</f>
        <v>590720-2</v>
      </c>
      <c r="V16" s="131"/>
      <c r="W16" s="256"/>
      <c r="Y16" s="35">
        <v>14</v>
      </c>
      <c r="Z16" s="346" t="str">
        <f>관리대장!A35</f>
        <v>제2020-0926-14호</v>
      </c>
      <c r="AA16" s="569" t="str">
        <f>관리대장!B35</f>
        <v>개미방문요양센터1</v>
      </c>
      <c r="AB16" s="569" t="str">
        <f ca="1">관리대장!D35</f>
        <v>오매자</v>
      </c>
      <c r="AC16" s="569" t="str">
        <f ca="1">LEFT(관리대장!E35,8)</f>
        <v>440516-2</v>
      </c>
      <c r="AD16" s="131"/>
      <c r="AE16" s="256"/>
    </row>
    <row r="17" spans="1:31" ht="27.95" customHeight="1">
      <c r="A17" s="36">
        <v>15</v>
      </c>
      <c r="B17" s="957" t="str">
        <f>관리대장!A90</f>
        <v>제2020-1024-15호</v>
      </c>
      <c r="C17" s="1049" t="s">
        <v>2015</v>
      </c>
      <c r="D17" s="1049" t="str">
        <f ca="1">관리대장!D90</f>
        <v>홍영희</v>
      </c>
      <c r="E17" s="1049" t="str">
        <f ca="1">LEFT(관리대장!E90,8)</f>
        <v>531001-2</v>
      </c>
      <c r="F17" s="131"/>
      <c r="G17" s="256"/>
      <c r="I17" s="36">
        <v>15</v>
      </c>
      <c r="J17" s="957" t="str">
        <f>관리대장!A60</f>
        <v>제2020-1017-15호</v>
      </c>
      <c r="K17" s="898" t="str">
        <f>관리대장!B60</f>
        <v>나눔과행복</v>
      </c>
      <c r="L17" s="898" t="str">
        <f ca="1">관리대장!D60</f>
        <v>임명심</v>
      </c>
      <c r="M17" s="898" t="str">
        <f>LEFT(관리대장!E60,8)</f>
        <v>510903-2</v>
      </c>
      <c r="N17" s="131"/>
      <c r="O17" s="256"/>
      <c r="Q17" s="35">
        <v>15</v>
      </c>
      <c r="R17" s="346" t="str">
        <f>관리대장!A63</f>
        <v>제2020-1017-18호</v>
      </c>
      <c r="S17" s="898" t="str">
        <f>관리대장!B63</f>
        <v>사랑채요양종합복지센터1</v>
      </c>
      <c r="T17" s="898" t="str">
        <f ca="1">관리대장!D63</f>
        <v>임춘자</v>
      </c>
      <c r="U17" s="898" t="str">
        <f>LEFT(관리대장!E63,8)</f>
        <v>640615-2</v>
      </c>
      <c r="V17" s="131"/>
      <c r="W17" s="256"/>
      <c r="Y17" s="35">
        <v>15</v>
      </c>
      <c r="Z17" s="346" t="str">
        <f>관리대장!A36</f>
        <v>제2020-0926-15호</v>
      </c>
      <c r="AA17" s="569" t="str">
        <f>관리대장!B36</f>
        <v>서울노인복지센터</v>
      </c>
      <c r="AB17" s="569" t="str">
        <f ca="1">관리대장!D36</f>
        <v>곽영심</v>
      </c>
      <c r="AC17" s="569" t="str">
        <f ca="1">LEFT(관리대장!E36,8)</f>
        <v>681227-2</v>
      </c>
      <c r="AD17" s="131"/>
      <c r="AE17" s="256"/>
    </row>
    <row r="18" spans="1:31" ht="27.95" customHeight="1">
      <c r="A18" s="36">
        <v>16</v>
      </c>
      <c r="B18" s="957" t="str">
        <f>관리대장!A91</f>
        <v>제2020-1024-16호</v>
      </c>
      <c r="C18" s="1049" t="s">
        <v>2015</v>
      </c>
      <c r="D18" s="1049" t="str">
        <f ca="1">관리대장!D91</f>
        <v>강성희</v>
      </c>
      <c r="E18" s="1049" t="str">
        <f ca="1">LEFT(관리대장!E91,8)</f>
        <v>700616-2</v>
      </c>
      <c r="F18" s="131"/>
      <c r="G18" s="256"/>
      <c r="I18" s="36">
        <v>16</v>
      </c>
      <c r="J18" s="957" t="str">
        <f>관리대장!A61</f>
        <v>제2020-1017-16호</v>
      </c>
      <c r="K18" s="898" t="str">
        <f>관리대장!B61</f>
        <v>나눔과행복</v>
      </c>
      <c r="L18" s="898" t="str">
        <f ca="1">관리대장!D61</f>
        <v>임영자</v>
      </c>
      <c r="M18" s="898" t="str">
        <f>LEFT(관리대장!E61,8)</f>
        <v>430213-2</v>
      </c>
      <c r="N18" s="131"/>
      <c r="O18" s="256"/>
      <c r="Q18" s="35">
        <v>16</v>
      </c>
      <c r="R18" s="346" t="str">
        <f>관리대장!A64</f>
        <v>제2020-1017-19호</v>
      </c>
      <c r="S18" s="898" t="str">
        <f>관리대장!B64</f>
        <v>사랑채요양종합복지센터1</v>
      </c>
      <c r="T18" s="898" t="str">
        <f ca="1">관리대장!D64</f>
        <v>김미선</v>
      </c>
      <c r="U18" s="898" t="str">
        <f>LEFT(관리대장!E64,8)</f>
        <v>690307-2</v>
      </c>
      <c r="V18" s="131"/>
      <c r="W18" s="256"/>
      <c r="Y18" s="35">
        <v>16</v>
      </c>
      <c r="Z18" s="346" t="str">
        <f>관리대장!A37</f>
        <v>제2020-0926-16호</v>
      </c>
      <c r="AA18" s="569" t="str">
        <f>관리대장!B37</f>
        <v>서울노인복지센터</v>
      </c>
      <c r="AB18" s="569" t="str">
        <f ca="1">관리대장!D37</f>
        <v>안복선</v>
      </c>
      <c r="AC18" s="569" t="str">
        <f ca="1">LEFT(관리대장!E37,8)</f>
        <v>641124-2</v>
      </c>
      <c r="AD18" s="131"/>
      <c r="AE18" s="256"/>
    </row>
    <row r="19" spans="1:31" ht="27.95" customHeight="1">
      <c r="A19" s="36">
        <v>17</v>
      </c>
      <c r="B19" s="957" t="str">
        <f>관리대장!A92</f>
        <v>제2020-1024-17호</v>
      </c>
      <c r="C19" s="1049" t="s">
        <v>1079</v>
      </c>
      <c r="D19" s="1049" t="str">
        <f ca="1">관리대장!D92</f>
        <v>고정옥</v>
      </c>
      <c r="E19" s="1049" t="str">
        <f ca="1">LEFT(관리대장!E92,8)</f>
        <v>610211-2</v>
      </c>
      <c r="F19" s="131"/>
      <c r="G19" s="256"/>
      <c r="I19" s="36">
        <v>17</v>
      </c>
      <c r="J19" s="957" t="str">
        <f>관리대장!A62</f>
        <v>제2020-1017-17호</v>
      </c>
      <c r="K19" s="898" t="str">
        <f>관리대장!B62</f>
        <v>나눔과행복</v>
      </c>
      <c r="L19" s="898" t="str">
        <f ca="1">관리대장!D62</f>
        <v>정영자</v>
      </c>
      <c r="M19" s="898" t="str">
        <f>LEFT(관리대장!E62,8)</f>
        <v>590720-2</v>
      </c>
      <c r="N19" s="131"/>
      <c r="O19" s="256"/>
      <c r="Q19" s="35">
        <v>17</v>
      </c>
      <c r="R19" s="346" t="str">
        <f>관리대장!A65</f>
        <v>제2020-1017-20호</v>
      </c>
      <c r="S19" s="898" t="str">
        <f>관리대장!B65</f>
        <v>사랑채요양종합복지센터1</v>
      </c>
      <c r="T19" s="898" t="str">
        <f ca="1">관리대장!D65</f>
        <v>남현희</v>
      </c>
      <c r="U19" s="898" t="str">
        <f>LEFT(관리대장!E65,8)</f>
        <v>650825-2</v>
      </c>
      <c r="V19" s="131"/>
      <c r="W19" s="256"/>
      <c r="Y19" s="35">
        <v>17</v>
      </c>
      <c r="Z19" s="346" t="str">
        <f>관리대장!A38</f>
        <v>제2020-0926-17호</v>
      </c>
      <c r="AA19" s="569" t="str">
        <f>관리대장!B38</f>
        <v>서울노인복지센터</v>
      </c>
      <c r="AB19" s="569" t="str">
        <f ca="1">관리대장!D38</f>
        <v>이행자</v>
      </c>
      <c r="AC19" s="569" t="str">
        <f ca="1">LEFT(관리대장!E38,8)</f>
        <v>660615-2</v>
      </c>
      <c r="AD19" s="131"/>
      <c r="AE19" s="256"/>
    </row>
    <row r="20" spans="1:31" ht="27.95" customHeight="1">
      <c r="A20" s="36">
        <v>18</v>
      </c>
      <c r="B20" s="957" t="str">
        <f>관리대장!A93</f>
        <v>제2020-1024-18호</v>
      </c>
      <c r="C20" s="1049" t="s">
        <v>1079</v>
      </c>
      <c r="D20" s="1049" t="str">
        <f ca="1">관리대장!D93</f>
        <v>권오남</v>
      </c>
      <c r="E20" s="1049" t="str">
        <f ca="1">LEFT(관리대장!E93,8)</f>
        <v>491101-2</v>
      </c>
      <c r="F20" s="131"/>
      <c r="G20" s="256"/>
      <c r="I20" s="36">
        <v>18</v>
      </c>
      <c r="J20" s="957" t="str">
        <f>관리대장!A63</f>
        <v>제2020-1017-18호</v>
      </c>
      <c r="K20" s="898" t="str">
        <f>관리대장!B63</f>
        <v>사랑채요양종합복지센터1</v>
      </c>
      <c r="L20" s="898" t="str">
        <f ca="1">관리대장!D63</f>
        <v>임춘자</v>
      </c>
      <c r="M20" s="898" t="str">
        <f>LEFT(관리대장!E63,8)</f>
        <v>640615-2</v>
      </c>
      <c r="N20" s="131"/>
      <c r="O20" s="256"/>
      <c r="Q20" s="35">
        <v>18</v>
      </c>
      <c r="R20" s="346" t="str">
        <f>관리대장!A66</f>
        <v>제2020-1017-21호</v>
      </c>
      <c r="S20" s="898" t="str">
        <f>관리대장!B66</f>
        <v>사랑채요양종합복지센터1</v>
      </c>
      <c r="T20" s="898" t="str">
        <f ca="1">관리대장!D66</f>
        <v>정영숙</v>
      </c>
      <c r="U20" s="898" t="str">
        <f>LEFT(관리대장!E66,8)</f>
        <v>561016-2</v>
      </c>
      <c r="V20" s="131"/>
      <c r="W20" s="256"/>
      <c r="Y20" s="35">
        <v>18</v>
      </c>
      <c r="Z20" s="346" t="str">
        <f>관리대장!A39</f>
        <v>제2020-0926-18호</v>
      </c>
      <c r="AA20" s="569" t="str">
        <f>관리대장!B39</f>
        <v>서울노인복지센터</v>
      </c>
      <c r="AB20" s="569" t="str">
        <f ca="1">관리대장!D39</f>
        <v>전경자</v>
      </c>
      <c r="AC20" s="569" t="str">
        <f ca="1">LEFT(관리대장!E39,8)</f>
        <v>560224-2</v>
      </c>
      <c r="AD20" s="131"/>
      <c r="AE20" s="256"/>
    </row>
    <row r="21" spans="1:31" ht="27.95" customHeight="1">
      <c r="A21" s="36">
        <v>19</v>
      </c>
      <c r="B21" s="957" t="str">
        <f>관리대장!A94</f>
        <v>제2020-1024-19호</v>
      </c>
      <c r="C21" s="1049" t="s">
        <v>1079</v>
      </c>
      <c r="D21" s="1049" t="str">
        <f ca="1">관리대장!D94</f>
        <v>권현숙</v>
      </c>
      <c r="E21" s="1049" t="str">
        <f ca="1">LEFT(관리대장!E94,8)</f>
        <v>590328-2</v>
      </c>
      <c r="F21" s="131"/>
      <c r="G21" s="256"/>
      <c r="I21" s="36">
        <v>19</v>
      </c>
      <c r="J21" s="957" t="str">
        <f>관리대장!A64</f>
        <v>제2020-1017-19호</v>
      </c>
      <c r="K21" s="898" t="str">
        <f>관리대장!B64</f>
        <v>사랑채요양종합복지센터1</v>
      </c>
      <c r="L21" s="898" t="str">
        <f ca="1">관리대장!D64</f>
        <v>김미선</v>
      </c>
      <c r="M21" s="898" t="str">
        <f>LEFT(관리대장!E64,8)</f>
        <v>690307-2</v>
      </c>
      <c r="N21" s="131"/>
      <c r="O21" s="256"/>
      <c r="Q21" s="35">
        <v>19</v>
      </c>
      <c r="R21" s="346" t="str">
        <f>관리대장!A67</f>
        <v>제2020-1017-22호</v>
      </c>
      <c r="S21" s="898" t="str">
        <f>관리대장!B67</f>
        <v>새봄노인복지센터1</v>
      </c>
      <c r="T21" s="898" t="str">
        <f ca="1">관리대장!D67</f>
        <v>김영애</v>
      </c>
      <c r="U21" s="898" t="str">
        <f>LEFT(관리대장!E67,8)</f>
        <v>651220-2</v>
      </c>
      <c r="V21" s="131"/>
      <c r="W21" s="256"/>
      <c r="Y21" s="35">
        <v>19</v>
      </c>
      <c r="Z21" s="346" t="str">
        <f>관리대장!A40</f>
        <v>제2020-0926-19호</v>
      </c>
      <c r="AA21" s="569" t="str">
        <f>관리대장!B40</f>
        <v>㈜편안한돌봄센터</v>
      </c>
      <c r="AB21" s="569" t="str">
        <f ca="1">관리대장!D40</f>
        <v>김인숙</v>
      </c>
      <c r="AC21" s="569" t="str">
        <f ca="1">LEFT(관리대장!E40,8)</f>
        <v>680101-2</v>
      </c>
      <c r="AD21" s="131"/>
      <c r="AE21" s="256"/>
    </row>
    <row r="22" spans="1:31" ht="27.95" customHeight="1">
      <c r="A22" s="36">
        <v>20</v>
      </c>
      <c r="B22" s="957" t="str">
        <f>관리대장!A95</f>
        <v>제2020-1024-20호</v>
      </c>
      <c r="C22" s="1049" t="s">
        <v>1079</v>
      </c>
      <c r="D22" s="1049" t="str">
        <f ca="1">관리대장!D95</f>
        <v>김명순</v>
      </c>
      <c r="E22" s="1049" t="str">
        <f ca="1">LEFT(관리대장!E95,8)</f>
        <v>470110-2</v>
      </c>
      <c r="F22" s="131"/>
      <c r="G22" s="256"/>
      <c r="I22" s="36">
        <v>20</v>
      </c>
      <c r="J22" s="957" t="str">
        <f>관리대장!A65</f>
        <v>제2020-1017-20호</v>
      </c>
      <c r="K22" s="898" t="str">
        <f>관리대장!B65</f>
        <v>사랑채요양종합복지센터1</v>
      </c>
      <c r="L22" s="898" t="str">
        <f ca="1">관리대장!D65</f>
        <v>남현희</v>
      </c>
      <c r="M22" s="898" t="str">
        <f>LEFT(관리대장!E65,8)</f>
        <v>650825-2</v>
      </c>
      <c r="N22" s="131"/>
      <c r="O22" s="256"/>
      <c r="Q22" s="35">
        <v>20</v>
      </c>
      <c r="R22" s="346" t="str">
        <f>관리대장!A68</f>
        <v>제2020-1017-23호</v>
      </c>
      <c r="S22" s="898" t="str">
        <f>관리대장!B68</f>
        <v>새봄노인복지센터1</v>
      </c>
      <c r="T22" s="898" t="str">
        <f ca="1">관리대장!D68</f>
        <v>양순식</v>
      </c>
      <c r="U22" s="898" t="str">
        <f>LEFT(관리대장!E68,8)</f>
        <v>690527-1</v>
      </c>
      <c r="V22" s="131"/>
      <c r="W22" s="256"/>
      <c r="Y22" s="35">
        <v>20</v>
      </c>
      <c r="Z22" s="346" t="str">
        <f>관리대장!A41</f>
        <v>제2020-0926-20호</v>
      </c>
      <c r="AA22" s="569" t="str">
        <f>관리대장!B41</f>
        <v>㈜편안한돌봄센터</v>
      </c>
      <c r="AB22" s="569" t="str">
        <f ca="1">관리대장!D41</f>
        <v>백점순</v>
      </c>
      <c r="AC22" s="569" t="str">
        <f ca="1">LEFT(관리대장!E41,8)</f>
        <v>510117-2</v>
      </c>
      <c r="AD22" s="131"/>
      <c r="AE22" s="256"/>
    </row>
    <row r="23" spans="1:31" ht="27.95" customHeight="1">
      <c r="A23" s="36">
        <v>21</v>
      </c>
      <c r="B23" s="957" t="str">
        <f>관리대장!A96</f>
        <v>제2020-1024-21호</v>
      </c>
      <c r="C23" s="1049" t="s">
        <v>1079</v>
      </c>
      <c r="D23" s="1049" t="str">
        <f ca="1">관리대장!D96</f>
        <v>남순우</v>
      </c>
      <c r="E23" s="1049" t="str">
        <f ca="1">LEFT(관리대장!E96,8)</f>
        <v>460214-2</v>
      </c>
      <c r="F23" s="131"/>
      <c r="G23" s="256"/>
      <c r="I23" s="36">
        <v>21</v>
      </c>
      <c r="J23" s="957" t="str">
        <f>관리대장!A66</f>
        <v>제2020-1017-21호</v>
      </c>
      <c r="K23" s="898" t="str">
        <f>관리대장!B66</f>
        <v>사랑채요양종합복지센터1</v>
      </c>
      <c r="L23" s="898" t="str">
        <f ca="1">관리대장!D66</f>
        <v>정영숙</v>
      </c>
      <c r="M23" s="898" t="str">
        <f>LEFT(관리대장!E66,8)</f>
        <v>561016-2</v>
      </c>
      <c r="N23" s="131"/>
      <c r="O23" s="256"/>
      <c r="Q23" s="35">
        <v>21</v>
      </c>
      <c r="R23" s="346" t="str">
        <f>관리대장!A69</f>
        <v>제2020-1017-24호</v>
      </c>
      <c r="S23" s="898" t="str">
        <f>관리대장!B69</f>
        <v>새봄노인복지센터1</v>
      </c>
      <c r="T23" s="898" t="str">
        <f ca="1">관리대장!D69</f>
        <v>엄영숙</v>
      </c>
      <c r="U23" s="898" t="str">
        <f>LEFT(관리대장!E69,8)</f>
        <v>640220-2</v>
      </c>
      <c r="V23" s="131"/>
      <c r="W23" s="256"/>
      <c r="Y23" s="35">
        <v>21</v>
      </c>
      <c r="Z23" s="346" t="str">
        <f>관리대장!A42</f>
        <v>제2020-0926-21호</v>
      </c>
      <c r="AA23" s="569" t="str">
        <f>관리대장!B42</f>
        <v>㈜편안한돌봄센터</v>
      </c>
      <c r="AB23" s="569" t="str">
        <f ca="1">관리대장!D42</f>
        <v>유은옥</v>
      </c>
      <c r="AC23" s="569" t="str">
        <f ca="1">LEFT(관리대장!E42,8)</f>
        <v>591223-2</v>
      </c>
      <c r="AD23" s="131"/>
      <c r="AE23" s="256"/>
    </row>
    <row r="24" spans="1:31" ht="27.95" customHeight="1">
      <c r="A24" s="36">
        <v>22</v>
      </c>
      <c r="B24" s="957" t="str">
        <f>관리대장!A97</f>
        <v>제2020-1024-22호</v>
      </c>
      <c r="C24" s="1049" t="s">
        <v>1079</v>
      </c>
      <c r="D24" s="1049" t="str">
        <f ca="1">관리대장!D97</f>
        <v>임영희</v>
      </c>
      <c r="E24" s="1049" t="str">
        <f ca="1">LEFT(관리대장!E97,8)</f>
        <v>640715-2</v>
      </c>
      <c r="F24" s="131"/>
      <c r="G24" s="256"/>
      <c r="I24" s="36">
        <v>22</v>
      </c>
      <c r="J24" s="957" t="str">
        <f>관리대장!A67</f>
        <v>제2020-1017-22호</v>
      </c>
      <c r="K24" s="898" t="str">
        <f>관리대장!B67</f>
        <v>새봄노인복지센터1</v>
      </c>
      <c r="L24" s="898" t="str">
        <f ca="1">관리대장!D67</f>
        <v>김영애</v>
      </c>
      <c r="M24" s="898" t="str">
        <f>LEFT(관리대장!E67,8)</f>
        <v>651220-2</v>
      </c>
      <c r="N24" s="131"/>
      <c r="O24" s="256"/>
      <c r="Q24" s="35">
        <v>22</v>
      </c>
      <c r="R24" s="346" t="str">
        <f>관리대장!A70</f>
        <v>제2020-1017-25호</v>
      </c>
      <c r="S24" s="898" t="str">
        <f>관리대장!B70</f>
        <v>새봄노인복지센터1</v>
      </c>
      <c r="T24" s="898" t="str">
        <f ca="1">관리대장!D70</f>
        <v>엄해숙</v>
      </c>
      <c r="U24" s="898" t="str">
        <f>LEFT(관리대장!E70,8)</f>
        <v>570606-2</v>
      </c>
      <c r="V24" s="131"/>
      <c r="W24" s="256"/>
      <c r="Y24" s="35">
        <v>22</v>
      </c>
      <c r="Z24" s="346" t="str">
        <f>관리대장!A43</f>
        <v>제2020-0926-22호</v>
      </c>
      <c r="AA24" s="569" t="str">
        <f>관리대장!B43</f>
        <v>㈜편안한돌봄센터</v>
      </c>
      <c r="AB24" s="569" t="str">
        <f ca="1">관리대장!D43</f>
        <v>이경재</v>
      </c>
      <c r="AC24" s="569" t="str">
        <f ca="1">LEFT(관리대장!E43,8)</f>
        <v>850824-1</v>
      </c>
      <c r="AD24" s="131"/>
      <c r="AE24" s="256"/>
    </row>
    <row r="25" spans="1:31" ht="27.95" customHeight="1">
      <c r="A25" s="36">
        <v>23</v>
      </c>
      <c r="B25" s="957" t="str">
        <f>관리대장!A98</f>
        <v>제2020-1024-23호</v>
      </c>
      <c r="C25" s="1049" t="s">
        <v>1079</v>
      </c>
      <c r="D25" s="1049" t="str">
        <f ca="1">관리대장!D98</f>
        <v>최연옥</v>
      </c>
      <c r="E25" s="1049" t="str">
        <f ca="1">LEFT(관리대장!E98,8)</f>
        <v>580909-2</v>
      </c>
      <c r="F25" s="131"/>
      <c r="G25" s="256"/>
      <c r="I25" s="36">
        <v>23</v>
      </c>
      <c r="J25" s="957" t="str">
        <f>관리대장!A68</f>
        <v>제2020-1017-23호</v>
      </c>
      <c r="K25" s="898" t="str">
        <f>관리대장!B68</f>
        <v>새봄노인복지센터1</v>
      </c>
      <c r="L25" s="898" t="str">
        <f ca="1">관리대장!D68</f>
        <v>양순식</v>
      </c>
      <c r="M25" s="898" t="str">
        <f>LEFT(관리대장!E68,8)</f>
        <v>690527-1</v>
      </c>
      <c r="N25" s="131"/>
      <c r="O25" s="256"/>
      <c r="Q25" s="35">
        <v>23</v>
      </c>
      <c r="R25" s="346" t="str">
        <f>관리대장!A71</f>
        <v>제2020-1017-26호</v>
      </c>
      <c r="S25" s="898" t="str">
        <f>관리대장!B71</f>
        <v>새봄노인복지센터1</v>
      </c>
      <c r="T25" s="898" t="str">
        <f ca="1">관리대장!D71</f>
        <v>이미희</v>
      </c>
      <c r="U25" s="898" t="str">
        <f>LEFT(관리대장!E71,8)</f>
        <v>620730-2</v>
      </c>
      <c r="V25" s="131"/>
      <c r="W25" s="256"/>
      <c r="Y25" s="35">
        <v>23</v>
      </c>
      <c r="Z25" s="346" t="str">
        <f>관리대장!A44</f>
        <v>제2020-0926-23호</v>
      </c>
      <c r="AA25" s="569" t="str">
        <f>관리대장!B44</f>
        <v>㈜편안한돌봄센터</v>
      </c>
      <c r="AB25" s="569" t="str">
        <f ca="1">관리대장!D44</f>
        <v>이명례</v>
      </c>
      <c r="AC25" s="569" t="str">
        <f ca="1">LEFT(관리대장!E44,8)</f>
        <v>571219-2</v>
      </c>
      <c r="AD25" s="131"/>
      <c r="AE25" s="256"/>
    </row>
    <row r="26" spans="1:31" ht="27.95" customHeight="1" thickBot="1">
      <c r="A26" s="36">
        <v>24</v>
      </c>
      <c r="B26" s="957" t="str">
        <f>관리대장!A99</f>
        <v>제2020-1024-24호</v>
      </c>
      <c r="C26" s="1049" t="s">
        <v>2016</v>
      </c>
      <c r="D26" s="1049" t="str">
        <f ca="1">관리대장!D99</f>
        <v>이봉종</v>
      </c>
      <c r="E26" s="1049" t="str">
        <f ca="1">LEFT(관리대장!E99,8)</f>
        <v>490905-2</v>
      </c>
      <c r="F26" s="131"/>
      <c r="G26" s="256"/>
      <c r="I26" s="36">
        <v>24</v>
      </c>
      <c r="J26" s="957" t="str">
        <f>관리대장!A69</f>
        <v>제2020-1017-24호</v>
      </c>
      <c r="K26" s="898" t="str">
        <f>관리대장!B69</f>
        <v>새봄노인복지센터1</v>
      </c>
      <c r="L26" s="898" t="str">
        <f ca="1">관리대장!D69</f>
        <v>엄영숙</v>
      </c>
      <c r="M26" s="898" t="str">
        <f>LEFT(관리대장!E69,8)</f>
        <v>640220-2</v>
      </c>
      <c r="N26" s="131"/>
      <c r="O26" s="256"/>
      <c r="Q26" s="71">
        <v>24</v>
      </c>
      <c r="R26" s="347" t="str">
        <f>관리대장!A72</f>
        <v>제2020-1017-27호</v>
      </c>
      <c r="S26" s="261" t="str">
        <f>관리대장!B72</f>
        <v>새봄노인복지센터1</v>
      </c>
      <c r="T26" s="261" t="str">
        <f ca="1">관리대장!D72</f>
        <v>양경희</v>
      </c>
      <c r="U26" s="261" t="str">
        <f>LEFT(관리대장!E72,8)</f>
        <v>481103-2</v>
      </c>
      <c r="V26" s="258"/>
      <c r="W26" s="259"/>
      <c r="Y26" s="71">
        <v>24</v>
      </c>
      <c r="Z26" s="347" t="str">
        <f>관리대장!A45</f>
        <v>제2020-0926-24호</v>
      </c>
      <c r="AA26" s="261" t="str">
        <f>관리대장!B45</f>
        <v>㈜편안한돌봄센터</v>
      </c>
      <c r="AB26" s="261" t="str">
        <f ca="1">관리대장!D45</f>
        <v>이순덕</v>
      </c>
      <c r="AC26" s="261" t="str">
        <f ca="1">LEFT(관리대장!E45,8)</f>
        <v>651025-2</v>
      </c>
      <c r="AD26" s="258"/>
      <c r="AE26" s="259"/>
    </row>
    <row r="27" spans="1:31" ht="27.95" customHeight="1">
      <c r="A27" s="36">
        <v>25</v>
      </c>
      <c r="B27" s="957" t="str">
        <f>관리대장!A100</f>
        <v>제2020-1024-25호</v>
      </c>
      <c r="C27" s="1049" t="s">
        <v>2016</v>
      </c>
      <c r="D27" s="1049" t="str">
        <f ca="1">관리대장!D100</f>
        <v>신정애</v>
      </c>
      <c r="E27" s="1049" t="str">
        <f ca="1">LEFT(관리대장!E100,8)</f>
        <v>590812-2</v>
      </c>
      <c r="F27" s="131"/>
      <c r="G27" s="256"/>
      <c r="I27" s="36">
        <v>25</v>
      </c>
      <c r="J27" s="957" t="str">
        <f>관리대장!A70</f>
        <v>제2020-1017-25호</v>
      </c>
      <c r="K27" s="898" t="str">
        <f>관리대장!B70</f>
        <v>새봄노인복지센터1</v>
      </c>
      <c r="L27" s="898" t="str">
        <f ca="1">관리대장!D70</f>
        <v>엄해숙</v>
      </c>
      <c r="M27" s="898" t="str">
        <f>LEFT(관리대장!E70,8)</f>
        <v>570606-2</v>
      </c>
      <c r="N27" s="131"/>
      <c r="O27" s="256"/>
    </row>
    <row r="28" spans="1:31" ht="27.95" customHeight="1" thickBot="1">
      <c r="A28" s="260">
        <v>26</v>
      </c>
      <c r="B28" s="958" t="str">
        <f>관리대장!A101</f>
        <v>제2020-1024-26호</v>
      </c>
      <c r="C28" s="261" t="s">
        <v>2014</v>
      </c>
      <c r="D28" s="261" t="str">
        <f ca="1">관리대장!D101</f>
        <v>맹순옥</v>
      </c>
      <c r="E28" s="261" t="str">
        <f ca="1">LEFT(관리대장!E101,8)</f>
        <v>570129-2</v>
      </c>
      <c r="F28" s="258"/>
      <c r="G28" s="259"/>
      <c r="I28" s="36">
        <v>26</v>
      </c>
      <c r="J28" s="957" t="str">
        <f>관리대장!A71</f>
        <v>제2020-1017-26호</v>
      </c>
      <c r="K28" s="898" t="str">
        <f>관리대장!B71</f>
        <v>새봄노인복지센터1</v>
      </c>
      <c r="L28" s="898" t="str">
        <f ca="1">관리대장!D71</f>
        <v>이미희</v>
      </c>
      <c r="M28" s="898" t="str">
        <f>LEFT(관리대장!E71,8)</f>
        <v>620730-2</v>
      </c>
      <c r="N28" s="131"/>
      <c r="O28" s="256"/>
    </row>
    <row r="29" spans="1:31" ht="30" customHeight="1">
      <c r="I29" s="36">
        <v>27</v>
      </c>
      <c r="J29" s="957" t="str">
        <f>관리대장!A72</f>
        <v>제2020-1017-27호</v>
      </c>
      <c r="K29" s="898" t="str">
        <f>관리대장!B72</f>
        <v>새봄노인복지센터1</v>
      </c>
      <c r="L29" s="898" t="str">
        <f ca="1">관리대장!D72</f>
        <v>양경희</v>
      </c>
      <c r="M29" s="898" t="str">
        <f>LEFT(관리대장!E72,8)</f>
        <v>481103-2</v>
      </c>
      <c r="N29" s="131"/>
      <c r="O29" s="256"/>
    </row>
    <row r="30" spans="1:31" ht="30" customHeight="1">
      <c r="I30" s="36">
        <v>28</v>
      </c>
      <c r="J30" s="957" t="str">
        <f>관리대장!A73</f>
        <v>제2020-1017-28호</v>
      </c>
      <c r="K30" s="898" t="str">
        <f>관리대장!B73</f>
        <v>새봄노인복지센터1</v>
      </c>
      <c r="L30" s="898" t="str">
        <f ca="1">관리대장!D73</f>
        <v>석영순</v>
      </c>
      <c r="M30" s="898" t="str">
        <f>LEFT(관리대장!E73,8)</f>
        <v>620701-2</v>
      </c>
      <c r="N30" s="131"/>
      <c r="O30" s="256"/>
    </row>
    <row r="31" spans="1:31" ht="30" customHeight="1">
      <c r="I31" s="36">
        <v>29</v>
      </c>
      <c r="J31" s="957" t="str">
        <f>관리대장!A74</f>
        <v>제2020-1017-29호</v>
      </c>
      <c r="K31" s="898" t="str">
        <f>관리대장!B74</f>
        <v>새봄노인복지센터1</v>
      </c>
      <c r="L31" s="898" t="str">
        <f ca="1">관리대장!D74</f>
        <v>이호순</v>
      </c>
      <c r="M31" s="898" t="str">
        <f>LEFT(관리대장!E74,8)</f>
        <v>571124-2</v>
      </c>
      <c r="N31" s="131"/>
      <c r="O31" s="256"/>
    </row>
    <row r="32" spans="1:31" ht="30" customHeight="1" thickBot="1">
      <c r="I32" s="260">
        <v>30</v>
      </c>
      <c r="J32" s="958" t="str">
        <f>관리대장!A75</f>
        <v>제2020-1017-30호</v>
      </c>
      <c r="K32" s="261" t="str">
        <f>관리대장!B75</f>
        <v>새봄노인복지센터1</v>
      </c>
      <c r="L32" s="261" t="str">
        <f ca="1">관리대장!D75</f>
        <v>이규희</v>
      </c>
      <c r="M32" s="261" t="str">
        <f>LEFT(관리대장!E75,8)</f>
        <v>481120-2</v>
      </c>
      <c r="N32" s="258"/>
      <c r="O32" s="259"/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</sheetData>
  <mergeCells count="4">
    <mergeCell ref="Y1:AE1"/>
    <mergeCell ref="Q1:W1"/>
    <mergeCell ref="I1:O1"/>
    <mergeCell ref="A1:G1"/>
  </mergeCells>
  <phoneticPr fontId="20" type="noConversion"/>
  <printOptions horizontalCentered="1" verticalCentered="1"/>
  <pageMargins left="0.31496062992125984" right="0.31496062992125984" top="0.15748031496062992" bottom="0.55118110236220474" header="0.11811023622047245" footer="0.31496062992125984"/>
  <pageSetup paperSize="9" orientation="portrait" r:id="rId1"/>
  <headerFooter>
    <oddFooter>&amp;L2020 이수증관리대장&amp;C&amp;N&amp;R더조은요양보호사교육원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377A-FBB8-4C59-9E42-4851DED7CC9E}">
  <sheetPr codeName="Sheet43"/>
  <dimension ref="A1:T65"/>
  <sheetViews>
    <sheetView topLeftCell="A7" workbookViewId="0">
      <selection sqref="A1:F28"/>
    </sheetView>
  </sheetViews>
  <sheetFormatPr defaultColWidth="21.77734375" defaultRowHeight="16.5"/>
  <cols>
    <col min="1" max="1" width="4.88671875" style="32" bestFit="1" customWidth="1"/>
    <col min="2" max="2" width="29.77734375" style="32" customWidth="1"/>
    <col min="3" max="3" width="6.33203125" style="32" bestFit="1" customWidth="1"/>
    <col min="4" max="4" width="8.6640625" style="32" bestFit="1" customWidth="1"/>
    <col min="5" max="5" width="6.5546875" style="32" customWidth="1"/>
    <col min="6" max="6" width="5.109375" style="32" bestFit="1" customWidth="1"/>
    <col min="7" max="7" width="21.77734375" style="32"/>
    <col min="8" max="8" width="4.88671875" style="32" bestFit="1" customWidth="1"/>
    <col min="9" max="9" width="21.5546875" style="32" bestFit="1" customWidth="1"/>
    <col min="10" max="10" width="6.33203125" style="32" bestFit="1" customWidth="1"/>
    <col min="11" max="11" width="8.6640625" style="32" bestFit="1" customWidth="1"/>
    <col min="12" max="13" width="5.109375" style="32" bestFit="1" customWidth="1"/>
    <col min="14" max="14" width="10" style="32" customWidth="1"/>
    <col min="15" max="15" width="4.88671875" style="32" bestFit="1" customWidth="1"/>
    <col min="16" max="16" width="18.77734375" style="32" bestFit="1" customWidth="1"/>
    <col min="17" max="17" width="6.33203125" style="32" bestFit="1" customWidth="1"/>
    <col min="18" max="18" width="8.6640625" style="32" bestFit="1" customWidth="1"/>
    <col min="19" max="20" width="5.109375" style="32" bestFit="1" customWidth="1"/>
    <col min="21" max="16384" width="21.77734375" style="32"/>
  </cols>
  <sheetData>
    <row r="1" spans="1:20" ht="21" thickBot="1">
      <c r="A1" s="2012" t="s">
        <v>2026</v>
      </c>
      <c r="B1" s="2012"/>
      <c r="C1" s="2012"/>
      <c r="D1" s="2012"/>
      <c r="E1" s="2012"/>
      <c r="F1" s="2012"/>
      <c r="H1" s="2012" t="s">
        <v>1942</v>
      </c>
      <c r="I1" s="2012"/>
      <c r="J1" s="2012"/>
      <c r="K1" s="2012"/>
      <c r="L1" s="2012"/>
      <c r="M1" s="2012"/>
      <c r="O1" s="2009" t="s">
        <v>1248</v>
      </c>
      <c r="P1" s="2010"/>
      <c r="Q1" s="2010"/>
      <c r="R1" s="2010"/>
      <c r="S1" s="2010"/>
      <c r="T1" s="2011"/>
    </row>
    <row r="2" spans="1:20" ht="18" thickBot="1">
      <c r="A2" s="608" t="s">
        <v>108</v>
      </c>
      <c r="B2" s="609" t="s">
        <v>332</v>
      </c>
      <c r="C2" s="609" t="s">
        <v>110</v>
      </c>
      <c r="D2" s="609" t="s">
        <v>333</v>
      </c>
      <c r="E2" s="610" t="s">
        <v>334</v>
      </c>
      <c r="F2" s="611" t="s">
        <v>335</v>
      </c>
      <c r="H2" s="608" t="s">
        <v>108</v>
      </c>
      <c r="I2" s="609" t="s">
        <v>332</v>
      </c>
      <c r="J2" s="609" t="s">
        <v>110</v>
      </c>
      <c r="K2" s="609" t="s">
        <v>333</v>
      </c>
      <c r="L2" s="610" t="s">
        <v>334</v>
      </c>
      <c r="M2" s="611" t="s">
        <v>335</v>
      </c>
      <c r="O2" s="608" t="s">
        <v>108</v>
      </c>
      <c r="P2" s="609" t="s">
        <v>332</v>
      </c>
      <c r="Q2" s="609" t="s">
        <v>110</v>
      </c>
      <c r="R2" s="609" t="s">
        <v>333</v>
      </c>
      <c r="S2" s="610" t="s">
        <v>334</v>
      </c>
      <c r="T2" s="611" t="s">
        <v>335</v>
      </c>
    </row>
    <row r="3" spans="1:20" ht="24.95" customHeight="1">
      <c r="A3" s="68">
        <v>1</v>
      </c>
      <c r="B3" s="593" t="str">
        <f>이수증관리대장!C3</f>
        <v>사랑채요양종합복지센터</v>
      </c>
      <c r="C3" s="123" t="str">
        <f ca="1">관리대장!D76</f>
        <v>범영자</v>
      </c>
      <c r="D3" s="123" t="str">
        <f ca="1">LEFT(관리대장!E76,8)</f>
        <v>570120-2</v>
      </c>
      <c r="E3" s="124"/>
      <c r="F3" s="255"/>
      <c r="H3" s="68">
        <v>1</v>
      </c>
      <c r="I3" s="593" t="str">
        <f>관리대장!B46</f>
        <v>나눔과행복</v>
      </c>
      <c r="J3" s="123" t="str">
        <f ca="1">관리대장!D46</f>
        <v>강경란</v>
      </c>
      <c r="K3" s="123" t="str">
        <f>LEFT(관리대장!E46,8)</f>
        <v>550315-2</v>
      </c>
      <c r="L3" s="124"/>
      <c r="M3" s="255"/>
      <c r="O3" s="68">
        <v>1</v>
      </c>
      <c r="P3" s="593" t="str">
        <f>관리대장!B2</f>
        <v>개미방문요양센터</v>
      </c>
      <c r="Q3" s="123" t="str">
        <f ca="1">관리대장!D2</f>
        <v>김순남</v>
      </c>
      <c r="R3" s="123" t="str">
        <f ca="1">LEFT(관리대장!E2,8)</f>
        <v>580309-2</v>
      </c>
      <c r="S3" s="124"/>
      <c r="T3" s="255"/>
    </row>
    <row r="4" spans="1:20" ht="24.95" customHeight="1">
      <c r="A4" s="36">
        <v>2</v>
      </c>
      <c r="B4" s="1049" t="str">
        <f>이수증관리대장!C4</f>
        <v>사랑채요양종합복지센터</v>
      </c>
      <c r="C4" s="1049" t="str">
        <f ca="1">관리대장!D77</f>
        <v>이은정</v>
      </c>
      <c r="D4" s="1049" t="str">
        <f ca="1">LEFT(관리대장!E77,8)</f>
        <v>680113-2</v>
      </c>
      <c r="E4" s="131"/>
      <c r="F4" s="256"/>
      <c r="H4" s="36">
        <v>2</v>
      </c>
      <c r="I4" s="898" t="str">
        <f>관리대장!B47</f>
        <v>나눔과행복</v>
      </c>
      <c r="J4" s="898" t="str">
        <f ca="1">관리대장!D47</f>
        <v>강옥기</v>
      </c>
      <c r="K4" s="898" t="str">
        <f>LEFT(관리대장!E47,8)</f>
        <v>621001-2</v>
      </c>
      <c r="L4" s="131"/>
      <c r="M4" s="256"/>
      <c r="O4" s="36">
        <v>2</v>
      </c>
      <c r="P4" s="613" t="str">
        <f>관리대장!B3</f>
        <v>개미방문요양센터</v>
      </c>
      <c r="Q4" s="613" t="str">
        <f ca="1">관리대장!D3</f>
        <v>민향식</v>
      </c>
      <c r="R4" s="613" t="str">
        <f ca="1">LEFT(관리대장!E3,8)</f>
        <v>561002-2</v>
      </c>
      <c r="S4" s="131"/>
      <c r="T4" s="256"/>
    </row>
    <row r="5" spans="1:20" ht="24.95" customHeight="1">
      <c r="A5" s="36">
        <v>3</v>
      </c>
      <c r="B5" s="1049" t="str">
        <f>이수증관리대장!C5</f>
        <v>사랑채요양종합복지센터</v>
      </c>
      <c r="C5" s="1049" t="str">
        <f ca="1">관리대장!D78</f>
        <v>이현선</v>
      </c>
      <c r="D5" s="1049" t="str">
        <f ca="1">LEFT(관리대장!E78,8)</f>
        <v>660518-2</v>
      </c>
      <c r="E5" s="131"/>
      <c r="F5" s="256"/>
      <c r="H5" s="36">
        <v>3</v>
      </c>
      <c r="I5" s="898" t="str">
        <f>관리대장!B48</f>
        <v>나눔과행복</v>
      </c>
      <c r="J5" s="898" t="str">
        <f ca="1">관리대장!D48</f>
        <v>권오례</v>
      </c>
      <c r="K5" s="898" t="str">
        <f>LEFT(관리대장!E48,8)</f>
        <v>501208-2</v>
      </c>
      <c r="L5" s="131"/>
      <c r="M5" s="256"/>
      <c r="O5" s="36">
        <v>3</v>
      </c>
      <c r="P5" s="613" t="str">
        <f>관리대장!B4</f>
        <v>개미방문요양센터</v>
      </c>
      <c r="Q5" s="613" t="str">
        <f ca="1">관리대장!D4</f>
        <v>박정옥</v>
      </c>
      <c r="R5" s="613" t="str">
        <f ca="1">LEFT(관리대장!E4,8)</f>
        <v>560704-2</v>
      </c>
      <c r="S5" s="131"/>
      <c r="T5" s="256"/>
    </row>
    <row r="6" spans="1:20" ht="24.95" customHeight="1">
      <c r="A6" s="36">
        <v>4</v>
      </c>
      <c r="B6" s="1049" t="str">
        <f>이수증관리대장!C6</f>
        <v>사랑채요양종합복지센터</v>
      </c>
      <c r="C6" s="1049" t="str">
        <f ca="1">관리대장!D79</f>
        <v>박영례</v>
      </c>
      <c r="D6" s="1049" t="str">
        <f ca="1">LEFT(관리대장!E79,8)</f>
        <v>610330-2</v>
      </c>
      <c r="E6" s="131"/>
      <c r="F6" s="256"/>
      <c r="H6" s="36">
        <v>4</v>
      </c>
      <c r="I6" s="898" t="str">
        <f>관리대장!B49</f>
        <v>나눔과행복</v>
      </c>
      <c r="J6" s="898" t="str">
        <f ca="1">관리대장!D49</f>
        <v>김정자</v>
      </c>
      <c r="K6" s="898" t="str">
        <f>LEFT(관리대장!E49,8)</f>
        <v>520920-2</v>
      </c>
      <c r="L6" s="131"/>
      <c r="M6" s="256"/>
      <c r="O6" s="36">
        <v>4</v>
      </c>
      <c r="P6" s="613" t="str">
        <f>관리대장!B5</f>
        <v>개미방문요양센터</v>
      </c>
      <c r="Q6" s="613" t="str">
        <f ca="1">관리대장!D5</f>
        <v>배민옥</v>
      </c>
      <c r="R6" s="613" t="str">
        <f ca="1">LEFT(관리대장!E5,8)</f>
        <v>570425-2</v>
      </c>
      <c r="S6" s="131"/>
      <c r="T6" s="256"/>
    </row>
    <row r="7" spans="1:20" ht="24.95" customHeight="1">
      <c r="A7" s="36">
        <v>5</v>
      </c>
      <c r="B7" s="1049" t="str">
        <f>이수증관리대장!C7</f>
        <v>사랑채요양종합복지센터</v>
      </c>
      <c r="C7" s="1049" t="str">
        <f ca="1">관리대장!D80</f>
        <v>조영숙</v>
      </c>
      <c r="D7" s="1049" t="str">
        <f ca="1">LEFT(관리대장!E80,8)</f>
        <v>640124-2</v>
      </c>
      <c r="E7" s="131"/>
      <c r="F7" s="256"/>
      <c r="H7" s="36">
        <v>5</v>
      </c>
      <c r="I7" s="898" t="str">
        <f>관리대장!B50</f>
        <v>나눔과행복</v>
      </c>
      <c r="J7" s="898" t="str">
        <f ca="1">관리대장!D50</f>
        <v>박귀자</v>
      </c>
      <c r="K7" s="898" t="str">
        <f>LEFT(관리대장!E50,8)</f>
        <v>500425-2</v>
      </c>
      <c r="L7" s="131"/>
      <c r="M7" s="256"/>
      <c r="O7" s="36">
        <v>5</v>
      </c>
      <c r="P7" s="613" t="str">
        <f>관리대장!B6</f>
        <v>개미방문요양센터</v>
      </c>
      <c r="Q7" s="613" t="str">
        <f ca="1">관리대장!D6</f>
        <v>백복순</v>
      </c>
      <c r="R7" s="613" t="str">
        <f ca="1">LEFT(관리대장!E6,8)</f>
        <v>591016-2</v>
      </c>
      <c r="S7" s="131"/>
      <c r="T7" s="256"/>
    </row>
    <row r="8" spans="1:20" ht="24.95" customHeight="1">
      <c r="A8" s="36">
        <v>6</v>
      </c>
      <c r="B8" s="1049" t="str">
        <f>이수증관리대장!C8</f>
        <v>사랑채요양종합복지센터</v>
      </c>
      <c r="C8" s="1049" t="str">
        <f ca="1">관리대장!D81</f>
        <v>한길녀</v>
      </c>
      <c r="D8" s="1049" t="str">
        <f ca="1">LEFT(관리대장!E81,8)</f>
        <v>541115-2</v>
      </c>
      <c r="E8" s="131"/>
      <c r="F8" s="256"/>
      <c r="H8" s="36">
        <v>6</v>
      </c>
      <c r="I8" s="898" t="str">
        <f>관리대장!B51</f>
        <v>나눔과행복</v>
      </c>
      <c r="J8" s="898" t="str">
        <f ca="1">관리대장!D51</f>
        <v>박영숙</v>
      </c>
      <c r="K8" s="898" t="str">
        <f>LEFT(관리대장!E51,8)</f>
        <v>521110-2</v>
      </c>
      <c r="L8" s="131"/>
      <c r="M8" s="256"/>
      <c r="O8" s="36">
        <v>6</v>
      </c>
      <c r="P8" s="613" t="str">
        <f>관리대장!B7</f>
        <v>개미방문요양센터</v>
      </c>
      <c r="Q8" s="613" t="str">
        <f ca="1">관리대장!D7</f>
        <v>신동숙</v>
      </c>
      <c r="R8" s="613" t="str">
        <f ca="1">LEFT(관리대장!E7,8)</f>
        <v>630115-2</v>
      </c>
      <c r="S8" s="131"/>
      <c r="T8" s="256"/>
    </row>
    <row r="9" spans="1:20" ht="24.95" customHeight="1">
      <c r="A9" s="36">
        <v>7</v>
      </c>
      <c r="B9" s="1049" t="str">
        <f>이수증관리대장!C9</f>
        <v>신창동노인복지센터</v>
      </c>
      <c r="C9" s="1049" t="str">
        <f ca="1">관리대장!D82</f>
        <v>임공례</v>
      </c>
      <c r="D9" s="1049" t="str">
        <f ca="1">LEFT(관리대장!E82,8)</f>
        <v>540503-2</v>
      </c>
      <c r="E9" s="131"/>
      <c r="F9" s="256"/>
      <c r="H9" s="36">
        <v>7</v>
      </c>
      <c r="I9" s="898" t="str">
        <f>관리대장!B52</f>
        <v>나눔과행복</v>
      </c>
      <c r="J9" s="898" t="str">
        <f ca="1">관리대장!D52</f>
        <v>박응순</v>
      </c>
      <c r="K9" s="898" t="str">
        <f>LEFT(관리대장!E52,8)</f>
        <v>560204-2</v>
      </c>
      <c r="L9" s="131"/>
      <c r="M9" s="256"/>
      <c r="O9" s="36">
        <v>7</v>
      </c>
      <c r="P9" s="613" t="str">
        <f>관리대장!B8</f>
        <v>개미방문요양센터</v>
      </c>
      <c r="Q9" s="613" t="str">
        <f ca="1">관리대장!D8</f>
        <v>오매자</v>
      </c>
      <c r="R9" s="613" t="str">
        <f ca="1">LEFT(관리대장!E8,8)</f>
        <v>440516-2</v>
      </c>
      <c r="S9" s="131"/>
      <c r="T9" s="256"/>
    </row>
    <row r="10" spans="1:20" ht="24.95" customHeight="1">
      <c r="A10" s="36">
        <v>8</v>
      </c>
      <c r="B10" s="1049" t="str">
        <f>이수증관리대장!C10</f>
        <v>신창동노인복지센터</v>
      </c>
      <c r="C10" s="1049" t="str">
        <f ca="1">관리대장!D83</f>
        <v>이현숙</v>
      </c>
      <c r="D10" s="1049" t="str">
        <f ca="1">LEFT(관리대장!E83,8)</f>
        <v>590903-2</v>
      </c>
      <c r="E10" s="131"/>
      <c r="F10" s="256"/>
      <c r="H10" s="36">
        <v>8</v>
      </c>
      <c r="I10" s="898" t="str">
        <f>관리대장!B53</f>
        <v>나눔과행복</v>
      </c>
      <c r="J10" s="898" t="str">
        <f ca="1">관리대장!D53</f>
        <v>박종덕</v>
      </c>
      <c r="K10" s="898" t="str">
        <f>LEFT(관리대장!E53,8)</f>
        <v>521006-2</v>
      </c>
      <c r="L10" s="131"/>
      <c r="M10" s="256"/>
      <c r="O10" s="36">
        <v>8</v>
      </c>
      <c r="P10" s="613" t="str">
        <f>관리대장!B9</f>
        <v>개미방문요양센터</v>
      </c>
      <c r="Q10" s="613" t="str">
        <f ca="1">관리대장!D9</f>
        <v>이순임</v>
      </c>
      <c r="R10" s="613" t="str">
        <f ca="1">LEFT(관리대장!E9,8)</f>
        <v>591114-2</v>
      </c>
      <c r="S10" s="131"/>
      <c r="T10" s="256"/>
    </row>
    <row r="11" spans="1:20" ht="24.95" customHeight="1">
      <c r="A11" s="36">
        <v>9</v>
      </c>
      <c r="B11" s="1049" t="str">
        <f>이수증관리대장!C11</f>
        <v>신창동노인복지센터</v>
      </c>
      <c r="C11" s="1049" t="str">
        <f ca="1">관리대장!D84</f>
        <v>장인숙</v>
      </c>
      <c r="D11" s="1049" t="str">
        <f ca="1">LEFT(관리대장!E84,8)</f>
        <v>690217-2</v>
      </c>
      <c r="E11" s="131"/>
      <c r="F11" s="256"/>
      <c r="H11" s="36">
        <v>9</v>
      </c>
      <c r="I11" s="898" t="str">
        <f>관리대장!B54</f>
        <v>나눔과행복</v>
      </c>
      <c r="J11" s="898" t="str">
        <f ca="1">관리대장!D54</f>
        <v>박태임</v>
      </c>
      <c r="K11" s="898" t="str">
        <f>LEFT(관리대장!E54,8)</f>
        <v>441004-2</v>
      </c>
      <c r="L11" s="131"/>
      <c r="M11" s="256"/>
      <c r="O11" s="36">
        <v>9</v>
      </c>
      <c r="P11" s="613" t="str">
        <f>관리대장!B10</f>
        <v>개미방문요양센터</v>
      </c>
      <c r="Q11" s="613" t="str">
        <f ca="1">관리대장!D10</f>
        <v>이종선</v>
      </c>
      <c r="R11" s="613" t="str">
        <f ca="1">LEFT(관리대장!E10,8)</f>
        <v>600921-2</v>
      </c>
      <c r="S11" s="131"/>
      <c r="T11" s="256"/>
    </row>
    <row r="12" spans="1:20" ht="24.95" customHeight="1">
      <c r="A12" s="36">
        <v>10</v>
      </c>
      <c r="B12" s="1049" t="str">
        <f>이수증관리대장!C12</f>
        <v>신창동노인복지센터</v>
      </c>
      <c r="C12" s="1049" t="str">
        <f ca="1">관리대장!D85</f>
        <v>우숙자</v>
      </c>
      <c r="D12" s="1049" t="str">
        <f ca="1">LEFT(관리대장!E85,8)</f>
        <v>571214-2</v>
      </c>
      <c r="E12" s="131"/>
      <c r="F12" s="256"/>
      <c r="H12" s="36">
        <v>10</v>
      </c>
      <c r="I12" s="898" t="str">
        <f>관리대장!B55</f>
        <v>나눔과행복</v>
      </c>
      <c r="J12" s="898" t="str">
        <f ca="1">관리대장!D55</f>
        <v>변계순</v>
      </c>
      <c r="K12" s="898" t="str">
        <f>LEFT(관리대장!E55,8)</f>
        <v>420628-2</v>
      </c>
      <c r="L12" s="131"/>
      <c r="M12" s="256"/>
      <c r="O12" s="36">
        <v>10</v>
      </c>
      <c r="P12" s="613" t="str">
        <f>관리대장!B11</f>
        <v>개미방문요양센터</v>
      </c>
      <c r="Q12" s="613" t="str">
        <f ca="1">관리대장!D11</f>
        <v>정정애</v>
      </c>
      <c r="R12" s="613" t="str">
        <f ca="1">LEFT(관리대장!E11,8)</f>
        <v>520402-2</v>
      </c>
      <c r="S12" s="131"/>
      <c r="T12" s="256"/>
    </row>
    <row r="13" spans="1:20" ht="24.95" customHeight="1">
      <c r="A13" s="36">
        <v>11</v>
      </c>
      <c r="B13" s="1049" t="str">
        <f>이수증관리대장!C13</f>
        <v>신창동노인복지센터</v>
      </c>
      <c r="C13" s="1049" t="str">
        <f ca="1">관리대장!D86</f>
        <v>정순화</v>
      </c>
      <c r="D13" s="1049" t="str">
        <f ca="1">LEFT(관리대장!E86,8)</f>
        <v>570617-2</v>
      </c>
      <c r="E13" s="131"/>
      <c r="F13" s="256"/>
      <c r="H13" s="36">
        <v>11</v>
      </c>
      <c r="I13" s="898" t="str">
        <f>관리대장!B56</f>
        <v>나눔과행복</v>
      </c>
      <c r="J13" s="898" t="str">
        <f ca="1">관리대장!D56</f>
        <v>유금덕</v>
      </c>
      <c r="K13" s="898" t="str">
        <f>LEFT(관리대장!E56,8)</f>
        <v>520215-2</v>
      </c>
      <c r="L13" s="131"/>
      <c r="M13" s="256"/>
      <c r="O13" s="36">
        <v>11</v>
      </c>
      <c r="P13" s="613" t="str">
        <f>관리대장!B12</f>
        <v>개미방문요양센터</v>
      </c>
      <c r="Q13" s="613" t="str">
        <f ca="1">관리대장!D12</f>
        <v>정차복</v>
      </c>
      <c r="R13" s="613" t="str">
        <f ca="1">LEFT(관리대장!E12,8)</f>
        <v>600320-2</v>
      </c>
      <c r="S13" s="131"/>
      <c r="T13" s="256"/>
    </row>
    <row r="14" spans="1:20" ht="24.95" customHeight="1">
      <c r="A14" s="36">
        <v>12</v>
      </c>
      <c r="B14" s="308" t="str">
        <f>이수증관리대장!C14</f>
        <v>스마일시니어참조은재가장기요양기관</v>
      </c>
      <c r="C14" s="1049" t="str">
        <f ca="1">관리대장!D87</f>
        <v>김삼심</v>
      </c>
      <c r="D14" s="1049" t="str">
        <f ca="1">LEFT(관리대장!E87,8)</f>
        <v>640719-2</v>
      </c>
      <c r="E14" s="131"/>
      <c r="F14" s="256"/>
      <c r="H14" s="36">
        <v>12</v>
      </c>
      <c r="I14" s="898" t="str">
        <f>관리대장!B57</f>
        <v>나눔과행복</v>
      </c>
      <c r="J14" s="898" t="str">
        <f ca="1">관리대장!D57</f>
        <v>이정임</v>
      </c>
      <c r="K14" s="898" t="str">
        <f>LEFT(관리대장!E57,8)</f>
        <v>520721-2</v>
      </c>
      <c r="L14" s="131"/>
      <c r="M14" s="256"/>
      <c r="O14" s="36">
        <v>12</v>
      </c>
      <c r="P14" s="613" t="str">
        <f>관리대장!B13</f>
        <v>개미방문요양센터</v>
      </c>
      <c r="Q14" s="613" t="str">
        <f ca="1">관리대장!D13</f>
        <v>최정숙</v>
      </c>
      <c r="R14" s="613" t="str">
        <f ca="1">LEFT(관리대장!E13,8)</f>
        <v>570723-2</v>
      </c>
      <c r="S14" s="131"/>
      <c r="T14" s="256"/>
    </row>
    <row r="15" spans="1:20" ht="24.95" customHeight="1">
      <c r="A15" s="36">
        <v>13</v>
      </c>
      <c r="B15" s="308" t="str">
        <f>이수증관리대장!C15</f>
        <v>스마일시니어참조은재가장기요양기관</v>
      </c>
      <c r="C15" s="1049" t="str">
        <f ca="1">관리대장!D88</f>
        <v>정연행</v>
      </c>
      <c r="D15" s="1049" t="str">
        <f ca="1">LEFT(관리대장!E88,8)</f>
        <v>620108-2</v>
      </c>
      <c r="E15" s="131"/>
      <c r="F15" s="256"/>
      <c r="H15" s="36">
        <v>13</v>
      </c>
      <c r="I15" s="898" t="str">
        <f>관리대장!B58</f>
        <v>나눔과행복</v>
      </c>
      <c r="J15" s="898" t="str">
        <f ca="1">관리대장!D58</f>
        <v>이정희</v>
      </c>
      <c r="K15" s="898" t="str">
        <f>LEFT(관리대장!E58,8)</f>
        <v>571020-2</v>
      </c>
      <c r="L15" s="131"/>
      <c r="M15" s="256"/>
      <c r="O15" s="36">
        <v>13</v>
      </c>
      <c r="P15" s="613" t="str">
        <f>관리대장!B14</f>
        <v>예은재가노인복지센터</v>
      </c>
      <c r="Q15" s="613" t="str">
        <f ca="1">관리대장!D14</f>
        <v>유영순</v>
      </c>
      <c r="R15" s="613" t="str">
        <f ca="1">LEFT(관리대장!E14,8)</f>
        <v>540426-2</v>
      </c>
      <c r="S15" s="131"/>
      <c r="T15" s="256"/>
    </row>
    <row r="16" spans="1:20" ht="24.95" customHeight="1">
      <c r="A16" s="36">
        <v>14</v>
      </c>
      <c r="B16" s="308" t="str">
        <f>이수증관리대장!C16</f>
        <v>스마일시니어참조은재가장기요양기관</v>
      </c>
      <c r="C16" s="1049" t="str">
        <f ca="1">관리대장!D89</f>
        <v>진현숙</v>
      </c>
      <c r="D16" s="1049" t="str">
        <f ca="1">LEFT(관리대장!E89,8)</f>
        <v>620405-2</v>
      </c>
      <c r="E16" s="131"/>
      <c r="F16" s="256"/>
      <c r="H16" s="36">
        <v>14</v>
      </c>
      <c r="I16" s="898" t="str">
        <f>관리대장!B59</f>
        <v>나눔과행복</v>
      </c>
      <c r="J16" s="898" t="str">
        <f ca="1">관리대장!D59</f>
        <v>임경숙</v>
      </c>
      <c r="K16" s="898" t="str">
        <f>LEFT(관리대장!E59,8)</f>
        <v>640826-2</v>
      </c>
      <c r="L16" s="131"/>
      <c r="M16" s="256"/>
      <c r="O16" s="36">
        <v>14</v>
      </c>
      <c r="P16" s="613" t="str">
        <f>관리대장!B15</f>
        <v>예은재가노인복지센터</v>
      </c>
      <c r="Q16" s="613" t="str">
        <f ca="1">관리대장!D15</f>
        <v>이현순</v>
      </c>
      <c r="R16" s="613" t="str">
        <f ca="1">LEFT(관리대장!E15,8)</f>
        <v>570319-2</v>
      </c>
      <c r="S16" s="131"/>
      <c r="T16" s="256"/>
    </row>
    <row r="17" spans="1:20" ht="24.95" customHeight="1">
      <c r="A17" s="36">
        <v>15</v>
      </c>
      <c r="B17" s="308" t="str">
        <f>이수증관리대장!C17</f>
        <v>스마일시니어참조은재가장기요양기관</v>
      </c>
      <c r="C17" s="1049" t="str">
        <f ca="1">관리대장!D90</f>
        <v>홍영희</v>
      </c>
      <c r="D17" s="1049" t="str">
        <f ca="1">LEFT(관리대장!E90,8)</f>
        <v>531001-2</v>
      </c>
      <c r="E17" s="131"/>
      <c r="F17" s="256"/>
      <c r="H17" s="36">
        <v>15</v>
      </c>
      <c r="I17" s="898" t="str">
        <f>관리대장!B60</f>
        <v>나눔과행복</v>
      </c>
      <c r="J17" s="898" t="str">
        <f ca="1">관리대장!D60</f>
        <v>임명심</v>
      </c>
      <c r="K17" s="898" t="str">
        <f>LEFT(관리대장!E60,8)</f>
        <v>510903-2</v>
      </c>
      <c r="L17" s="131"/>
      <c r="M17" s="256"/>
      <c r="O17" s="36">
        <v>15</v>
      </c>
      <c r="P17" s="613" t="str">
        <f>관리대장!B16</f>
        <v>하예성재가복지센터</v>
      </c>
      <c r="Q17" s="613" t="str">
        <f ca="1">관리대장!D16</f>
        <v>김미숙</v>
      </c>
      <c r="R17" s="613" t="str">
        <f ca="1">LEFT(관리대장!E16,8)</f>
        <v>630413-2</v>
      </c>
      <c r="S17" s="131"/>
      <c r="T17" s="256"/>
    </row>
    <row r="18" spans="1:20" ht="24.95" customHeight="1">
      <c r="A18" s="36">
        <v>16</v>
      </c>
      <c r="B18" s="308" t="str">
        <f>이수증관리대장!C18</f>
        <v>스마일시니어참조은재가장기요양기관</v>
      </c>
      <c r="C18" s="1049" t="str">
        <f ca="1">관리대장!D91</f>
        <v>강성희</v>
      </c>
      <c r="D18" s="1049" t="str">
        <f ca="1">LEFT(관리대장!E91,8)</f>
        <v>700616-2</v>
      </c>
      <c r="E18" s="131"/>
      <c r="F18" s="256"/>
      <c r="H18" s="36">
        <v>16</v>
      </c>
      <c r="I18" s="898" t="str">
        <f>관리대장!B61</f>
        <v>나눔과행복</v>
      </c>
      <c r="J18" s="898" t="str">
        <f ca="1">관리대장!D61</f>
        <v>임영자</v>
      </c>
      <c r="K18" s="898" t="str">
        <f>LEFT(관리대장!E61,8)</f>
        <v>430213-2</v>
      </c>
      <c r="L18" s="131"/>
      <c r="M18" s="256"/>
      <c r="O18" s="36">
        <v>16</v>
      </c>
      <c r="P18" s="613" t="str">
        <f>관리대장!B17</f>
        <v>하예성재가복지센터</v>
      </c>
      <c r="Q18" s="613" t="str">
        <f ca="1">관리대장!D17</f>
        <v>박옥순</v>
      </c>
      <c r="R18" s="613" t="str">
        <f ca="1">LEFT(관리대장!E17,8)</f>
        <v>580216-2</v>
      </c>
      <c r="S18" s="131"/>
      <c r="T18" s="256"/>
    </row>
    <row r="19" spans="1:20" ht="24.95" customHeight="1">
      <c r="A19" s="36">
        <v>17</v>
      </c>
      <c r="B19" s="1049" t="str">
        <f>이수증관리대장!C19</f>
        <v>한결재가돌봄센터</v>
      </c>
      <c r="C19" s="1049" t="str">
        <f ca="1">관리대장!D92</f>
        <v>고정옥</v>
      </c>
      <c r="D19" s="1049" t="str">
        <f ca="1">LEFT(관리대장!E92,8)</f>
        <v>610211-2</v>
      </c>
      <c r="E19" s="131"/>
      <c r="F19" s="256"/>
      <c r="H19" s="36">
        <v>17</v>
      </c>
      <c r="I19" s="898" t="str">
        <f>관리대장!B62</f>
        <v>나눔과행복</v>
      </c>
      <c r="J19" s="898" t="str">
        <f ca="1">관리대장!D62</f>
        <v>정영자</v>
      </c>
      <c r="K19" s="898" t="str">
        <f>LEFT(관리대장!E62,8)</f>
        <v>590720-2</v>
      </c>
      <c r="L19" s="131"/>
      <c r="M19" s="256"/>
      <c r="O19" s="36">
        <v>17</v>
      </c>
      <c r="P19" s="613" t="str">
        <f>관리대장!B18</f>
        <v>하예성재가복지센터</v>
      </c>
      <c r="Q19" s="613" t="str">
        <f ca="1">관리대장!D18</f>
        <v>윤여도</v>
      </c>
      <c r="R19" s="613" t="str">
        <f ca="1">LEFT(관리대장!E18,8)</f>
        <v>521120-2</v>
      </c>
      <c r="S19" s="131"/>
      <c r="T19" s="256"/>
    </row>
    <row r="20" spans="1:20" ht="24.95" customHeight="1">
      <c r="A20" s="36">
        <v>18</v>
      </c>
      <c r="B20" s="1049" t="str">
        <f>이수증관리대장!C20</f>
        <v>한결재가돌봄센터</v>
      </c>
      <c r="C20" s="1049" t="str">
        <f ca="1">관리대장!D93</f>
        <v>권오남</v>
      </c>
      <c r="D20" s="1049" t="str">
        <f ca="1">LEFT(관리대장!E93,8)</f>
        <v>491101-2</v>
      </c>
      <c r="E20" s="131"/>
      <c r="F20" s="256"/>
      <c r="H20" s="36">
        <v>18</v>
      </c>
      <c r="I20" s="898" t="str">
        <f>관리대장!B63</f>
        <v>사랑채요양종합복지센터1</v>
      </c>
      <c r="J20" s="898" t="str">
        <f ca="1">관리대장!D63</f>
        <v>임춘자</v>
      </c>
      <c r="K20" s="898" t="str">
        <f>LEFT(관리대장!E63,8)</f>
        <v>640615-2</v>
      </c>
      <c r="L20" s="131"/>
      <c r="M20" s="256"/>
      <c r="O20" s="36">
        <v>18</v>
      </c>
      <c r="P20" s="613" t="str">
        <f>관리대장!B19</f>
        <v>한울방문요양센터</v>
      </c>
      <c r="Q20" s="613" t="str">
        <f ca="1">관리대장!D19</f>
        <v>임유덕</v>
      </c>
      <c r="R20" s="613" t="str">
        <f ca="1">LEFT(관리대장!E19,8)</f>
        <v>500702-2</v>
      </c>
      <c r="S20" s="131"/>
      <c r="T20" s="256"/>
    </row>
    <row r="21" spans="1:20" ht="24.95" customHeight="1">
      <c r="A21" s="36">
        <v>19</v>
      </c>
      <c r="B21" s="1049" t="str">
        <f>이수증관리대장!C21</f>
        <v>한결재가돌봄센터</v>
      </c>
      <c r="C21" s="1049" t="str">
        <f ca="1">관리대장!D94</f>
        <v>권현숙</v>
      </c>
      <c r="D21" s="1049" t="str">
        <f ca="1">LEFT(관리대장!E94,8)</f>
        <v>590328-2</v>
      </c>
      <c r="E21" s="131"/>
      <c r="F21" s="256"/>
      <c r="H21" s="36">
        <v>19</v>
      </c>
      <c r="I21" s="898" t="str">
        <f>관리대장!B64</f>
        <v>사랑채요양종합복지센터1</v>
      </c>
      <c r="J21" s="898" t="str">
        <f ca="1">관리대장!D64</f>
        <v>김미선</v>
      </c>
      <c r="K21" s="898" t="str">
        <f>LEFT(관리대장!E64,8)</f>
        <v>690307-2</v>
      </c>
      <c r="L21" s="131"/>
      <c r="M21" s="256"/>
      <c r="O21" s="36">
        <v>19</v>
      </c>
      <c r="P21" s="613" t="str">
        <f>관리대장!B20</f>
        <v>한울방문요양센터</v>
      </c>
      <c r="Q21" s="613" t="str">
        <f ca="1">관리대장!D20</f>
        <v>엄정원</v>
      </c>
      <c r="R21" s="613" t="str">
        <f ca="1">LEFT(관리대장!E20,8)</f>
        <v>570128-2</v>
      </c>
      <c r="S21" s="131"/>
      <c r="T21" s="256"/>
    </row>
    <row r="22" spans="1:20" ht="24.95" customHeight="1">
      <c r="A22" s="36">
        <v>20</v>
      </c>
      <c r="B22" s="1049" t="str">
        <f>이수증관리대장!C22</f>
        <v>한결재가돌봄센터</v>
      </c>
      <c r="C22" s="1049" t="str">
        <f ca="1">관리대장!D95</f>
        <v>김명순</v>
      </c>
      <c r="D22" s="1049" t="str">
        <f ca="1">LEFT(관리대장!E95,8)</f>
        <v>470110-2</v>
      </c>
      <c r="E22" s="131"/>
      <c r="F22" s="256"/>
      <c r="H22" s="36">
        <v>20</v>
      </c>
      <c r="I22" s="898" t="str">
        <f>관리대장!B65</f>
        <v>사랑채요양종합복지센터1</v>
      </c>
      <c r="J22" s="898" t="str">
        <f ca="1">관리대장!D65</f>
        <v>남현희</v>
      </c>
      <c r="K22" s="898" t="str">
        <f>LEFT(관리대장!E65,8)</f>
        <v>650825-2</v>
      </c>
      <c r="L22" s="131"/>
      <c r="M22" s="256"/>
      <c r="O22" s="36">
        <v>20</v>
      </c>
      <c r="P22" s="613" t="str">
        <f>관리대장!B21</f>
        <v>한울방문요양센터</v>
      </c>
      <c r="Q22" s="613" t="str">
        <f ca="1">관리대장!D21</f>
        <v>최영해</v>
      </c>
      <c r="R22" s="613" t="str">
        <f ca="1">LEFT(관리대장!E21,8)</f>
        <v>630320-2</v>
      </c>
      <c r="S22" s="131"/>
      <c r="T22" s="256"/>
    </row>
    <row r="23" spans="1:20" ht="24.95" customHeight="1">
      <c r="A23" s="36">
        <v>21</v>
      </c>
      <c r="B23" s="1049" t="str">
        <f>이수증관리대장!C23</f>
        <v>한결재가돌봄센터</v>
      </c>
      <c r="C23" s="1049" t="str">
        <f ca="1">관리대장!D96</f>
        <v>남순우</v>
      </c>
      <c r="D23" s="1049" t="str">
        <f ca="1">LEFT(관리대장!E96,8)</f>
        <v>460214-2</v>
      </c>
      <c r="E23" s="131"/>
      <c r="F23" s="256"/>
      <c r="H23" s="36">
        <v>21</v>
      </c>
      <c r="I23" s="898" t="str">
        <f>관리대장!B66</f>
        <v>사랑채요양종합복지센터1</v>
      </c>
      <c r="J23" s="898" t="str">
        <f ca="1">관리대장!D66</f>
        <v>정영숙</v>
      </c>
      <c r="K23" s="898" t="str">
        <f>LEFT(관리대장!E66,8)</f>
        <v>561016-2</v>
      </c>
      <c r="L23" s="131"/>
      <c r="M23" s="256"/>
      <c r="O23" s="36">
        <v>21</v>
      </c>
      <c r="P23" s="613"/>
      <c r="Q23" s="613"/>
      <c r="R23" s="613"/>
      <c r="S23" s="131"/>
      <c r="T23" s="256"/>
    </row>
    <row r="24" spans="1:20" ht="24.95" customHeight="1">
      <c r="A24" s="36">
        <v>22</v>
      </c>
      <c r="B24" s="1049" t="str">
        <f>이수증관리대장!C24</f>
        <v>한결재가돌봄센터</v>
      </c>
      <c r="C24" s="1049" t="str">
        <f ca="1">관리대장!D97</f>
        <v>임영희</v>
      </c>
      <c r="D24" s="1049" t="str">
        <f ca="1">LEFT(관리대장!E97,8)</f>
        <v>640715-2</v>
      </c>
      <c r="E24" s="131"/>
      <c r="F24" s="256"/>
      <c r="H24" s="36">
        <v>22</v>
      </c>
      <c r="I24" s="898" t="str">
        <f>관리대장!B67</f>
        <v>새봄노인복지센터1</v>
      </c>
      <c r="J24" s="898" t="str">
        <f ca="1">관리대장!D67</f>
        <v>김영애</v>
      </c>
      <c r="K24" s="898" t="str">
        <f>LEFT(관리대장!E67,8)</f>
        <v>651220-2</v>
      </c>
      <c r="L24" s="131"/>
      <c r="M24" s="256"/>
      <c r="O24" s="36">
        <v>22</v>
      </c>
      <c r="P24" s="613"/>
      <c r="Q24" s="613"/>
      <c r="R24" s="613"/>
      <c r="S24" s="131"/>
      <c r="T24" s="256"/>
    </row>
    <row r="25" spans="1:20" ht="24.95" customHeight="1">
      <c r="A25" s="36">
        <v>23</v>
      </c>
      <c r="B25" s="1049" t="str">
        <f>이수증관리대장!C25</f>
        <v>한결재가돌봄센터</v>
      </c>
      <c r="C25" s="1049" t="str">
        <f ca="1">관리대장!D98</f>
        <v>최연옥</v>
      </c>
      <c r="D25" s="1049" t="str">
        <f ca="1">LEFT(관리대장!E98,8)</f>
        <v>580909-2</v>
      </c>
      <c r="E25" s="131"/>
      <c r="F25" s="256"/>
      <c r="H25" s="36">
        <v>23</v>
      </c>
      <c r="I25" s="898" t="str">
        <f>관리대장!B68</f>
        <v>새봄노인복지센터1</v>
      </c>
      <c r="J25" s="898" t="str">
        <f ca="1">관리대장!D68</f>
        <v>양순식</v>
      </c>
      <c r="K25" s="898" t="str">
        <f>LEFT(관리대장!E68,8)</f>
        <v>690527-1</v>
      </c>
      <c r="L25" s="131"/>
      <c r="M25" s="256"/>
      <c r="O25" s="36">
        <v>23</v>
      </c>
      <c r="P25" s="613"/>
      <c r="Q25" s="613"/>
      <c r="R25" s="613"/>
      <c r="S25" s="131"/>
      <c r="T25" s="256"/>
    </row>
    <row r="26" spans="1:20" ht="24.95" customHeight="1">
      <c r="A26" s="36">
        <v>24</v>
      </c>
      <c r="B26" s="1049" t="str">
        <f>이수증관리대장!C26</f>
        <v>금빛재가복지센터</v>
      </c>
      <c r="C26" s="1049" t="str">
        <f ca="1">관리대장!D99</f>
        <v>이봉종</v>
      </c>
      <c r="D26" s="1049" t="str">
        <f ca="1">LEFT(관리대장!E99,8)</f>
        <v>490905-2</v>
      </c>
      <c r="E26" s="131"/>
      <c r="F26" s="256"/>
      <c r="H26" s="36">
        <v>24</v>
      </c>
      <c r="I26" s="898" t="str">
        <f>관리대장!B69</f>
        <v>새봄노인복지센터1</v>
      </c>
      <c r="J26" s="898" t="str">
        <f ca="1">관리대장!D69</f>
        <v>엄영숙</v>
      </c>
      <c r="K26" s="898" t="str">
        <f>LEFT(관리대장!E69,8)</f>
        <v>640220-2</v>
      </c>
      <c r="L26" s="131"/>
      <c r="M26" s="256"/>
      <c r="O26" s="36">
        <v>24</v>
      </c>
      <c r="P26" s="613"/>
      <c r="Q26" s="613"/>
      <c r="R26" s="613"/>
      <c r="S26" s="131"/>
      <c r="T26" s="256"/>
    </row>
    <row r="27" spans="1:20" ht="24.95" customHeight="1">
      <c r="A27" s="36">
        <v>25</v>
      </c>
      <c r="B27" s="1049" t="str">
        <f>이수증관리대장!C27</f>
        <v>금빛재가복지센터</v>
      </c>
      <c r="C27" s="1049" t="str">
        <f ca="1">관리대장!D100</f>
        <v>신정애</v>
      </c>
      <c r="D27" s="1049" t="str">
        <f ca="1">LEFT(관리대장!E100,8)</f>
        <v>590812-2</v>
      </c>
      <c r="E27" s="131"/>
      <c r="F27" s="256"/>
      <c r="H27" s="36">
        <v>25</v>
      </c>
      <c r="I27" s="898" t="str">
        <f>관리대장!B70</f>
        <v>새봄노인복지센터1</v>
      </c>
      <c r="J27" s="898" t="str">
        <f ca="1">관리대장!D70</f>
        <v>엄해숙</v>
      </c>
      <c r="K27" s="898" t="str">
        <f>LEFT(관리대장!E70,8)</f>
        <v>570606-2</v>
      </c>
      <c r="L27" s="131"/>
      <c r="M27" s="256"/>
      <c r="O27" s="36">
        <v>25</v>
      </c>
      <c r="P27" s="613"/>
      <c r="Q27" s="613"/>
      <c r="R27" s="613"/>
      <c r="S27" s="131"/>
      <c r="T27" s="256"/>
    </row>
    <row r="28" spans="1:20" ht="24.95" customHeight="1" thickBot="1">
      <c r="A28" s="260">
        <v>26</v>
      </c>
      <c r="B28" s="261" t="str">
        <f>이수증관리대장!C28</f>
        <v>경성실버복지센터</v>
      </c>
      <c r="C28" s="261" t="str">
        <f ca="1">관리대장!D101</f>
        <v>맹순옥</v>
      </c>
      <c r="D28" s="261" t="str">
        <f ca="1">LEFT(관리대장!E101,8)</f>
        <v>570129-2</v>
      </c>
      <c r="E28" s="258"/>
      <c r="F28" s="259"/>
      <c r="H28" s="36">
        <v>26</v>
      </c>
      <c r="I28" s="898" t="str">
        <f>관리대장!B71</f>
        <v>새봄노인복지센터1</v>
      </c>
      <c r="J28" s="898" t="str">
        <f ca="1">관리대장!D71</f>
        <v>이미희</v>
      </c>
      <c r="K28" s="898" t="str">
        <f>LEFT(관리대장!E71,8)</f>
        <v>620730-2</v>
      </c>
      <c r="L28" s="131"/>
      <c r="M28" s="256"/>
      <c r="O28" s="36">
        <v>26</v>
      </c>
      <c r="P28" s="613"/>
      <c r="Q28" s="613"/>
      <c r="R28" s="613"/>
      <c r="S28" s="131"/>
      <c r="T28" s="256"/>
    </row>
    <row r="29" spans="1:20" ht="24.95" customHeight="1">
      <c r="H29" s="36">
        <v>27</v>
      </c>
      <c r="I29" s="898" t="str">
        <f>관리대장!B72</f>
        <v>새봄노인복지센터1</v>
      </c>
      <c r="J29" s="898" t="str">
        <f ca="1">관리대장!D72</f>
        <v>양경희</v>
      </c>
      <c r="K29" s="898" t="str">
        <f>LEFT(관리대장!E72,8)</f>
        <v>481103-2</v>
      </c>
      <c r="L29" s="131"/>
      <c r="M29" s="256"/>
      <c r="O29" s="36">
        <v>27</v>
      </c>
      <c r="P29" s="613"/>
      <c r="Q29" s="613"/>
      <c r="R29" s="613"/>
      <c r="S29" s="131"/>
      <c r="T29" s="256"/>
    </row>
    <row r="30" spans="1:20" ht="24.95" customHeight="1">
      <c r="H30" s="36">
        <v>28</v>
      </c>
      <c r="I30" s="898" t="str">
        <f>관리대장!B73</f>
        <v>새봄노인복지센터1</v>
      </c>
      <c r="J30" s="898" t="str">
        <f ca="1">관리대장!D73</f>
        <v>석영순</v>
      </c>
      <c r="K30" s="898" t="str">
        <f>LEFT(관리대장!E73,8)</f>
        <v>620701-2</v>
      </c>
      <c r="L30" s="131"/>
      <c r="M30" s="256"/>
      <c r="O30" s="36">
        <v>28</v>
      </c>
      <c r="P30" s="613"/>
      <c r="Q30" s="613"/>
      <c r="R30" s="613"/>
      <c r="S30" s="131"/>
      <c r="T30" s="256"/>
    </row>
    <row r="31" spans="1:20" ht="24.95" customHeight="1">
      <c r="H31" s="36">
        <v>29</v>
      </c>
      <c r="I31" s="898" t="str">
        <f>관리대장!B74</f>
        <v>새봄노인복지센터1</v>
      </c>
      <c r="J31" s="898" t="str">
        <f ca="1">관리대장!D74</f>
        <v>이호순</v>
      </c>
      <c r="K31" s="898" t="str">
        <f>LEFT(관리대장!E74,8)</f>
        <v>571124-2</v>
      </c>
      <c r="L31" s="131"/>
      <c r="M31" s="256"/>
      <c r="O31" s="36">
        <v>29</v>
      </c>
      <c r="P31" s="613"/>
      <c r="Q31" s="613"/>
      <c r="R31" s="613"/>
      <c r="S31" s="131"/>
      <c r="T31" s="256"/>
    </row>
    <row r="32" spans="1:20" ht="24.95" customHeight="1" thickBot="1">
      <c r="H32" s="260">
        <v>30</v>
      </c>
      <c r="I32" s="261" t="str">
        <f>관리대장!B75</f>
        <v>새봄노인복지센터1</v>
      </c>
      <c r="J32" s="261" t="str">
        <f ca="1">관리대장!D75</f>
        <v>이규희</v>
      </c>
      <c r="K32" s="261" t="str">
        <f>LEFT(관리대장!E75,8)</f>
        <v>481120-2</v>
      </c>
      <c r="L32" s="258"/>
      <c r="M32" s="259"/>
      <c r="O32" s="260">
        <v>30</v>
      </c>
      <c r="P32" s="261"/>
      <c r="Q32" s="261"/>
      <c r="R32" s="261"/>
      <c r="S32" s="258"/>
      <c r="T32" s="259"/>
    </row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</sheetData>
  <mergeCells count="3">
    <mergeCell ref="O1:T1"/>
    <mergeCell ref="H1:M1"/>
    <mergeCell ref="A1:F1"/>
  </mergeCells>
  <phoneticPr fontId="20" type="noConversion"/>
  <printOptions horizontalCentered="1" verticalCentered="1"/>
  <pageMargins left="0.31496062992125984" right="0.31496062992125984" top="0.15748031496062992" bottom="0.15748031496062992" header="0.31496062992125984" footer="0.31496062992125984"/>
  <pageSetup paperSize="9" scale="110" orientation="portrait" r:id="rId1"/>
  <headerFooter>
    <oddFooter>&amp;L2020 교재지급관리대장&amp;C&amp;N&amp;R더조은요양보호사교육원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7E9D-F24C-47E9-8EBB-8B7FE396C643}">
  <sheetPr codeName="Sheet21"/>
  <dimension ref="A1:T65"/>
  <sheetViews>
    <sheetView zoomScale="85" zoomScaleNormal="85" workbookViewId="0">
      <selection activeCell="E31" sqref="E31"/>
    </sheetView>
  </sheetViews>
  <sheetFormatPr defaultColWidth="20.77734375" defaultRowHeight="16.5"/>
  <cols>
    <col min="1" max="1" width="4.88671875" style="32" bestFit="1" customWidth="1"/>
    <col min="2" max="2" width="31.5546875" style="32" bestFit="1" customWidth="1"/>
    <col min="3" max="3" width="6.33203125" style="32" bestFit="1" customWidth="1"/>
    <col min="4" max="4" width="8.6640625" style="32" bestFit="1" customWidth="1"/>
    <col min="5" max="5" width="7" style="32" customWidth="1"/>
    <col min="6" max="6" width="5.109375" style="32" bestFit="1" customWidth="1"/>
    <col min="7" max="7" width="6.21875" style="32" customWidth="1"/>
    <col min="8" max="8" width="4.88671875" style="32" bestFit="1" customWidth="1"/>
    <col min="9" max="9" width="21.5546875" style="32" bestFit="1" customWidth="1"/>
    <col min="10" max="10" width="6.33203125" style="32" bestFit="1" customWidth="1"/>
    <col min="11" max="11" width="8.6640625" style="32" bestFit="1" customWidth="1"/>
    <col min="12" max="13" width="5.109375" style="32" bestFit="1" customWidth="1"/>
    <col min="14" max="14" width="6.21875" style="32" customWidth="1"/>
    <col min="15" max="15" width="4.88671875" style="32" bestFit="1" customWidth="1"/>
    <col min="16" max="16" width="22.21875" style="32" bestFit="1" customWidth="1"/>
    <col min="17" max="17" width="6.88671875" style="32" bestFit="1" customWidth="1"/>
    <col min="18" max="18" width="9.33203125" style="32" bestFit="1" customWidth="1"/>
    <col min="19" max="20" width="5.109375" style="32" bestFit="1" customWidth="1"/>
    <col min="21" max="16384" width="20.77734375" style="32"/>
  </cols>
  <sheetData>
    <row r="1" spans="1:20" ht="27" thickBot="1">
      <c r="A1" s="2004" t="s">
        <v>2027</v>
      </c>
      <c r="B1" s="2004"/>
      <c r="C1" s="2004"/>
      <c r="D1" s="2004"/>
      <c r="E1" s="2004"/>
      <c r="F1" s="2004"/>
      <c r="H1" s="2004" t="s">
        <v>1943</v>
      </c>
      <c r="I1" s="2004"/>
      <c r="J1" s="2004"/>
      <c r="K1" s="2004"/>
      <c r="L1" s="2004"/>
      <c r="M1" s="2004"/>
      <c r="O1" s="2013" t="str">
        <f>MID(출석부!H3,10,13)&amp;"  식사지급대장(3회차)"</f>
        <v>2020년 09월 26일  식사지급대장(3회차)</v>
      </c>
      <c r="P1" s="2014"/>
      <c r="Q1" s="2014"/>
      <c r="R1" s="2014"/>
      <c r="S1" s="2014"/>
      <c r="T1" s="2015"/>
    </row>
    <row r="2" spans="1:20" ht="18" thickBot="1">
      <c r="A2" s="608" t="s">
        <v>108</v>
      </c>
      <c r="B2" s="609" t="s">
        <v>332</v>
      </c>
      <c r="C2" s="609" t="s">
        <v>110</v>
      </c>
      <c r="D2" s="609" t="s">
        <v>333</v>
      </c>
      <c r="E2" s="610" t="s">
        <v>334</v>
      </c>
      <c r="F2" s="611" t="s">
        <v>335</v>
      </c>
      <c r="H2" s="608" t="s">
        <v>108</v>
      </c>
      <c r="I2" s="609" t="s">
        <v>332</v>
      </c>
      <c r="J2" s="609" t="s">
        <v>110</v>
      </c>
      <c r="K2" s="609" t="s">
        <v>333</v>
      </c>
      <c r="L2" s="610" t="s">
        <v>334</v>
      </c>
      <c r="M2" s="611" t="s">
        <v>335</v>
      </c>
      <c r="O2" s="608" t="s">
        <v>108</v>
      </c>
      <c r="P2" s="609" t="s">
        <v>332</v>
      </c>
      <c r="Q2" s="609" t="s">
        <v>110</v>
      </c>
      <c r="R2" s="609" t="s">
        <v>333</v>
      </c>
      <c r="S2" s="610" t="s">
        <v>334</v>
      </c>
      <c r="T2" s="611" t="s">
        <v>335</v>
      </c>
    </row>
    <row r="3" spans="1:20" s="5" customFormat="1" ht="24.95" customHeight="1">
      <c r="A3" s="68">
        <v>1</v>
      </c>
      <c r="B3" s="123" t="str">
        <f>이수증관리대장!C3</f>
        <v>사랑채요양종합복지센터</v>
      </c>
      <c r="C3" s="123" t="str">
        <f ca="1">이수증관리대장!D3</f>
        <v>범영자</v>
      </c>
      <c r="D3" s="123" t="str">
        <f ca="1">이수증관리대장!E3</f>
        <v>570120-2</v>
      </c>
      <c r="E3" s="123"/>
      <c r="F3" s="953"/>
      <c r="H3" s="68">
        <v>1</v>
      </c>
      <c r="I3" s="123" t="str">
        <f>관리대장!B46</f>
        <v>나눔과행복</v>
      </c>
      <c r="J3" s="123" t="str">
        <f ca="1">관리대장!D46</f>
        <v>강경란</v>
      </c>
      <c r="K3" s="123" t="str">
        <f>LEFT(관리대장!E46,8)</f>
        <v>550315-2</v>
      </c>
      <c r="L3" s="123"/>
      <c r="M3" s="953"/>
      <c r="O3" s="72">
        <v>1</v>
      </c>
      <c r="P3" s="254" t="str">
        <f>관리대장!B22</f>
        <v>도봉효사랑재가복지센터</v>
      </c>
      <c r="Q3" s="254" t="str">
        <f ca="1">관리대장!D22</f>
        <v>김영희</v>
      </c>
      <c r="R3" s="254" t="str">
        <f ca="1">LEFT(관리대장!E22,8)</f>
        <v>650315-2</v>
      </c>
      <c r="S3" s="124"/>
      <c r="T3" s="255"/>
    </row>
    <row r="4" spans="1:20" s="5" customFormat="1" ht="24.95" customHeight="1">
      <c r="A4" s="36">
        <v>2</v>
      </c>
      <c r="B4" s="1049" t="str">
        <f>이수증관리대장!C4</f>
        <v>사랑채요양종합복지센터</v>
      </c>
      <c r="C4" s="1049" t="str">
        <f ca="1">이수증관리대장!D4</f>
        <v>이은정</v>
      </c>
      <c r="D4" s="1049" t="str">
        <f ca="1">이수증관리대장!E4</f>
        <v>680113-2</v>
      </c>
      <c r="E4" s="954"/>
      <c r="F4" s="139"/>
      <c r="H4" s="36">
        <v>2</v>
      </c>
      <c r="I4" s="898" t="str">
        <f>관리대장!B47</f>
        <v>나눔과행복</v>
      </c>
      <c r="J4" s="898" t="str">
        <f ca="1">관리대장!D47</f>
        <v>강옥기</v>
      </c>
      <c r="K4" s="898" t="str">
        <f>LEFT(관리대장!E47,8)</f>
        <v>621001-2</v>
      </c>
      <c r="L4" s="954"/>
      <c r="M4" s="139"/>
      <c r="O4" s="73">
        <v>2</v>
      </c>
      <c r="P4" s="99" t="str">
        <f>관리대장!B23</f>
        <v>도봉효사랑재가복지센터</v>
      </c>
      <c r="Q4" s="99" t="str">
        <f ca="1">관리대장!D23</f>
        <v>김옥순</v>
      </c>
      <c r="R4" s="99" t="str">
        <f ca="1">LEFT(관리대장!E23,8)</f>
        <v>600709-2</v>
      </c>
      <c r="S4" s="131"/>
      <c r="T4" s="256"/>
    </row>
    <row r="5" spans="1:20" s="5" customFormat="1" ht="24.95" customHeight="1">
      <c r="A5" s="36">
        <v>3</v>
      </c>
      <c r="B5" s="1049" t="str">
        <f>이수증관리대장!C5</f>
        <v>사랑채요양종합복지센터</v>
      </c>
      <c r="C5" s="1049" t="str">
        <f ca="1">이수증관리대장!D5</f>
        <v>이현선</v>
      </c>
      <c r="D5" s="1049" t="str">
        <f ca="1">이수증관리대장!E5</f>
        <v>660518-2</v>
      </c>
      <c r="E5" s="954"/>
      <c r="F5" s="139"/>
      <c r="H5" s="36">
        <v>3</v>
      </c>
      <c r="I5" s="898" t="str">
        <f>관리대장!B48</f>
        <v>나눔과행복</v>
      </c>
      <c r="J5" s="898" t="str">
        <f ca="1">관리대장!D48</f>
        <v>권오례</v>
      </c>
      <c r="K5" s="898" t="str">
        <f>LEFT(관리대장!E48,8)</f>
        <v>501208-2</v>
      </c>
      <c r="L5" s="954"/>
      <c r="M5" s="139"/>
      <c r="O5" s="73">
        <v>3</v>
      </c>
      <c r="P5" s="99" t="str">
        <f>관리대장!B24</f>
        <v>도봉효사랑재가복지센터</v>
      </c>
      <c r="Q5" s="99" t="str">
        <f ca="1">관리대장!D24</f>
        <v>김후남</v>
      </c>
      <c r="R5" s="99" t="str">
        <f ca="1">LEFT(관리대장!E24,8)</f>
        <v>590610-2</v>
      </c>
      <c r="S5" s="131"/>
      <c r="T5" s="256"/>
    </row>
    <row r="6" spans="1:20" s="5" customFormat="1" ht="24.95" customHeight="1">
      <c r="A6" s="36">
        <v>4</v>
      </c>
      <c r="B6" s="1049" t="str">
        <f>이수증관리대장!C6</f>
        <v>사랑채요양종합복지센터</v>
      </c>
      <c r="C6" s="1049" t="str">
        <f ca="1">이수증관리대장!D6</f>
        <v>박영례</v>
      </c>
      <c r="D6" s="1049" t="str">
        <f ca="1">이수증관리대장!E6</f>
        <v>610330-2</v>
      </c>
      <c r="E6" s="954"/>
      <c r="F6" s="139"/>
      <c r="H6" s="36">
        <v>4</v>
      </c>
      <c r="I6" s="898" t="str">
        <f>관리대장!B49</f>
        <v>나눔과행복</v>
      </c>
      <c r="J6" s="898" t="str">
        <f ca="1">관리대장!D49</f>
        <v>김정자</v>
      </c>
      <c r="K6" s="898" t="str">
        <f>LEFT(관리대장!E49,8)</f>
        <v>520920-2</v>
      </c>
      <c r="L6" s="954"/>
      <c r="M6" s="139"/>
      <c r="O6" s="73">
        <v>4</v>
      </c>
      <c r="P6" s="99" t="str">
        <f>관리대장!B25</f>
        <v>도봉효사랑재가복지센터</v>
      </c>
      <c r="Q6" s="99" t="str">
        <f ca="1">관리대장!D25</f>
        <v>문순옥</v>
      </c>
      <c r="R6" s="99" t="str">
        <f ca="1">LEFT(관리대장!E25,8)</f>
        <v>631115-2</v>
      </c>
      <c r="S6" s="131"/>
      <c r="T6" s="256"/>
    </row>
    <row r="7" spans="1:20" s="5" customFormat="1" ht="24.95" customHeight="1">
      <c r="A7" s="36">
        <v>5</v>
      </c>
      <c r="B7" s="1049" t="str">
        <f>이수증관리대장!C7</f>
        <v>사랑채요양종합복지센터</v>
      </c>
      <c r="C7" s="1049" t="str">
        <f ca="1">이수증관리대장!D7</f>
        <v>조영숙</v>
      </c>
      <c r="D7" s="1049" t="str">
        <f ca="1">이수증관리대장!E7</f>
        <v>640124-2</v>
      </c>
      <c r="E7" s="954"/>
      <c r="F7" s="139"/>
      <c r="H7" s="36">
        <v>5</v>
      </c>
      <c r="I7" s="898" t="str">
        <f>관리대장!B50</f>
        <v>나눔과행복</v>
      </c>
      <c r="J7" s="898" t="str">
        <f ca="1">관리대장!D50</f>
        <v>박귀자</v>
      </c>
      <c r="K7" s="898" t="str">
        <f>LEFT(관리대장!E50,8)</f>
        <v>500425-2</v>
      </c>
      <c r="L7" s="954"/>
      <c r="M7" s="139"/>
      <c r="O7" s="73">
        <v>5</v>
      </c>
      <c r="P7" s="99" t="str">
        <f>관리대장!B26</f>
        <v>도봉효사랑재가복지센터</v>
      </c>
      <c r="Q7" s="99" t="str">
        <f ca="1">관리대장!D26</f>
        <v>어금용</v>
      </c>
      <c r="R7" s="99" t="str">
        <f ca="1">LEFT(관리대장!E26,8)</f>
        <v>390226-2</v>
      </c>
      <c r="S7" s="131"/>
      <c r="T7" s="256"/>
    </row>
    <row r="8" spans="1:20" s="5" customFormat="1" ht="24.95" customHeight="1">
      <c r="A8" s="36">
        <v>6</v>
      </c>
      <c r="B8" s="1049" t="str">
        <f>이수증관리대장!C8</f>
        <v>사랑채요양종합복지센터</v>
      </c>
      <c r="C8" s="1049" t="str">
        <f ca="1">이수증관리대장!D8</f>
        <v>한길녀</v>
      </c>
      <c r="D8" s="1049" t="str">
        <f ca="1">이수증관리대장!E8</f>
        <v>541115-2</v>
      </c>
      <c r="E8" s="954"/>
      <c r="F8" s="139"/>
      <c r="H8" s="36">
        <v>6</v>
      </c>
      <c r="I8" s="898" t="str">
        <f>관리대장!B51</f>
        <v>나눔과행복</v>
      </c>
      <c r="J8" s="898" t="str">
        <f ca="1">관리대장!D51</f>
        <v>박영숙</v>
      </c>
      <c r="K8" s="898" t="str">
        <f>LEFT(관리대장!E51,8)</f>
        <v>521110-2</v>
      </c>
      <c r="L8" s="954"/>
      <c r="M8" s="139"/>
      <c r="O8" s="73">
        <v>6</v>
      </c>
      <c r="P8" s="99" t="str">
        <f>관리대장!B27</f>
        <v>도봉효사랑재가복지센터</v>
      </c>
      <c r="Q8" s="99" t="str">
        <f ca="1">관리대장!D27</f>
        <v>장연옥</v>
      </c>
      <c r="R8" s="99" t="str">
        <f ca="1">LEFT(관리대장!E27,8)</f>
        <v>580302-2</v>
      </c>
      <c r="S8" s="131"/>
      <c r="T8" s="256"/>
    </row>
    <row r="9" spans="1:20" s="5" customFormat="1" ht="24.95" customHeight="1">
      <c r="A9" s="36">
        <v>7</v>
      </c>
      <c r="B9" s="1049" t="str">
        <f>이수증관리대장!C9</f>
        <v>신창동노인복지센터</v>
      </c>
      <c r="C9" s="1049" t="str">
        <f ca="1">이수증관리대장!D9</f>
        <v>임공례</v>
      </c>
      <c r="D9" s="1049" t="str">
        <f ca="1">이수증관리대장!E9</f>
        <v>540503-2</v>
      </c>
      <c r="E9" s="954"/>
      <c r="F9" s="139"/>
      <c r="H9" s="36">
        <v>7</v>
      </c>
      <c r="I9" s="898" t="str">
        <f>관리대장!B52</f>
        <v>나눔과행복</v>
      </c>
      <c r="J9" s="898" t="str">
        <f ca="1">관리대장!D52</f>
        <v>박응순</v>
      </c>
      <c r="K9" s="898" t="str">
        <f>LEFT(관리대장!E52,8)</f>
        <v>560204-2</v>
      </c>
      <c r="L9" s="954"/>
      <c r="M9" s="139"/>
      <c r="O9" s="73">
        <v>7</v>
      </c>
      <c r="P9" s="99" t="str">
        <f>관리대장!B28</f>
        <v>도봉효사랑재가복지센터</v>
      </c>
      <c r="Q9" s="99" t="str">
        <f ca="1">관리대장!D28</f>
        <v>장행순</v>
      </c>
      <c r="R9" s="99" t="str">
        <f ca="1">LEFT(관리대장!E28,8)</f>
        <v>620404-2</v>
      </c>
      <c r="S9" s="131"/>
      <c r="T9" s="256"/>
    </row>
    <row r="10" spans="1:20" s="5" customFormat="1" ht="24.95" customHeight="1">
      <c r="A10" s="36">
        <v>8</v>
      </c>
      <c r="B10" s="1049" t="str">
        <f>이수증관리대장!C10</f>
        <v>신창동노인복지센터</v>
      </c>
      <c r="C10" s="1049" t="str">
        <f ca="1">이수증관리대장!D10</f>
        <v>이현숙</v>
      </c>
      <c r="D10" s="1049" t="str">
        <f ca="1">이수증관리대장!E10</f>
        <v>590903-2</v>
      </c>
      <c r="E10" s="954"/>
      <c r="F10" s="139"/>
      <c r="H10" s="36">
        <v>8</v>
      </c>
      <c r="I10" s="898" t="str">
        <f>관리대장!B53</f>
        <v>나눔과행복</v>
      </c>
      <c r="J10" s="898" t="str">
        <f ca="1">관리대장!D53</f>
        <v>박종덕</v>
      </c>
      <c r="K10" s="898" t="str">
        <f>LEFT(관리대장!E53,8)</f>
        <v>521006-2</v>
      </c>
      <c r="L10" s="954"/>
      <c r="M10" s="139"/>
      <c r="O10" s="73">
        <v>8</v>
      </c>
      <c r="P10" s="99" t="str">
        <f>관리대장!B29</f>
        <v>도봉효사랑재가복지센터</v>
      </c>
      <c r="Q10" s="99" t="str">
        <f ca="1">관리대장!D29</f>
        <v>차영숙</v>
      </c>
      <c r="R10" s="99" t="str">
        <f ca="1">LEFT(관리대장!E29,8)</f>
        <v>560827-2</v>
      </c>
      <c r="S10" s="131"/>
      <c r="T10" s="256"/>
    </row>
    <row r="11" spans="1:20" s="5" customFormat="1" ht="24.95" customHeight="1">
      <c r="A11" s="36">
        <v>9</v>
      </c>
      <c r="B11" s="1049" t="str">
        <f>이수증관리대장!C11</f>
        <v>신창동노인복지센터</v>
      </c>
      <c r="C11" s="1049" t="str">
        <f ca="1">이수증관리대장!D11</f>
        <v>장인숙</v>
      </c>
      <c r="D11" s="1049" t="str">
        <f ca="1">이수증관리대장!E11</f>
        <v>690217-2</v>
      </c>
      <c r="E11" s="954"/>
      <c r="F11" s="139"/>
      <c r="H11" s="36">
        <v>9</v>
      </c>
      <c r="I11" s="898" t="str">
        <f>관리대장!B54</f>
        <v>나눔과행복</v>
      </c>
      <c r="J11" s="898" t="str">
        <f ca="1">관리대장!D54</f>
        <v>박태임</v>
      </c>
      <c r="K11" s="898" t="str">
        <f>LEFT(관리대장!E54,8)</f>
        <v>441004-2</v>
      </c>
      <c r="L11" s="954"/>
      <c r="M11" s="139"/>
      <c r="O11" s="73">
        <v>9</v>
      </c>
      <c r="P11" s="570" t="str">
        <f>관리대장!B30</f>
        <v>참빛재가복지센터</v>
      </c>
      <c r="Q11" s="570" t="str">
        <f ca="1">관리대장!D30</f>
        <v>이종희</v>
      </c>
      <c r="R11" s="570" t="str">
        <f ca="1">LEFT(관리대장!E30,8)</f>
        <v>550305-2</v>
      </c>
      <c r="S11" s="131"/>
      <c r="T11" s="256"/>
    </row>
    <row r="12" spans="1:20" s="5" customFormat="1" ht="24.95" customHeight="1">
      <c r="A12" s="36">
        <v>10</v>
      </c>
      <c r="B12" s="1049" t="str">
        <f>이수증관리대장!C12</f>
        <v>신창동노인복지센터</v>
      </c>
      <c r="C12" s="1049" t="str">
        <f ca="1">이수증관리대장!D12</f>
        <v>우숙자</v>
      </c>
      <c r="D12" s="1049" t="str">
        <f ca="1">이수증관리대장!E12</f>
        <v>571214-2</v>
      </c>
      <c r="E12" s="954"/>
      <c r="F12" s="139"/>
      <c r="H12" s="36">
        <v>10</v>
      </c>
      <c r="I12" s="898" t="str">
        <f>관리대장!B55</f>
        <v>나눔과행복</v>
      </c>
      <c r="J12" s="898" t="str">
        <f ca="1">관리대장!D55</f>
        <v>변계순</v>
      </c>
      <c r="K12" s="898" t="str">
        <f>LEFT(관리대장!E55,8)</f>
        <v>420628-2</v>
      </c>
      <c r="L12" s="954"/>
      <c r="M12" s="139"/>
      <c r="O12" s="73">
        <v>10</v>
      </c>
      <c r="P12" s="570" t="str">
        <f>관리대장!B31</f>
        <v>참빛재가복지센터</v>
      </c>
      <c r="Q12" s="570" t="str">
        <f ca="1">관리대장!D31</f>
        <v>김정완</v>
      </c>
      <c r="R12" s="570" t="str">
        <f ca="1">LEFT(관리대장!E31,8)</f>
        <v>500613-2</v>
      </c>
      <c r="S12" s="131"/>
      <c r="T12" s="256"/>
    </row>
    <row r="13" spans="1:20" s="5" customFormat="1" ht="24.95" customHeight="1">
      <c r="A13" s="36">
        <v>11</v>
      </c>
      <c r="B13" s="1049" t="str">
        <f>이수증관리대장!C13</f>
        <v>신창동노인복지센터</v>
      </c>
      <c r="C13" s="1049" t="str">
        <f ca="1">이수증관리대장!D13</f>
        <v>정순화</v>
      </c>
      <c r="D13" s="1049" t="str">
        <f ca="1">이수증관리대장!E13</f>
        <v>570617-2</v>
      </c>
      <c r="E13" s="954"/>
      <c r="F13" s="139"/>
      <c r="H13" s="36">
        <v>11</v>
      </c>
      <c r="I13" s="898" t="str">
        <f>관리대장!B56</f>
        <v>나눔과행복</v>
      </c>
      <c r="J13" s="898" t="str">
        <f ca="1">관리대장!D56</f>
        <v>유금덕</v>
      </c>
      <c r="K13" s="898" t="str">
        <f>LEFT(관리대장!E56,8)</f>
        <v>520215-2</v>
      </c>
      <c r="L13" s="954"/>
      <c r="M13" s="139"/>
      <c r="O13" s="73">
        <v>11</v>
      </c>
      <c r="P13" s="570" t="str">
        <f>관리대장!B32</f>
        <v>참빛재가복지센터</v>
      </c>
      <c r="Q13" s="570" t="str">
        <f ca="1">관리대장!D32</f>
        <v>한숙자</v>
      </c>
      <c r="R13" s="570" t="str">
        <f ca="1">LEFT(관리대장!E32,8)</f>
        <v>600505-2</v>
      </c>
      <c r="S13" s="131"/>
      <c r="T13" s="256"/>
    </row>
    <row r="14" spans="1:20" s="5" customFormat="1" ht="24.95" customHeight="1">
      <c r="A14" s="36">
        <v>12</v>
      </c>
      <c r="B14" s="1049" t="str">
        <f>이수증관리대장!C14</f>
        <v>스마일시니어참조은재가장기요양기관</v>
      </c>
      <c r="C14" s="1049" t="str">
        <f ca="1">이수증관리대장!D14</f>
        <v>김삼심</v>
      </c>
      <c r="D14" s="1049" t="str">
        <f ca="1">이수증관리대장!E14</f>
        <v>640719-2</v>
      </c>
      <c r="E14" s="954"/>
      <c r="F14" s="139"/>
      <c r="H14" s="36">
        <v>12</v>
      </c>
      <c r="I14" s="898" t="str">
        <f>관리대장!B57</f>
        <v>나눔과행복</v>
      </c>
      <c r="J14" s="898" t="str">
        <f ca="1">관리대장!D57</f>
        <v>이정임</v>
      </c>
      <c r="K14" s="898" t="str">
        <f>LEFT(관리대장!E57,8)</f>
        <v>520721-2</v>
      </c>
      <c r="L14" s="954"/>
      <c r="M14" s="139"/>
      <c r="O14" s="73">
        <v>12</v>
      </c>
      <c r="P14" s="570" t="str">
        <f>관리대장!B33</f>
        <v>참빛재가복지센터</v>
      </c>
      <c r="Q14" s="570" t="str">
        <f ca="1">관리대장!D33</f>
        <v>이유진</v>
      </c>
      <c r="R14" s="570" t="str">
        <f ca="1">LEFT(관리대장!E33,8)</f>
        <v>531115-2</v>
      </c>
      <c r="S14" s="131"/>
      <c r="T14" s="256"/>
    </row>
    <row r="15" spans="1:20" s="5" customFormat="1" ht="24.95" customHeight="1">
      <c r="A15" s="36">
        <v>13</v>
      </c>
      <c r="B15" s="1049" t="str">
        <f>이수증관리대장!C15</f>
        <v>스마일시니어참조은재가장기요양기관</v>
      </c>
      <c r="C15" s="1049" t="str">
        <f ca="1">이수증관리대장!D15</f>
        <v>정연행</v>
      </c>
      <c r="D15" s="1049" t="str">
        <f ca="1">이수증관리대장!E15</f>
        <v>620108-2</v>
      </c>
      <c r="E15" s="954"/>
      <c r="F15" s="139"/>
      <c r="H15" s="36">
        <v>13</v>
      </c>
      <c r="I15" s="898" t="str">
        <f>관리대장!B58</f>
        <v>나눔과행복</v>
      </c>
      <c r="J15" s="898" t="str">
        <f ca="1">관리대장!D58</f>
        <v>이정희</v>
      </c>
      <c r="K15" s="898" t="str">
        <f>LEFT(관리대장!E58,8)</f>
        <v>571020-2</v>
      </c>
      <c r="L15" s="954"/>
      <c r="M15" s="139"/>
      <c r="O15" s="73">
        <v>13</v>
      </c>
      <c r="P15" s="570" t="str">
        <f>관리대장!B34</f>
        <v>보경노인복지센터</v>
      </c>
      <c r="Q15" s="570" t="str">
        <f ca="1">관리대장!D34</f>
        <v>유경자</v>
      </c>
      <c r="R15" s="570" t="str">
        <f ca="1">LEFT(관리대장!E34,8)</f>
        <v>680623-2</v>
      </c>
      <c r="S15" s="131"/>
      <c r="T15" s="256"/>
    </row>
    <row r="16" spans="1:20" s="5" customFormat="1" ht="24.95" customHeight="1">
      <c r="A16" s="36">
        <v>14</v>
      </c>
      <c r="B16" s="1049" t="str">
        <f>이수증관리대장!C16</f>
        <v>스마일시니어참조은재가장기요양기관</v>
      </c>
      <c r="C16" s="1049" t="str">
        <f ca="1">이수증관리대장!D16</f>
        <v>진현숙</v>
      </c>
      <c r="D16" s="1049" t="str">
        <f ca="1">이수증관리대장!E16</f>
        <v>620405-2</v>
      </c>
      <c r="E16" s="954"/>
      <c r="F16" s="139"/>
      <c r="H16" s="36">
        <v>14</v>
      </c>
      <c r="I16" s="898" t="str">
        <f>관리대장!B59</f>
        <v>나눔과행복</v>
      </c>
      <c r="J16" s="898" t="str">
        <f ca="1">관리대장!D59</f>
        <v>임경숙</v>
      </c>
      <c r="K16" s="898" t="str">
        <f>LEFT(관리대장!E59,8)</f>
        <v>640826-2</v>
      </c>
      <c r="L16" s="954"/>
      <c r="M16" s="139"/>
      <c r="O16" s="73">
        <v>14</v>
      </c>
      <c r="P16" s="570" t="str">
        <f>관리대장!B35</f>
        <v>개미방문요양센터1</v>
      </c>
      <c r="Q16" s="570" t="str">
        <f ca="1">관리대장!D35</f>
        <v>오매자</v>
      </c>
      <c r="R16" s="570" t="str">
        <f ca="1">LEFT(관리대장!E35,8)</f>
        <v>440516-2</v>
      </c>
      <c r="S16" s="131"/>
      <c r="T16" s="256"/>
    </row>
    <row r="17" spans="1:20" s="5" customFormat="1" ht="24.95" customHeight="1">
      <c r="A17" s="36">
        <v>15</v>
      </c>
      <c r="B17" s="1049" t="str">
        <f>이수증관리대장!C17</f>
        <v>스마일시니어참조은재가장기요양기관</v>
      </c>
      <c r="C17" s="1049" t="str">
        <f ca="1">이수증관리대장!D17</f>
        <v>홍영희</v>
      </c>
      <c r="D17" s="1049" t="str">
        <f ca="1">이수증관리대장!E17</f>
        <v>531001-2</v>
      </c>
      <c r="E17" s="954"/>
      <c r="F17" s="139"/>
      <c r="H17" s="36">
        <v>15</v>
      </c>
      <c r="I17" s="898" t="str">
        <f>관리대장!B60</f>
        <v>나눔과행복</v>
      </c>
      <c r="J17" s="898" t="str">
        <f ca="1">관리대장!D60</f>
        <v>임명심</v>
      </c>
      <c r="K17" s="898" t="str">
        <f>LEFT(관리대장!E60,8)</f>
        <v>510903-2</v>
      </c>
      <c r="L17" s="954"/>
      <c r="M17" s="139"/>
      <c r="O17" s="73">
        <v>15</v>
      </c>
      <c r="P17" s="570" t="str">
        <f>관리대장!B36</f>
        <v>서울노인복지센터</v>
      </c>
      <c r="Q17" s="570" t="str">
        <f ca="1">관리대장!D36</f>
        <v>곽영심</v>
      </c>
      <c r="R17" s="570" t="str">
        <f ca="1">LEFT(관리대장!E36,8)</f>
        <v>681227-2</v>
      </c>
      <c r="S17" s="131"/>
      <c r="T17" s="256"/>
    </row>
    <row r="18" spans="1:20" s="5" customFormat="1" ht="24.95" customHeight="1">
      <c r="A18" s="36">
        <v>16</v>
      </c>
      <c r="B18" s="1049" t="str">
        <f>이수증관리대장!C18</f>
        <v>스마일시니어참조은재가장기요양기관</v>
      </c>
      <c r="C18" s="1049" t="str">
        <f ca="1">이수증관리대장!D18</f>
        <v>강성희</v>
      </c>
      <c r="D18" s="1049" t="str">
        <f ca="1">이수증관리대장!E18</f>
        <v>700616-2</v>
      </c>
      <c r="E18" s="954"/>
      <c r="F18" s="139"/>
      <c r="H18" s="36">
        <v>16</v>
      </c>
      <c r="I18" s="898" t="str">
        <f>관리대장!B61</f>
        <v>나눔과행복</v>
      </c>
      <c r="J18" s="898" t="str">
        <f ca="1">관리대장!D61</f>
        <v>임영자</v>
      </c>
      <c r="K18" s="898" t="str">
        <f>LEFT(관리대장!E61,8)</f>
        <v>430213-2</v>
      </c>
      <c r="L18" s="954"/>
      <c r="M18" s="139"/>
      <c r="O18" s="73">
        <v>16</v>
      </c>
      <c r="P18" s="570" t="str">
        <f>관리대장!B37</f>
        <v>서울노인복지센터</v>
      </c>
      <c r="Q18" s="570" t="str">
        <f ca="1">관리대장!D37</f>
        <v>안복선</v>
      </c>
      <c r="R18" s="570" t="str">
        <f ca="1">LEFT(관리대장!E37,8)</f>
        <v>641124-2</v>
      </c>
      <c r="S18" s="131"/>
      <c r="T18" s="256"/>
    </row>
    <row r="19" spans="1:20" s="5" customFormat="1" ht="24.95" customHeight="1">
      <c r="A19" s="36">
        <v>17</v>
      </c>
      <c r="B19" s="1049" t="str">
        <f>이수증관리대장!C19</f>
        <v>한결재가돌봄센터</v>
      </c>
      <c r="C19" s="1049" t="str">
        <f ca="1">이수증관리대장!D19</f>
        <v>고정옥</v>
      </c>
      <c r="D19" s="1049" t="str">
        <f ca="1">이수증관리대장!E19</f>
        <v>610211-2</v>
      </c>
      <c r="E19" s="954"/>
      <c r="F19" s="139"/>
      <c r="H19" s="36">
        <v>17</v>
      </c>
      <c r="I19" s="898" t="str">
        <f>관리대장!B62</f>
        <v>나눔과행복</v>
      </c>
      <c r="J19" s="898" t="str">
        <f ca="1">관리대장!D62</f>
        <v>정영자</v>
      </c>
      <c r="K19" s="898" t="str">
        <f>LEFT(관리대장!E62,8)</f>
        <v>590720-2</v>
      </c>
      <c r="L19" s="954"/>
      <c r="M19" s="139"/>
      <c r="O19" s="73">
        <v>17</v>
      </c>
      <c r="P19" s="570" t="str">
        <f>관리대장!B38</f>
        <v>서울노인복지센터</v>
      </c>
      <c r="Q19" s="570" t="str">
        <f ca="1">관리대장!D38</f>
        <v>이행자</v>
      </c>
      <c r="R19" s="570" t="str">
        <f ca="1">LEFT(관리대장!E38,8)</f>
        <v>660615-2</v>
      </c>
      <c r="S19" s="131"/>
      <c r="T19" s="256"/>
    </row>
    <row r="20" spans="1:20" s="5" customFormat="1" ht="24.95" customHeight="1">
      <c r="A20" s="36">
        <v>18</v>
      </c>
      <c r="B20" s="1049" t="str">
        <f>이수증관리대장!C20</f>
        <v>한결재가돌봄센터</v>
      </c>
      <c r="C20" s="1049" t="str">
        <f ca="1">이수증관리대장!D20</f>
        <v>권오남</v>
      </c>
      <c r="D20" s="1049" t="str">
        <f ca="1">이수증관리대장!E20</f>
        <v>491101-2</v>
      </c>
      <c r="E20" s="954"/>
      <c r="F20" s="139"/>
      <c r="H20" s="36">
        <v>18</v>
      </c>
      <c r="I20" s="898" t="str">
        <f>관리대장!B63</f>
        <v>사랑채요양종합복지센터1</v>
      </c>
      <c r="J20" s="898" t="str">
        <f ca="1">관리대장!D63</f>
        <v>임춘자</v>
      </c>
      <c r="K20" s="898" t="str">
        <f>LEFT(관리대장!E63,8)</f>
        <v>640615-2</v>
      </c>
      <c r="L20" s="954"/>
      <c r="M20" s="139"/>
      <c r="O20" s="73">
        <v>18</v>
      </c>
      <c r="P20" s="570" t="str">
        <f>관리대장!B39</f>
        <v>서울노인복지센터</v>
      </c>
      <c r="Q20" s="570" t="str">
        <f ca="1">관리대장!D39</f>
        <v>전경자</v>
      </c>
      <c r="R20" s="570" t="str">
        <f ca="1">LEFT(관리대장!E39,8)</f>
        <v>560224-2</v>
      </c>
      <c r="S20" s="131"/>
      <c r="T20" s="256"/>
    </row>
    <row r="21" spans="1:20" s="5" customFormat="1" ht="24.95" customHeight="1">
      <c r="A21" s="36">
        <v>19</v>
      </c>
      <c r="B21" s="1049" t="str">
        <f>이수증관리대장!C21</f>
        <v>한결재가돌봄센터</v>
      </c>
      <c r="C21" s="1049" t="str">
        <f ca="1">이수증관리대장!D21</f>
        <v>권현숙</v>
      </c>
      <c r="D21" s="1049" t="str">
        <f ca="1">이수증관리대장!E21</f>
        <v>590328-2</v>
      </c>
      <c r="E21" s="954"/>
      <c r="F21" s="139"/>
      <c r="H21" s="36">
        <v>19</v>
      </c>
      <c r="I21" s="898" t="str">
        <f>관리대장!B64</f>
        <v>사랑채요양종합복지센터1</v>
      </c>
      <c r="J21" s="898" t="str">
        <f ca="1">관리대장!D64</f>
        <v>김미선</v>
      </c>
      <c r="K21" s="898" t="str">
        <f>LEFT(관리대장!E64,8)</f>
        <v>690307-2</v>
      </c>
      <c r="L21" s="954"/>
      <c r="M21" s="139"/>
      <c r="O21" s="73">
        <v>19</v>
      </c>
      <c r="P21" s="570" t="str">
        <f>관리대장!B40</f>
        <v>㈜편안한돌봄센터</v>
      </c>
      <c r="Q21" s="570" t="str">
        <f ca="1">관리대장!D40</f>
        <v>김인숙</v>
      </c>
      <c r="R21" s="570" t="str">
        <f ca="1">LEFT(관리대장!E40,8)</f>
        <v>680101-2</v>
      </c>
      <c r="S21" s="131"/>
      <c r="T21" s="256"/>
    </row>
    <row r="22" spans="1:20" s="5" customFormat="1" ht="24.95" customHeight="1">
      <c r="A22" s="36">
        <v>20</v>
      </c>
      <c r="B22" s="1049" t="str">
        <f>이수증관리대장!C22</f>
        <v>한결재가돌봄센터</v>
      </c>
      <c r="C22" s="1049" t="str">
        <f ca="1">이수증관리대장!D22</f>
        <v>김명순</v>
      </c>
      <c r="D22" s="1049" t="str">
        <f ca="1">이수증관리대장!E22</f>
        <v>470110-2</v>
      </c>
      <c r="E22" s="954"/>
      <c r="F22" s="139"/>
      <c r="H22" s="36">
        <v>20</v>
      </c>
      <c r="I22" s="898" t="str">
        <f>관리대장!B65</f>
        <v>사랑채요양종합복지센터1</v>
      </c>
      <c r="J22" s="898" t="str">
        <f ca="1">관리대장!D65</f>
        <v>남현희</v>
      </c>
      <c r="K22" s="898" t="str">
        <f>LEFT(관리대장!E65,8)</f>
        <v>650825-2</v>
      </c>
      <c r="L22" s="954"/>
      <c r="M22" s="139"/>
      <c r="O22" s="73">
        <v>20</v>
      </c>
      <c r="P22" s="570" t="str">
        <f>관리대장!B41</f>
        <v>㈜편안한돌봄센터</v>
      </c>
      <c r="Q22" s="570" t="str">
        <f ca="1">관리대장!D41</f>
        <v>백점순</v>
      </c>
      <c r="R22" s="570" t="str">
        <f ca="1">LEFT(관리대장!E41,8)</f>
        <v>510117-2</v>
      </c>
      <c r="S22" s="131"/>
      <c r="T22" s="256"/>
    </row>
    <row r="23" spans="1:20" s="5" customFormat="1" ht="24.95" customHeight="1">
      <c r="A23" s="36">
        <v>21</v>
      </c>
      <c r="B23" s="1049" t="str">
        <f>이수증관리대장!C23</f>
        <v>한결재가돌봄센터</v>
      </c>
      <c r="C23" s="1049" t="str">
        <f ca="1">이수증관리대장!D23</f>
        <v>남순우</v>
      </c>
      <c r="D23" s="1049" t="str">
        <f ca="1">이수증관리대장!E23</f>
        <v>460214-2</v>
      </c>
      <c r="E23" s="954"/>
      <c r="F23" s="139"/>
      <c r="H23" s="36">
        <v>21</v>
      </c>
      <c r="I23" s="898" t="str">
        <f>관리대장!B66</f>
        <v>사랑채요양종합복지센터1</v>
      </c>
      <c r="J23" s="898" t="str">
        <f ca="1">관리대장!D66</f>
        <v>정영숙</v>
      </c>
      <c r="K23" s="898" t="str">
        <f>LEFT(관리대장!E66,8)</f>
        <v>561016-2</v>
      </c>
      <c r="L23" s="954"/>
      <c r="M23" s="139"/>
      <c r="O23" s="73">
        <v>21</v>
      </c>
      <c r="P23" s="570" t="str">
        <f>관리대장!B42</f>
        <v>㈜편안한돌봄센터</v>
      </c>
      <c r="Q23" s="570" t="str">
        <f ca="1">관리대장!D42</f>
        <v>유은옥</v>
      </c>
      <c r="R23" s="570" t="str">
        <f ca="1">LEFT(관리대장!E42,8)</f>
        <v>591223-2</v>
      </c>
      <c r="S23" s="131"/>
      <c r="T23" s="256"/>
    </row>
    <row r="24" spans="1:20" s="5" customFormat="1" ht="24.95" customHeight="1">
      <c r="A24" s="36">
        <v>22</v>
      </c>
      <c r="B24" s="1049" t="str">
        <f>이수증관리대장!C24</f>
        <v>한결재가돌봄센터</v>
      </c>
      <c r="C24" s="1049" t="str">
        <f ca="1">이수증관리대장!D24</f>
        <v>임영희</v>
      </c>
      <c r="D24" s="1049" t="str">
        <f ca="1">이수증관리대장!E24</f>
        <v>640715-2</v>
      </c>
      <c r="E24" s="954"/>
      <c r="F24" s="139"/>
      <c r="H24" s="36">
        <v>22</v>
      </c>
      <c r="I24" s="898" t="str">
        <f>관리대장!B67</f>
        <v>새봄노인복지센터1</v>
      </c>
      <c r="J24" s="898" t="str">
        <f ca="1">관리대장!D67</f>
        <v>김영애</v>
      </c>
      <c r="K24" s="898" t="str">
        <f>LEFT(관리대장!E67,8)</f>
        <v>651220-2</v>
      </c>
      <c r="L24" s="954"/>
      <c r="M24" s="139"/>
      <c r="O24" s="73">
        <v>22</v>
      </c>
      <c r="P24" s="570" t="str">
        <f>관리대장!B43</f>
        <v>㈜편안한돌봄센터</v>
      </c>
      <c r="Q24" s="570" t="str">
        <f ca="1">관리대장!D43</f>
        <v>이경재</v>
      </c>
      <c r="R24" s="570" t="str">
        <f ca="1">LEFT(관리대장!E43,8)</f>
        <v>850824-1</v>
      </c>
      <c r="S24" s="131"/>
      <c r="T24" s="256"/>
    </row>
    <row r="25" spans="1:20" s="5" customFormat="1" ht="24.95" customHeight="1">
      <c r="A25" s="36">
        <v>23</v>
      </c>
      <c r="B25" s="1049" t="str">
        <f>이수증관리대장!C25</f>
        <v>한결재가돌봄센터</v>
      </c>
      <c r="C25" s="1049" t="str">
        <f ca="1">이수증관리대장!D25</f>
        <v>최연옥</v>
      </c>
      <c r="D25" s="1049" t="str">
        <f ca="1">이수증관리대장!E25</f>
        <v>580909-2</v>
      </c>
      <c r="E25" s="954"/>
      <c r="F25" s="139"/>
      <c r="H25" s="36">
        <v>23</v>
      </c>
      <c r="I25" s="898" t="str">
        <f>관리대장!B68</f>
        <v>새봄노인복지센터1</v>
      </c>
      <c r="J25" s="898" t="str">
        <f ca="1">관리대장!D68</f>
        <v>양순식</v>
      </c>
      <c r="K25" s="898" t="str">
        <f>LEFT(관리대장!E68,8)</f>
        <v>690527-1</v>
      </c>
      <c r="L25" s="954"/>
      <c r="M25" s="139"/>
      <c r="O25" s="73">
        <v>23</v>
      </c>
      <c r="P25" s="570" t="str">
        <f>관리대장!B44</f>
        <v>㈜편안한돌봄센터</v>
      </c>
      <c r="Q25" s="570" t="str">
        <f ca="1">관리대장!D44</f>
        <v>이명례</v>
      </c>
      <c r="R25" s="570" t="str">
        <f ca="1">LEFT(관리대장!E44,8)</f>
        <v>571219-2</v>
      </c>
      <c r="S25" s="131"/>
      <c r="T25" s="256"/>
    </row>
    <row r="26" spans="1:20" s="5" customFormat="1" ht="24.95" customHeight="1">
      <c r="A26" s="36">
        <v>24</v>
      </c>
      <c r="B26" s="1049" t="str">
        <f>이수증관리대장!C26</f>
        <v>금빛재가복지센터</v>
      </c>
      <c r="C26" s="1049" t="str">
        <f ca="1">이수증관리대장!D26</f>
        <v>이봉종</v>
      </c>
      <c r="D26" s="1049" t="str">
        <f ca="1">이수증관리대장!E26</f>
        <v>490905-2</v>
      </c>
      <c r="E26" s="954"/>
      <c r="F26" s="139"/>
      <c r="H26" s="36">
        <v>24</v>
      </c>
      <c r="I26" s="898" t="str">
        <f>관리대장!B69</f>
        <v>새봄노인복지센터1</v>
      </c>
      <c r="J26" s="898" t="str">
        <f ca="1">관리대장!D69</f>
        <v>엄영숙</v>
      </c>
      <c r="K26" s="898" t="str">
        <f>LEFT(관리대장!E69,8)</f>
        <v>640220-2</v>
      </c>
      <c r="L26" s="954"/>
      <c r="M26" s="139"/>
      <c r="O26" s="73">
        <v>24</v>
      </c>
      <c r="P26" s="570" t="str">
        <f>관리대장!B45</f>
        <v>㈜편안한돌봄센터</v>
      </c>
      <c r="Q26" s="570" t="str">
        <f ca="1">관리대장!D45</f>
        <v>이순덕</v>
      </c>
      <c r="R26" s="570" t="str">
        <f ca="1">LEFT(관리대장!E45,8)</f>
        <v>651025-2</v>
      </c>
      <c r="S26" s="131"/>
      <c r="T26" s="256"/>
    </row>
    <row r="27" spans="1:20" s="5" customFormat="1" ht="24.95" customHeight="1">
      <c r="A27" s="36">
        <v>25</v>
      </c>
      <c r="B27" s="1049" t="str">
        <f>이수증관리대장!C27</f>
        <v>금빛재가복지센터</v>
      </c>
      <c r="C27" s="1049" t="str">
        <f ca="1">이수증관리대장!D27</f>
        <v>신정애</v>
      </c>
      <c r="D27" s="1049" t="str">
        <f ca="1">이수증관리대장!E27</f>
        <v>590812-2</v>
      </c>
      <c r="E27" s="954"/>
      <c r="F27" s="139"/>
      <c r="H27" s="36">
        <v>25</v>
      </c>
      <c r="I27" s="898" t="str">
        <f>관리대장!B70</f>
        <v>새봄노인복지센터1</v>
      </c>
      <c r="J27" s="898" t="str">
        <f ca="1">관리대장!D70</f>
        <v>엄해숙</v>
      </c>
      <c r="K27" s="898" t="str">
        <f>LEFT(관리대장!E70,8)</f>
        <v>570606-2</v>
      </c>
      <c r="L27" s="954"/>
      <c r="M27" s="139"/>
      <c r="O27" s="73">
        <v>25</v>
      </c>
      <c r="P27" s="570"/>
      <c r="Q27" s="570"/>
      <c r="R27" s="570"/>
      <c r="S27" s="131"/>
      <c r="T27" s="256"/>
    </row>
    <row r="28" spans="1:20" s="5" customFormat="1" ht="24.95" customHeight="1" thickBot="1">
      <c r="A28" s="260">
        <v>26</v>
      </c>
      <c r="B28" s="261" t="str">
        <f>이수증관리대장!C28</f>
        <v>경성실버복지센터</v>
      </c>
      <c r="C28" s="261" t="str">
        <f ca="1">이수증관리대장!D28</f>
        <v>맹순옥</v>
      </c>
      <c r="D28" s="261" t="str">
        <f ca="1">이수증관리대장!E28</f>
        <v>570129-2</v>
      </c>
      <c r="E28" s="955"/>
      <c r="F28" s="212"/>
      <c r="H28" s="36">
        <v>26</v>
      </c>
      <c r="I28" s="898" t="str">
        <f>관리대장!B71</f>
        <v>새봄노인복지센터1</v>
      </c>
      <c r="J28" s="898" t="str">
        <f ca="1">관리대장!D71</f>
        <v>이미희</v>
      </c>
      <c r="K28" s="898" t="str">
        <f>LEFT(관리대장!E71,8)</f>
        <v>620730-2</v>
      </c>
      <c r="L28" s="954"/>
      <c r="M28" s="139"/>
      <c r="O28" s="73">
        <v>26</v>
      </c>
      <c r="P28" s="570"/>
      <c r="Q28" s="570"/>
      <c r="R28" s="570"/>
      <c r="S28" s="131"/>
      <c r="T28" s="256"/>
    </row>
    <row r="29" spans="1:20" s="5" customFormat="1" ht="23.1" customHeight="1">
      <c r="H29" s="36">
        <v>27</v>
      </c>
      <c r="I29" s="898" t="str">
        <f>관리대장!B72</f>
        <v>새봄노인복지센터1</v>
      </c>
      <c r="J29" s="898" t="str">
        <f ca="1">관리대장!D72</f>
        <v>양경희</v>
      </c>
      <c r="K29" s="898" t="str">
        <f>LEFT(관리대장!E72,8)</f>
        <v>481103-2</v>
      </c>
      <c r="L29" s="954"/>
      <c r="M29" s="139"/>
      <c r="O29" s="73">
        <v>27</v>
      </c>
      <c r="P29" s="570"/>
      <c r="Q29" s="570"/>
      <c r="R29" s="570"/>
      <c r="S29" s="131"/>
      <c r="T29" s="256"/>
    </row>
    <row r="30" spans="1:20" s="5" customFormat="1" ht="23.1" customHeight="1">
      <c r="A30" s="32"/>
      <c r="B30" s="32"/>
      <c r="C30" s="32"/>
      <c r="D30" s="32"/>
      <c r="E30" s="32"/>
      <c r="F30" s="32"/>
      <c r="H30" s="36">
        <v>28</v>
      </c>
      <c r="I30" s="898" t="str">
        <f>관리대장!B73</f>
        <v>새봄노인복지센터1</v>
      </c>
      <c r="J30" s="898" t="str">
        <f ca="1">관리대장!D73</f>
        <v>석영순</v>
      </c>
      <c r="K30" s="898" t="str">
        <f>LEFT(관리대장!E73,8)</f>
        <v>620701-2</v>
      </c>
      <c r="L30" s="954"/>
      <c r="M30" s="139"/>
      <c r="O30" s="73">
        <v>28</v>
      </c>
      <c r="P30" s="570"/>
      <c r="Q30" s="570"/>
      <c r="R30" s="570"/>
      <c r="S30" s="131"/>
      <c r="T30" s="256"/>
    </row>
    <row r="31" spans="1:20" s="5" customFormat="1" ht="23.1" customHeight="1">
      <c r="A31" s="32"/>
      <c r="B31" s="32"/>
      <c r="C31" s="32"/>
      <c r="D31" s="32"/>
      <c r="E31" s="32"/>
      <c r="F31" s="32"/>
      <c r="H31" s="36">
        <v>29</v>
      </c>
      <c r="I31" s="898" t="str">
        <f>관리대장!B74</f>
        <v>새봄노인복지센터1</v>
      </c>
      <c r="J31" s="898" t="str">
        <f ca="1">관리대장!D74</f>
        <v>이호순</v>
      </c>
      <c r="K31" s="898" t="str">
        <f>LEFT(관리대장!E74,8)</f>
        <v>571124-2</v>
      </c>
      <c r="L31" s="954"/>
      <c r="M31" s="139"/>
      <c r="O31" s="73">
        <v>29</v>
      </c>
      <c r="P31" s="570"/>
      <c r="Q31" s="570"/>
      <c r="R31" s="570"/>
      <c r="S31" s="131"/>
      <c r="T31" s="256"/>
    </row>
    <row r="32" spans="1:20" s="5" customFormat="1" ht="23.1" customHeight="1" thickBot="1">
      <c r="H32" s="260">
        <v>30</v>
      </c>
      <c r="I32" s="261" t="str">
        <f>관리대장!B75</f>
        <v>새봄노인복지센터1</v>
      </c>
      <c r="J32" s="261" t="str">
        <f ca="1">관리대장!D75</f>
        <v>이규희</v>
      </c>
      <c r="K32" s="261" t="str">
        <f>LEFT(관리대장!E75,8)</f>
        <v>481120-2</v>
      </c>
      <c r="L32" s="955"/>
      <c r="M32" s="212"/>
      <c r="O32" s="257">
        <v>30</v>
      </c>
      <c r="P32" s="118"/>
      <c r="Q32" s="118"/>
      <c r="R32" s="118"/>
      <c r="S32" s="258"/>
      <c r="T32" s="259"/>
    </row>
    <row r="33" spans="1:6" s="5" customFormat="1" ht="17.25"/>
    <row r="34" spans="1:6" ht="17.25">
      <c r="A34" s="5"/>
      <c r="B34" s="5"/>
      <c r="C34" s="5"/>
      <c r="D34" s="5"/>
      <c r="E34" s="5"/>
      <c r="F34" s="5"/>
    </row>
    <row r="35" spans="1:6" ht="17.25">
      <c r="A35" s="5"/>
      <c r="B35" s="5"/>
      <c r="C35" s="5"/>
      <c r="D35" s="5"/>
      <c r="E35" s="5"/>
      <c r="F35" s="5"/>
    </row>
    <row r="36" spans="1:6" s="5" customFormat="1" ht="23.1" customHeight="1"/>
    <row r="37" spans="1:6" s="5" customFormat="1" ht="23.1" customHeight="1"/>
    <row r="38" spans="1:6" s="5" customFormat="1" ht="23.1" customHeight="1"/>
    <row r="39" spans="1:6" s="5" customFormat="1" ht="23.1" customHeight="1"/>
    <row r="40" spans="1:6" s="5" customFormat="1" ht="23.1" customHeight="1"/>
    <row r="41" spans="1:6" s="5" customFormat="1" ht="23.1" customHeight="1"/>
    <row r="42" spans="1:6" s="5" customFormat="1" ht="23.1" customHeight="1"/>
    <row r="43" spans="1:6" s="5" customFormat="1" ht="23.1" customHeight="1"/>
    <row r="44" spans="1:6" s="5" customFormat="1" ht="23.1" customHeight="1"/>
    <row r="45" spans="1:6" s="5" customFormat="1" ht="23.1" customHeight="1"/>
    <row r="46" spans="1:6" s="5" customFormat="1" ht="23.1" customHeight="1"/>
    <row r="47" spans="1:6" s="5" customFormat="1" ht="23.1" customHeight="1"/>
    <row r="48" spans="1:6" s="5" customFormat="1" ht="23.1" customHeight="1"/>
    <row r="49" spans="1:6" s="5" customFormat="1" ht="23.1" customHeight="1"/>
    <row r="50" spans="1:6" s="5" customFormat="1" ht="23.1" customHeight="1"/>
    <row r="51" spans="1:6" s="5" customFormat="1" ht="23.1" customHeight="1"/>
    <row r="52" spans="1:6" s="5" customFormat="1" ht="23.1" customHeight="1"/>
    <row r="53" spans="1:6" s="5" customFormat="1" ht="23.1" customHeight="1"/>
    <row r="54" spans="1:6" s="5" customFormat="1" ht="23.1" customHeight="1"/>
    <row r="55" spans="1:6" s="5" customFormat="1" ht="23.1" customHeight="1"/>
    <row r="56" spans="1:6" s="5" customFormat="1" ht="23.1" customHeight="1"/>
    <row r="57" spans="1:6" s="5" customFormat="1" ht="23.1" customHeight="1"/>
    <row r="58" spans="1:6" s="5" customFormat="1" ht="23.1" customHeight="1"/>
    <row r="59" spans="1:6" s="5" customFormat="1" ht="23.1" customHeight="1"/>
    <row r="60" spans="1:6" s="5" customFormat="1" ht="23.1" customHeight="1"/>
    <row r="61" spans="1:6" s="5" customFormat="1" ht="23.1" customHeight="1"/>
    <row r="62" spans="1:6" s="5" customFormat="1" ht="23.1" customHeight="1">
      <c r="A62" s="32"/>
      <c r="B62" s="32"/>
      <c r="C62" s="32"/>
      <c r="D62" s="32"/>
      <c r="E62" s="32"/>
      <c r="F62" s="32"/>
    </row>
    <row r="63" spans="1:6" s="5" customFormat="1" ht="23.1" customHeight="1">
      <c r="A63" s="32"/>
      <c r="B63" s="32"/>
      <c r="C63" s="32"/>
      <c r="D63" s="32"/>
      <c r="E63" s="32"/>
      <c r="F63" s="32"/>
    </row>
    <row r="64" spans="1:6" s="5" customFormat="1" ht="23.1" customHeight="1">
      <c r="A64" s="32"/>
      <c r="B64" s="32"/>
      <c r="C64" s="32"/>
      <c r="D64" s="32"/>
      <c r="E64" s="32"/>
      <c r="F64" s="32"/>
    </row>
    <row r="65" spans="1:6" s="5" customFormat="1" ht="23.1" customHeight="1">
      <c r="A65" s="32"/>
      <c r="B65" s="32"/>
      <c r="C65" s="32"/>
      <c r="D65" s="32"/>
      <c r="E65" s="32"/>
      <c r="F65" s="32"/>
    </row>
  </sheetData>
  <mergeCells count="3">
    <mergeCell ref="O1:T1"/>
    <mergeCell ref="H1:M1"/>
    <mergeCell ref="A1:F1"/>
  </mergeCells>
  <phoneticPr fontId="20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portrait" r:id="rId1"/>
  <headerFooter>
    <oddFooter>&amp;L2020 식사지급대장&amp;C&amp;P&amp;R더조은요양보호사교육원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7304-B14E-4370-BD26-8C6C2B77E5DA}">
  <sheetPr codeName="Sheet24"/>
  <dimension ref="A1:F78"/>
  <sheetViews>
    <sheetView workbookViewId="0">
      <selection activeCell="A24" sqref="A24"/>
    </sheetView>
  </sheetViews>
  <sheetFormatPr defaultRowHeight="13.5"/>
  <cols>
    <col min="1" max="1" width="103.6640625" style="615" bestFit="1" customWidth="1"/>
    <col min="2" max="6" width="8.88671875" style="615"/>
  </cols>
  <sheetData>
    <row r="1" spans="1:1">
      <c r="A1" s="614" t="s">
        <v>1198</v>
      </c>
    </row>
    <row r="2" spans="1:1">
      <c r="A2" s="614"/>
    </row>
    <row r="3" spans="1:1">
      <c r="A3" s="616" t="s">
        <v>1212</v>
      </c>
    </row>
    <row r="4" spans="1:1">
      <c r="A4" s="616" t="s">
        <v>1213</v>
      </c>
    </row>
    <row r="5" spans="1:1">
      <c r="A5" s="616" t="s">
        <v>1214</v>
      </c>
    </row>
    <row r="6" spans="1:1">
      <c r="A6" s="616" t="s">
        <v>1215</v>
      </c>
    </row>
    <row r="7" spans="1:1">
      <c r="A7" s="616"/>
    </row>
    <row r="8" spans="1:1">
      <c r="A8" s="614"/>
    </row>
    <row r="9" spans="1:1">
      <c r="A9" s="614" t="s">
        <v>1199</v>
      </c>
    </row>
    <row r="10" spans="1:1">
      <c r="A10" s="614"/>
    </row>
    <row r="11" spans="1:1">
      <c r="A11" s="616" t="s">
        <v>1216</v>
      </c>
    </row>
    <row r="12" spans="1:1">
      <c r="A12" s="616" t="s">
        <v>1217</v>
      </c>
    </row>
    <row r="13" spans="1:1">
      <c r="A13" s="616" t="s">
        <v>1218</v>
      </c>
    </row>
    <row r="14" spans="1:1">
      <c r="A14" s="616" t="s">
        <v>1219</v>
      </c>
    </row>
    <row r="15" spans="1:1">
      <c r="A15" s="617"/>
    </row>
    <row r="16" spans="1:1">
      <c r="A16" s="617"/>
    </row>
    <row r="17" spans="1:1">
      <c r="A17" s="614" t="s">
        <v>1200</v>
      </c>
    </row>
    <row r="18" spans="1:1">
      <c r="A18" s="614"/>
    </row>
    <row r="19" spans="1:1">
      <c r="A19" s="616" t="s">
        <v>1220</v>
      </c>
    </row>
    <row r="20" spans="1:1">
      <c r="A20" s="616" t="s">
        <v>1221</v>
      </c>
    </row>
    <row r="21" spans="1:1">
      <c r="A21" s="616" t="s">
        <v>1222</v>
      </c>
    </row>
    <row r="22" spans="1:1">
      <c r="A22" s="616" t="s">
        <v>1223</v>
      </c>
    </row>
    <row r="23" spans="1:1">
      <c r="A23" s="616"/>
    </row>
    <row r="24" spans="1:1">
      <c r="A24" s="616"/>
    </row>
    <row r="25" spans="1:1">
      <c r="A25" s="614" t="s">
        <v>1201</v>
      </c>
    </row>
    <row r="26" spans="1:1">
      <c r="A26" s="614"/>
    </row>
    <row r="27" spans="1:1">
      <c r="A27" s="616" t="s">
        <v>1224</v>
      </c>
    </row>
    <row r="28" spans="1:1">
      <c r="A28" s="616" t="s">
        <v>1225</v>
      </c>
    </row>
    <row r="29" spans="1:1">
      <c r="A29" s="618" t="s">
        <v>1226</v>
      </c>
    </row>
    <row r="30" spans="1:1">
      <c r="A30" s="618" t="s">
        <v>1227</v>
      </c>
    </row>
    <row r="31" spans="1:1">
      <c r="A31" s="618"/>
    </row>
    <row r="32" spans="1:1">
      <c r="A32" s="618"/>
    </row>
    <row r="33" spans="1:1">
      <c r="A33" s="614" t="s">
        <v>1202</v>
      </c>
    </row>
    <row r="34" spans="1:1">
      <c r="A34" s="614"/>
    </row>
    <row r="35" spans="1:1">
      <c r="A35" s="616" t="s">
        <v>1203</v>
      </c>
    </row>
    <row r="36" spans="1:1">
      <c r="A36" s="616" t="s">
        <v>1204</v>
      </c>
    </row>
    <row r="37" spans="1:1">
      <c r="A37" s="616" t="s">
        <v>1205</v>
      </c>
    </row>
    <row r="38" spans="1:1">
      <c r="A38" s="616" t="s">
        <v>1206</v>
      </c>
    </row>
    <row r="39" spans="1:1">
      <c r="A39" s="618"/>
    </row>
    <row r="40" spans="1:1">
      <c r="A40" s="618"/>
    </row>
    <row r="41" spans="1:1">
      <c r="A41" s="614" t="s">
        <v>1207</v>
      </c>
    </row>
    <row r="42" spans="1:1">
      <c r="A42" s="614"/>
    </row>
    <row r="43" spans="1:1">
      <c r="A43" s="616" t="s">
        <v>1244</v>
      </c>
    </row>
    <row r="44" spans="1:1">
      <c r="A44" s="616" t="s">
        <v>1245</v>
      </c>
    </row>
    <row r="45" spans="1:1">
      <c r="A45" s="616" t="s">
        <v>1246</v>
      </c>
    </row>
    <row r="46" spans="1:1">
      <c r="A46" s="616" t="s">
        <v>1247</v>
      </c>
    </row>
    <row r="47" spans="1:1">
      <c r="A47" s="618"/>
    </row>
    <row r="48" spans="1:1">
      <c r="A48" s="618"/>
    </row>
    <row r="49" spans="1:1">
      <c r="A49" s="614" t="s">
        <v>1208</v>
      </c>
    </row>
    <row r="50" spans="1:1">
      <c r="A50" s="614"/>
    </row>
    <row r="51" spans="1:1">
      <c r="A51" s="616" t="s">
        <v>1240</v>
      </c>
    </row>
    <row r="52" spans="1:1">
      <c r="A52" s="616" t="s">
        <v>1241</v>
      </c>
    </row>
    <row r="53" spans="1:1">
      <c r="A53" s="616" t="s">
        <v>1242</v>
      </c>
    </row>
    <row r="54" spans="1:1">
      <c r="A54" s="616" t="s">
        <v>1243</v>
      </c>
    </row>
    <row r="55" spans="1:1">
      <c r="A55" s="616"/>
    </row>
    <row r="56" spans="1:1">
      <c r="A56" s="616"/>
    </row>
    <row r="57" spans="1:1">
      <c r="A57" s="614" t="s">
        <v>1209</v>
      </c>
    </row>
    <row r="58" spans="1:1">
      <c r="A58" s="614"/>
    </row>
    <row r="59" spans="1:1">
      <c r="A59" s="616" t="s">
        <v>1236</v>
      </c>
    </row>
    <row r="60" spans="1:1">
      <c r="A60" s="616" t="s">
        <v>1237</v>
      </c>
    </row>
    <row r="61" spans="1:1">
      <c r="A61" s="616" t="s">
        <v>1238</v>
      </c>
    </row>
    <row r="62" spans="1:1">
      <c r="A62" s="616" t="s">
        <v>1239</v>
      </c>
    </row>
    <row r="63" spans="1:1">
      <c r="A63" s="618"/>
    </row>
    <row r="64" spans="1:1">
      <c r="A64" s="618"/>
    </row>
    <row r="65" spans="1:1">
      <c r="A65" s="614" t="s">
        <v>1210</v>
      </c>
    </row>
    <row r="66" spans="1:1">
      <c r="A66" s="614"/>
    </row>
    <row r="67" spans="1:1">
      <c r="A67" s="616" t="s">
        <v>1232</v>
      </c>
    </row>
    <row r="68" spans="1:1">
      <c r="A68" s="616" t="s">
        <v>1233</v>
      </c>
    </row>
    <row r="69" spans="1:1">
      <c r="A69" s="616" t="s">
        <v>1234</v>
      </c>
    </row>
    <row r="70" spans="1:1">
      <c r="A70" s="616" t="s">
        <v>1235</v>
      </c>
    </row>
    <row r="71" spans="1:1">
      <c r="A71" s="616"/>
    </row>
    <row r="72" spans="1:1">
      <c r="A72" s="616"/>
    </row>
    <row r="73" spans="1:1">
      <c r="A73" s="614" t="s">
        <v>1211</v>
      </c>
    </row>
    <row r="74" spans="1:1">
      <c r="A74" s="614"/>
    </row>
    <row r="75" spans="1:1">
      <c r="A75" s="616" t="s">
        <v>1228</v>
      </c>
    </row>
    <row r="76" spans="1:1">
      <c r="A76" s="616" t="s">
        <v>1229</v>
      </c>
    </row>
    <row r="77" spans="1:1">
      <c r="A77" s="616" t="s">
        <v>1230</v>
      </c>
    </row>
    <row r="78" spans="1:1">
      <c r="A78" s="616" t="s">
        <v>1231</v>
      </c>
    </row>
  </sheetData>
  <phoneticPr fontId="2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C3C0-5EE3-40C6-883E-29BDF1E480C2}">
  <sheetPr codeName="Sheet36">
    <tabColor rgb="FF0070C0"/>
  </sheetPr>
  <dimension ref="A1:L39"/>
  <sheetViews>
    <sheetView zoomScaleNormal="100" workbookViewId="0">
      <selection activeCell="B15" sqref="B15"/>
    </sheetView>
  </sheetViews>
  <sheetFormatPr defaultColWidth="28.21875" defaultRowHeight="16.5"/>
  <cols>
    <col min="1" max="1" width="19" style="32" bestFit="1" customWidth="1"/>
    <col min="2" max="2" width="17" style="32" bestFit="1" customWidth="1"/>
    <col min="3" max="3" width="5.109375" style="32" bestFit="1" customWidth="1"/>
    <col min="4" max="4" width="11.664062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16384" width="28.21875" style="32"/>
  </cols>
  <sheetData>
    <row r="1" spans="1:12" ht="17.25" thickBot="1">
      <c r="B1" s="44"/>
      <c r="E1" s="44"/>
      <c r="F1" s="44"/>
      <c r="G1" s="44"/>
    </row>
    <row r="2" spans="1:12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2" ht="35.1" customHeight="1" thickBot="1">
      <c r="A3" s="185" t="s">
        <v>105</v>
      </c>
      <c r="B3" s="209" t="s">
        <v>1548</v>
      </c>
      <c r="C3" s="210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35.1" customHeight="1" thickBot="1">
      <c r="A4" s="134" t="s">
        <v>481</v>
      </c>
      <c r="B4" s="138" t="s">
        <v>491</v>
      </c>
      <c r="C4" s="148">
        <v>1</v>
      </c>
      <c r="D4" s="2016">
        <v>44156</v>
      </c>
      <c r="E4" s="1340" t="s">
        <v>1581</v>
      </c>
      <c r="F4" s="1340" t="s">
        <v>1582</v>
      </c>
      <c r="G4" s="1340" t="s">
        <v>1583</v>
      </c>
      <c r="H4" s="821"/>
    </row>
    <row r="5" spans="1:12" ht="35.1" customHeight="1" thickBot="1">
      <c r="A5" s="211" t="s">
        <v>120</v>
      </c>
      <c r="B5" s="212" t="s">
        <v>524</v>
      </c>
      <c r="C5" s="148">
        <v>2</v>
      </c>
      <c r="D5" s="2017"/>
      <c r="E5" s="1337" t="s">
        <v>1587</v>
      </c>
      <c r="F5" s="1337" t="s">
        <v>1588</v>
      </c>
      <c r="G5" s="1337" t="s">
        <v>1589</v>
      </c>
      <c r="H5" s="819"/>
    </row>
    <row r="6" spans="1:12" ht="35.1" customHeight="1" thickBot="1">
      <c r="A6" s="134" t="s">
        <v>485</v>
      </c>
      <c r="B6" s="138" t="s">
        <v>493</v>
      </c>
      <c r="C6" s="148">
        <v>3</v>
      </c>
      <c r="D6" s="2017"/>
      <c r="E6" s="1337" t="s">
        <v>1590</v>
      </c>
      <c r="F6" s="1337" t="s">
        <v>1591</v>
      </c>
      <c r="G6" s="1337" t="s">
        <v>1592</v>
      </c>
      <c r="H6" s="819"/>
    </row>
    <row r="7" spans="1:12" ht="35.1" customHeight="1" thickBot="1">
      <c r="A7" s="134" t="s">
        <v>130</v>
      </c>
      <c r="B7" s="138" t="s">
        <v>475</v>
      </c>
      <c r="C7" s="148">
        <v>4</v>
      </c>
      <c r="D7" s="2017"/>
      <c r="E7" s="1337" t="s">
        <v>1593</v>
      </c>
      <c r="F7" s="1337" t="s">
        <v>1594</v>
      </c>
      <c r="G7" s="1337" t="s">
        <v>1595</v>
      </c>
      <c r="H7" s="819"/>
    </row>
    <row r="8" spans="1:12" ht="35.1" customHeight="1" thickBot="1">
      <c r="A8" s="134" t="s">
        <v>486</v>
      </c>
      <c r="B8" s="138" t="s">
        <v>477</v>
      </c>
      <c r="C8" s="148">
        <v>5</v>
      </c>
      <c r="D8" s="2017"/>
      <c r="E8" s="1337" t="s">
        <v>1596</v>
      </c>
      <c r="F8" s="1337" t="s">
        <v>1597</v>
      </c>
      <c r="G8" s="1337" t="s">
        <v>1598</v>
      </c>
      <c r="H8" s="819"/>
    </row>
    <row r="9" spans="1:12" ht="35.1" customHeight="1" thickBot="1">
      <c r="A9" s="134" t="s">
        <v>487</v>
      </c>
      <c r="B9" s="138" t="s">
        <v>478</v>
      </c>
      <c r="C9" s="148">
        <v>6</v>
      </c>
      <c r="D9" s="2017"/>
      <c r="E9" s="1338" t="s">
        <v>1599</v>
      </c>
      <c r="F9" s="1338" t="s">
        <v>1600</v>
      </c>
      <c r="G9" s="1338" t="s">
        <v>1601</v>
      </c>
      <c r="H9" s="819"/>
    </row>
    <row r="10" spans="1:12" ht="35.1" customHeight="1" thickBot="1">
      <c r="A10" s="213" t="s">
        <v>488</v>
      </c>
      <c r="B10" s="214" t="s">
        <v>479</v>
      </c>
      <c r="C10" s="148">
        <v>7</v>
      </c>
      <c r="D10" s="2017"/>
      <c r="E10" s="1338" t="s">
        <v>1602</v>
      </c>
      <c r="F10" s="1338" t="s">
        <v>1603</v>
      </c>
      <c r="G10" s="1338" t="s">
        <v>1604</v>
      </c>
      <c r="H10" s="819"/>
    </row>
    <row r="11" spans="1:12" ht="35.1" customHeight="1" thickBot="1">
      <c r="A11" s="134" t="s">
        <v>489</v>
      </c>
      <c r="B11" s="138" t="s">
        <v>494</v>
      </c>
      <c r="C11" s="148">
        <v>8</v>
      </c>
      <c r="D11" s="2017"/>
      <c r="E11" s="1338" t="s">
        <v>1605</v>
      </c>
      <c r="F11" s="1338" t="s">
        <v>1606</v>
      </c>
      <c r="G11" s="1338" t="s">
        <v>1607</v>
      </c>
      <c r="H11" s="819"/>
    </row>
    <row r="12" spans="1:12" ht="35.1" customHeight="1" thickBot="1">
      <c r="A12" s="215" t="s">
        <v>490</v>
      </c>
      <c r="B12" s="212" t="s">
        <v>480</v>
      </c>
      <c r="C12" s="148">
        <v>9</v>
      </c>
      <c r="D12" s="2017"/>
      <c r="E12" s="1338" t="s">
        <v>1608</v>
      </c>
      <c r="F12" s="1338" t="s">
        <v>1609</v>
      </c>
      <c r="G12" s="1338" t="s">
        <v>1610</v>
      </c>
      <c r="H12" s="819"/>
    </row>
    <row r="13" spans="1:12" ht="35.1" customHeight="1">
      <c r="A13" s="164" t="s">
        <v>495</v>
      </c>
      <c r="B13" s="165">
        <v>27</v>
      </c>
      <c r="C13" s="148">
        <v>10</v>
      </c>
      <c r="D13" s="2017"/>
      <c r="E13" s="1338" t="s">
        <v>1611</v>
      </c>
      <c r="F13" s="1338" t="s">
        <v>1612</v>
      </c>
      <c r="G13" s="1338" t="s">
        <v>1613</v>
      </c>
      <c r="H13" s="819"/>
    </row>
    <row r="14" spans="1:12" ht="35.1" customHeight="1">
      <c r="A14" s="164"/>
      <c r="B14" s="165"/>
      <c r="C14" s="148">
        <v>11</v>
      </c>
      <c r="D14" s="2017"/>
      <c r="E14" s="1338" t="s">
        <v>1614</v>
      </c>
      <c r="F14" s="1338" t="s">
        <v>1615</v>
      </c>
      <c r="G14" s="1338" t="s">
        <v>1616</v>
      </c>
      <c r="H14" s="819"/>
    </row>
    <row r="15" spans="1:12" ht="35.1" customHeight="1">
      <c r="A15" s="216"/>
      <c r="B15" s="217"/>
      <c r="C15" s="148">
        <v>12</v>
      </c>
      <c r="D15" s="2017"/>
      <c r="E15" s="1338" t="s">
        <v>1617</v>
      </c>
      <c r="F15" s="1338" t="s">
        <v>1618</v>
      </c>
      <c r="G15" s="1338" t="s">
        <v>1619</v>
      </c>
      <c r="H15" s="819"/>
    </row>
    <row r="16" spans="1:12" ht="35.1" customHeight="1">
      <c r="A16" s="216"/>
      <c r="B16" s="217"/>
      <c r="C16" s="148">
        <v>13</v>
      </c>
      <c r="D16" s="2017"/>
      <c r="E16" s="1338" t="s">
        <v>1620</v>
      </c>
      <c r="F16" s="1338" t="s">
        <v>1621</v>
      </c>
      <c r="G16" s="1338" t="s">
        <v>1622</v>
      </c>
      <c r="H16" s="819"/>
    </row>
    <row r="17" spans="1:8" ht="35.1" customHeight="1">
      <c r="A17" s="216"/>
      <c r="B17" s="217"/>
      <c r="C17" s="148">
        <v>14</v>
      </c>
      <c r="D17" s="2017"/>
      <c r="E17" s="1338" t="s">
        <v>1623</v>
      </c>
      <c r="F17" s="1338" t="s">
        <v>1624</v>
      </c>
      <c r="G17" s="1338" t="s">
        <v>1625</v>
      </c>
      <c r="H17" s="819"/>
    </row>
    <row r="18" spans="1:8" ht="35.1" customHeight="1">
      <c r="A18" s="216"/>
      <c r="B18" s="217"/>
      <c r="C18" s="148">
        <v>15</v>
      </c>
      <c r="D18" s="2017"/>
      <c r="E18" s="1338" t="s">
        <v>1626</v>
      </c>
      <c r="F18" s="1338" t="s">
        <v>1627</v>
      </c>
      <c r="G18" s="1338" t="s">
        <v>1628</v>
      </c>
      <c r="H18" s="819"/>
    </row>
    <row r="19" spans="1:8" ht="35.1" customHeight="1">
      <c r="A19" s="216"/>
      <c r="B19" s="217"/>
      <c r="C19" s="148">
        <v>16</v>
      </c>
      <c r="D19" s="2017"/>
      <c r="E19" s="1338" t="s">
        <v>1629</v>
      </c>
      <c r="F19" s="1338" t="s">
        <v>1630</v>
      </c>
      <c r="G19" s="1338" t="s">
        <v>1631</v>
      </c>
      <c r="H19" s="819"/>
    </row>
    <row r="20" spans="1:8" ht="35.1" customHeight="1">
      <c r="A20" s="216"/>
      <c r="B20" s="217"/>
      <c r="C20" s="148">
        <v>17</v>
      </c>
      <c r="D20" s="2017"/>
      <c r="E20" s="1338" t="s">
        <v>1632</v>
      </c>
      <c r="F20" s="1338" t="s">
        <v>1633</v>
      </c>
      <c r="G20" s="1338" t="s">
        <v>1634</v>
      </c>
      <c r="H20" s="819"/>
    </row>
    <row r="21" spans="1:8" ht="17.25">
      <c r="A21" s="216"/>
      <c r="B21" s="217"/>
      <c r="C21" s="148">
        <v>18</v>
      </c>
      <c r="D21" s="2017"/>
      <c r="E21" s="1338" t="s">
        <v>1635</v>
      </c>
      <c r="F21" s="1338" t="s">
        <v>1636</v>
      </c>
      <c r="G21" s="1338" t="s">
        <v>1637</v>
      </c>
      <c r="H21" s="819"/>
    </row>
    <row r="22" spans="1:8" ht="17.25">
      <c r="A22" s="216"/>
      <c r="B22" s="217"/>
      <c r="C22" s="148">
        <v>19</v>
      </c>
      <c r="D22" s="2017"/>
      <c r="E22" s="1338" t="s">
        <v>1638</v>
      </c>
      <c r="F22" s="1338" t="s">
        <v>1639</v>
      </c>
      <c r="G22" s="1338" t="s">
        <v>1640</v>
      </c>
      <c r="H22" s="819"/>
    </row>
    <row r="23" spans="1:8" ht="17.25">
      <c r="A23" s="216"/>
      <c r="B23" s="217"/>
      <c r="C23" s="148">
        <v>20</v>
      </c>
      <c r="D23" s="2017"/>
      <c r="E23" s="1338" t="s">
        <v>1641</v>
      </c>
      <c r="F23" s="1338" t="s">
        <v>1642</v>
      </c>
      <c r="G23" s="1338" t="s">
        <v>1643</v>
      </c>
      <c r="H23" s="819"/>
    </row>
    <row r="24" spans="1:8" ht="17.25">
      <c r="A24" s="216"/>
      <c r="B24" s="217"/>
      <c r="C24" s="148">
        <v>21</v>
      </c>
      <c r="D24" s="2017"/>
      <c r="E24" s="1338" t="s">
        <v>1644</v>
      </c>
      <c r="F24" s="1338" t="s">
        <v>1645</v>
      </c>
      <c r="G24" s="1338" t="s">
        <v>1646</v>
      </c>
      <c r="H24" s="819"/>
    </row>
    <row r="25" spans="1:8" ht="17.25">
      <c r="A25" s="216"/>
      <c r="B25" s="217"/>
      <c r="C25" s="148">
        <v>22</v>
      </c>
      <c r="D25" s="2017"/>
      <c r="E25" s="1338" t="s">
        <v>1647</v>
      </c>
      <c r="F25" s="1338" t="s">
        <v>1648</v>
      </c>
      <c r="G25" s="1338" t="s">
        <v>1649</v>
      </c>
      <c r="H25" s="819"/>
    </row>
    <row r="26" spans="1:8" ht="17.25">
      <c r="A26" s="216"/>
      <c r="B26" s="217"/>
      <c r="C26" s="148">
        <v>23</v>
      </c>
      <c r="D26" s="2017"/>
      <c r="E26" s="1338" t="s">
        <v>1650</v>
      </c>
      <c r="F26" s="1338" t="s">
        <v>1651</v>
      </c>
      <c r="G26" s="1338" t="s">
        <v>1652</v>
      </c>
      <c r="H26" s="819"/>
    </row>
    <row r="27" spans="1:8" ht="17.25">
      <c r="A27" s="216"/>
      <c r="B27" s="217"/>
      <c r="C27" s="148">
        <v>24</v>
      </c>
      <c r="D27" s="2017"/>
      <c r="E27" s="1338" t="s">
        <v>1653</v>
      </c>
      <c r="F27" s="1338" t="s">
        <v>1654</v>
      </c>
      <c r="G27" s="1338" t="s">
        <v>1655</v>
      </c>
      <c r="H27" s="819"/>
    </row>
    <row r="28" spans="1:8" ht="17.25">
      <c r="A28" s="216"/>
      <c r="B28" s="217"/>
      <c r="C28" s="148">
        <v>25</v>
      </c>
      <c r="D28" s="2017"/>
      <c r="E28" s="1338" t="s">
        <v>448</v>
      </c>
      <c r="F28" s="1338" t="s">
        <v>1656</v>
      </c>
      <c r="G28" s="1338" t="s">
        <v>1657</v>
      </c>
      <c r="H28" s="819"/>
    </row>
    <row r="29" spans="1:8" ht="17.25">
      <c r="A29" s="216"/>
      <c r="B29" s="217"/>
      <c r="C29" s="148">
        <v>26</v>
      </c>
      <c r="D29" s="2017"/>
      <c r="E29" s="1338" t="s">
        <v>1658</v>
      </c>
      <c r="F29" s="1338" t="s">
        <v>1659</v>
      </c>
      <c r="G29" s="1338" t="s">
        <v>1660</v>
      </c>
      <c r="H29" s="819"/>
    </row>
    <row r="30" spans="1:8" ht="18" thickBot="1">
      <c r="A30" s="216"/>
      <c r="B30" s="217"/>
      <c r="C30" s="148">
        <v>27</v>
      </c>
      <c r="D30" s="2018"/>
      <c r="E30" s="1341" t="s">
        <v>2379</v>
      </c>
      <c r="F30" s="1339" t="s">
        <v>2380</v>
      </c>
      <c r="G30" s="1339" t="s">
        <v>2381</v>
      </c>
      <c r="H30" s="820"/>
    </row>
    <row r="31" spans="1:8" ht="17.25">
      <c r="A31" s="216"/>
      <c r="B31" s="217"/>
    </row>
    <row r="32" spans="1:8" ht="17.25">
      <c r="A32" s="216"/>
      <c r="B32" s="217"/>
    </row>
    <row r="33" spans="1:2" ht="17.25">
      <c r="A33" s="216"/>
      <c r="B33" s="217"/>
    </row>
    <row r="34" spans="1:2" ht="17.25">
      <c r="A34" s="216"/>
      <c r="B34" s="217"/>
    </row>
    <row r="35" spans="1:2" ht="17.25">
      <c r="A35" s="216"/>
      <c r="B35" s="217"/>
    </row>
    <row r="36" spans="1:2" ht="17.25">
      <c r="A36" s="216"/>
      <c r="B36" s="217"/>
    </row>
    <row r="37" spans="1:2" ht="17.25">
      <c r="A37" s="216"/>
      <c r="B37" s="217"/>
    </row>
    <row r="38" spans="1:2" ht="17.25">
      <c r="A38" s="216"/>
      <c r="B38" s="217"/>
    </row>
    <row r="39" spans="1:2" ht="17.25">
      <c r="A39" s="218"/>
      <c r="B39" s="217"/>
    </row>
  </sheetData>
  <mergeCells count="3">
    <mergeCell ref="A2:B2"/>
    <mergeCell ref="C2:H2"/>
    <mergeCell ref="D4:D30"/>
  </mergeCells>
  <phoneticPr fontId="20" type="noConversion"/>
  <hyperlinks>
    <hyperlink ref="B10" r:id="rId1" xr:uid="{855DC423-96CA-4FB5-A457-ABA12D0FCBCD}"/>
  </hyperlinks>
  <pageMargins left="0.7" right="0.7" top="0.75" bottom="0.75" header="0.3" footer="0.3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4F86-C7ED-4452-AE6E-A197FDA7C362}">
  <sheetPr codeName="Sheet56">
    <tabColor rgb="FF0070C0"/>
  </sheetPr>
  <dimension ref="A1:L30"/>
  <sheetViews>
    <sheetView zoomScaleNormal="100" workbookViewId="0">
      <selection activeCell="B15" sqref="B15"/>
    </sheetView>
  </sheetViews>
  <sheetFormatPr defaultColWidth="31.33203125" defaultRowHeight="13.5"/>
  <cols>
    <col min="1" max="1" width="23" bestFit="1" customWidth="1"/>
    <col min="2" max="2" width="29" bestFit="1" customWidth="1"/>
    <col min="3" max="3" width="5.33203125" bestFit="1" customWidth="1"/>
    <col min="4" max="4" width="16.5546875" customWidth="1"/>
    <col min="5" max="5" width="9.21875" bestFit="1" customWidth="1"/>
    <col min="6" max="6" width="21.21875" bestFit="1" customWidth="1"/>
    <col min="7" max="7" width="19.77734375" bestFit="1" customWidth="1"/>
    <col min="8" max="8" width="5.33203125" bestFit="1" customWidth="1"/>
  </cols>
  <sheetData>
    <row r="1" spans="1:12" ht="14.25" thickBot="1"/>
    <row r="2" spans="1:12" ht="21" customHeight="1" thickBot="1">
      <c r="A2" s="2019" t="s">
        <v>103</v>
      </c>
      <c r="B2" s="2020"/>
      <c r="C2" s="2021" t="s">
        <v>104</v>
      </c>
      <c r="D2" s="2022"/>
      <c r="E2" s="2022"/>
      <c r="F2" s="2022"/>
      <c r="G2" s="2022"/>
      <c r="H2" s="2023"/>
    </row>
    <row r="3" spans="1:12" ht="21" thickBot="1">
      <c r="A3" s="532" t="s">
        <v>105</v>
      </c>
      <c r="B3" s="628" t="s">
        <v>1549</v>
      </c>
      <c r="C3" s="505" t="s">
        <v>956</v>
      </c>
      <c r="D3" s="504" t="s">
        <v>957</v>
      </c>
      <c r="E3" s="502" t="s">
        <v>230</v>
      </c>
      <c r="F3" s="502" t="s">
        <v>111</v>
      </c>
      <c r="G3" s="502" t="s">
        <v>958</v>
      </c>
      <c r="H3" s="503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40.5">
      <c r="A4" s="538" t="s">
        <v>114</v>
      </c>
      <c r="B4" s="629" t="s">
        <v>1256</v>
      </c>
      <c r="C4" s="506">
        <v>1</v>
      </c>
      <c r="D4" s="2024">
        <v>44156</v>
      </c>
      <c r="E4" s="547" t="s">
        <v>1265</v>
      </c>
      <c r="F4" s="547" t="s">
        <v>1266</v>
      </c>
      <c r="G4" s="547" t="s">
        <v>1267</v>
      </c>
      <c r="H4" s="483"/>
    </row>
    <row r="5" spans="1:12" ht="26.25">
      <c r="A5" s="543" t="s">
        <v>120</v>
      </c>
      <c r="B5" s="629" t="s">
        <v>1279</v>
      </c>
      <c r="C5" s="507">
        <v>2</v>
      </c>
      <c r="D5" s="2025"/>
      <c r="E5" s="548" t="s">
        <v>1273</v>
      </c>
      <c r="F5" s="547" t="s">
        <v>1274</v>
      </c>
      <c r="G5" s="547" t="s">
        <v>1275</v>
      </c>
      <c r="H5" s="484"/>
    </row>
    <row r="6" spans="1:12" ht="40.5">
      <c r="A6" s="538" t="s">
        <v>125</v>
      </c>
      <c r="B6" s="629" t="s">
        <v>2587</v>
      </c>
      <c r="C6" s="507">
        <v>3</v>
      </c>
      <c r="D6" s="2025"/>
      <c r="E6" s="547" t="s">
        <v>1276</v>
      </c>
      <c r="F6" s="547" t="s">
        <v>1277</v>
      </c>
      <c r="G6" s="547" t="s">
        <v>1278</v>
      </c>
      <c r="H6" s="484"/>
    </row>
    <row r="7" spans="1:12" ht="20.25">
      <c r="A7" s="538" t="s">
        <v>130</v>
      </c>
      <c r="B7" s="629" t="s">
        <v>1257</v>
      </c>
      <c r="C7" s="507">
        <v>4</v>
      </c>
      <c r="D7" s="2025"/>
      <c r="E7" s="547"/>
      <c r="F7" s="547"/>
      <c r="G7" s="547"/>
      <c r="H7" s="484"/>
    </row>
    <row r="8" spans="1:12" ht="20.25">
      <c r="A8" s="538" t="s">
        <v>135</v>
      </c>
      <c r="B8" s="629" t="s">
        <v>1258</v>
      </c>
      <c r="C8" s="507">
        <v>5</v>
      </c>
      <c r="D8" s="2025"/>
      <c r="E8" s="548"/>
      <c r="F8" s="547"/>
      <c r="G8" s="547"/>
      <c r="H8" s="484"/>
    </row>
    <row r="9" spans="1:12" ht="20.25">
      <c r="A9" s="538" t="s">
        <v>140</v>
      </c>
      <c r="B9" s="629" t="s">
        <v>1259</v>
      </c>
      <c r="C9" s="507">
        <v>6</v>
      </c>
      <c r="D9" s="2025"/>
      <c r="E9" s="547"/>
      <c r="F9" s="547"/>
      <c r="G9" s="547"/>
      <c r="H9" s="484"/>
    </row>
    <row r="10" spans="1:12" ht="26.25">
      <c r="A10" s="549" t="s">
        <v>1171</v>
      </c>
      <c r="B10" s="630" t="s">
        <v>1260</v>
      </c>
      <c r="C10" s="507">
        <v>7</v>
      </c>
      <c r="D10" s="778"/>
      <c r="E10" s="513"/>
      <c r="F10" s="512"/>
      <c r="G10" s="512"/>
      <c r="H10" s="484"/>
    </row>
    <row r="11" spans="1:12" ht="20.25">
      <c r="A11" s="538" t="s">
        <v>149</v>
      </c>
      <c r="B11" s="629" t="s">
        <v>1256</v>
      </c>
      <c r="C11" s="507">
        <v>8</v>
      </c>
      <c r="D11" s="778"/>
      <c r="E11" s="485"/>
      <c r="F11" s="486"/>
      <c r="G11" s="486"/>
      <c r="H11" s="484"/>
    </row>
    <row r="12" spans="1:12" ht="20.25">
      <c r="A12" s="538" t="s">
        <v>153</v>
      </c>
      <c r="B12" s="629" t="s">
        <v>1261</v>
      </c>
      <c r="C12" s="507">
        <v>9</v>
      </c>
      <c r="D12" s="778"/>
      <c r="E12" s="491"/>
      <c r="F12" s="492"/>
      <c r="G12" s="492"/>
      <c r="H12" s="493"/>
    </row>
    <row r="13" spans="1:12" ht="21" thickBot="1">
      <c r="A13" s="555"/>
      <c r="B13" s="631">
        <v>3</v>
      </c>
      <c r="C13" s="508">
        <v>10</v>
      </c>
      <c r="D13" s="779"/>
      <c r="E13" s="487"/>
      <c r="F13" s="488"/>
      <c r="G13" s="488"/>
      <c r="H13" s="489"/>
    </row>
    <row r="14" spans="1:12">
      <c r="D14" s="777"/>
    </row>
    <row r="15" spans="1:12">
      <c r="D15" s="777"/>
    </row>
    <row r="16" spans="1:12">
      <c r="D16" s="777"/>
    </row>
    <row r="17" spans="4:4">
      <c r="D17" s="777"/>
    </row>
    <row r="18" spans="4:4">
      <c r="D18" s="777"/>
    </row>
    <row r="19" spans="4:4">
      <c r="D19" s="777"/>
    </row>
    <row r="20" spans="4:4">
      <c r="D20" s="777"/>
    </row>
    <row r="21" spans="4:4">
      <c r="D21" s="777"/>
    </row>
    <row r="22" spans="4:4">
      <c r="D22" s="777"/>
    </row>
    <row r="23" spans="4:4">
      <c r="D23" s="777"/>
    </row>
    <row r="24" spans="4:4">
      <c r="D24" s="777"/>
    </row>
    <row r="25" spans="4:4">
      <c r="D25" s="777"/>
    </row>
    <row r="26" spans="4:4">
      <c r="D26" s="777"/>
    </row>
    <row r="27" spans="4:4">
      <c r="D27" s="777"/>
    </row>
    <row r="28" spans="4:4">
      <c r="D28" s="777"/>
    </row>
    <row r="29" spans="4:4">
      <c r="D29" s="777"/>
    </row>
    <row r="30" spans="4:4">
      <c r="D30" s="777"/>
    </row>
  </sheetData>
  <mergeCells count="3">
    <mergeCell ref="A2:B2"/>
    <mergeCell ref="C2:H2"/>
    <mergeCell ref="D4:D9"/>
  </mergeCells>
  <phoneticPr fontId="20" type="noConversion"/>
  <hyperlinks>
    <hyperlink ref="B10" r:id="rId1" xr:uid="{33B48D11-F201-4B48-897A-FD00FD132CD5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AB5E-A07C-42F7-92D6-873E572635B9}">
  <sheetPr>
    <tabColor rgb="FFFF0000"/>
    <pageSetUpPr fitToPage="1"/>
  </sheetPr>
  <dimension ref="A1:H117"/>
  <sheetViews>
    <sheetView topLeftCell="A81" zoomScale="55" zoomScaleNormal="55" workbookViewId="0">
      <selection activeCell="A92" sqref="A92:F117"/>
    </sheetView>
  </sheetViews>
  <sheetFormatPr defaultRowHeight="25.5"/>
  <cols>
    <col min="1" max="1" width="67.5546875" style="1274" bestFit="1" customWidth="1"/>
    <col min="2" max="5" width="8.88671875" style="1274"/>
    <col min="6" max="6" width="55.5546875" style="1274" bestFit="1" customWidth="1"/>
    <col min="7" max="7" width="8.88671875" style="1274"/>
    <col min="8" max="8" width="6.33203125" style="1285" bestFit="1" customWidth="1"/>
    <col min="9" max="16384" width="8.88671875" style="1274"/>
  </cols>
  <sheetData>
    <row r="1" spans="1:8" ht="61.5">
      <c r="A1" s="1283" t="s">
        <v>53</v>
      </c>
      <c r="B1" s="1275"/>
      <c r="C1" s="1275"/>
      <c r="D1" s="1275"/>
      <c r="E1" s="1275"/>
      <c r="F1" s="1276"/>
      <c r="H1" s="1284">
        <v>20</v>
      </c>
    </row>
    <row r="2" spans="1:8" ht="46.5">
      <c r="A2" s="1277"/>
      <c r="B2" s="1278"/>
      <c r="C2" s="1278"/>
      <c r="D2" s="1278"/>
      <c r="E2" s="1278"/>
      <c r="F2" s="1279"/>
    </row>
    <row r="3" spans="1:8" ht="46.5">
      <c r="A3" s="1277"/>
      <c r="B3" s="1278"/>
      <c r="C3" s="1278"/>
      <c r="D3" s="1278"/>
      <c r="E3" s="1278"/>
      <c r="F3" s="1279"/>
    </row>
    <row r="4" spans="1:8" ht="46.5">
      <c r="A4" s="1277"/>
      <c r="B4" s="1278"/>
      <c r="C4" s="1278"/>
      <c r="D4" s="1278"/>
      <c r="E4" s="1278"/>
      <c r="F4" s="1279"/>
    </row>
    <row r="5" spans="1:8" ht="46.5">
      <c r="A5" s="1277"/>
      <c r="B5" s="1278"/>
      <c r="C5" s="1278"/>
      <c r="D5" s="1278"/>
      <c r="E5" s="1278"/>
      <c r="F5" s="1279"/>
    </row>
    <row r="6" spans="1:8" ht="46.5">
      <c r="A6" s="1277"/>
      <c r="B6" s="1278"/>
      <c r="C6" s="1278"/>
      <c r="D6" s="1278"/>
      <c r="E6" s="1278"/>
      <c r="F6" s="1279"/>
    </row>
    <row r="7" spans="1:8" ht="42">
      <c r="A7" s="2026"/>
      <c r="B7" s="2027"/>
      <c r="C7" s="2027"/>
      <c r="D7" s="2027"/>
      <c r="E7" s="2027"/>
      <c r="F7" s="2028"/>
    </row>
    <row r="8" spans="1:8" ht="42">
      <c r="A8" s="2026" t="s">
        <v>2329</v>
      </c>
      <c r="B8" s="2027"/>
      <c r="C8" s="2027"/>
      <c r="D8" s="2027"/>
      <c r="E8" s="2027"/>
      <c r="F8" s="2028"/>
    </row>
    <row r="9" spans="1:8" ht="42">
      <c r="A9" s="2026" t="s">
        <v>2330</v>
      </c>
      <c r="B9" s="2027"/>
      <c r="C9" s="2027"/>
      <c r="D9" s="2027"/>
      <c r="E9" s="2027"/>
      <c r="F9" s="2028"/>
    </row>
    <row r="10" spans="1:8" ht="46.5">
      <c r="A10" s="1277"/>
      <c r="B10" s="1278"/>
      <c r="C10" s="1278"/>
      <c r="D10" s="1278"/>
      <c r="E10" s="1278"/>
      <c r="F10" s="1279"/>
    </row>
    <row r="11" spans="1:8" ht="46.5">
      <c r="A11" s="1277"/>
      <c r="B11" s="1278"/>
      <c r="C11" s="1278"/>
      <c r="D11" s="1278"/>
      <c r="E11" s="1278"/>
      <c r="F11" s="1279"/>
    </row>
    <row r="12" spans="1:8" ht="46.5">
      <c r="A12" s="1277"/>
      <c r="B12" s="1278"/>
      <c r="C12" s="1278"/>
      <c r="D12" s="1278"/>
      <c r="E12" s="1278"/>
      <c r="F12" s="1279"/>
    </row>
    <row r="13" spans="1:8" ht="62.25" thickBot="1">
      <c r="A13" s="1280"/>
      <c r="B13" s="1281"/>
      <c r="C13" s="1281"/>
      <c r="D13" s="1281"/>
      <c r="E13" s="1281"/>
      <c r="F13" s="1282" t="str">
        <f>LEFT(INDEX(예약!$D$3:$D$209,MATCH(봉투표지!H1,예약!$A$3:$A$209,0)),LEN(INDEX(예약!$D$3:$D$209,MATCH(봉투표지!H1,예약!$A$3:$A$209,0)))-1)</f>
        <v>명성재가복지센터</v>
      </c>
    </row>
    <row r="14" spans="1:8" ht="61.5">
      <c r="A14" s="1283" t="s">
        <v>53</v>
      </c>
      <c r="B14" s="1275"/>
      <c r="C14" s="1275"/>
      <c r="D14" s="1275"/>
      <c r="E14" s="1275"/>
      <c r="F14" s="1276"/>
      <c r="H14" s="1284">
        <f>H1+1</f>
        <v>21</v>
      </c>
    </row>
    <row r="15" spans="1:8" ht="46.5">
      <c r="A15" s="1277"/>
      <c r="B15" s="1278"/>
      <c r="C15" s="1278"/>
      <c r="D15" s="1278"/>
      <c r="E15" s="1278"/>
      <c r="F15" s="1279"/>
    </row>
    <row r="16" spans="1:8" ht="46.5">
      <c r="A16" s="1277"/>
      <c r="B16" s="1278"/>
      <c r="C16" s="1278"/>
      <c r="D16" s="1278"/>
      <c r="E16" s="1278"/>
      <c r="F16" s="1279"/>
    </row>
    <row r="17" spans="1:8" ht="46.5">
      <c r="A17" s="1277"/>
      <c r="B17" s="1278"/>
      <c r="C17" s="1278"/>
      <c r="D17" s="1278"/>
      <c r="E17" s="1278"/>
      <c r="F17" s="1279"/>
    </row>
    <row r="18" spans="1:8" ht="46.5">
      <c r="A18" s="1277"/>
      <c r="B18" s="1278"/>
      <c r="C18" s="1278"/>
      <c r="D18" s="1278"/>
      <c r="E18" s="1278"/>
      <c r="F18" s="1279"/>
    </row>
    <row r="19" spans="1:8" ht="46.5">
      <c r="A19" s="1277"/>
      <c r="B19" s="1278"/>
      <c r="C19" s="1278"/>
      <c r="D19" s="1278"/>
      <c r="E19" s="1278"/>
      <c r="F19" s="1279"/>
    </row>
    <row r="20" spans="1:8" ht="42">
      <c r="A20" s="2026"/>
      <c r="B20" s="2027"/>
      <c r="C20" s="2027"/>
      <c r="D20" s="2027"/>
      <c r="E20" s="2027"/>
      <c r="F20" s="2028"/>
    </row>
    <row r="21" spans="1:8" ht="42">
      <c r="A21" s="2026" t="s">
        <v>2329</v>
      </c>
      <c r="B21" s="2027"/>
      <c r="C21" s="2027"/>
      <c r="D21" s="2027"/>
      <c r="E21" s="2027"/>
      <c r="F21" s="2028"/>
    </row>
    <row r="22" spans="1:8" ht="42">
      <c r="A22" s="2026" t="s">
        <v>2330</v>
      </c>
      <c r="B22" s="2027"/>
      <c r="C22" s="2027"/>
      <c r="D22" s="2027"/>
      <c r="E22" s="2027"/>
      <c r="F22" s="2028"/>
    </row>
    <row r="23" spans="1:8" ht="46.5">
      <c r="A23" s="1277"/>
      <c r="B23" s="1278"/>
      <c r="C23" s="1278"/>
      <c r="D23" s="1278"/>
      <c r="E23" s="1278"/>
      <c r="F23" s="1279"/>
    </row>
    <row r="24" spans="1:8" ht="46.5">
      <c r="A24" s="1277"/>
      <c r="B24" s="1278"/>
      <c r="C24" s="1278"/>
      <c r="D24" s="1278"/>
      <c r="E24" s="1278"/>
      <c r="F24" s="1279"/>
    </row>
    <row r="25" spans="1:8" ht="46.5">
      <c r="A25" s="1277"/>
      <c r="B25" s="1278"/>
      <c r="C25" s="1278"/>
      <c r="D25" s="1278"/>
      <c r="E25" s="1278"/>
      <c r="F25" s="1279"/>
    </row>
    <row r="26" spans="1:8" ht="62.25" thickBot="1">
      <c r="A26" s="1280"/>
      <c r="B26" s="1281"/>
      <c r="C26" s="1281"/>
      <c r="D26" s="1281"/>
      <c r="E26" s="1281"/>
      <c r="F26" s="1282" t="str">
        <f>LEFT(INDEX(예약!$D$3:$D$209,MATCH(봉투표지!H14,예약!$A$3:$A$209,0)),LEN(INDEX(예약!$D$3:$D$209,MATCH(봉투표지!H14,예약!$A$3:$A$209,0)))-1)</f>
        <v>사랑채요양종합복지센터</v>
      </c>
    </row>
    <row r="27" spans="1:8" ht="61.5">
      <c r="A27" s="1283" t="s">
        <v>53</v>
      </c>
      <c r="B27" s="1275"/>
      <c r="C27" s="1275"/>
      <c r="D27" s="1275"/>
      <c r="E27" s="1275"/>
      <c r="F27" s="1276"/>
      <c r="H27" s="1284">
        <f>H14+1</f>
        <v>22</v>
      </c>
    </row>
    <row r="28" spans="1:8" ht="46.5">
      <c r="A28" s="1277"/>
      <c r="B28" s="1278"/>
      <c r="C28" s="1278"/>
      <c r="D28" s="1278"/>
      <c r="E28" s="1278"/>
      <c r="F28" s="1279"/>
    </row>
    <row r="29" spans="1:8" ht="46.5">
      <c r="A29" s="1277"/>
      <c r="B29" s="1278"/>
      <c r="C29" s="1278"/>
      <c r="D29" s="1278"/>
      <c r="E29" s="1278"/>
      <c r="F29" s="1279"/>
    </row>
    <row r="30" spans="1:8" ht="46.5">
      <c r="A30" s="1277"/>
      <c r="B30" s="1278"/>
      <c r="C30" s="1278"/>
      <c r="D30" s="1278"/>
      <c r="E30" s="1278"/>
      <c r="F30" s="1279"/>
    </row>
    <row r="31" spans="1:8" ht="46.5">
      <c r="A31" s="1277"/>
      <c r="B31" s="1278"/>
      <c r="C31" s="1278"/>
      <c r="D31" s="1278"/>
      <c r="E31" s="1278"/>
      <c r="F31" s="1279"/>
    </row>
    <row r="32" spans="1:8" ht="46.5">
      <c r="A32" s="1277"/>
      <c r="B32" s="1278"/>
      <c r="C32" s="1278"/>
      <c r="D32" s="1278"/>
      <c r="E32" s="1278"/>
      <c r="F32" s="1279"/>
    </row>
    <row r="33" spans="1:8" ht="42">
      <c r="A33" s="2026"/>
      <c r="B33" s="2027"/>
      <c r="C33" s="2027"/>
      <c r="D33" s="2027"/>
      <c r="E33" s="2027"/>
      <c r="F33" s="2028"/>
    </row>
    <row r="34" spans="1:8" ht="42">
      <c r="A34" s="2026" t="s">
        <v>2329</v>
      </c>
      <c r="B34" s="2027"/>
      <c r="C34" s="2027"/>
      <c r="D34" s="2027"/>
      <c r="E34" s="2027"/>
      <c r="F34" s="2028"/>
    </row>
    <row r="35" spans="1:8" ht="42">
      <c r="A35" s="2026" t="s">
        <v>2330</v>
      </c>
      <c r="B35" s="2027"/>
      <c r="C35" s="2027"/>
      <c r="D35" s="2027"/>
      <c r="E35" s="2027"/>
      <c r="F35" s="2028"/>
    </row>
    <row r="36" spans="1:8" ht="46.5">
      <c r="A36" s="1277"/>
      <c r="B36" s="1278"/>
      <c r="C36" s="1278"/>
      <c r="D36" s="1278"/>
      <c r="E36" s="1278"/>
      <c r="F36" s="1279"/>
    </row>
    <row r="37" spans="1:8" ht="46.5">
      <c r="A37" s="1277"/>
      <c r="B37" s="1278"/>
      <c r="C37" s="1278"/>
      <c r="D37" s="1278"/>
      <c r="E37" s="1278"/>
      <c r="F37" s="1279"/>
    </row>
    <row r="38" spans="1:8" ht="46.5">
      <c r="A38" s="1277"/>
      <c r="B38" s="1278"/>
      <c r="C38" s="1278"/>
      <c r="D38" s="1278"/>
      <c r="E38" s="1278"/>
      <c r="F38" s="1279"/>
    </row>
    <row r="39" spans="1:8" ht="62.25" thickBot="1">
      <c r="A39" s="1280"/>
      <c r="B39" s="1281"/>
      <c r="C39" s="1281"/>
      <c r="D39" s="1281"/>
      <c r="E39" s="1281"/>
      <c r="F39" s="1282" t="str">
        <f>LEFT(INDEX(예약!$D$3:$D$209,MATCH(봉투표지!H27,예약!$A$3:$A$209,0)),LEN(INDEX(예약!$D$3:$D$209,MATCH(봉투표지!H27,예약!$A$3:$A$209,0)))-1)</f>
        <v>새봄노인복지센터</v>
      </c>
    </row>
    <row r="40" spans="1:8" ht="61.5">
      <c r="A40" s="1283" t="s">
        <v>53</v>
      </c>
      <c r="B40" s="1275"/>
      <c r="C40" s="1275"/>
      <c r="D40" s="1275"/>
      <c r="E40" s="1275"/>
      <c r="F40" s="1276"/>
      <c r="H40" s="1284">
        <f>H27+1</f>
        <v>23</v>
      </c>
    </row>
    <row r="41" spans="1:8" ht="46.5">
      <c r="A41" s="1277"/>
      <c r="B41" s="1278"/>
      <c r="C41" s="1278"/>
      <c r="D41" s="1278"/>
      <c r="E41" s="1278"/>
      <c r="F41" s="1279"/>
    </row>
    <row r="42" spans="1:8" ht="46.5">
      <c r="A42" s="1277"/>
      <c r="B42" s="1278"/>
      <c r="C42" s="1278"/>
      <c r="D42" s="1278"/>
      <c r="E42" s="1278"/>
      <c r="F42" s="1279"/>
    </row>
    <row r="43" spans="1:8" ht="46.5">
      <c r="A43" s="1277"/>
      <c r="B43" s="1278"/>
      <c r="C43" s="1278"/>
      <c r="D43" s="1278"/>
      <c r="E43" s="1278"/>
      <c r="F43" s="1279"/>
    </row>
    <row r="44" spans="1:8" ht="46.5">
      <c r="A44" s="1277"/>
      <c r="B44" s="1278"/>
      <c r="C44" s="1278"/>
      <c r="D44" s="1278"/>
      <c r="E44" s="1278"/>
      <c r="F44" s="1279"/>
    </row>
    <row r="45" spans="1:8" ht="46.5">
      <c r="A45" s="1277"/>
      <c r="B45" s="1278"/>
      <c r="C45" s="1278"/>
      <c r="D45" s="1278"/>
      <c r="E45" s="1278"/>
      <c r="F45" s="1279"/>
    </row>
    <row r="46" spans="1:8" ht="42">
      <c r="A46" s="2026"/>
      <c r="B46" s="2027"/>
      <c r="C46" s="2027"/>
      <c r="D46" s="2027"/>
      <c r="E46" s="2027"/>
      <c r="F46" s="2028"/>
    </row>
    <row r="47" spans="1:8" ht="42">
      <c r="A47" s="2026" t="s">
        <v>2329</v>
      </c>
      <c r="B47" s="2027"/>
      <c r="C47" s="2027"/>
      <c r="D47" s="2027"/>
      <c r="E47" s="2027"/>
      <c r="F47" s="2028"/>
    </row>
    <row r="48" spans="1:8" ht="42">
      <c r="A48" s="2026" t="s">
        <v>2330</v>
      </c>
      <c r="B48" s="2027"/>
      <c r="C48" s="2027"/>
      <c r="D48" s="2027"/>
      <c r="E48" s="2027"/>
      <c r="F48" s="2028"/>
    </row>
    <row r="49" spans="1:8" ht="46.5">
      <c r="A49" s="1277"/>
      <c r="B49" s="1278"/>
      <c r="C49" s="1278"/>
      <c r="D49" s="1278"/>
      <c r="E49" s="1278"/>
      <c r="F49" s="1279"/>
    </row>
    <row r="50" spans="1:8" ht="46.5">
      <c r="A50" s="1277"/>
      <c r="B50" s="1278"/>
      <c r="C50" s="1278"/>
      <c r="D50" s="1278"/>
      <c r="E50" s="1278"/>
      <c r="F50" s="1279"/>
    </row>
    <row r="51" spans="1:8" ht="46.5">
      <c r="A51" s="1277"/>
      <c r="B51" s="1278"/>
      <c r="C51" s="1278"/>
      <c r="D51" s="1278"/>
      <c r="E51" s="1278"/>
      <c r="F51" s="1279"/>
    </row>
    <row r="52" spans="1:8" ht="62.25" thickBot="1">
      <c r="A52" s="1280"/>
      <c r="B52" s="1281"/>
      <c r="C52" s="1281"/>
      <c r="D52" s="1281"/>
      <c r="E52" s="1281"/>
      <c r="F52" s="1282" t="str">
        <f>INDEX(예약!$D$3:$D$209,MATCH(봉투표지!H40,예약!$A$3:$A$209,0))</f>
        <v>현대방문요양센터</v>
      </c>
    </row>
    <row r="53" spans="1:8" ht="61.5">
      <c r="A53" s="1283" t="s">
        <v>53</v>
      </c>
      <c r="B53" s="1275"/>
      <c r="C53" s="1275"/>
      <c r="D53" s="1275"/>
      <c r="E53" s="1275"/>
      <c r="F53" s="1276"/>
      <c r="H53" s="1284">
        <f>H40+1</f>
        <v>24</v>
      </c>
    </row>
    <row r="54" spans="1:8" ht="46.5">
      <c r="A54" s="1277"/>
      <c r="B54" s="1278"/>
      <c r="C54" s="1278"/>
      <c r="D54" s="1278"/>
      <c r="E54" s="1278"/>
      <c r="F54" s="1279"/>
    </row>
    <row r="55" spans="1:8" ht="46.5">
      <c r="A55" s="1277"/>
      <c r="B55" s="1278"/>
      <c r="C55" s="1278"/>
      <c r="D55" s="1278"/>
      <c r="E55" s="1278"/>
      <c r="F55" s="1279"/>
    </row>
    <row r="56" spans="1:8" ht="46.5">
      <c r="A56" s="1277"/>
      <c r="B56" s="1278"/>
      <c r="C56" s="1278"/>
      <c r="D56" s="1278"/>
      <c r="E56" s="1278"/>
      <c r="F56" s="1279"/>
    </row>
    <row r="57" spans="1:8" ht="46.5">
      <c r="A57" s="1277"/>
      <c r="B57" s="1278"/>
      <c r="C57" s="1278"/>
      <c r="D57" s="1278"/>
      <c r="E57" s="1278"/>
      <c r="F57" s="1279"/>
    </row>
    <row r="58" spans="1:8" ht="46.5">
      <c r="A58" s="1277"/>
      <c r="B58" s="1278"/>
      <c r="C58" s="1278"/>
      <c r="D58" s="1278"/>
      <c r="E58" s="1278"/>
      <c r="F58" s="1279"/>
    </row>
    <row r="59" spans="1:8" ht="42">
      <c r="A59" s="2026"/>
      <c r="B59" s="2027"/>
      <c r="C59" s="2027"/>
      <c r="D59" s="2027"/>
      <c r="E59" s="2027"/>
      <c r="F59" s="2028"/>
    </row>
    <row r="60" spans="1:8" ht="42">
      <c r="A60" s="2026" t="s">
        <v>2329</v>
      </c>
      <c r="B60" s="2027"/>
      <c r="C60" s="2027"/>
      <c r="D60" s="2027"/>
      <c r="E60" s="2027"/>
      <c r="F60" s="2028"/>
    </row>
    <row r="61" spans="1:8" ht="42">
      <c r="A61" s="2026" t="s">
        <v>2330</v>
      </c>
      <c r="B61" s="2027"/>
      <c r="C61" s="2027"/>
      <c r="D61" s="2027"/>
      <c r="E61" s="2027"/>
      <c r="F61" s="2028"/>
    </row>
    <row r="62" spans="1:8" ht="46.5">
      <c r="A62" s="1277"/>
      <c r="B62" s="1278"/>
      <c r="C62" s="1278"/>
      <c r="D62" s="1278"/>
      <c r="E62" s="1278"/>
      <c r="F62" s="1279"/>
    </row>
    <row r="63" spans="1:8" ht="46.5">
      <c r="A63" s="1277"/>
      <c r="B63" s="1278"/>
      <c r="C63" s="1278"/>
      <c r="D63" s="1278"/>
      <c r="E63" s="1278"/>
      <c r="F63" s="1279"/>
    </row>
    <row r="64" spans="1:8" ht="46.5">
      <c r="A64" s="1277"/>
      <c r="B64" s="1278"/>
      <c r="C64" s="1278"/>
      <c r="D64" s="1278"/>
      <c r="E64" s="1278"/>
      <c r="F64" s="1279"/>
    </row>
    <row r="65" spans="1:8" ht="62.25" thickBot="1">
      <c r="A65" s="1280"/>
      <c r="B65" s="1281"/>
      <c r="C65" s="1281"/>
      <c r="D65" s="1281"/>
      <c r="E65" s="1281"/>
      <c r="F65" s="1282" t="str">
        <f>INDEX(예약!$D$3:$D$209,MATCH(봉투표지!H53,예약!$A$3:$A$209,0))</f>
        <v>9988노인복지센터</v>
      </c>
    </row>
    <row r="66" spans="1:8" ht="61.5">
      <c r="A66" s="1283" t="s">
        <v>53</v>
      </c>
      <c r="B66" s="1275"/>
      <c r="C66" s="1275"/>
      <c r="D66" s="1275"/>
      <c r="E66" s="1275"/>
      <c r="F66" s="1276"/>
      <c r="H66" s="1284">
        <f>H53+1</f>
        <v>25</v>
      </c>
    </row>
    <row r="67" spans="1:8" ht="46.5">
      <c r="A67" s="1277"/>
      <c r="B67" s="1278"/>
      <c r="C67" s="1278"/>
      <c r="D67" s="1278"/>
      <c r="E67" s="1278"/>
      <c r="F67" s="1279"/>
    </row>
    <row r="68" spans="1:8" ht="46.5">
      <c r="A68" s="1277"/>
      <c r="B68" s="1278"/>
      <c r="C68" s="1278"/>
      <c r="D68" s="1278"/>
      <c r="E68" s="1278"/>
      <c r="F68" s="1279"/>
    </row>
    <row r="69" spans="1:8" ht="46.5">
      <c r="A69" s="1277"/>
      <c r="B69" s="1278"/>
      <c r="C69" s="1278"/>
      <c r="D69" s="1278"/>
      <c r="E69" s="1278"/>
      <c r="F69" s="1279"/>
    </row>
    <row r="70" spans="1:8" ht="46.5">
      <c r="A70" s="1277"/>
      <c r="B70" s="1278"/>
      <c r="C70" s="1278"/>
      <c r="D70" s="1278"/>
      <c r="E70" s="1278"/>
      <c r="F70" s="1279"/>
    </row>
    <row r="71" spans="1:8" ht="46.5">
      <c r="A71" s="1277"/>
      <c r="B71" s="1278"/>
      <c r="C71" s="1278"/>
      <c r="D71" s="1278"/>
      <c r="E71" s="1278"/>
      <c r="F71" s="1279"/>
    </row>
    <row r="72" spans="1:8" ht="42">
      <c r="A72" s="2026"/>
      <c r="B72" s="2027"/>
      <c r="C72" s="2027"/>
      <c r="D72" s="2027"/>
      <c r="E72" s="2027"/>
      <c r="F72" s="2028"/>
    </row>
    <row r="73" spans="1:8" ht="42">
      <c r="A73" s="2026" t="s">
        <v>2329</v>
      </c>
      <c r="B73" s="2027"/>
      <c r="C73" s="2027"/>
      <c r="D73" s="2027"/>
      <c r="E73" s="2027"/>
      <c r="F73" s="2028"/>
    </row>
    <row r="74" spans="1:8" ht="42">
      <c r="A74" s="2026" t="s">
        <v>2330</v>
      </c>
      <c r="B74" s="2027"/>
      <c r="C74" s="2027"/>
      <c r="D74" s="2027"/>
      <c r="E74" s="2027"/>
      <c r="F74" s="2028"/>
    </row>
    <row r="75" spans="1:8" ht="46.5">
      <c r="A75" s="1277"/>
      <c r="B75" s="1278"/>
      <c r="C75" s="1278"/>
      <c r="D75" s="1278"/>
      <c r="E75" s="1278"/>
      <c r="F75" s="1279"/>
    </row>
    <row r="76" spans="1:8" ht="46.5">
      <c r="A76" s="1277"/>
      <c r="B76" s="1278"/>
      <c r="C76" s="1278"/>
      <c r="D76" s="1278"/>
      <c r="E76" s="1278"/>
      <c r="F76" s="1279"/>
    </row>
    <row r="77" spans="1:8" ht="46.5">
      <c r="A77" s="1277"/>
      <c r="B77" s="1278"/>
      <c r="C77" s="1278"/>
      <c r="D77" s="1278"/>
      <c r="E77" s="1278"/>
      <c r="F77" s="1279"/>
    </row>
    <row r="78" spans="1:8" ht="62.25" thickBot="1">
      <c r="A78" s="1280"/>
      <c r="B78" s="1281"/>
      <c r="C78" s="1281"/>
      <c r="D78" s="1281"/>
      <c r="E78" s="1281"/>
      <c r="F78" s="1282" t="str">
        <f>LEFT(INDEX(예약!$D$3:$D$209,MATCH(봉투표지!H66,예약!$A$3:$A$209,0)),LEN(INDEX(예약!$D$3:$D$209,MATCH(봉투표지!H66,예약!$A$3:$A$209,0)))-1)</f>
        <v>이든케어복지센터</v>
      </c>
    </row>
    <row r="79" spans="1:8" ht="61.5">
      <c r="A79" s="1283" t="s">
        <v>53</v>
      </c>
      <c r="B79" s="1275"/>
      <c r="C79" s="1275"/>
      <c r="D79" s="1275"/>
      <c r="E79" s="1275"/>
      <c r="F79" s="1276"/>
      <c r="H79" s="1284">
        <f>H66+1</f>
        <v>26</v>
      </c>
    </row>
    <row r="80" spans="1:8" ht="46.5">
      <c r="A80" s="1277"/>
      <c r="B80" s="1278"/>
      <c r="C80" s="1278"/>
      <c r="D80" s="1278"/>
      <c r="E80" s="1278"/>
      <c r="F80" s="1279"/>
    </row>
    <row r="81" spans="1:8" ht="46.5">
      <c r="A81" s="1277"/>
      <c r="B81" s="1278"/>
      <c r="C81" s="1278"/>
      <c r="D81" s="1278"/>
      <c r="E81" s="1278"/>
      <c r="F81" s="1279"/>
    </row>
    <row r="82" spans="1:8" ht="46.5">
      <c r="A82" s="1277"/>
      <c r="B82" s="1278"/>
      <c r="C82" s="1278"/>
      <c r="D82" s="1278"/>
      <c r="E82" s="1278"/>
      <c r="F82" s="1279"/>
    </row>
    <row r="83" spans="1:8" ht="46.5">
      <c r="A83" s="1277"/>
      <c r="B83" s="1278"/>
      <c r="C83" s="1278"/>
      <c r="D83" s="1278"/>
      <c r="E83" s="1278"/>
      <c r="F83" s="1279"/>
    </row>
    <row r="84" spans="1:8" ht="46.5">
      <c r="A84" s="1277"/>
      <c r="B84" s="1278"/>
      <c r="C84" s="1278"/>
      <c r="D84" s="1278"/>
      <c r="E84" s="1278"/>
      <c r="F84" s="1279"/>
    </row>
    <row r="85" spans="1:8" ht="42">
      <c r="A85" s="2026"/>
      <c r="B85" s="2027"/>
      <c r="C85" s="2027"/>
      <c r="D85" s="2027"/>
      <c r="E85" s="2027"/>
      <c r="F85" s="2028"/>
    </row>
    <row r="86" spans="1:8" ht="42">
      <c r="A86" s="2026" t="s">
        <v>2329</v>
      </c>
      <c r="B86" s="2027"/>
      <c r="C86" s="2027"/>
      <c r="D86" s="2027"/>
      <c r="E86" s="2027"/>
      <c r="F86" s="2028"/>
    </row>
    <row r="87" spans="1:8" ht="42">
      <c r="A87" s="2026" t="s">
        <v>2330</v>
      </c>
      <c r="B87" s="2027"/>
      <c r="C87" s="2027"/>
      <c r="D87" s="2027"/>
      <c r="E87" s="2027"/>
      <c r="F87" s="2028"/>
    </row>
    <row r="88" spans="1:8" ht="46.5">
      <c r="A88" s="1277"/>
      <c r="B88" s="1278"/>
      <c r="C88" s="1278"/>
      <c r="D88" s="1278"/>
      <c r="E88" s="1278"/>
      <c r="F88" s="1279"/>
    </row>
    <row r="89" spans="1:8" ht="46.5">
      <c r="A89" s="1277"/>
      <c r="B89" s="1278"/>
      <c r="C89" s="1278"/>
      <c r="D89" s="1278"/>
      <c r="E89" s="1278"/>
      <c r="F89" s="1279"/>
    </row>
    <row r="90" spans="1:8" ht="46.5">
      <c r="A90" s="1277"/>
      <c r="B90" s="1278"/>
      <c r="C90" s="1278"/>
      <c r="D90" s="1278"/>
      <c r="E90" s="1278"/>
      <c r="F90" s="1279"/>
    </row>
    <row r="91" spans="1:8" ht="62.25" thickBot="1">
      <c r="A91" s="1280"/>
      <c r="B91" s="1281"/>
      <c r="C91" s="1281"/>
      <c r="D91" s="1281"/>
      <c r="E91" s="1281"/>
      <c r="F91" s="1282" t="str">
        <f>INDEX(예약!$D$3:$D$209,MATCH(봉투표지!H79,예약!$A$3:$A$209,0))</f>
        <v>양지재가복지센터</v>
      </c>
    </row>
    <row r="92" spans="1:8" ht="61.5">
      <c r="A92" s="1283" t="s">
        <v>53</v>
      </c>
      <c r="B92" s="1275"/>
      <c r="C92" s="1275"/>
      <c r="D92" s="1275"/>
      <c r="E92" s="1275"/>
      <c r="F92" s="1276"/>
      <c r="H92" s="1284">
        <f>H79+1</f>
        <v>27</v>
      </c>
    </row>
    <row r="93" spans="1:8" ht="46.5">
      <c r="A93" s="1277"/>
      <c r="B93" s="1278"/>
      <c r="C93" s="1278"/>
      <c r="D93" s="1278"/>
      <c r="E93" s="1278"/>
      <c r="F93" s="1279"/>
    </row>
    <row r="94" spans="1:8" ht="46.5">
      <c r="A94" s="1277"/>
      <c r="B94" s="1278"/>
      <c r="C94" s="1278"/>
      <c r="D94" s="1278"/>
      <c r="E94" s="1278"/>
      <c r="F94" s="1279"/>
    </row>
    <row r="95" spans="1:8" ht="46.5">
      <c r="A95" s="1277"/>
      <c r="B95" s="1278"/>
      <c r="C95" s="1278"/>
      <c r="D95" s="1278"/>
      <c r="E95" s="1278"/>
      <c r="F95" s="1279"/>
    </row>
    <row r="96" spans="1:8" ht="46.5">
      <c r="A96" s="1277"/>
      <c r="B96" s="1278"/>
      <c r="C96" s="1278"/>
      <c r="D96" s="1278"/>
      <c r="E96" s="1278"/>
      <c r="F96" s="1279"/>
    </row>
    <row r="97" spans="1:8" ht="46.5">
      <c r="A97" s="1277"/>
      <c r="B97" s="1278"/>
      <c r="C97" s="1278"/>
      <c r="D97" s="1278"/>
      <c r="E97" s="1278"/>
      <c r="F97" s="1279"/>
    </row>
    <row r="98" spans="1:8" ht="42">
      <c r="A98" s="2026"/>
      <c r="B98" s="2027"/>
      <c r="C98" s="2027"/>
      <c r="D98" s="2027"/>
      <c r="E98" s="2027"/>
      <c r="F98" s="2028"/>
    </row>
    <row r="99" spans="1:8" ht="42">
      <c r="A99" s="2026" t="s">
        <v>2329</v>
      </c>
      <c r="B99" s="2027"/>
      <c r="C99" s="2027"/>
      <c r="D99" s="2027"/>
      <c r="E99" s="2027"/>
      <c r="F99" s="2028"/>
    </row>
    <row r="100" spans="1:8" ht="42">
      <c r="A100" s="2026" t="s">
        <v>2330</v>
      </c>
      <c r="B100" s="2027"/>
      <c r="C100" s="2027"/>
      <c r="D100" s="2027"/>
      <c r="E100" s="2027"/>
      <c r="F100" s="2028"/>
    </row>
    <row r="101" spans="1:8" ht="46.5">
      <c r="A101" s="1277"/>
      <c r="B101" s="1278"/>
      <c r="C101" s="1278"/>
      <c r="D101" s="1278"/>
      <c r="E101" s="1278"/>
      <c r="F101" s="1279"/>
    </row>
    <row r="102" spans="1:8" ht="46.5">
      <c r="A102" s="1277"/>
      <c r="B102" s="1278"/>
      <c r="C102" s="1278"/>
      <c r="D102" s="1278"/>
      <c r="E102" s="1278"/>
      <c r="F102" s="1279"/>
    </row>
    <row r="103" spans="1:8" ht="46.5">
      <c r="A103" s="1277"/>
      <c r="B103" s="1278"/>
      <c r="C103" s="1278"/>
      <c r="D103" s="1278"/>
      <c r="E103" s="1278"/>
      <c r="F103" s="1279"/>
    </row>
    <row r="104" spans="1:8" ht="62.25" thickBot="1">
      <c r="A104" s="1280"/>
      <c r="B104" s="1281"/>
      <c r="C104" s="1281"/>
      <c r="D104" s="1281"/>
      <c r="E104" s="1281"/>
      <c r="F104" s="1282" t="str">
        <f>LEFT(INDEX(예약!$D$3:$D$209,MATCH(봉투표지!H92,예약!$A$3:$A$209,0)),LEN(INDEX(예약!$D$3:$D$209,MATCH(봉투표지!H92,예약!$A$3:$A$209,0)))-1)</f>
        <v>로뎀재가복지센터</v>
      </c>
    </row>
    <row r="105" spans="1:8" ht="61.5">
      <c r="A105" s="1283" t="s">
        <v>53</v>
      </c>
      <c r="B105" s="1275"/>
      <c r="C105" s="1275"/>
      <c r="D105" s="1275"/>
      <c r="E105" s="1275"/>
      <c r="F105" s="1276"/>
      <c r="H105" s="1284">
        <f>H92+1</f>
        <v>28</v>
      </c>
    </row>
    <row r="106" spans="1:8" ht="46.5">
      <c r="A106" s="1277"/>
      <c r="B106" s="1278"/>
      <c r="C106" s="1278"/>
      <c r="D106" s="1278"/>
      <c r="E106" s="1278"/>
      <c r="F106" s="1279"/>
    </row>
    <row r="107" spans="1:8" ht="46.5">
      <c r="A107" s="1277"/>
      <c r="B107" s="1278"/>
      <c r="C107" s="1278"/>
      <c r="D107" s="1278"/>
      <c r="E107" s="1278"/>
      <c r="F107" s="1279"/>
    </row>
    <row r="108" spans="1:8" ht="46.5">
      <c r="A108" s="1277"/>
      <c r="B108" s="1278"/>
      <c r="C108" s="1278"/>
      <c r="D108" s="1278"/>
      <c r="E108" s="1278"/>
      <c r="F108" s="1279"/>
    </row>
    <row r="109" spans="1:8" ht="46.5">
      <c r="A109" s="1277"/>
      <c r="B109" s="1278"/>
      <c r="C109" s="1278"/>
      <c r="D109" s="1278"/>
      <c r="E109" s="1278"/>
      <c r="F109" s="1279"/>
    </row>
    <row r="110" spans="1:8" ht="46.5">
      <c r="A110" s="1277"/>
      <c r="B110" s="1278"/>
      <c r="C110" s="1278"/>
      <c r="D110" s="1278"/>
      <c r="E110" s="1278"/>
      <c r="F110" s="1279"/>
    </row>
    <row r="111" spans="1:8" ht="42">
      <c r="A111" s="2026"/>
      <c r="B111" s="2027"/>
      <c r="C111" s="2027"/>
      <c r="D111" s="2027"/>
      <c r="E111" s="2027"/>
      <c r="F111" s="2028"/>
    </row>
    <row r="112" spans="1:8" ht="42">
      <c r="A112" s="2026" t="s">
        <v>2329</v>
      </c>
      <c r="B112" s="2027"/>
      <c r="C112" s="2027"/>
      <c r="D112" s="2027"/>
      <c r="E112" s="2027"/>
      <c r="F112" s="2028"/>
    </row>
    <row r="113" spans="1:6" ht="42">
      <c r="A113" s="2026" t="s">
        <v>2330</v>
      </c>
      <c r="B113" s="2027"/>
      <c r="C113" s="2027"/>
      <c r="D113" s="2027"/>
      <c r="E113" s="2027"/>
      <c r="F113" s="2028"/>
    </row>
    <row r="114" spans="1:6" ht="46.5">
      <c r="A114" s="1277"/>
      <c r="B114" s="1278"/>
      <c r="C114" s="1278"/>
      <c r="D114" s="1278"/>
      <c r="E114" s="1278"/>
      <c r="F114" s="1279"/>
    </row>
    <row r="115" spans="1:6" ht="46.5">
      <c r="A115" s="1277"/>
      <c r="B115" s="1278"/>
      <c r="C115" s="1278"/>
      <c r="D115" s="1278"/>
      <c r="E115" s="1278"/>
      <c r="F115" s="1279"/>
    </row>
    <row r="116" spans="1:6" ht="46.5">
      <c r="A116" s="1277"/>
      <c r="B116" s="1278"/>
      <c r="C116" s="1278"/>
      <c r="D116" s="1278"/>
      <c r="E116" s="1278"/>
      <c r="F116" s="1279"/>
    </row>
    <row r="117" spans="1:6" ht="62.25" thickBot="1">
      <c r="A117" s="1280"/>
      <c r="B117" s="1281"/>
      <c r="C117" s="1281"/>
      <c r="D117" s="1281"/>
      <c r="E117" s="1281"/>
      <c r="F117" s="1282" t="str">
        <f>LEFT(INDEX(예약!$D$3:$D$209,MATCH(봉투표지!H105,예약!$A$3:$A$209,0)),LEN(INDEX(예약!$D$3:$D$209,MATCH(봉투표지!H105,예약!$A$3:$A$209,0)))-1)</f>
        <v>이든케어복지센터</v>
      </c>
    </row>
  </sheetData>
  <mergeCells count="27">
    <mergeCell ref="A113:F113"/>
    <mergeCell ref="A98:F98"/>
    <mergeCell ref="A99:F99"/>
    <mergeCell ref="A100:F100"/>
    <mergeCell ref="A111:F111"/>
    <mergeCell ref="A112:F112"/>
    <mergeCell ref="A87:F87"/>
    <mergeCell ref="A72:F72"/>
    <mergeCell ref="A73:F73"/>
    <mergeCell ref="A74:F74"/>
    <mergeCell ref="A85:F85"/>
    <mergeCell ref="A86:F86"/>
    <mergeCell ref="A22:F22"/>
    <mergeCell ref="A7:F7"/>
    <mergeCell ref="A8:F8"/>
    <mergeCell ref="A20:F20"/>
    <mergeCell ref="A21:F21"/>
    <mergeCell ref="A9:F9"/>
    <mergeCell ref="A59:F59"/>
    <mergeCell ref="A60:F60"/>
    <mergeCell ref="A61:F61"/>
    <mergeCell ref="A33:F33"/>
    <mergeCell ref="A34:F34"/>
    <mergeCell ref="A35:F35"/>
    <mergeCell ref="A46:F46"/>
    <mergeCell ref="A47:F47"/>
    <mergeCell ref="A48:F48"/>
  </mergeCells>
  <phoneticPr fontId="20" type="noConversion"/>
  <printOptions horizontalCentered="1" verticalCentered="1"/>
  <pageMargins left="0.70866141732283472" right="0.70866141732283472" top="1.1417322834645669" bottom="0.94488188976377963" header="0.31496062992125984" footer="0.31496062992125984"/>
  <pageSetup paperSize="9" scale="71" fitToHeight="0" orientation="landscape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EFD7-ABFB-40AA-BD42-85CC10DE6C40}">
  <sheetPr codeName="Sheet18">
    <tabColor rgb="FFFF0000"/>
    <pageSetUpPr fitToPage="1"/>
  </sheetPr>
  <dimension ref="A1:AA208"/>
  <sheetViews>
    <sheetView topLeftCell="A168" workbookViewId="0">
      <selection activeCell="A184" sqref="A184:F184"/>
    </sheetView>
  </sheetViews>
  <sheetFormatPr defaultRowHeight="20.25"/>
  <cols>
    <col min="1" max="1" width="5.77734375" style="263" bestFit="1" customWidth="1"/>
    <col min="2" max="3" width="16.33203125" style="263" customWidth="1"/>
    <col min="4" max="5" width="10.109375" style="263" customWidth="1"/>
    <col min="6" max="6" width="12.109375" style="350" bestFit="1" customWidth="1"/>
    <col min="7" max="7" width="8.88671875" style="263"/>
    <col min="8" max="8" width="5.77734375" style="263" bestFit="1" customWidth="1"/>
    <col min="9" max="10" width="16.33203125" style="263" customWidth="1"/>
    <col min="11" max="12" width="10.109375" style="263" customWidth="1"/>
    <col min="13" max="13" width="12.109375" style="350" bestFit="1" customWidth="1"/>
    <col min="14" max="14" width="8.88671875" style="263"/>
    <col min="15" max="15" width="5.77734375" style="263" bestFit="1" customWidth="1"/>
    <col min="16" max="17" width="16.33203125" style="263" customWidth="1"/>
    <col min="18" max="19" width="10.109375" style="263" customWidth="1"/>
    <col min="20" max="20" width="12.109375" style="350" bestFit="1" customWidth="1"/>
    <col min="21" max="21" width="8.88671875" style="263"/>
    <col min="22" max="22" width="5.77734375" style="263" bestFit="1" customWidth="1"/>
    <col min="23" max="24" width="16.33203125" style="263" customWidth="1"/>
    <col min="25" max="26" width="10.109375" style="263" customWidth="1"/>
    <col min="27" max="27" width="12.109375" style="350" bestFit="1" customWidth="1"/>
    <col min="28" max="16384" width="8.88671875" style="263"/>
  </cols>
  <sheetData>
    <row r="1" spans="1:27" ht="54">
      <c r="A1" s="2029" t="s">
        <v>860</v>
      </c>
      <c r="B1" s="2029"/>
      <c r="C1" s="2029"/>
      <c r="D1" s="2029"/>
      <c r="E1" s="2029"/>
      <c r="F1" s="2029"/>
      <c r="M1" s="263"/>
      <c r="T1" s="263"/>
      <c r="AA1" s="263"/>
    </row>
    <row r="2" spans="1:27" ht="38.25">
      <c r="A2" s="356"/>
      <c r="B2" s="356"/>
      <c r="C2" s="356"/>
      <c r="D2" s="356"/>
      <c r="E2" s="356"/>
      <c r="F2" s="356"/>
      <c r="M2" s="263"/>
      <c r="T2" s="263"/>
      <c r="AA2" s="263"/>
    </row>
    <row r="3" spans="1:27" ht="38.25">
      <c r="A3" s="356"/>
      <c r="B3" s="356"/>
      <c r="C3" s="356"/>
      <c r="D3" s="356"/>
      <c r="E3" s="356"/>
      <c r="F3" s="356"/>
      <c r="M3" s="263"/>
      <c r="T3" s="263"/>
      <c r="AA3" s="263"/>
    </row>
    <row r="4" spans="1:27">
      <c r="A4" s="2030" t="str">
        <f>B13&amp;" 외 "&amp;B19&amp;"개의 센터에서 더조은요양보호사교육원의"</f>
        <v>하예성재가복지센터 외 4개의 센터에서 더조은요양보호사교육원의</v>
      </c>
      <c r="B4" s="2030"/>
      <c r="C4" s="2030"/>
      <c r="D4" s="2030"/>
      <c r="E4" s="2030"/>
      <c r="F4" s="2030"/>
      <c r="M4" s="263"/>
      <c r="T4" s="263"/>
      <c r="AA4" s="263"/>
    </row>
    <row r="5" spans="1:27">
      <c r="A5" s="2031" t="s">
        <v>1189</v>
      </c>
      <c r="B5" s="2031"/>
      <c r="C5" s="2031"/>
      <c r="D5" s="2031"/>
      <c r="E5" s="2031"/>
      <c r="F5" s="2031"/>
      <c r="M5" s="263"/>
      <c r="T5" s="263"/>
      <c r="AA5" s="263"/>
    </row>
    <row r="6" spans="1:27">
      <c r="A6" s="2030" t="s">
        <v>869</v>
      </c>
      <c r="B6" s="2030"/>
      <c r="C6" s="2030"/>
      <c r="D6" s="2030"/>
      <c r="E6" s="2030"/>
      <c r="F6" s="2030"/>
      <c r="M6" s="263"/>
      <c r="T6" s="263"/>
      <c r="AA6" s="263"/>
    </row>
    <row r="7" spans="1:27" ht="21" customHeight="1">
      <c r="A7" s="2032" t="s">
        <v>870</v>
      </c>
      <c r="B7" s="2032"/>
      <c r="C7" s="2032"/>
      <c r="D7" s="2032"/>
      <c r="E7" s="2032"/>
      <c r="F7" s="2032"/>
      <c r="M7" s="263"/>
      <c r="T7" s="263"/>
      <c r="AA7" s="263"/>
    </row>
    <row r="8" spans="1:27" ht="20.25" customHeight="1">
      <c r="A8" s="580"/>
      <c r="B8" s="580"/>
      <c r="C8" s="580"/>
      <c r="D8" s="580"/>
      <c r="E8" s="580"/>
      <c r="F8" s="580"/>
      <c r="M8" s="263"/>
      <c r="T8" s="263"/>
      <c r="AA8" s="263"/>
    </row>
    <row r="9" spans="1:27">
      <c r="A9" s="580"/>
      <c r="B9" s="580"/>
      <c r="C9" s="580"/>
      <c r="D9" s="580"/>
      <c r="E9" s="580"/>
      <c r="F9" s="351"/>
      <c r="M9" s="263"/>
      <c r="T9" s="263"/>
      <c r="AA9" s="263"/>
    </row>
    <row r="10" spans="1:27">
      <c r="A10" s="352" t="s">
        <v>171</v>
      </c>
      <c r="M10" s="263"/>
      <c r="T10" s="263"/>
      <c r="AA10" s="263"/>
    </row>
    <row r="11" spans="1:27" ht="26.25">
      <c r="A11" s="2037" t="s">
        <v>861</v>
      </c>
      <c r="B11" s="2037"/>
      <c r="C11" s="2037"/>
      <c r="D11" s="2037"/>
      <c r="E11" s="2037"/>
      <c r="F11" s="2037"/>
      <c r="M11" s="263"/>
      <c r="T11" s="263"/>
      <c r="AA11" s="263"/>
    </row>
    <row r="12" spans="1:27">
      <c r="A12" s="357" t="s">
        <v>862</v>
      </c>
      <c r="B12" s="2038" t="s">
        <v>863</v>
      </c>
      <c r="C12" s="2039"/>
      <c r="D12" s="357" t="s">
        <v>864</v>
      </c>
      <c r="E12" s="357" t="s">
        <v>865</v>
      </c>
      <c r="F12" s="358" t="s">
        <v>866</v>
      </c>
      <c r="M12" s="263"/>
      <c r="T12" s="263"/>
      <c r="AA12" s="263"/>
    </row>
    <row r="13" spans="1:27" ht="20.25" customHeight="1">
      <c r="A13" s="353">
        <v>1</v>
      </c>
      <c r="B13" s="2033" t="str">
        <f>예약!D3</f>
        <v>하예성재가복지센터</v>
      </c>
      <c r="C13" s="2034"/>
      <c r="D13" s="355">
        <v>18056</v>
      </c>
      <c r="E13" s="353">
        <f ca="1">예약!N3</f>
        <v>3</v>
      </c>
      <c r="F13" s="354">
        <f ca="1">D13*E13</f>
        <v>54168</v>
      </c>
      <c r="M13" s="263"/>
      <c r="T13" s="263"/>
      <c r="AA13" s="263"/>
    </row>
    <row r="14" spans="1:27" ht="16.5" customHeight="1">
      <c r="A14" s="353">
        <v>2</v>
      </c>
      <c r="B14" s="2033" t="str">
        <f>예약!D4</f>
        <v>개미방문요양센터</v>
      </c>
      <c r="C14" s="2034"/>
      <c r="D14" s="355">
        <v>18056</v>
      </c>
      <c r="E14" s="353">
        <f ca="1">예약!N4</f>
        <v>12</v>
      </c>
      <c r="F14" s="354">
        <f t="shared" ref="F14:F16" ca="1" si="0">D14*E14</f>
        <v>216672</v>
      </c>
      <c r="M14" s="263"/>
      <c r="T14" s="263"/>
      <c r="AA14" s="263"/>
    </row>
    <row r="15" spans="1:27" ht="16.5" customHeight="1">
      <c r="A15" s="353">
        <v>3</v>
      </c>
      <c r="B15" s="2033" t="str">
        <f>예약!D5</f>
        <v>한울방문요양센터</v>
      </c>
      <c r="C15" s="2034"/>
      <c r="D15" s="355">
        <v>18056</v>
      </c>
      <c r="E15" s="353">
        <f ca="1">예약!N5</f>
        <v>3</v>
      </c>
      <c r="F15" s="354">
        <f t="shared" ca="1" si="0"/>
        <v>54168</v>
      </c>
      <c r="M15" s="263"/>
      <c r="T15" s="263"/>
      <c r="AA15" s="263"/>
    </row>
    <row r="16" spans="1:27" ht="16.5" customHeight="1">
      <c r="A16" s="353">
        <v>4</v>
      </c>
      <c r="B16" s="2033" t="str">
        <f>예약!D6</f>
        <v>예은재가노인복지센터</v>
      </c>
      <c r="C16" s="2034"/>
      <c r="D16" s="355">
        <v>18056</v>
      </c>
      <c r="E16" s="353">
        <f ca="1">예약!N6</f>
        <v>2</v>
      </c>
      <c r="F16" s="354">
        <f t="shared" ca="1" si="0"/>
        <v>36112</v>
      </c>
      <c r="M16" s="263"/>
      <c r="T16" s="263"/>
      <c r="AA16" s="263"/>
    </row>
    <row r="17" spans="1:27" ht="16.5" customHeight="1">
      <c r="A17" s="353"/>
      <c r="B17" s="2033"/>
      <c r="C17" s="2034"/>
      <c r="D17" s="355"/>
      <c r="E17" s="353"/>
      <c r="F17" s="354"/>
      <c r="M17" s="263"/>
      <c r="T17" s="263"/>
      <c r="AA17" s="263"/>
    </row>
    <row r="18" spans="1:27" ht="16.5" customHeight="1">
      <c r="A18" s="353"/>
      <c r="B18" s="2033"/>
      <c r="C18" s="2034"/>
      <c r="D18" s="355"/>
      <c r="E18" s="353"/>
      <c r="F18" s="354"/>
      <c r="M18" s="263"/>
      <c r="T18" s="263"/>
      <c r="AA18" s="263"/>
    </row>
    <row r="19" spans="1:27">
      <c r="A19" s="579" t="s">
        <v>867</v>
      </c>
      <c r="B19" s="363">
        <v>4</v>
      </c>
      <c r="C19" s="360" t="s">
        <v>868</v>
      </c>
      <c r="D19" s="361">
        <v>18056</v>
      </c>
      <c r="E19" s="357" t="str">
        <f ca="1">SUM(E13:E18)&amp;"명"</f>
        <v>20명</v>
      </c>
      <c r="F19" s="362">
        <f ca="1">SUM(F13:F18)</f>
        <v>361120</v>
      </c>
      <c r="M19" s="263"/>
      <c r="T19" s="263"/>
      <c r="AA19" s="263"/>
    </row>
    <row r="20" spans="1:27">
      <c r="A20" s="349"/>
      <c r="M20" s="263"/>
      <c r="T20" s="263"/>
      <c r="AA20" s="263"/>
    </row>
    <row r="21" spans="1:27">
      <c r="A21" s="349"/>
      <c r="M21" s="263"/>
      <c r="T21" s="263"/>
      <c r="AA21" s="263"/>
    </row>
    <row r="22" spans="1:27">
      <c r="A22" s="349"/>
      <c r="M22" s="263"/>
      <c r="T22" s="263"/>
      <c r="AA22" s="263"/>
    </row>
    <row r="23" spans="1:27" ht="26.25">
      <c r="A23" s="2035">
        <v>44051</v>
      </c>
      <c r="B23" s="2035"/>
      <c r="C23" s="2035"/>
      <c r="D23" s="2035"/>
      <c r="E23" s="2035"/>
      <c r="F23" s="2035"/>
      <c r="M23" s="263"/>
      <c r="T23" s="263"/>
      <c r="AA23" s="263"/>
    </row>
    <row r="24" spans="1:27">
      <c r="A24" s="580"/>
      <c r="M24" s="263"/>
      <c r="T24" s="263"/>
      <c r="AA24" s="263"/>
    </row>
    <row r="25" spans="1:27">
      <c r="A25" s="580"/>
      <c r="M25" s="263"/>
      <c r="T25" s="263"/>
      <c r="AA25" s="263"/>
    </row>
    <row r="26" spans="1:27">
      <c r="A26" s="580"/>
      <c r="M26" s="263"/>
      <c r="T26" s="263"/>
      <c r="AA26" s="263"/>
    </row>
    <row r="27" spans="1:27">
      <c r="A27" s="580"/>
      <c r="M27" s="263"/>
      <c r="T27" s="263"/>
      <c r="AA27" s="263"/>
    </row>
    <row r="28" spans="1:27" ht="26.25">
      <c r="A28" s="2036" t="s">
        <v>871</v>
      </c>
      <c r="B28" s="2036"/>
      <c r="C28" s="2036"/>
      <c r="D28" s="2036"/>
      <c r="E28" s="2036"/>
      <c r="F28" s="2036"/>
      <c r="M28" s="263"/>
      <c r="T28" s="263"/>
      <c r="AA28" s="263"/>
    </row>
    <row r="29" spans="1:27">
      <c r="M29" s="263"/>
      <c r="T29" s="263"/>
      <c r="AA29" s="263"/>
    </row>
    <row r="30" spans="1:27">
      <c r="M30" s="263"/>
      <c r="T30" s="263"/>
      <c r="AA30" s="263"/>
    </row>
    <row r="31" spans="1:27" ht="54">
      <c r="A31" s="2029" t="s">
        <v>860</v>
      </c>
      <c r="B31" s="2029"/>
      <c r="C31" s="2029"/>
      <c r="D31" s="2029"/>
      <c r="E31" s="2029"/>
      <c r="F31" s="2029"/>
    </row>
    <row r="32" spans="1:27" ht="38.25">
      <c r="A32" s="356"/>
      <c r="B32" s="356"/>
      <c r="C32" s="356"/>
      <c r="D32" s="356"/>
      <c r="E32" s="356"/>
      <c r="F32" s="356"/>
    </row>
    <row r="33" spans="1:6" ht="38.25">
      <c r="A33" s="356"/>
      <c r="B33" s="356"/>
      <c r="C33" s="356"/>
      <c r="D33" s="356"/>
      <c r="E33" s="356"/>
      <c r="F33" s="356"/>
    </row>
    <row r="34" spans="1:6">
      <c r="A34" s="2030" t="str">
        <f>B43&amp;" 외 "&amp;B49&amp;"개의 센터에서 더조은요양보호사교육원의"</f>
        <v>도봉효사랑재가복지센터 외 6개의 센터에서 더조은요양보호사교육원의</v>
      </c>
      <c r="B34" s="2030"/>
      <c r="C34" s="2030"/>
      <c r="D34" s="2030"/>
      <c r="E34" s="2030"/>
      <c r="F34" s="2030"/>
    </row>
    <row r="35" spans="1:6">
      <c r="A35" s="2031" t="s">
        <v>1189</v>
      </c>
      <c r="B35" s="2031"/>
      <c r="C35" s="2031"/>
      <c r="D35" s="2031"/>
      <c r="E35" s="2031"/>
      <c r="F35" s="2031"/>
    </row>
    <row r="36" spans="1:6">
      <c r="A36" s="2030" t="s">
        <v>869</v>
      </c>
      <c r="B36" s="2030"/>
      <c r="C36" s="2030"/>
      <c r="D36" s="2030"/>
      <c r="E36" s="2030"/>
      <c r="F36" s="2030"/>
    </row>
    <row r="37" spans="1:6">
      <c r="A37" s="2032" t="s">
        <v>870</v>
      </c>
      <c r="B37" s="2032"/>
      <c r="C37" s="2032"/>
      <c r="D37" s="2032"/>
      <c r="E37" s="2032"/>
      <c r="F37" s="2032"/>
    </row>
    <row r="38" spans="1:6">
      <c r="A38" s="348"/>
      <c r="B38" s="348"/>
      <c r="C38" s="348"/>
      <c r="D38" s="348"/>
      <c r="E38" s="348"/>
      <c r="F38" s="348"/>
    </row>
    <row r="39" spans="1:6">
      <c r="A39" s="348"/>
      <c r="B39" s="348"/>
      <c r="C39" s="348"/>
      <c r="D39" s="348"/>
      <c r="E39" s="348"/>
      <c r="F39" s="351"/>
    </row>
    <row r="40" spans="1:6">
      <c r="A40" s="352" t="s">
        <v>171</v>
      </c>
    </row>
    <row r="41" spans="1:6" ht="26.25">
      <c r="A41" s="2037" t="s">
        <v>861</v>
      </c>
      <c r="B41" s="2037"/>
      <c r="C41" s="2037"/>
      <c r="D41" s="2037"/>
      <c r="E41" s="2037"/>
      <c r="F41" s="2037"/>
    </row>
    <row r="42" spans="1:6">
      <c r="A42" s="357" t="s">
        <v>862</v>
      </c>
      <c r="B42" s="2038" t="s">
        <v>863</v>
      </c>
      <c r="C42" s="2039"/>
      <c r="D42" s="357" t="s">
        <v>864</v>
      </c>
      <c r="E42" s="357" t="s">
        <v>865</v>
      </c>
      <c r="F42" s="358" t="s">
        <v>866</v>
      </c>
    </row>
    <row r="43" spans="1:6">
      <c r="A43" s="353">
        <v>1</v>
      </c>
      <c r="B43" s="2033" t="str">
        <f>예약!D7</f>
        <v>도봉효사랑재가복지센터</v>
      </c>
      <c r="C43" s="2034"/>
      <c r="D43" s="355">
        <v>18056</v>
      </c>
      <c r="E43" s="353">
        <f ca="1">예약!N7</f>
        <v>8</v>
      </c>
      <c r="F43" s="354">
        <f ca="1">D43*E43</f>
        <v>144448</v>
      </c>
    </row>
    <row r="44" spans="1:6">
      <c r="A44" s="353">
        <v>2</v>
      </c>
      <c r="B44" s="2033" t="str">
        <f>예약!D8</f>
        <v>참빛재가복지센터</v>
      </c>
      <c r="C44" s="2034"/>
      <c r="D44" s="355">
        <v>18056</v>
      </c>
      <c r="E44" s="353">
        <f ca="1">예약!N8</f>
        <v>4</v>
      </c>
      <c r="F44" s="354">
        <f t="shared" ref="F44:F48" ca="1" si="1">D44*E44</f>
        <v>72224</v>
      </c>
    </row>
    <row r="45" spans="1:6">
      <c r="A45" s="353">
        <v>3</v>
      </c>
      <c r="B45" s="2033" t="str">
        <f>예약!D9</f>
        <v>보경노인복지센터</v>
      </c>
      <c r="C45" s="2034"/>
      <c r="D45" s="355">
        <v>18056</v>
      </c>
      <c r="E45" s="353">
        <f ca="1">예약!N9</f>
        <v>1</v>
      </c>
      <c r="F45" s="354">
        <f t="shared" ca="1" si="1"/>
        <v>18056</v>
      </c>
    </row>
    <row r="46" spans="1:6">
      <c r="A46" s="353">
        <v>4</v>
      </c>
      <c r="B46" s="2033" t="str">
        <f>예약!D10</f>
        <v>개미방문요양센터1</v>
      </c>
      <c r="C46" s="2034"/>
      <c r="D46" s="355">
        <v>18056</v>
      </c>
      <c r="E46" s="353">
        <f ca="1">예약!N10</f>
        <v>1</v>
      </c>
      <c r="F46" s="354">
        <f t="shared" ca="1" si="1"/>
        <v>18056</v>
      </c>
    </row>
    <row r="47" spans="1:6">
      <c r="A47" s="353">
        <v>5</v>
      </c>
      <c r="B47" s="2033" t="str">
        <f>예약!D11</f>
        <v>서울노인복지센터</v>
      </c>
      <c r="C47" s="2034"/>
      <c r="D47" s="355">
        <v>18056</v>
      </c>
      <c r="E47" s="353">
        <f ca="1">예약!N11</f>
        <v>4</v>
      </c>
      <c r="F47" s="354">
        <f t="shared" ca="1" si="1"/>
        <v>72224</v>
      </c>
    </row>
    <row r="48" spans="1:6">
      <c r="A48" s="353">
        <v>6</v>
      </c>
      <c r="B48" s="2033" t="str">
        <f>예약!D12</f>
        <v>㈜편안한돌봄센터</v>
      </c>
      <c r="C48" s="2034"/>
      <c r="D48" s="355">
        <v>18056</v>
      </c>
      <c r="E48" s="353">
        <f ca="1">예약!N12</f>
        <v>6</v>
      </c>
      <c r="F48" s="354">
        <f t="shared" ca="1" si="1"/>
        <v>108336</v>
      </c>
    </row>
    <row r="49" spans="1:6">
      <c r="A49" s="359" t="s">
        <v>867</v>
      </c>
      <c r="B49" s="363">
        <v>6</v>
      </c>
      <c r="C49" s="360" t="s">
        <v>868</v>
      </c>
      <c r="D49" s="361">
        <v>18056</v>
      </c>
      <c r="E49" s="357" t="str">
        <f ca="1">SUM(E43:E48)&amp;"명"</f>
        <v>24명</v>
      </c>
      <c r="F49" s="362">
        <f ca="1">SUM(F43:F48)</f>
        <v>433344</v>
      </c>
    </row>
    <row r="50" spans="1:6">
      <c r="A50" s="349"/>
    </row>
    <row r="51" spans="1:6">
      <c r="A51" s="349"/>
    </row>
    <row r="52" spans="1:6">
      <c r="A52" s="349"/>
    </row>
    <row r="53" spans="1:6" ht="26.25">
      <c r="A53" s="2035">
        <v>44100</v>
      </c>
      <c r="B53" s="2035"/>
      <c r="C53" s="2035"/>
      <c r="D53" s="2035"/>
      <c r="E53" s="2035"/>
      <c r="F53" s="2035"/>
    </row>
    <row r="54" spans="1:6">
      <c r="A54" s="348"/>
    </row>
    <row r="55" spans="1:6">
      <c r="A55" s="348"/>
    </row>
    <row r="56" spans="1:6">
      <c r="A56" s="348"/>
    </row>
    <row r="57" spans="1:6">
      <c r="A57" s="348"/>
    </row>
    <row r="58" spans="1:6" ht="26.25">
      <c r="A58" s="2036" t="s">
        <v>871</v>
      </c>
      <c r="B58" s="2036"/>
      <c r="C58" s="2036"/>
      <c r="D58" s="2036"/>
      <c r="E58" s="2036"/>
      <c r="F58" s="2036"/>
    </row>
    <row r="61" spans="1:6" ht="54">
      <c r="A61" s="2029" t="s">
        <v>860</v>
      </c>
      <c r="B61" s="2029"/>
      <c r="C61" s="2029"/>
      <c r="D61" s="2029"/>
      <c r="E61" s="2029"/>
      <c r="F61" s="2029"/>
    </row>
    <row r="62" spans="1:6" ht="38.25">
      <c r="A62" s="356"/>
      <c r="B62" s="356"/>
      <c r="C62" s="356"/>
      <c r="D62" s="356"/>
      <c r="E62" s="356"/>
      <c r="F62" s="356"/>
    </row>
    <row r="63" spans="1:6" ht="38.25">
      <c r="A63" s="356"/>
      <c r="B63" s="356"/>
      <c r="C63" s="356"/>
      <c r="D63" s="356"/>
      <c r="E63" s="356"/>
      <c r="F63" s="356"/>
    </row>
    <row r="64" spans="1:6">
      <c r="A64" s="2030" t="str">
        <f>B73&amp;" 외 "&amp;B79-1&amp;"개의 센터에서 더조은요양보호사교육원의"</f>
        <v>나눔과행복 외 2개의 센터에서 더조은요양보호사교육원의</v>
      </c>
      <c r="B64" s="2030"/>
      <c r="C64" s="2030"/>
      <c r="D64" s="2030"/>
      <c r="E64" s="2030"/>
      <c r="F64" s="2030"/>
    </row>
    <row r="65" spans="1:6">
      <c r="A65" s="2031" t="str">
        <f ca="1">"( 2020/10/17 " &amp;" 요양보호사직무교육 4회차 "&amp;E79&amp;" ) 직무교육을"</f>
        <v>( 2020/10/17  요양보호사직무교육 4회차 30명 ) 직무교육을</v>
      </c>
      <c r="B65" s="2031"/>
      <c r="C65" s="2031"/>
      <c r="D65" s="2031"/>
      <c r="E65" s="2031"/>
      <c r="F65" s="2031"/>
    </row>
    <row r="66" spans="1:6">
      <c r="A66" s="2030" t="s">
        <v>869</v>
      </c>
      <c r="B66" s="2030"/>
      <c r="C66" s="2030"/>
      <c r="D66" s="2030"/>
      <c r="E66" s="2030"/>
      <c r="F66" s="2030"/>
    </row>
    <row r="67" spans="1:6">
      <c r="A67" s="2032" t="s">
        <v>870</v>
      </c>
      <c r="B67" s="2032"/>
      <c r="C67" s="2032"/>
      <c r="D67" s="2032"/>
      <c r="E67" s="2032"/>
      <c r="F67" s="2032"/>
    </row>
    <row r="68" spans="1:6">
      <c r="A68" s="2030" t="s">
        <v>2028</v>
      </c>
      <c r="B68" s="2030"/>
      <c r="C68" s="2030"/>
      <c r="D68" s="2030"/>
      <c r="E68" s="2030"/>
      <c r="F68" s="2030"/>
    </row>
    <row r="69" spans="1:6">
      <c r="A69" s="967"/>
      <c r="B69" s="967"/>
      <c r="C69" s="967"/>
      <c r="D69" s="967"/>
      <c r="E69" s="967"/>
      <c r="F69" s="351"/>
    </row>
    <row r="70" spans="1:6">
      <c r="A70" s="352" t="s">
        <v>171</v>
      </c>
    </row>
    <row r="71" spans="1:6" ht="26.25">
      <c r="A71" s="2037" t="s">
        <v>861</v>
      </c>
      <c r="B71" s="2037"/>
      <c r="C71" s="2037"/>
      <c r="D71" s="2037"/>
      <c r="E71" s="2037"/>
      <c r="F71" s="2037"/>
    </row>
    <row r="72" spans="1:6">
      <c r="A72" s="357" t="s">
        <v>862</v>
      </c>
      <c r="B72" s="2038" t="s">
        <v>863</v>
      </c>
      <c r="C72" s="2039"/>
      <c r="D72" s="357" t="s">
        <v>864</v>
      </c>
      <c r="E72" s="357" t="s">
        <v>865</v>
      </c>
      <c r="F72" s="358" t="s">
        <v>866</v>
      </c>
    </row>
    <row r="73" spans="1:6">
      <c r="A73" s="353">
        <v>1</v>
      </c>
      <c r="B73" s="2033" t="str">
        <f>예약!D13</f>
        <v>나눔과행복</v>
      </c>
      <c r="C73" s="2034"/>
      <c r="D73" s="355">
        <v>18056</v>
      </c>
      <c r="E73" s="353">
        <f ca="1">예약!N13</f>
        <v>17</v>
      </c>
      <c r="F73" s="354">
        <f ca="1">D73*E73</f>
        <v>306952</v>
      </c>
    </row>
    <row r="74" spans="1:6">
      <c r="A74" s="353">
        <v>2</v>
      </c>
      <c r="B74" s="2033" t="s">
        <v>1828</v>
      </c>
      <c r="C74" s="2034"/>
      <c r="D74" s="355">
        <v>18056</v>
      </c>
      <c r="E74" s="353">
        <f ca="1">예약!N14</f>
        <v>4</v>
      </c>
      <c r="F74" s="354">
        <f t="shared" ref="F74:F75" ca="1" si="2">D74*E74</f>
        <v>72224</v>
      </c>
    </row>
    <row r="75" spans="1:6">
      <c r="A75" s="353">
        <v>3</v>
      </c>
      <c r="B75" s="2033" t="s">
        <v>1829</v>
      </c>
      <c r="C75" s="2034"/>
      <c r="D75" s="355">
        <v>18056</v>
      </c>
      <c r="E75" s="353">
        <f ca="1">예약!N15</f>
        <v>9</v>
      </c>
      <c r="F75" s="354">
        <f t="shared" ca="1" si="2"/>
        <v>162504</v>
      </c>
    </row>
    <row r="76" spans="1:6">
      <c r="A76" s="353"/>
      <c r="B76" s="2033"/>
      <c r="C76" s="2034"/>
      <c r="D76" s="355"/>
      <c r="E76" s="353"/>
      <c r="F76" s="354"/>
    </row>
    <row r="77" spans="1:6">
      <c r="A77" s="353"/>
      <c r="B77" s="2033"/>
      <c r="C77" s="2034"/>
      <c r="D77" s="355"/>
      <c r="E77" s="353"/>
      <c r="F77" s="354"/>
    </row>
    <row r="78" spans="1:6">
      <c r="A78" s="353"/>
      <c r="B78" s="2033"/>
      <c r="C78" s="2034"/>
      <c r="D78" s="355"/>
      <c r="E78" s="353"/>
      <c r="F78" s="354"/>
    </row>
    <row r="79" spans="1:6">
      <c r="A79" s="968" t="s">
        <v>867</v>
      </c>
      <c r="B79" s="363">
        <v>3</v>
      </c>
      <c r="C79" s="360" t="s">
        <v>868</v>
      </c>
      <c r="D79" s="361"/>
      <c r="E79" s="357" t="str">
        <f ca="1">SUM(E73:E78)&amp;"명"</f>
        <v>30명</v>
      </c>
      <c r="F79" s="362">
        <f ca="1">SUM(F73:F78)</f>
        <v>541680</v>
      </c>
    </row>
    <row r="80" spans="1:6">
      <c r="A80" s="349"/>
    </row>
    <row r="81" spans="1:6">
      <c r="A81" s="349"/>
    </row>
    <row r="82" spans="1:6">
      <c r="A82" s="349"/>
    </row>
    <row r="83" spans="1:6" ht="26.25">
      <c r="A83" s="2035">
        <v>44121</v>
      </c>
      <c r="B83" s="2035"/>
      <c r="C83" s="2035"/>
      <c r="D83" s="2035"/>
      <c r="E83" s="2035"/>
      <c r="F83" s="2035"/>
    </row>
    <row r="84" spans="1:6">
      <c r="A84" s="967"/>
    </row>
    <row r="85" spans="1:6">
      <c r="A85" s="967"/>
    </row>
    <row r="86" spans="1:6">
      <c r="A86" s="967"/>
    </row>
    <row r="87" spans="1:6">
      <c r="A87" s="967"/>
    </row>
    <row r="88" spans="1:6" ht="26.25">
      <c r="A88" s="2036" t="s">
        <v>871</v>
      </c>
      <c r="B88" s="2036"/>
      <c r="C88" s="2036"/>
      <c r="D88" s="2036"/>
      <c r="E88" s="2036"/>
      <c r="F88" s="2036"/>
    </row>
    <row r="91" spans="1:6" ht="54">
      <c r="A91" s="2029" t="s">
        <v>860</v>
      </c>
      <c r="B91" s="2029"/>
      <c r="C91" s="2029"/>
      <c r="D91" s="2029"/>
      <c r="E91" s="2029"/>
      <c r="F91" s="2029"/>
    </row>
    <row r="92" spans="1:6" ht="38.25">
      <c r="A92" s="356"/>
      <c r="B92" s="356"/>
      <c r="C92" s="356"/>
      <c r="D92" s="356"/>
      <c r="E92" s="356"/>
      <c r="F92" s="356"/>
    </row>
    <row r="93" spans="1:6" ht="38.25">
      <c r="A93" s="356"/>
      <c r="B93" s="356"/>
      <c r="C93" s="356"/>
      <c r="D93" s="356"/>
      <c r="E93" s="356"/>
      <c r="F93" s="356"/>
    </row>
    <row r="94" spans="1:6">
      <c r="A94" s="2030" t="str">
        <f>B103&amp;" 외 "&amp;B109-1&amp;"개의 센터에서 더조은요양보호사교육원의"</f>
        <v>사랑채요양종합복지센터 외 5개의 센터에서 더조은요양보호사교육원의</v>
      </c>
      <c r="B94" s="2030"/>
      <c r="C94" s="2030"/>
      <c r="D94" s="2030"/>
      <c r="E94" s="2030"/>
      <c r="F94" s="2030"/>
    </row>
    <row r="95" spans="1:6">
      <c r="A95" s="2040" t="str">
        <f ca="1">"( 2020/10/24 " &amp;" 요양보호사직무교육 5회차 "&amp;E109&amp;" ) 직무교육을"</f>
        <v>( 2020/10/24  요양보호사직무교육 5회차 26명 ) 직무교육을</v>
      </c>
      <c r="B95" s="2040"/>
      <c r="C95" s="2040"/>
      <c r="D95" s="2040"/>
      <c r="E95" s="2040"/>
      <c r="F95" s="2040"/>
    </row>
    <row r="96" spans="1:6">
      <c r="A96" s="2030" t="s">
        <v>869</v>
      </c>
      <c r="B96" s="2030"/>
      <c r="C96" s="2030"/>
      <c r="D96" s="2030"/>
      <c r="E96" s="2030"/>
      <c r="F96" s="2030"/>
    </row>
    <row r="97" spans="1:6">
      <c r="A97" s="2032" t="s">
        <v>870</v>
      </c>
      <c r="B97" s="2032"/>
      <c r="C97" s="2032"/>
      <c r="D97" s="2032"/>
      <c r="E97" s="2032"/>
      <c r="F97" s="2032"/>
    </row>
    <row r="98" spans="1:6">
      <c r="A98" s="2030" t="s">
        <v>2028</v>
      </c>
      <c r="B98" s="2030"/>
      <c r="C98" s="2030"/>
      <c r="D98" s="2030"/>
      <c r="E98" s="2030"/>
      <c r="F98" s="2030"/>
    </row>
    <row r="99" spans="1:6">
      <c r="A99" s="967"/>
      <c r="B99" s="967"/>
      <c r="C99" s="967"/>
      <c r="D99" s="967"/>
      <c r="E99" s="967"/>
      <c r="F99" s="351"/>
    </row>
    <row r="100" spans="1:6">
      <c r="A100" s="352" t="s">
        <v>171</v>
      </c>
    </row>
    <row r="101" spans="1:6" ht="26.25">
      <c r="A101" s="2037" t="s">
        <v>861</v>
      </c>
      <c r="B101" s="2037"/>
      <c r="C101" s="2037"/>
      <c r="D101" s="2037"/>
      <c r="E101" s="2037"/>
      <c r="F101" s="2037"/>
    </row>
    <row r="102" spans="1:6">
      <c r="A102" s="357" t="s">
        <v>862</v>
      </c>
      <c r="B102" s="2038" t="s">
        <v>863</v>
      </c>
      <c r="C102" s="2039"/>
      <c r="D102" s="357" t="s">
        <v>864</v>
      </c>
      <c r="E102" s="357" t="s">
        <v>865</v>
      </c>
      <c r="F102" s="358" t="s">
        <v>866</v>
      </c>
    </row>
    <row r="103" spans="1:6">
      <c r="A103" s="353">
        <v>1</v>
      </c>
      <c r="B103" s="2033" t="s">
        <v>1828</v>
      </c>
      <c r="C103" s="2034"/>
      <c r="D103" s="355">
        <v>18056</v>
      </c>
      <c r="E103" s="353">
        <f ca="1">예약!N16</f>
        <v>6</v>
      </c>
      <c r="F103" s="354">
        <f ca="1">D103*E103</f>
        <v>108336</v>
      </c>
    </row>
    <row r="104" spans="1:6">
      <c r="A104" s="353">
        <v>2</v>
      </c>
      <c r="B104" s="2033" t="s">
        <v>1870</v>
      </c>
      <c r="C104" s="2034"/>
      <c r="D104" s="355">
        <v>18056</v>
      </c>
      <c r="E104" s="353">
        <f ca="1">예약!N17</f>
        <v>5</v>
      </c>
      <c r="F104" s="354">
        <f t="shared" ref="F104:F108" ca="1" si="3">D104*E104</f>
        <v>90280</v>
      </c>
    </row>
    <row r="105" spans="1:6">
      <c r="A105" s="353">
        <v>3</v>
      </c>
      <c r="B105" s="1824" t="s">
        <v>2015</v>
      </c>
      <c r="C105" s="2043"/>
      <c r="D105" s="355">
        <v>18056</v>
      </c>
      <c r="E105" s="353">
        <f ca="1">예약!N18</f>
        <v>5</v>
      </c>
      <c r="F105" s="354">
        <f t="shared" ca="1" si="3"/>
        <v>90280</v>
      </c>
    </row>
    <row r="106" spans="1:6">
      <c r="A106" s="353">
        <v>4</v>
      </c>
      <c r="B106" s="2033" t="s">
        <v>1079</v>
      </c>
      <c r="C106" s="2034"/>
      <c r="D106" s="355">
        <v>18056</v>
      </c>
      <c r="E106" s="353">
        <f ca="1">예약!N19</f>
        <v>7</v>
      </c>
      <c r="F106" s="354">
        <f t="shared" ca="1" si="3"/>
        <v>126392</v>
      </c>
    </row>
    <row r="107" spans="1:6">
      <c r="A107" s="353">
        <v>5</v>
      </c>
      <c r="B107" s="2033" t="s">
        <v>2016</v>
      </c>
      <c r="C107" s="2034"/>
      <c r="D107" s="355">
        <v>18056</v>
      </c>
      <c r="E107" s="353">
        <f ca="1">예약!N20</f>
        <v>2</v>
      </c>
      <c r="F107" s="354">
        <f t="shared" ca="1" si="3"/>
        <v>36112</v>
      </c>
    </row>
    <row r="108" spans="1:6">
      <c r="A108" s="353">
        <v>6</v>
      </c>
      <c r="B108" s="2041" t="s">
        <v>2014</v>
      </c>
      <c r="C108" s="2042"/>
      <c r="D108" s="355">
        <v>18056</v>
      </c>
      <c r="E108" s="353">
        <f ca="1">예약!N21</f>
        <v>1</v>
      </c>
      <c r="F108" s="354">
        <f t="shared" ca="1" si="3"/>
        <v>18056</v>
      </c>
    </row>
    <row r="109" spans="1:6">
      <c r="A109" s="968" t="s">
        <v>867</v>
      </c>
      <c r="B109" s="363">
        <v>6</v>
      </c>
      <c r="C109" s="360" t="s">
        <v>868</v>
      </c>
      <c r="D109" s="361"/>
      <c r="E109" s="357" t="str">
        <f ca="1">SUM(E103:E108)&amp;"명"</f>
        <v>26명</v>
      </c>
      <c r="F109" s="362">
        <f ca="1">SUM(F103:F108)</f>
        <v>469456</v>
      </c>
    </row>
    <row r="110" spans="1:6">
      <c r="A110" s="349"/>
    </row>
    <row r="111" spans="1:6">
      <c r="A111" s="349"/>
    </row>
    <row r="112" spans="1:6">
      <c r="A112" s="349"/>
    </row>
    <row r="113" spans="1:6" ht="26.25">
      <c r="A113" s="2035">
        <v>44128</v>
      </c>
      <c r="B113" s="2035"/>
      <c r="C113" s="2035"/>
      <c r="D113" s="2035"/>
      <c r="E113" s="2035"/>
      <c r="F113" s="2035"/>
    </row>
    <row r="114" spans="1:6">
      <c r="A114" s="967"/>
    </row>
    <row r="115" spans="1:6">
      <c r="A115" s="967"/>
    </row>
    <row r="116" spans="1:6">
      <c r="A116" s="967"/>
    </row>
    <row r="117" spans="1:6">
      <c r="A117" s="967"/>
    </row>
    <row r="118" spans="1:6" ht="26.25">
      <c r="A118" s="2036" t="s">
        <v>871</v>
      </c>
      <c r="B118" s="2036"/>
      <c r="C118" s="2036"/>
      <c r="D118" s="2036"/>
      <c r="E118" s="2036"/>
      <c r="F118" s="2036"/>
    </row>
    <row r="121" spans="1:6" ht="54">
      <c r="A121" s="2029" t="s">
        <v>860</v>
      </c>
      <c r="B121" s="2029"/>
      <c r="C121" s="2029"/>
      <c r="D121" s="2029"/>
      <c r="E121" s="2029"/>
      <c r="F121" s="2029"/>
    </row>
    <row r="122" spans="1:6" ht="38.25">
      <c r="A122" s="356"/>
      <c r="B122" s="356"/>
      <c r="C122" s="356"/>
      <c r="D122" s="356"/>
      <c r="E122" s="356"/>
      <c r="F122" s="356"/>
    </row>
    <row r="123" spans="1:6" ht="38.25">
      <c r="A123" s="356"/>
      <c r="B123" s="356"/>
      <c r="C123" s="356"/>
      <c r="D123" s="356"/>
      <c r="E123" s="356"/>
      <c r="F123" s="356"/>
    </row>
    <row r="124" spans="1:6">
      <c r="A124" s="2030" t="str">
        <f>B133&amp;" 외 "&amp;B139-1&amp;"개의 센터에서 더조은요양보호사교육원의"</f>
        <v>명성재가복지센터 외 3개의 센터에서 더조은요양보호사교육원의</v>
      </c>
      <c r="B124" s="2030"/>
      <c r="C124" s="2030"/>
      <c r="D124" s="2030"/>
      <c r="E124" s="2030"/>
      <c r="F124" s="2030"/>
    </row>
    <row r="125" spans="1:6">
      <c r="A125" s="2031" t="str">
        <f ca="1">"( 2020/10/31 " &amp;" 요양보호사직무교육 6회차 "&amp;E139&amp;" ) 직무교육을"</f>
        <v>( 2020/10/31  요양보호사직무교육 6회차 28명 ) 직무교육을</v>
      </c>
      <c r="B125" s="2031"/>
      <c r="C125" s="2031"/>
      <c r="D125" s="2031"/>
      <c r="E125" s="2031"/>
      <c r="F125" s="2031"/>
    </row>
    <row r="126" spans="1:6">
      <c r="A126" s="2030" t="s">
        <v>869</v>
      </c>
      <c r="B126" s="2030"/>
      <c r="C126" s="2030"/>
      <c r="D126" s="2030"/>
      <c r="E126" s="2030"/>
      <c r="F126" s="2030"/>
    </row>
    <row r="127" spans="1:6">
      <c r="A127" s="2032" t="s">
        <v>870</v>
      </c>
      <c r="B127" s="2032"/>
      <c r="C127" s="2032"/>
      <c r="D127" s="2032"/>
      <c r="E127" s="2032"/>
      <c r="F127" s="2032"/>
    </row>
    <row r="128" spans="1:6">
      <c r="A128" s="2030" t="s">
        <v>2028</v>
      </c>
      <c r="B128" s="2030"/>
      <c r="C128" s="2030"/>
      <c r="D128" s="2030"/>
      <c r="E128" s="2030"/>
      <c r="F128" s="2030"/>
    </row>
    <row r="129" spans="1:6">
      <c r="A129" s="967"/>
      <c r="B129" s="967"/>
      <c r="C129" s="967"/>
      <c r="D129" s="967"/>
      <c r="E129" s="967"/>
      <c r="F129" s="351"/>
    </row>
    <row r="130" spans="1:6">
      <c r="A130" s="352" t="s">
        <v>171</v>
      </c>
    </row>
    <row r="131" spans="1:6" ht="26.25">
      <c r="A131" s="2037" t="s">
        <v>861</v>
      </c>
      <c r="B131" s="2037"/>
      <c r="C131" s="2037"/>
      <c r="D131" s="2037"/>
      <c r="E131" s="2037"/>
      <c r="F131" s="2037"/>
    </row>
    <row r="132" spans="1:6">
      <c r="A132" s="357" t="s">
        <v>862</v>
      </c>
      <c r="B132" s="2038" t="s">
        <v>863</v>
      </c>
      <c r="C132" s="2039"/>
      <c r="D132" s="357" t="s">
        <v>864</v>
      </c>
      <c r="E132" s="357" t="s">
        <v>865</v>
      </c>
      <c r="F132" s="358" t="s">
        <v>866</v>
      </c>
    </row>
    <row r="133" spans="1:6">
      <c r="A133" s="353">
        <v>1</v>
      </c>
      <c r="B133" s="2033" t="str">
        <f>LEFT(예약!D22,LEN((예약!D22))-1)</f>
        <v>명성재가복지센터</v>
      </c>
      <c r="C133" s="2034"/>
      <c r="D133" s="355">
        <v>18056</v>
      </c>
      <c r="E133" s="353">
        <f ca="1">예약!N22</f>
        <v>23</v>
      </c>
      <c r="F133" s="354">
        <f ca="1">D133*E133</f>
        <v>415288</v>
      </c>
    </row>
    <row r="134" spans="1:6">
      <c r="A134" s="353">
        <v>2</v>
      </c>
      <c r="B134" s="2033" t="str">
        <f>LEFT(예약!D23,LEN((예약!D23))-1)</f>
        <v>사랑채요양종합복지센터</v>
      </c>
      <c r="C134" s="2034"/>
      <c r="D134" s="355">
        <v>18056</v>
      </c>
      <c r="E134" s="353">
        <f ca="1">예약!N23</f>
        <v>1</v>
      </c>
      <c r="F134" s="354">
        <f ca="1">D134*E134</f>
        <v>18056</v>
      </c>
    </row>
    <row r="135" spans="1:6">
      <c r="A135" s="353">
        <v>3</v>
      </c>
      <c r="B135" s="2033" t="str">
        <f>LEFT(예약!D24,LEN((예약!D24))-1)</f>
        <v>새봄노인복지센터</v>
      </c>
      <c r="C135" s="2034"/>
      <c r="D135" s="355">
        <v>18056</v>
      </c>
      <c r="E135" s="353">
        <f ca="1">예약!N24</f>
        <v>2</v>
      </c>
      <c r="F135" s="354">
        <f ca="1">D135*E135</f>
        <v>36112</v>
      </c>
    </row>
    <row r="136" spans="1:6">
      <c r="A136" s="353">
        <v>4</v>
      </c>
      <c r="B136" s="2033" t="str">
        <f>LEFT(예약!D25,LEN((예약!D25))-1)</f>
        <v>현대방문요양센</v>
      </c>
      <c r="C136" s="2034"/>
      <c r="D136" s="355">
        <v>18056</v>
      </c>
      <c r="E136" s="353">
        <f ca="1">예약!N25</f>
        <v>2</v>
      </c>
      <c r="F136" s="354">
        <f ca="1">D136*E136</f>
        <v>36112</v>
      </c>
    </row>
    <row r="137" spans="1:6">
      <c r="A137" s="353"/>
      <c r="B137" s="2033"/>
      <c r="C137" s="2034"/>
      <c r="D137" s="355"/>
      <c r="E137" s="353"/>
      <c r="F137" s="354"/>
    </row>
    <row r="138" spans="1:6">
      <c r="A138" s="353"/>
      <c r="B138" s="2033"/>
      <c r="C138" s="2034"/>
      <c r="D138" s="355"/>
      <c r="E138" s="353"/>
      <c r="F138" s="354"/>
    </row>
    <row r="139" spans="1:6">
      <c r="A139" s="968" t="s">
        <v>867</v>
      </c>
      <c r="B139" s="363">
        <v>4</v>
      </c>
      <c r="C139" s="360" t="s">
        <v>868</v>
      </c>
      <c r="D139" s="361"/>
      <c r="E139" s="357" t="str">
        <f ca="1">SUM(E133:E138)&amp;"명"</f>
        <v>28명</v>
      </c>
      <c r="F139" s="362">
        <f ca="1">SUM(F133:F138)</f>
        <v>505568</v>
      </c>
    </row>
    <row r="140" spans="1:6">
      <c r="A140" s="349"/>
    </row>
    <row r="141" spans="1:6">
      <c r="A141" s="349"/>
    </row>
    <row r="142" spans="1:6">
      <c r="A142" s="349"/>
    </row>
    <row r="143" spans="1:6" ht="26.25">
      <c r="A143" s="2035">
        <v>44135</v>
      </c>
      <c r="B143" s="2035"/>
      <c r="C143" s="2035"/>
      <c r="D143" s="2035"/>
      <c r="E143" s="2035"/>
      <c r="F143" s="2035"/>
    </row>
    <row r="144" spans="1:6">
      <c r="A144" s="967"/>
    </row>
    <row r="145" spans="1:6">
      <c r="A145" s="967"/>
    </row>
    <row r="146" spans="1:6">
      <c r="A146" s="967"/>
    </row>
    <row r="147" spans="1:6">
      <c r="A147" s="967"/>
    </row>
    <row r="148" spans="1:6" ht="26.25">
      <c r="A148" s="2036" t="s">
        <v>871</v>
      </c>
      <c r="B148" s="2036"/>
      <c r="C148" s="2036"/>
      <c r="D148" s="2036"/>
      <c r="E148" s="2036"/>
      <c r="F148" s="2036"/>
    </row>
    <row r="151" spans="1:6" ht="54">
      <c r="A151" s="2029" t="s">
        <v>860</v>
      </c>
      <c r="B151" s="2029"/>
      <c r="C151" s="2029"/>
      <c r="D151" s="2029"/>
      <c r="E151" s="2029"/>
      <c r="F151" s="2029"/>
    </row>
    <row r="152" spans="1:6" ht="38.25">
      <c r="A152" s="356"/>
      <c r="B152" s="356"/>
      <c r="C152" s="356"/>
      <c r="D152" s="356"/>
      <c r="E152" s="356"/>
      <c r="F152" s="356"/>
    </row>
    <row r="153" spans="1:6" ht="38.25">
      <c r="A153" s="356"/>
      <c r="B153" s="356"/>
      <c r="C153" s="356"/>
      <c r="D153" s="356"/>
      <c r="E153" s="356"/>
      <c r="F153" s="356"/>
    </row>
    <row r="154" spans="1:6">
      <c r="A154" s="2030" t="str">
        <f>B163&amp;" 외 "&amp;B169-1&amp;"개의 센터에서 더조은요양보호사교육원의"</f>
        <v>9988노인복지센터 외 2개의 센터에서 더조은요양보호사교육원의</v>
      </c>
      <c r="B154" s="2030"/>
      <c r="C154" s="2030"/>
      <c r="D154" s="2030"/>
      <c r="E154" s="2030"/>
      <c r="F154" s="2030"/>
    </row>
    <row r="155" spans="1:6">
      <c r="A155" s="2031" t="str">
        <f ca="1">"( 2020/11/07 " &amp;" 요양보호사직무교육 7회차 "&amp;E169&amp;" ) 직무교육을"</f>
        <v>( 2020/11/07  요양보호사직무교육 7회차 29명 ) 직무교육을</v>
      </c>
      <c r="B155" s="2031"/>
      <c r="C155" s="2031"/>
      <c r="D155" s="2031"/>
      <c r="E155" s="2031"/>
      <c r="F155" s="2031"/>
    </row>
    <row r="156" spans="1:6">
      <c r="A156" s="2030" t="s">
        <v>869</v>
      </c>
      <c r="B156" s="2030"/>
      <c r="C156" s="2030"/>
      <c r="D156" s="2030"/>
      <c r="E156" s="2030"/>
      <c r="F156" s="2030"/>
    </row>
    <row r="157" spans="1:6">
      <c r="A157" s="2032" t="s">
        <v>870</v>
      </c>
      <c r="B157" s="2032"/>
      <c r="C157" s="2032"/>
      <c r="D157" s="2032"/>
      <c r="E157" s="2032"/>
      <c r="F157" s="2032"/>
    </row>
    <row r="158" spans="1:6">
      <c r="A158" s="2030" t="s">
        <v>2028</v>
      </c>
      <c r="B158" s="2030"/>
      <c r="C158" s="2030"/>
      <c r="D158" s="2030"/>
      <c r="E158" s="2030"/>
      <c r="F158" s="2030"/>
    </row>
    <row r="159" spans="1:6">
      <c r="A159" s="1345"/>
      <c r="B159" s="1345"/>
      <c r="C159" s="1345"/>
      <c r="D159" s="1345"/>
      <c r="E159" s="1345"/>
      <c r="F159" s="351"/>
    </row>
    <row r="160" spans="1:6">
      <c r="A160" s="352" t="s">
        <v>171</v>
      </c>
    </row>
    <row r="161" spans="1:6" ht="26.25">
      <c r="A161" s="2037" t="s">
        <v>861</v>
      </c>
      <c r="B161" s="2037"/>
      <c r="C161" s="2037"/>
      <c r="D161" s="2037"/>
      <c r="E161" s="2037"/>
      <c r="F161" s="2037"/>
    </row>
    <row r="162" spans="1:6">
      <c r="A162" s="357" t="s">
        <v>862</v>
      </c>
      <c r="B162" s="2038" t="s">
        <v>863</v>
      </c>
      <c r="C162" s="2039"/>
      <c r="D162" s="357" t="s">
        <v>864</v>
      </c>
      <c r="E162" s="357" t="s">
        <v>865</v>
      </c>
      <c r="F162" s="358" t="s">
        <v>866</v>
      </c>
    </row>
    <row r="163" spans="1:6">
      <c r="A163" s="353">
        <v>1</v>
      </c>
      <c r="B163" s="2033" t="str">
        <f>예약!D26</f>
        <v>9988노인복지센터</v>
      </c>
      <c r="C163" s="2034"/>
      <c r="D163" s="355">
        <v>18056</v>
      </c>
      <c r="E163" s="353">
        <f ca="1">예약!$N26</f>
        <v>25</v>
      </c>
      <c r="F163" s="354">
        <f ca="1">D163*E163</f>
        <v>451400</v>
      </c>
    </row>
    <row r="164" spans="1:6">
      <c r="A164" s="353">
        <v>2</v>
      </c>
      <c r="B164" s="2033" t="str">
        <f>LEFT(예약!D27,LEN(예약!D27)-1)</f>
        <v>이든케어복지센터</v>
      </c>
      <c r="C164" s="2034"/>
      <c r="D164" s="355">
        <v>18056</v>
      </c>
      <c r="E164" s="353">
        <f ca="1">예약!$N27</f>
        <v>3</v>
      </c>
      <c r="F164" s="354">
        <f t="shared" ref="F164:F165" ca="1" si="4">D164*E164</f>
        <v>54168</v>
      </c>
    </row>
    <row r="165" spans="1:6">
      <c r="A165" s="353">
        <v>3</v>
      </c>
      <c r="B165" s="2033" t="str">
        <f>예약!D28</f>
        <v>양지재가복지센터</v>
      </c>
      <c r="C165" s="2034"/>
      <c r="D165" s="355">
        <v>18056</v>
      </c>
      <c r="E165" s="353">
        <f ca="1">예약!$N28</f>
        <v>1</v>
      </c>
      <c r="F165" s="354">
        <f t="shared" ca="1" si="4"/>
        <v>18056</v>
      </c>
    </row>
    <row r="166" spans="1:6">
      <c r="A166" s="353"/>
      <c r="B166" s="2033"/>
      <c r="C166" s="2034"/>
      <c r="D166" s="355"/>
      <c r="E166" s="353"/>
      <c r="F166" s="354"/>
    </row>
    <row r="167" spans="1:6">
      <c r="A167" s="353"/>
      <c r="B167" s="2033"/>
      <c r="C167" s="2034"/>
      <c r="D167" s="355"/>
      <c r="E167" s="353"/>
      <c r="F167" s="354"/>
    </row>
    <row r="168" spans="1:6">
      <c r="A168" s="353"/>
      <c r="B168" s="2033"/>
      <c r="C168" s="2034"/>
      <c r="D168" s="355"/>
      <c r="E168" s="353"/>
      <c r="F168" s="354"/>
    </row>
    <row r="169" spans="1:6">
      <c r="A169" s="1346" t="s">
        <v>867</v>
      </c>
      <c r="B169" s="363">
        <v>3</v>
      </c>
      <c r="C169" s="360" t="s">
        <v>868</v>
      </c>
      <c r="D169" s="361"/>
      <c r="E169" s="357" t="str">
        <f ca="1">SUM(E163:E168)&amp;"명"</f>
        <v>29명</v>
      </c>
      <c r="F169" s="362">
        <f ca="1">SUM(F163:F168)</f>
        <v>523624</v>
      </c>
    </row>
    <row r="170" spans="1:6">
      <c r="A170" s="349"/>
    </row>
    <row r="171" spans="1:6">
      <c r="A171" s="349"/>
    </row>
    <row r="172" spans="1:6">
      <c r="A172" s="349"/>
    </row>
    <row r="173" spans="1:6" ht="26.25">
      <c r="A173" s="2035">
        <v>44142</v>
      </c>
      <c r="B173" s="2035"/>
      <c r="C173" s="2035"/>
      <c r="D173" s="2035"/>
      <c r="E173" s="2035"/>
      <c r="F173" s="2035"/>
    </row>
    <row r="174" spans="1:6">
      <c r="A174" s="1345"/>
    </row>
    <row r="175" spans="1:6">
      <c r="A175" s="1345"/>
    </row>
    <row r="176" spans="1:6">
      <c r="A176" s="1345"/>
    </row>
    <row r="177" spans="1:9">
      <c r="A177" s="1345"/>
    </row>
    <row r="178" spans="1:9" ht="26.25">
      <c r="A178" s="2036" t="s">
        <v>871</v>
      </c>
      <c r="B178" s="2036"/>
      <c r="C178" s="2036"/>
      <c r="D178" s="2036"/>
      <c r="E178" s="2036"/>
      <c r="F178" s="2036"/>
    </row>
    <row r="181" spans="1:9" ht="54">
      <c r="A181" s="2029" t="s">
        <v>860</v>
      </c>
      <c r="B181" s="2029"/>
      <c r="C181" s="2029"/>
      <c r="D181" s="2029"/>
      <c r="E181" s="2029"/>
      <c r="F181" s="2029"/>
      <c r="G181" s="263">
        <v>8</v>
      </c>
    </row>
    <row r="182" spans="1:9" ht="38.25">
      <c r="A182" s="356"/>
      <c r="B182" s="356"/>
      <c r="C182" s="356"/>
      <c r="D182" s="356"/>
      <c r="E182" s="356"/>
      <c r="F182" s="356"/>
    </row>
    <row r="183" spans="1:9" ht="38.25">
      <c r="A183" s="356"/>
      <c r="B183" s="356"/>
      <c r="C183" s="356"/>
      <c r="D183" s="356"/>
      <c r="E183" s="356"/>
      <c r="F183" s="356"/>
    </row>
    <row r="184" spans="1:9">
      <c r="A184" s="2030" t="str">
        <f>B193&amp;" 외 "&amp;B199-1&amp;"개의 센터에서 더조은요양보호사교육원의"</f>
        <v>로뎀재가복지센터 외 1개의 센터에서 더조은요양보호사교육원의</v>
      </c>
      <c r="B184" s="2030"/>
      <c r="C184" s="2030"/>
      <c r="D184" s="2030"/>
      <c r="E184" s="2030"/>
      <c r="F184" s="2030"/>
      <c r="I184" s="1544" t="e">
        <f>DATE(LEFT(A203,4),MID(A203,5,2),MID(A203,7,2))</f>
        <v>#VALUE!</v>
      </c>
    </row>
    <row r="185" spans="1:9">
      <c r="A185" s="2031" t="str">
        <f ca="1">" (2020/11/21) "&amp;" 요양보호사직무교육 8회차 "&amp;E199&amp;" ) 직무교육을"</f>
        <v xml:space="preserve"> (2020/11/21)  요양보호사직무교육 8회차 30명 ) 직무교육을</v>
      </c>
      <c r="B185" s="2031"/>
      <c r="C185" s="2031"/>
      <c r="D185" s="2031"/>
      <c r="E185" s="2031"/>
      <c r="F185" s="2031"/>
    </row>
    <row r="186" spans="1:9">
      <c r="A186" s="2030" t="s">
        <v>869</v>
      </c>
      <c r="B186" s="2030"/>
      <c r="C186" s="2030"/>
      <c r="D186" s="2030"/>
      <c r="E186" s="2030"/>
      <c r="F186" s="2030"/>
    </row>
    <row r="187" spans="1:9">
      <c r="A187" s="2032" t="s">
        <v>870</v>
      </c>
      <c r="B187" s="2032"/>
      <c r="C187" s="2032"/>
      <c r="D187" s="2032"/>
      <c r="E187" s="2032"/>
      <c r="F187" s="2032"/>
    </row>
    <row r="188" spans="1:9">
      <c r="A188" s="2030" t="s">
        <v>2028</v>
      </c>
      <c r="B188" s="2030"/>
      <c r="C188" s="2030"/>
      <c r="D188" s="2030"/>
      <c r="E188" s="2030"/>
      <c r="F188" s="2030"/>
    </row>
    <row r="189" spans="1:9">
      <c r="A189" s="1503"/>
      <c r="B189" s="1503"/>
      <c r="C189" s="1503"/>
      <c r="D189" s="1503"/>
      <c r="E189" s="1503"/>
      <c r="F189" s="351"/>
    </row>
    <row r="190" spans="1:9">
      <c r="A190" s="352" t="s">
        <v>171</v>
      </c>
    </row>
    <row r="191" spans="1:9" ht="26.25">
      <c r="A191" s="2037" t="s">
        <v>861</v>
      </c>
      <c r="B191" s="2037"/>
      <c r="C191" s="2037"/>
      <c r="D191" s="2037"/>
      <c r="E191" s="2037"/>
      <c r="F191" s="2037"/>
    </row>
    <row r="192" spans="1:9">
      <c r="A192" s="357" t="s">
        <v>862</v>
      </c>
      <c r="B192" s="2038" t="s">
        <v>863</v>
      </c>
      <c r="C192" s="2039"/>
      <c r="D192" s="357" t="s">
        <v>864</v>
      </c>
      <c r="E192" s="357" t="s">
        <v>865</v>
      </c>
      <c r="F192" s="358" t="s">
        <v>866</v>
      </c>
    </row>
    <row r="193" spans="1:6" ht="20.25" customHeight="1">
      <c r="A193" s="353">
        <v>1</v>
      </c>
      <c r="B193" s="2033" t="str">
        <f>LEFT(예약!D29,LEN(예약!D29)-1)</f>
        <v>로뎀재가복지센터</v>
      </c>
      <c r="C193" s="2034"/>
      <c r="D193" s="355">
        <v>18056</v>
      </c>
      <c r="E193" s="353">
        <f ca="1">예약!$N29</f>
        <v>27</v>
      </c>
      <c r="F193" s="354">
        <f ca="1">D193*E193</f>
        <v>487512</v>
      </c>
    </row>
    <row r="194" spans="1:6">
      <c r="A194" s="353">
        <v>2</v>
      </c>
      <c r="B194" s="2033" t="str">
        <f>LEFT(예약!D30,LEN(예약!D30)-1)</f>
        <v>이든케어복지센터</v>
      </c>
      <c r="C194" s="2034"/>
      <c r="D194" s="355">
        <v>18056</v>
      </c>
      <c r="E194" s="353">
        <f ca="1">예약!$N30</f>
        <v>3</v>
      </c>
      <c r="F194" s="354">
        <f t="shared" ref="F194" ca="1" si="5">D194*E194</f>
        <v>54168</v>
      </c>
    </row>
    <row r="195" spans="1:6">
      <c r="A195" s="353"/>
      <c r="B195" s="2033"/>
      <c r="C195" s="2034"/>
      <c r="D195" s="355"/>
      <c r="E195" s="353"/>
      <c r="F195" s="354"/>
    </row>
    <row r="196" spans="1:6">
      <c r="A196" s="353"/>
      <c r="B196" s="2033"/>
      <c r="C196" s="2034"/>
      <c r="D196" s="355"/>
      <c r="E196" s="353"/>
      <c r="F196" s="354"/>
    </row>
    <row r="197" spans="1:6">
      <c r="A197" s="353"/>
      <c r="B197" s="2033"/>
      <c r="C197" s="2034"/>
      <c r="D197" s="355"/>
      <c r="E197" s="353"/>
      <c r="F197" s="354"/>
    </row>
    <row r="198" spans="1:6">
      <c r="A198" s="353"/>
      <c r="B198" s="2033"/>
      <c r="C198" s="2034"/>
      <c r="D198" s="355"/>
      <c r="E198" s="353"/>
      <c r="F198" s="354"/>
    </row>
    <row r="199" spans="1:6">
      <c r="A199" s="1504" t="s">
        <v>867</v>
      </c>
      <c r="B199" s="363">
        <v>2</v>
      </c>
      <c r="C199" s="360" t="s">
        <v>868</v>
      </c>
      <c r="D199" s="361"/>
      <c r="E199" s="357" t="str">
        <f ca="1">SUM(E193:E198)&amp;"명"</f>
        <v>30명</v>
      </c>
      <c r="F199" s="362">
        <f ca="1">SUM(F193:F198)</f>
        <v>541680</v>
      </c>
    </row>
    <row r="200" spans="1:6">
      <c r="A200" s="349"/>
    </row>
    <row r="201" spans="1:6">
      <c r="A201" s="349"/>
    </row>
    <row r="202" spans="1:6">
      <c r="A202" s="349"/>
    </row>
    <row r="203" spans="1:6" ht="26.25">
      <c r="A203" s="2035">
        <v>44156</v>
      </c>
      <c r="B203" s="2035"/>
      <c r="C203" s="2035"/>
      <c r="D203" s="2035"/>
      <c r="E203" s="2035"/>
      <c r="F203" s="2035"/>
    </row>
    <row r="204" spans="1:6">
      <c r="A204" s="1503"/>
    </row>
    <row r="205" spans="1:6">
      <c r="A205" s="1503"/>
    </row>
    <row r="206" spans="1:6">
      <c r="A206" s="1503"/>
    </row>
    <row r="207" spans="1:6">
      <c r="A207" s="1503"/>
    </row>
    <row r="208" spans="1:6" ht="26.25">
      <c r="A208" s="2036" t="s">
        <v>871</v>
      </c>
      <c r="B208" s="2036"/>
      <c r="C208" s="2036"/>
      <c r="D208" s="2036"/>
      <c r="E208" s="2036"/>
      <c r="F208" s="2036"/>
    </row>
  </sheetData>
  <mergeCells count="110">
    <mergeCell ref="A208:F208"/>
    <mergeCell ref="B195:C195"/>
    <mergeCell ref="B196:C196"/>
    <mergeCell ref="B197:C197"/>
    <mergeCell ref="B198:C198"/>
    <mergeCell ref="A203:F203"/>
    <mergeCell ref="A188:F188"/>
    <mergeCell ref="A191:F191"/>
    <mergeCell ref="B192:C192"/>
    <mergeCell ref="B193:C193"/>
    <mergeCell ref="B194:C194"/>
    <mergeCell ref="A181:F181"/>
    <mergeCell ref="A184:F184"/>
    <mergeCell ref="A185:F185"/>
    <mergeCell ref="A186:F186"/>
    <mergeCell ref="A187:F187"/>
    <mergeCell ref="A178:F178"/>
    <mergeCell ref="B165:C165"/>
    <mergeCell ref="B166:C166"/>
    <mergeCell ref="B167:C167"/>
    <mergeCell ref="B168:C168"/>
    <mergeCell ref="A173:F173"/>
    <mergeCell ref="A158:F158"/>
    <mergeCell ref="A161:F161"/>
    <mergeCell ref="B162:C162"/>
    <mergeCell ref="B163:C163"/>
    <mergeCell ref="B164:C164"/>
    <mergeCell ref="A151:F151"/>
    <mergeCell ref="A154:F154"/>
    <mergeCell ref="A155:F155"/>
    <mergeCell ref="A156:F156"/>
    <mergeCell ref="A157:F157"/>
    <mergeCell ref="A58:F58"/>
    <mergeCell ref="A34:F34"/>
    <mergeCell ref="A35:F35"/>
    <mergeCell ref="A36:F36"/>
    <mergeCell ref="B44:C44"/>
    <mergeCell ref="B45:C45"/>
    <mergeCell ref="B47:C47"/>
    <mergeCell ref="A37:F37"/>
    <mergeCell ref="B46:C46"/>
    <mergeCell ref="B48:C48"/>
    <mergeCell ref="A31:F31"/>
    <mergeCell ref="B43:C43"/>
    <mergeCell ref="B42:C42"/>
    <mergeCell ref="A53:F53"/>
    <mergeCell ref="A41:F41"/>
    <mergeCell ref="A28:F28"/>
    <mergeCell ref="B13:C13"/>
    <mergeCell ref="B14:C14"/>
    <mergeCell ref="B15:C15"/>
    <mergeCell ref="B16:C16"/>
    <mergeCell ref="A1:F1"/>
    <mergeCell ref="A4:F4"/>
    <mergeCell ref="A11:F11"/>
    <mergeCell ref="B12:C12"/>
    <mergeCell ref="A23:F23"/>
    <mergeCell ref="B17:C17"/>
    <mergeCell ref="B18:C18"/>
    <mergeCell ref="A5:F5"/>
    <mergeCell ref="A6:F6"/>
    <mergeCell ref="A7:F7"/>
    <mergeCell ref="A61:F61"/>
    <mergeCell ref="A64:F64"/>
    <mergeCell ref="A65:F65"/>
    <mergeCell ref="A66:F66"/>
    <mergeCell ref="A67:F67"/>
    <mergeCell ref="B78:C78"/>
    <mergeCell ref="A83:F83"/>
    <mergeCell ref="A88:F88"/>
    <mergeCell ref="A71:F71"/>
    <mergeCell ref="B72:C72"/>
    <mergeCell ref="B73:C73"/>
    <mergeCell ref="B74:C74"/>
    <mergeCell ref="B75:C75"/>
    <mergeCell ref="A68:F68"/>
    <mergeCell ref="B76:C76"/>
    <mergeCell ref="B77:C77"/>
    <mergeCell ref="A91:F91"/>
    <mergeCell ref="A94:F94"/>
    <mergeCell ref="A95:F95"/>
    <mergeCell ref="A96:F96"/>
    <mergeCell ref="A97:F97"/>
    <mergeCell ref="B108:C108"/>
    <mergeCell ref="A113:F113"/>
    <mergeCell ref="A118:F118"/>
    <mergeCell ref="A101:F101"/>
    <mergeCell ref="B102:C102"/>
    <mergeCell ref="B103:C103"/>
    <mergeCell ref="B104:C104"/>
    <mergeCell ref="B105:C105"/>
    <mergeCell ref="A98:F98"/>
    <mergeCell ref="B106:C106"/>
    <mergeCell ref="B107:C107"/>
    <mergeCell ref="A121:F121"/>
    <mergeCell ref="A124:F124"/>
    <mergeCell ref="A125:F125"/>
    <mergeCell ref="A126:F126"/>
    <mergeCell ref="A127:F127"/>
    <mergeCell ref="B138:C138"/>
    <mergeCell ref="A143:F143"/>
    <mergeCell ref="A148:F148"/>
    <mergeCell ref="A131:F131"/>
    <mergeCell ref="B132:C132"/>
    <mergeCell ref="B133:C133"/>
    <mergeCell ref="B134:C134"/>
    <mergeCell ref="B135:C135"/>
    <mergeCell ref="A128:F128"/>
    <mergeCell ref="B136:C136"/>
    <mergeCell ref="B137:C137"/>
  </mergeCells>
  <phoneticPr fontId="2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2E7D-C48E-45BC-A139-2AB02D6F54EC}">
  <sheetPr codeName="Sheet34">
    <tabColor theme="1" tint="0.14999847407452621"/>
  </sheetPr>
  <dimension ref="A1:L41"/>
  <sheetViews>
    <sheetView topLeftCell="A6" zoomScaleNormal="100" workbookViewId="0">
      <selection activeCell="B15" sqref="B15"/>
    </sheetView>
  </sheetViews>
  <sheetFormatPr defaultColWidth="28.21875" defaultRowHeight="16.5"/>
  <cols>
    <col min="1" max="1" width="19" style="32" bestFit="1" customWidth="1"/>
    <col min="2" max="2" width="22.21875" style="32" bestFit="1" customWidth="1"/>
    <col min="3" max="3" width="5.109375" style="32" bestFit="1" customWidth="1"/>
    <col min="4" max="4" width="9.7773437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16.218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2" ht="17.25" thickBot="1">
      <c r="B1" s="364"/>
      <c r="E1" s="364"/>
      <c r="F1" s="364"/>
      <c r="G1" s="364"/>
    </row>
    <row r="2" spans="1:12" ht="27" thickBot="1">
      <c r="A2" s="1654" t="s">
        <v>955</v>
      </c>
      <c r="B2" s="1655"/>
      <c r="C2" s="1648" t="s">
        <v>104</v>
      </c>
      <c r="D2" s="1649"/>
      <c r="E2" s="1649"/>
      <c r="F2" s="1649"/>
      <c r="G2" s="1649"/>
      <c r="H2" s="1650"/>
    </row>
    <row r="3" spans="1:12" ht="35.1" customHeight="1" thickBot="1">
      <c r="A3" s="88" t="s">
        <v>105</v>
      </c>
      <c r="B3" s="366" t="s">
        <v>872</v>
      </c>
      <c r="C3" s="372" t="s">
        <v>108</v>
      </c>
      <c r="D3" s="188" t="s">
        <v>109</v>
      </c>
      <c r="E3" s="189" t="s">
        <v>110</v>
      </c>
      <c r="F3" s="189" t="s">
        <v>111</v>
      </c>
      <c r="G3" s="189" t="s">
        <v>112</v>
      </c>
      <c r="H3" s="19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35.1" customHeight="1">
      <c r="A4" s="88" t="s">
        <v>481</v>
      </c>
      <c r="B4" s="369" t="s">
        <v>873</v>
      </c>
      <c r="C4" s="365">
        <v>1</v>
      </c>
      <c r="D4" s="1656">
        <v>44121</v>
      </c>
      <c r="E4" s="439" t="s">
        <v>1026</v>
      </c>
      <c r="F4" s="440" t="s">
        <v>880</v>
      </c>
      <c r="G4" s="440" t="s">
        <v>881</v>
      </c>
      <c r="H4" s="440"/>
    </row>
    <row r="5" spans="1:12" ht="35.1" customHeight="1">
      <c r="A5" s="367" t="s">
        <v>120</v>
      </c>
      <c r="B5" s="369" t="s">
        <v>874</v>
      </c>
      <c r="C5" s="365">
        <v>2</v>
      </c>
      <c r="D5" s="1656"/>
      <c r="E5" s="439" t="s">
        <v>882</v>
      </c>
      <c r="F5" s="440" t="s">
        <v>883</v>
      </c>
      <c r="G5" s="440" t="s">
        <v>884</v>
      </c>
      <c r="H5" s="440"/>
    </row>
    <row r="6" spans="1:12" ht="35.1" customHeight="1">
      <c r="A6" s="88" t="s">
        <v>485</v>
      </c>
      <c r="B6" s="369" t="s">
        <v>2582</v>
      </c>
      <c r="C6" s="365">
        <v>3</v>
      </c>
      <c r="D6" s="1656"/>
      <c r="E6" s="439" t="s">
        <v>885</v>
      </c>
      <c r="F6" s="440" t="s">
        <v>886</v>
      </c>
      <c r="G6" s="440" t="s">
        <v>887</v>
      </c>
      <c r="H6" s="440"/>
    </row>
    <row r="7" spans="1:12" ht="35.1" customHeight="1">
      <c r="A7" s="88" t="s">
        <v>130</v>
      </c>
      <c r="B7" s="369" t="s">
        <v>875</v>
      </c>
      <c r="C7" s="365">
        <v>4</v>
      </c>
      <c r="D7" s="1656"/>
      <c r="E7" s="439" t="s">
        <v>888</v>
      </c>
      <c r="F7" s="440" t="s">
        <v>889</v>
      </c>
      <c r="G7" s="440" t="s">
        <v>890</v>
      </c>
      <c r="H7" s="440"/>
    </row>
    <row r="8" spans="1:12" ht="35.1" customHeight="1">
      <c r="A8" s="88" t="s">
        <v>486</v>
      </c>
      <c r="B8" s="369" t="s">
        <v>876</v>
      </c>
      <c r="C8" s="365">
        <v>5</v>
      </c>
      <c r="D8" s="1656"/>
      <c r="E8" s="439" t="s">
        <v>891</v>
      </c>
      <c r="F8" s="440" t="s">
        <v>892</v>
      </c>
      <c r="G8" s="440" t="s">
        <v>893</v>
      </c>
      <c r="H8" s="440"/>
    </row>
    <row r="9" spans="1:12" ht="35.1" customHeight="1">
      <c r="A9" s="88" t="s">
        <v>487</v>
      </c>
      <c r="B9" s="369" t="s">
        <v>877</v>
      </c>
      <c r="C9" s="365">
        <v>6</v>
      </c>
      <c r="D9" s="1656"/>
      <c r="E9" s="441" t="s">
        <v>1027</v>
      </c>
      <c r="F9" s="442" t="s">
        <v>1028</v>
      </c>
      <c r="G9" s="442" t="s">
        <v>1029</v>
      </c>
      <c r="H9" s="440"/>
    </row>
    <row r="10" spans="1:12" ht="35.1" customHeight="1">
      <c r="A10" s="87" t="s">
        <v>488</v>
      </c>
      <c r="B10" s="370" t="s">
        <v>878</v>
      </c>
      <c r="C10" s="365">
        <v>7</v>
      </c>
      <c r="D10" s="1656"/>
      <c r="E10" s="439" t="s">
        <v>894</v>
      </c>
      <c r="F10" s="440" t="s">
        <v>895</v>
      </c>
      <c r="G10" s="440" t="s">
        <v>896</v>
      </c>
      <c r="H10" s="440"/>
    </row>
    <row r="11" spans="1:12" ht="35.1" customHeight="1">
      <c r="A11" s="88" t="s">
        <v>489</v>
      </c>
      <c r="B11" s="369" t="s">
        <v>873</v>
      </c>
      <c r="C11" s="365">
        <v>8</v>
      </c>
      <c r="D11" s="1656"/>
      <c r="E11" s="439" t="s">
        <v>897</v>
      </c>
      <c r="F11" s="440" t="s">
        <v>898</v>
      </c>
      <c r="G11" s="440" t="s">
        <v>899</v>
      </c>
      <c r="H11" s="440"/>
    </row>
    <row r="12" spans="1:12" ht="35.1" customHeight="1">
      <c r="A12" s="88" t="s">
        <v>490</v>
      </c>
      <c r="B12" s="369" t="s">
        <v>879</v>
      </c>
      <c r="C12" s="365">
        <v>9</v>
      </c>
      <c r="D12" s="1656"/>
      <c r="E12" s="439" t="s">
        <v>900</v>
      </c>
      <c r="F12" s="440" t="s">
        <v>901</v>
      </c>
      <c r="G12" s="440" t="s">
        <v>902</v>
      </c>
      <c r="H12" s="440"/>
    </row>
    <row r="13" spans="1:12" ht="35.1" customHeight="1">
      <c r="A13" s="88" t="s">
        <v>495</v>
      </c>
      <c r="B13" s="371">
        <v>26</v>
      </c>
      <c r="C13" s="365">
        <v>10</v>
      </c>
      <c r="D13" s="1656"/>
      <c r="E13" s="439" t="s">
        <v>903</v>
      </c>
      <c r="F13" s="440" t="s">
        <v>904</v>
      </c>
      <c r="G13" s="440" t="s">
        <v>905</v>
      </c>
      <c r="H13" s="440"/>
    </row>
    <row r="14" spans="1:12" ht="35.1" customHeight="1">
      <c r="A14" s="88"/>
      <c r="B14" s="223"/>
      <c r="C14" s="365">
        <v>11</v>
      </c>
      <c r="D14" s="1656"/>
      <c r="E14" s="443" t="s">
        <v>906</v>
      </c>
      <c r="F14" s="440" t="s">
        <v>907</v>
      </c>
      <c r="G14" s="440" t="s">
        <v>908</v>
      </c>
      <c r="H14" s="440"/>
    </row>
    <row r="15" spans="1:12" ht="35.1" customHeight="1">
      <c r="A15" s="216"/>
      <c r="B15" s="217"/>
      <c r="C15" s="365">
        <v>12</v>
      </c>
      <c r="D15" s="1656"/>
      <c r="E15" s="439" t="s">
        <v>909</v>
      </c>
      <c r="F15" s="440" t="s">
        <v>910</v>
      </c>
      <c r="G15" s="440" t="s">
        <v>911</v>
      </c>
      <c r="H15" s="440"/>
    </row>
    <row r="16" spans="1:12" ht="35.1" customHeight="1">
      <c r="A16" s="216"/>
      <c r="B16" s="217"/>
      <c r="C16" s="365">
        <v>13</v>
      </c>
      <c r="D16" s="1656"/>
      <c r="E16" s="439" t="s">
        <v>912</v>
      </c>
      <c r="F16" s="440" t="s">
        <v>913</v>
      </c>
      <c r="G16" s="440" t="s">
        <v>914</v>
      </c>
      <c r="H16" s="440"/>
    </row>
    <row r="17" spans="1:8" ht="35.1" customHeight="1">
      <c r="A17" s="216"/>
      <c r="B17" s="217"/>
      <c r="C17" s="365">
        <v>14</v>
      </c>
      <c r="D17" s="1656"/>
      <c r="E17" s="439" t="s">
        <v>915</v>
      </c>
      <c r="F17" s="440" t="s">
        <v>916</v>
      </c>
      <c r="G17" s="440" t="s">
        <v>917</v>
      </c>
      <c r="H17" s="440"/>
    </row>
    <row r="18" spans="1:8" ht="35.1" customHeight="1">
      <c r="A18" s="216"/>
      <c r="B18" s="217"/>
      <c r="C18" s="365">
        <v>15</v>
      </c>
      <c r="D18" s="1656"/>
      <c r="E18" s="439" t="s">
        <v>918</v>
      </c>
      <c r="F18" s="440" t="s">
        <v>919</v>
      </c>
      <c r="G18" s="440" t="s">
        <v>920</v>
      </c>
      <c r="H18" s="440"/>
    </row>
    <row r="19" spans="1:8" ht="35.1" customHeight="1">
      <c r="A19" s="216"/>
      <c r="B19" s="217"/>
      <c r="C19" s="365">
        <v>16</v>
      </c>
      <c r="D19" s="1656"/>
      <c r="E19" s="439" t="s">
        <v>921</v>
      </c>
      <c r="F19" s="440" t="s">
        <v>922</v>
      </c>
      <c r="G19" s="440" t="s">
        <v>923</v>
      </c>
      <c r="H19" s="440"/>
    </row>
    <row r="20" spans="1:8" ht="35.1" customHeight="1">
      <c r="A20" s="216"/>
      <c r="B20" s="217"/>
      <c r="C20" s="365">
        <v>17</v>
      </c>
      <c r="D20" s="1656"/>
      <c r="E20" s="439" t="s">
        <v>924</v>
      </c>
      <c r="F20" s="440" t="s">
        <v>925</v>
      </c>
      <c r="G20" s="440" t="s">
        <v>926</v>
      </c>
      <c r="H20" s="440"/>
    </row>
    <row r="21" spans="1:8" ht="17.25">
      <c r="A21" s="216"/>
      <c r="B21" s="217"/>
      <c r="C21" s="365">
        <v>18</v>
      </c>
      <c r="D21" s="1656"/>
      <c r="E21" s="439" t="s">
        <v>927</v>
      </c>
      <c r="F21" s="440" t="s">
        <v>928</v>
      </c>
      <c r="G21" s="440" t="s">
        <v>929</v>
      </c>
      <c r="H21" s="440" t="s">
        <v>930</v>
      </c>
    </row>
    <row r="22" spans="1:8" ht="17.25">
      <c r="A22" s="216"/>
      <c r="B22" s="217"/>
      <c r="C22" s="365">
        <v>19</v>
      </c>
      <c r="D22" s="1656"/>
      <c r="E22" s="439" t="s">
        <v>931</v>
      </c>
      <c r="F22" s="440" t="s">
        <v>932</v>
      </c>
      <c r="G22" s="440" t="s">
        <v>933</v>
      </c>
      <c r="H22" s="440"/>
    </row>
    <row r="23" spans="1:8" ht="17.25">
      <c r="A23" s="216"/>
      <c r="B23" s="217"/>
      <c r="C23" s="365">
        <v>20</v>
      </c>
      <c r="D23" s="1656"/>
      <c r="E23" s="444" t="s">
        <v>934</v>
      </c>
      <c r="F23" s="440" t="s">
        <v>935</v>
      </c>
      <c r="G23" s="440" t="s">
        <v>936</v>
      </c>
      <c r="H23" s="440"/>
    </row>
    <row r="24" spans="1:8" ht="17.25">
      <c r="A24" s="216"/>
      <c r="B24" s="217"/>
      <c r="C24" s="365">
        <v>21</v>
      </c>
      <c r="D24" s="1656"/>
      <c r="E24" s="439" t="s">
        <v>937</v>
      </c>
      <c r="F24" s="440" t="s">
        <v>938</v>
      </c>
      <c r="G24" s="440" t="s">
        <v>939</v>
      </c>
      <c r="H24" s="440"/>
    </row>
    <row r="25" spans="1:8" ht="17.25">
      <c r="A25" s="216"/>
      <c r="B25" s="217"/>
      <c r="C25" s="365">
        <v>22</v>
      </c>
      <c r="D25" s="1656"/>
      <c r="E25" s="439" t="s">
        <v>940</v>
      </c>
      <c r="F25" s="440" t="s">
        <v>941</v>
      </c>
      <c r="G25" s="440" t="s">
        <v>942</v>
      </c>
      <c r="H25" s="440" t="s">
        <v>930</v>
      </c>
    </row>
    <row r="26" spans="1:8" ht="17.25">
      <c r="A26" s="216"/>
      <c r="B26" s="217"/>
      <c r="C26" s="365">
        <v>23</v>
      </c>
      <c r="D26" s="1656"/>
      <c r="E26" s="439" t="s">
        <v>943</v>
      </c>
      <c r="F26" s="440" t="s">
        <v>944</v>
      </c>
      <c r="G26" s="440" t="s">
        <v>945</v>
      </c>
      <c r="H26" s="440"/>
    </row>
    <row r="27" spans="1:8" ht="17.25">
      <c r="A27" s="216"/>
      <c r="B27" s="217"/>
      <c r="C27" s="365">
        <v>24</v>
      </c>
      <c r="D27" s="1656"/>
      <c r="E27" s="439" t="s">
        <v>946</v>
      </c>
      <c r="F27" s="440" t="s">
        <v>947</v>
      </c>
      <c r="G27" s="440" t="s">
        <v>948</v>
      </c>
      <c r="H27" s="440"/>
    </row>
    <row r="28" spans="1:8" ht="17.25">
      <c r="A28" s="216"/>
      <c r="B28" s="217"/>
      <c r="C28" s="365">
        <v>25</v>
      </c>
      <c r="D28" s="1656"/>
      <c r="E28" s="439" t="s">
        <v>949</v>
      </c>
      <c r="F28" s="440" t="s">
        <v>950</v>
      </c>
      <c r="G28" s="440" t="s">
        <v>951</v>
      </c>
      <c r="H28" s="440"/>
    </row>
    <row r="29" spans="1:8" ht="17.25">
      <c r="A29" s="216"/>
      <c r="B29" s="217"/>
      <c r="C29" s="365">
        <v>26</v>
      </c>
      <c r="D29" s="1656"/>
      <c r="E29" s="439" t="s">
        <v>952</v>
      </c>
      <c r="F29" s="440" t="s">
        <v>953</v>
      </c>
      <c r="G29" s="440" t="s">
        <v>954</v>
      </c>
      <c r="H29" s="440"/>
    </row>
    <row r="30" spans="1:8" ht="17.25">
      <c r="A30" s="216"/>
      <c r="B30" s="217"/>
      <c r="C30" s="365">
        <v>27</v>
      </c>
      <c r="D30" s="1656"/>
      <c r="E30" s="368"/>
      <c r="F30" s="368"/>
      <c r="G30" s="368"/>
      <c r="H30" s="368"/>
    </row>
    <row r="31" spans="1:8" ht="17.25">
      <c r="A31" s="216"/>
      <c r="B31" s="217"/>
      <c r="C31" s="365">
        <v>28</v>
      </c>
      <c r="D31" s="1656"/>
      <c r="E31" s="223"/>
      <c r="F31" s="223"/>
      <c r="G31" s="223"/>
      <c r="H31" s="223"/>
    </row>
    <row r="32" spans="1:8" ht="17.25">
      <c r="A32" s="216"/>
      <c r="B32" s="217"/>
      <c r="C32" s="365">
        <v>29</v>
      </c>
      <c r="D32" s="1656"/>
      <c r="E32" s="223"/>
      <c r="F32" s="223"/>
      <c r="G32" s="223"/>
      <c r="H32" s="88"/>
    </row>
    <row r="33" spans="1:2" ht="17.25">
      <c r="A33" s="216"/>
      <c r="B33" s="217"/>
    </row>
    <row r="34" spans="1:2" ht="17.25">
      <c r="A34" s="216"/>
      <c r="B34" s="217"/>
    </row>
    <row r="35" spans="1:2" ht="17.25">
      <c r="A35" s="216"/>
      <c r="B35" s="217"/>
    </row>
    <row r="36" spans="1:2" ht="17.25">
      <c r="A36" s="216"/>
      <c r="B36" s="217"/>
    </row>
    <row r="37" spans="1:2" ht="17.25">
      <c r="A37" s="216"/>
      <c r="B37" s="217"/>
    </row>
    <row r="38" spans="1:2" ht="17.25">
      <c r="A38" s="216"/>
      <c r="B38" s="217"/>
    </row>
    <row r="39" spans="1:2" ht="17.25">
      <c r="A39" s="216"/>
      <c r="B39" s="217"/>
    </row>
    <row r="40" spans="1:2" ht="17.25">
      <c r="A40" s="216"/>
      <c r="B40" s="217"/>
    </row>
    <row r="41" spans="1:2" ht="17.25">
      <c r="A41" s="218"/>
      <c r="B41" s="217"/>
    </row>
  </sheetData>
  <mergeCells count="3">
    <mergeCell ref="A2:B2"/>
    <mergeCell ref="C2:H2"/>
    <mergeCell ref="D4:D32"/>
  </mergeCells>
  <phoneticPr fontId="20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9DDB-CFE4-4ACE-B002-E15B2F2BC9DE}">
  <sheetPr codeName="Sheet48">
    <tabColor rgb="FFFF0000"/>
  </sheetPr>
  <dimension ref="A1:M269"/>
  <sheetViews>
    <sheetView topLeftCell="A10" zoomScale="115" zoomScaleNormal="115" workbookViewId="0">
      <selection activeCell="J7" sqref="J7"/>
    </sheetView>
  </sheetViews>
  <sheetFormatPr defaultColWidth="14.21875" defaultRowHeight="13.5"/>
  <cols>
    <col min="1" max="1" width="13.109375" bestFit="1" customWidth="1"/>
    <col min="2" max="2" width="8.5546875" bestFit="1" customWidth="1"/>
    <col min="3" max="3" width="5.6640625" bestFit="1" customWidth="1"/>
    <col min="4" max="4" width="18.109375" customWidth="1"/>
    <col min="5" max="5" width="7.109375" bestFit="1" customWidth="1"/>
    <col min="6" max="6" width="10" bestFit="1" customWidth="1"/>
    <col min="7" max="7" width="11.5546875" bestFit="1" customWidth="1"/>
    <col min="8" max="8" width="10" bestFit="1" customWidth="1"/>
    <col min="9" max="9" width="7.109375" bestFit="1" customWidth="1"/>
    <col min="10" max="10" width="5.6640625" bestFit="1" customWidth="1"/>
    <col min="11" max="11" width="12.21875" bestFit="1" customWidth="1"/>
    <col min="12" max="12" width="11.109375" bestFit="1" customWidth="1"/>
    <col min="13" max="13" width="5.6640625" bestFit="1" customWidth="1"/>
  </cols>
  <sheetData>
    <row r="1" spans="1:13">
      <c r="A1" s="742" t="s">
        <v>1477</v>
      </c>
      <c r="B1" s="743" t="s">
        <v>1478</v>
      </c>
      <c r="C1" s="744" t="s">
        <v>1479</v>
      </c>
      <c r="D1" s="745" t="s">
        <v>1480</v>
      </c>
      <c r="E1" s="744" t="s">
        <v>1481</v>
      </c>
      <c r="F1" s="744" t="s">
        <v>1482</v>
      </c>
      <c r="G1" s="744" t="s">
        <v>1483</v>
      </c>
      <c r="H1" s="744" t="s">
        <v>1484</v>
      </c>
      <c r="I1" s="744" t="s">
        <v>1485</v>
      </c>
      <c r="J1" s="744" t="s">
        <v>1486</v>
      </c>
      <c r="K1" s="744" t="s">
        <v>1487</v>
      </c>
      <c r="L1" s="743" t="s">
        <v>180</v>
      </c>
      <c r="M1" s="744" t="s">
        <v>1488</v>
      </c>
    </row>
    <row r="2" spans="1:13">
      <c r="A2" s="742" t="str">
        <f ca="1">LEFT(관리대장!E2,6)&amp;RIGHT(관리대장!E2,7)</f>
        <v>5803092815115</v>
      </c>
      <c r="B2" s="743" t="s">
        <v>1489</v>
      </c>
      <c r="C2" s="746" t="str">
        <f ca="1">관리대장!D2</f>
        <v>김순남</v>
      </c>
      <c r="D2" s="765" t="str">
        <f ca="1">LEFT(관리대장!I2,3)&amp;MID(관리대장!I2,5,2)&amp;RIGHT(관리대장!I2,5)&amp;"0"</f>
        <v>32080000940</v>
      </c>
      <c r="E2" s="747"/>
      <c r="F2" s="743" t="s">
        <v>1490</v>
      </c>
      <c r="G2" s="744" t="s">
        <v>1491</v>
      </c>
      <c r="H2" s="744" t="s">
        <v>1492</v>
      </c>
      <c r="I2" s="744"/>
      <c r="J2" s="744" t="s">
        <v>1492</v>
      </c>
      <c r="K2" s="744">
        <v>1</v>
      </c>
      <c r="L2" s="766" t="str">
        <f ca="1">관리대장!F2</f>
        <v>010-5831-5851</v>
      </c>
      <c r="M2" s="744"/>
    </row>
    <row r="3" spans="1:13">
      <c r="A3" s="742" t="str">
        <f ca="1">LEFT(관리대장!E3,6)&amp;RIGHT(관리대장!E3,7)</f>
        <v>5610022029311</v>
      </c>
      <c r="B3" s="743" t="s">
        <v>1489</v>
      </c>
      <c r="C3" s="746" t="str">
        <f ca="1">관리대장!D3</f>
        <v>민향식</v>
      </c>
      <c r="D3" s="765" t="str">
        <f ca="1">LEFT(관리대장!I3,3)&amp;MID(관리대장!I3,5,2)&amp;RIGHT(관리대장!I3,5)&amp;"0"</f>
        <v>32080000940</v>
      </c>
      <c r="E3" s="747"/>
      <c r="F3" s="743" t="s">
        <v>1490</v>
      </c>
      <c r="G3" s="744" t="s">
        <v>1491</v>
      </c>
      <c r="H3" s="744" t="s">
        <v>1492</v>
      </c>
      <c r="I3" s="744"/>
      <c r="J3" s="744" t="s">
        <v>1492</v>
      </c>
      <c r="K3" s="744">
        <v>1</v>
      </c>
      <c r="L3" s="766" t="str">
        <f ca="1">관리대장!F3</f>
        <v>010-2472-3247</v>
      </c>
      <c r="M3" s="744"/>
    </row>
    <row r="4" spans="1:13">
      <c r="A4" s="742" t="str">
        <f ca="1">LEFT(관리대장!E4,6)&amp;RIGHT(관리대장!E4,7)</f>
        <v>5607042478011</v>
      </c>
      <c r="B4" s="743" t="s">
        <v>1489</v>
      </c>
      <c r="C4" s="746" t="str">
        <f ca="1">관리대장!D4</f>
        <v>박정옥</v>
      </c>
      <c r="D4" s="765" t="str">
        <f ca="1">LEFT(관리대장!I4,3)&amp;MID(관리대장!I4,5,2)&amp;RIGHT(관리대장!I4,5)&amp;"0"</f>
        <v>32080000940</v>
      </c>
      <c r="E4" s="747"/>
      <c r="F4" s="743" t="s">
        <v>1490</v>
      </c>
      <c r="G4" s="744" t="s">
        <v>1491</v>
      </c>
      <c r="H4" s="744" t="s">
        <v>1492</v>
      </c>
      <c r="I4" s="744"/>
      <c r="J4" s="744" t="s">
        <v>1492</v>
      </c>
      <c r="K4" s="744">
        <v>1</v>
      </c>
      <c r="L4" s="766" t="str">
        <f ca="1">관리대장!F4</f>
        <v>010-6430-6947</v>
      </c>
      <c r="M4" s="744"/>
    </row>
    <row r="5" spans="1:13">
      <c r="A5" s="742" t="str">
        <f ca="1">LEFT(관리대장!E5,6)&amp;RIGHT(관리대장!E5,7)</f>
        <v>5704252454811</v>
      </c>
      <c r="B5" s="743" t="s">
        <v>1489</v>
      </c>
      <c r="C5" s="746" t="str">
        <f ca="1">관리대장!D5</f>
        <v>배민옥</v>
      </c>
      <c r="D5" s="765" t="str">
        <f ca="1">LEFT(관리대장!I5,3)&amp;MID(관리대장!I5,5,2)&amp;RIGHT(관리대장!I5,5)&amp;"0"</f>
        <v>32080000940</v>
      </c>
      <c r="E5" s="747"/>
      <c r="F5" s="743" t="s">
        <v>1490</v>
      </c>
      <c r="G5" s="744" t="s">
        <v>1491</v>
      </c>
      <c r="H5" s="744" t="s">
        <v>1492</v>
      </c>
      <c r="I5" s="744"/>
      <c r="J5" s="744" t="s">
        <v>1492</v>
      </c>
      <c r="K5" s="744">
        <v>1</v>
      </c>
      <c r="L5" s="766" t="str">
        <f ca="1">관리대장!F5</f>
        <v>010-3238-4730</v>
      </c>
      <c r="M5" s="744"/>
    </row>
    <row r="6" spans="1:13">
      <c r="A6" s="742" t="str">
        <f ca="1">LEFT(관리대장!E6,6)&amp;RIGHT(관리대장!E6,7)</f>
        <v>5910162025312</v>
      </c>
      <c r="B6" s="743" t="s">
        <v>1489</v>
      </c>
      <c r="C6" s="746" t="str">
        <f ca="1">관리대장!D6</f>
        <v>백복순</v>
      </c>
      <c r="D6" s="765" t="str">
        <f ca="1">LEFT(관리대장!I6,3)&amp;MID(관리대장!I6,5,2)&amp;RIGHT(관리대장!I6,5)&amp;"0"</f>
        <v>32080000940</v>
      </c>
      <c r="E6" s="747"/>
      <c r="F6" s="743" t="s">
        <v>1490</v>
      </c>
      <c r="G6" s="744" t="s">
        <v>1491</v>
      </c>
      <c r="H6" s="744" t="s">
        <v>1492</v>
      </c>
      <c r="I6" s="744"/>
      <c r="J6" s="744" t="s">
        <v>1492</v>
      </c>
      <c r="K6" s="744">
        <v>1</v>
      </c>
      <c r="L6" s="766" t="str">
        <f ca="1">관리대장!F6</f>
        <v>010-7476-4903</v>
      </c>
      <c r="M6" s="744"/>
    </row>
    <row r="7" spans="1:13">
      <c r="A7" s="742" t="str">
        <f ca="1">LEFT(관리대장!E7,6)&amp;RIGHT(관리대장!E7,7)</f>
        <v>6301152224618</v>
      </c>
      <c r="B7" s="743" t="s">
        <v>1489</v>
      </c>
      <c r="C7" s="746" t="str">
        <f ca="1">관리대장!D7</f>
        <v>신동숙</v>
      </c>
      <c r="D7" s="765" t="str">
        <f ca="1">LEFT(관리대장!I7,3)&amp;MID(관리대장!I7,5,2)&amp;RIGHT(관리대장!I7,5)&amp;"0"</f>
        <v>32080000940</v>
      </c>
      <c r="E7" s="747"/>
      <c r="F7" s="743" t="s">
        <v>1490</v>
      </c>
      <c r="G7" s="744" t="s">
        <v>1491</v>
      </c>
      <c r="H7" s="744" t="s">
        <v>1492</v>
      </c>
      <c r="I7" s="744"/>
      <c r="J7" s="744" t="s">
        <v>1492</v>
      </c>
      <c r="K7" s="744">
        <v>1</v>
      </c>
      <c r="L7" s="766" t="str">
        <f ca="1">관리대장!F7</f>
        <v>010-9586-3317</v>
      </c>
      <c r="M7" s="744"/>
    </row>
    <row r="8" spans="1:13">
      <c r="A8" s="742" t="str">
        <f ca="1">LEFT(관리대장!E8,6)&amp;RIGHT(관리대장!E8,7)</f>
        <v>4405162221222</v>
      </c>
      <c r="B8" s="743" t="s">
        <v>1489</v>
      </c>
      <c r="C8" s="746" t="str">
        <f ca="1">관리대장!D8</f>
        <v>오매자</v>
      </c>
      <c r="D8" s="765" t="str">
        <f ca="1">LEFT(관리대장!I8,3)&amp;MID(관리대장!I8,5,2)&amp;RIGHT(관리대장!I8,5)&amp;"0"</f>
        <v>32080000940</v>
      </c>
      <c r="E8" s="747"/>
      <c r="F8" s="743" t="s">
        <v>1490</v>
      </c>
      <c r="G8" s="744" t="s">
        <v>1491</v>
      </c>
      <c r="H8" s="744" t="s">
        <v>1492</v>
      </c>
      <c r="I8" s="744"/>
      <c r="J8" s="744" t="s">
        <v>1492</v>
      </c>
      <c r="K8" s="744">
        <v>1</v>
      </c>
      <c r="L8" s="766" t="str">
        <f ca="1">관리대장!F8</f>
        <v>010-3854-2647</v>
      </c>
      <c r="M8" s="744"/>
    </row>
    <row r="9" spans="1:13">
      <c r="A9" s="742" t="str">
        <f ca="1">LEFT(관리대장!E9,6)&amp;RIGHT(관리대장!E9,7)</f>
        <v>5911142025828</v>
      </c>
      <c r="B9" s="743" t="s">
        <v>1489</v>
      </c>
      <c r="C9" s="746" t="str">
        <f ca="1">관리대장!D9</f>
        <v>이순임</v>
      </c>
      <c r="D9" s="765" t="str">
        <f ca="1">LEFT(관리대장!I9,3)&amp;MID(관리대장!I9,5,2)&amp;RIGHT(관리대장!I9,5)&amp;"0"</f>
        <v>32080000940</v>
      </c>
      <c r="E9" s="747"/>
      <c r="F9" s="743" t="s">
        <v>1490</v>
      </c>
      <c r="G9" s="744" t="s">
        <v>1491</v>
      </c>
      <c r="H9" s="744" t="s">
        <v>1492</v>
      </c>
      <c r="I9" s="744"/>
      <c r="J9" s="744" t="s">
        <v>1492</v>
      </c>
      <c r="K9" s="744">
        <v>1</v>
      </c>
      <c r="L9" s="766" t="str">
        <f ca="1">관리대장!F9</f>
        <v>010-6362-3254</v>
      </c>
      <c r="M9" s="744"/>
    </row>
    <row r="10" spans="1:13">
      <c r="A10" s="742" t="str">
        <f ca="1">LEFT(관리대장!E10,6)&amp;RIGHT(관리대장!E10,7)</f>
        <v>6009212927817</v>
      </c>
      <c r="B10" s="743" t="s">
        <v>1489</v>
      </c>
      <c r="C10" s="746" t="str">
        <f ca="1">관리대장!D10</f>
        <v>이종선</v>
      </c>
      <c r="D10" s="765" t="str">
        <f ca="1">LEFT(관리대장!I10,3)&amp;MID(관리대장!I10,5,2)&amp;RIGHT(관리대장!I10,5)&amp;"0"</f>
        <v>32080000940</v>
      </c>
      <c r="E10" s="747"/>
      <c r="F10" s="743" t="s">
        <v>1490</v>
      </c>
      <c r="G10" s="744" t="s">
        <v>1491</v>
      </c>
      <c r="H10" s="744" t="s">
        <v>1492</v>
      </c>
      <c r="I10" s="744"/>
      <c r="J10" s="744" t="s">
        <v>1492</v>
      </c>
      <c r="K10" s="744">
        <v>1</v>
      </c>
      <c r="L10" s="766" t="str">
        <f ca="1">관리대장!F10</f>
        <v>010-8200-2637</v>
      </c>
      <c r="M10" s="744"/>
    </row>
    <row r="11" spans="1:13">
      <c r="A11" s="742" t="str">
        <f ca="1">LEFT(관리대장!E11,6)&amp;RIGHT(관리대장!E11,7)</f>
        <v>5204022024438</v>
      </c>
      <c r="B11" s="743" t="s">
        <v>1489</v>
      </c>
      <c r="C11" s="746" t="str">
        <f ca="1">관리대장!D11</f>
        <v>정정애</v>
      </c>
      <c r="D11" s="765" t="str">
        <f ca="1">LEFT(관리대장!I11,3)&amp;MID(관리대장!I11,5,2)&amp;RIGHT(관리대장!I11,5)&amp;"0"</f>
        <v>32080000940</v>
      </c>
      <c r="E11" s="747"/>
      <c r="F11" s="743" t="s">
        <v>1490</v>
      </c>
      <c r="G11" s="744" t="s">
        <v>1491</v>
      </c>
      <c r="H11" s="744" t="s">
        <v>1492</v>
      </c>
      <c r="I11" s="744"/>
      <c r="J11" s="744" t="s">
        <v>1492</v>
      </c>
      <c r="K11" s="744">
        <v>1</v>
      </c>
      <c r="L11" s="766" t="str">
        <f ca="1">관리대장!F11</f>
        <v>010-3167-8294</v>
      </c>
      <c r="M11" s="744"/>
    </row>
    <row r="12" spans="1:13">
      <c r="A12" s="742" t="str">
        <f ca="1">LEFT(관리대장!E12,6)&amp;RIGHT(관리대장!E12,7)</f>
        <v>6003202023730</v>
      </c>
      <c r="B12" s="743" t="s">
        <v>1489</v>
      </c>
      <c r="C12" s="746" t="str">
        <f ca="1">관리대장!D12</f>
        <v>정차복</v>
      </c>
      <c r="D12" s="765" t="str">
        <f ca="1">LEFT(관리대장!I12,3)&amp;MID(관리대장!I12,5,2)&amp;RIGHT(관리대장!I12,5)&amp;"0"</f>
        <v>32080000940</v>
      </c>
      <c r="E12" s="747"/>
      <c r="F12" s="743" t="s">
        <v>1490</v>
      </c>
      <c r="G12" s="744" t="s">
        <v>1491</v>
      </c>
      <c r="H12" s="744" t="s">
        <v>1492</v>
      </c>
      <c r="I12" s="744"/>
      <c r="J12" s="744" t="s">
        <v>1492</v>
      </c>
      <c r="K12" s="744">
        <v>1</v>
      </c>
      <c r="L12" s="766" t="str">
        <f ca="1">관리대장!F12</f>
        <v>010-5506-0345</v>
      </c>
      <c r="M12" s="744"/>
    </row>
    <row r="13" spans="1:13">
      <c r="A13" s="742" t="str">
        <f ca="1">LEFT(관리대장!E13,6)&amp;RIGHT(관리대장!E13,7)</f>
        <v>5707232025410</v>
      </c>
      <c r="B13" s="743" t="s">
        <v>1489</v>
      </c>
      <c r="C13" s="746" t="str">
        <f ca="1">관리대장!D13</f>
        <v>최정숙</v>
      </c>
      <c r="D13" s="765" t="str">
        <f ca="1">LEFT(관리대장!I13,3)&amp;MID(관리대장!I13,5,2)&amp;RIGHT(관리대장!I13,5)&amp;"0"</f>
        <v>32080000940</v>
      </c>
      <c r="E13" s="747"/>
      <c r="F13" s="743" t="s">
        <v>1490</v>
      </c>
      <c r="G13" s="744" t="s">
        <v>1491</v>
      </c>
      <c r="H13" s="744" t="s">
        <v>1492</v>
      </c>
      <c r="I13" s="744"/>
      <c r="J13" s="744" t="s">
        <v>1492</v>
      </c>
      <c r="K13" s="744">
        <v>1</v>
      </c>
      <c r="L13" s="766" t="str">
        <f ca="1">관리대장!F13</f>
        <v>010-2510-9584</v>
      </c>
      <c r="M13" s="744"/>
    </row>
    <row r="14" spans="1:13">
      <c r="A14" s="742" t="str">
        <f ca="1">LEFT(관리대장!E14,6)&amp;RIGHT(관리대장!E14,7)</f>
        <v>5404262025519</v>
      </c>
      <c r="B14" s="743" t="s">
        <v>1489</v>
      </c>
      <c r="C14" s="746" t="str">
        <f ca="1">관리대장!D14</f>
        <v>유영순</v>
      </c>
      <c r="D14" s="765" t="str">
        <f ca="1">LEFT(관리대장!I14,3)&amp;MID(관리대장!I14,5,2)&amp;RIGHT(관리대장!I14,5)&amp;"0"</f>
        <v>25380001490</v>
      </c>
      <c r="E14" s="747"/>
      <c r="F14" s="743" t="s">
        <v>1490</v>
      </c>
      <c r="G14" s="744" t="s">
        <v>1491</v>
      </c>
      <c r="H14" s="744" t="s">
        <v>1492</v>
      </c>
      <c r="I14" s="744"/>
      <c r="J14" s="744" t="s">
        <v>1492</v>
      </c>
      <c r="K14" s="744">
        <v>1</v>
      </c>
      <c r="L14" s="766" t="str">
        <f ca="1">관리대장!F14</f>
        <v>010-8999-0541</v>
      </c>
      <c r="M14" s="744"/>
    </row>
    <row r="15" spans="1:13">
      <c r="A15" s="742" t="str">
        <f ca="1">LEFT(관리대장!E15,6)&amp;RIGHT(관리대장!E15,7)</f>
        <v>5703192155518</v>
      </c>
      <c r="B15" s="743" t="s">
        <v>1489</v>
      </c>
      <c r="C15" s="746" t="str">
        <f ca="1">관리대장!D15</f>
        <v>이현순</v>
      </c>
      <c r="D15" s="765" t="str">
        <f ca="1">LEFT(관리대장!I15,3)&amp;MID(관리대장!I15,5,2)&amp;RIGHT(관리대장!I15,5)&amp;"0"</f>
        <v>25380001490</v>
      </c>
      <c r="E15" s="747"/>
      <c r="F15" s="743" t="s">
        <v>1490</v>
      </c>
      <c r="G15" s="744" t="s">
        <v>1491</v>
      </c>
      <c r="H15" s="744" t="s">
        <v>1492</v>
      </c>
      <c r="I15" s="744"/>
      <c r="J15" s="744" t="s">
        <v>1492</v>
      </c>
      <c r="K15" s="744">
        <v>1</v>
      </c>
      <c r="L15" s="766" t="str">
        <f ca="1">관리대장!F15</f>
        <v>010-9249-7224</v>
      </c>
      <c r="M15" s="744"/>
    </row>
    <row r="16" spans="1:13">
      <c r="A16" s="742" t="str">
        <f ca="1">LEFT(관리대장!E16,6)&amp;RIGHT(관리대장!E16,7)</f>
        <v>6304132636511</v>
      </c>
      <c r="B16" s="743" t="s">
        <v>1489</v>
      </c>
      <c r="C16" s="746" t="str">
        <f ca="1">관리대장!D16</f>
        <v>김미숙</v>
      </c>
      <c r="D16" s="765" t="str">
        <f ca="1">LEFT(관리대장!I16,3)&amp;MID(관리대장!I16,5,2)&amp;RIGHT(관리대장!I16,5)&amp;"0"</f>
        <v>75394001890</v>
      </c>
      <c r="E16" s="747"/>
      <c r="F16" s="743" t="s">
        <v>1490</v>
      </c>
      <c r="G16" s="744" t="s">
        <v>1491</v>
      </c>
      <c r="H16" s="744" t="s">
        <v>1492</v>
      </c>
      <c r="I16" s="744"/>
      <c r="J16" s="744" t="s">
        <v>1492</v>
      </c>
      <c r="K16" s="744">
        <v>1</v>
      </c>
      <c r="L16" s="766" t="str">
        <f ca="1">관리대장!F16</f>
        <v>010-6788-8421</v>
      </c>
      <c r="M16" s="744"/>
    </row>
    <row r="17" spans="1:13">
      <c r="A17" s="742" t="str">
        <f ca="1">LEFT(관리대장!E17,6)&amp;RIGHT(관리대장!E17,7)</f>
        <v>5802162340112</v>
      </c>
      <c r="B17" s="743" t="s">
        <v>1489</v>
      </c>
      <c r="C17" s="746" t="str">
        <f ca="1">관리대장!D17</f>
        <v>박옥순</v>
      </c>
      <c r="D17" s="765" t="str">
        <f ca="1">LEFT(관리대장!I17,3)&amp;MID(관리대장!I17,5,2)&amp;RIGHT(관리대장!I17,5)&amp;"0"</f>
        <v>75394001890</v>
      </c>
      <c r="E17" s="747"/>
      <c r="F17" s="743" t="s">
        <v>1490</v>
      </c>
      <c r="G17" s="744" t="s">
        <v>1491</v>
      </c>
      <c r="H17" s="744" t="s">
        <v>1492</v>
      </c>
      <c r="I17" s="744"/>
      <c r="J17" s="744" t="s">
        <v>1492</v>
      </c>
      <c r="K17" s="744">
        <v>1</v>
      </c>
      <c r="L17" s="766" t="str">
        <f ca="1">관리대장!F17</f>
        <v>010-5584-3686</v>
      </c>
      <c r="M17" s="744"/>
    </row>
    <row r="18" spans="1:13">
      <c r="A18" s="742" t="str">
        <f ca="1">LEFT(관리대장!E18,6)&amp;RIGHT(관리대장!E18,7)</f>
        <v>5211202030520</v>
      </c>
      <c r="B18" s="743" t="s">
        <v>1489</v>
      </c>
      <c r="C18" s="746" t="str">
        <f ca="1">관리대장!D18</f>
        <v>윤여도</v>
      </c>
      <c r="D18" s="765" t="str">
        <f ca="1">LEFT(관리대장!I18,3)&amp;MID(관리대장!I18,5,2)&amp;RIGHT(관리대장!I18,5)&amp;"0"</f>
        <v>75394001890</v>
      </c>
      <c r="E18" s="747"/>
      <c r="F18" s="743" t="s">
        <v>1490</v>
      </c>
      <c r="G18" s="744" t="s">
        <v>1491</v>
      </c>
      <c r="H18" s="744" t="s">
        <v>1492</v>
      </c>
      <c r="I18" s="744"/>
      <c r="J18" s="744" t="s">
        <v>1492</v>
      </c>
      <c r="K18" s="744">
        <v>1</v>
      </c>
      <c r="L18" s="766" t="str">
        <f ca="1">관리대장!F18</f>
        <v>010-6420-0542</v>
      </c>
      <c r="M18" s="744"/>
    </row>
    <row r="19" spans="1:13">
      <c r="A19" s="742" t="str">
        <f ca="1">LEFT(관리대장!E19,6)&amp;RIGHT(관리대장!E19,7)</f>
        <v>5007022029811</v>
      </c>
      <c r="B19" s="743" t="s">
        <v>1489</v>
      </c>
      <c r="C19" s="746" t="str">
        <f ca="1">관리대장!D19</f>
        <v>임유덕</v>
      </c>
      <c r="D19" s="765" t="str">
        <f ca="1">LEFT(관리대장!I19,3)&amp;MID(관리대장!I19,5,2)&amp;RIGHT(관리대장!I19,5)&amp;"0"</f>
        <v>79380016080</v>
      </c>
      <c r="E19" s="747"/>
      <c r="F19" s="743" t="s">
        <v>1490</v>
      </c>
      <c r="G19" s="744" t="s">
        <v>1491</v>
      </c>
      <c r="H19" s="744" t="s">
        <v>1492</v>
      </c>
      <c r="I19" s="744"/>
      <c r="J19" s="744" t="s">
        <v>1492</v>
      </c>
      <c r="K19" s="744">
        <v>1</v>
      </c>
      <c r="L19" s="766" t="str">
        <f ca="1">관리대장!F19</f>
        <v>010-2881-1073</v>
      </c>
      <c r="M19" s="744"/>
    </row>
    <row r="20" spans="1:13">
      <c r="A20" s="742" t="str">
        <f ca="1">LEFT(관리대장!E20,6)&amp;RIGHT(관리대장!E20,7)</f>
        <v>5701282079714</v>
      </c>
      <c r="B20" s="743" t="s">
        <v>1489</v>
      </c>
      <c r="C20" s="746" t="str">
        <f ca="1">관리대장!D20</f>
        <v>엄정원</v>
      </c>
      <c r="D20" s="765" t="str">
        <f ca="1">LEFT(관리대장!I20,3)&amp;MID(관리대장!I20,5,2)&amp;RIGHT(관리대장!I20,5)&amp;"0"</f>
        <v>79380016080</v>
      </c>
      <c r="E20" s="747"/>
      <c r="F20" s="743" t="s">
        <v>1490</v>
      </c>
      <c r="G20" s="744" t="s">
        <v>1491</v>
      </c>
      <c r="H20" s="744" t="s">
        <v>1492</v>
      </c>
      <c r="I20" s="744"/>
      <c r="J20" s="744" t="s">
        <v>1492</v>
      </c>
      <c r="K20" s="744">
        <v>1</v>
      </c>
      <c r="L20" s="766" t="str">
        <f ca="1">관리대장!F20</f>
        <v>010-9915-5263</v>
      </c>
      <c r="M20" s="744"/>
    </row>
    <row r="21" spans="1:13">
      <c r="A21" s="742" t="str">
        <f ca="1">LEFT(관리대장!E21,6)&amp;RIGHT(관리대장!E21,7)</f>
        <v>6303202392311</v>
      </c>
      <c r="B21" s="743" t="s">
        <v>1489</v>
      </c>
      <c r="C21" s="746" t="str">
        <f ca="1">관리대장!D21</f>
        <v>최영해</v>
      </c>
      <c r="D21" s="765" t="str">
        <f ca="1">LEFT(관리대장!I21,3)&amp;MID(관리대장!I21,5,2)&amp;RIGHT(관리대장!I21,5)&amp;"0"</f>
        <v>79380016080</v>
      </c>
      <c r="E21" s="747"/>
      <c r="F21" s="743" t="s">
        <v>1490</v>
      </c>
      <c r="G21" s="744" t="s">
        <v>1491</v>
      </c>
      <c r="H21" s="744" t="s">
        <v>1492</v>
      </c>
      <c r="I21" s="744"/>
      <c r="J21" s="744" t="s">
        <v>1492</v>
      </c>
      <c r="K21" s="744">
        <v>1</v>
      </c>
      <c r="L21" s="766" t="str">
        <f ca="1">관리대장!F21</f>
        <v>010-9467-1203</v>
      </c>
      <c r="M21" s="744"/>
    </row>
    <row r="22" spans="1:13">
      <c r="A22" s="742" t="str">
        <f ca="1">LEFT(관리대장!E22,6)&amp;RIGHT(관리대장!E22,7)</f>
        <v>6503152117935</v>
      </c>
      <c r="B22" s="743" t="s">
        <v>1489</v>
      </c>
      <c r="C22" s="746" t="str">
        <f ca="1">관리대장!D22</f>
        <v>김영희</v>
      </c>
      <c r="D22" s="765" t="str">
        <f ca="1">LEFT(관리대장!I22,3)&amp;MID(관리대장!I22,5,2)&amp;RIGHT(관리대장!I22,5)&amp;"0"</f>
        <v>64080006970</v>
      </c>
      <c r="E22" s="747"/>
      <c r="F22" s="743" t="s">
        <v>1490</v>
      </c>
      <c r="G22" s="744" t="s">
        <v>1491</v>
      </c>
      <c r="H22" s="744" t="s">
        <v>1492</v>
      </c>
      <c r="I22" s="744"/>
      <c r="J22" s="744" t="s">
        <v>1492</v>
      </c>
      <c r="K22" s="744">
        <v>1</v>
      </c>
      <c r="L22" s="766" t="str">
        <f ca="1">관리대장!F22</f>
        <v>010-8379-6895</v>
      </c>
      <c r="M22" s="744"/>
    </row>
    <row r="23" spans="1:13">
      <c r="A23" s="742" t="str">
        <f ca="1">LEFT(관리대장!E23,6)&amp;RIGHT(관리대장!E23,7)</f>
        <v>6007092659318</v>
      </c>
      <c r="B23" s="743" t="s">
        <v>1489</v>
      </c>
      <c r="C23" s="746" t="str">
        <f ca="1">관리대장!D23</f>
        <v>김옥순</v>
      </c>
      <c r="D23" s="765" t="str">
        <f ca="1">LEFT(관리대장!I23,3)&amp;MID(관리대장!I23,5,2)&amp;RIGHT(관리대장!I23,5)&amp;"0"</f>
        <v>64080006970</v>
      </c>
      <c r="E23" s="747"/>
      <c r="F23" s="743" t="s">
        <v>1490</v>
      </c>
      <c r="G23" s="744" t="s">
        <v>1491</v>
      </c>
      <c r="H23" s="744" t="s">
        <v>1492</v>
      </c>
      <c r="I23" s="744"/>
      <c r="J23" s="744" t="s">
        <v>1492</v>
      </c>
      <c r="K23" s="744">
        <v>1</v>
      </c>
      <c r="L23" s="766" t="str">
        <f ca="1">관리대장!F23</f>
        <v>010-3561-3628</v>
      </c>
      <c r="M23" s="744"/>
    </row>
    <row r="24" spans="1:13">
      <c r="A24" s="742" t="str">
        <f ca="1">LEFT(관리대장!E24,6)&amp;RIGHT(관리대장!E24,7)</f>
        <v>5906102559918</v>
      </c>
      <c r="B24" s="743" t="s">
        <v>1489</v>
      </c>
      <c r="C24" s="746" t="str">
        <f ca="1">관리대장!D24</f>
        <v>김후남</v>
      </c>
      <c r="D24" s="765" t="str">
        <f ca="1">LEFT(관리대장!I24,3)&amp;MID(관리대장!I24,5,2)&amp;RIGHT(관리대장!I24,5)&amp;"0"</f>
        <v>64080006970</v>
      </c>
      <c r="E24" s="747"/>
      <c r="F24" s="743" t="s">
        <v>1490</v>
      </c>
      <c r="G24" s="744" t="s">
        <v>1491</v>
      </c>
      <c r="H24" s="744" t="s">
        <v>1492</v>
      </c>
      <c r="I24" s="744"/>
      <c r="J24" s="744" t="s">
        <v>1492</v>
      </c>
      <c r="K24" s="744">
        <v>1</v>
      </c>
      <c r="L24" s="766" t="str">
        <f ca="1">관리대장!F24</f>
        <v>010-6541-4662</v>
      </c>
      <c r="M24" s="744"/>
    </row>
    <row r="25" spans="1:13">
      <c r="A25" s="742" t="str">
        <f ca="1">LEFT(관리대장!E25,6)&amp;RIGHT(관리대장!E25,7)</f>
        <v>6311152519831</v>
      </c>
      <c r="B25" s="743" t="s">
        <v>1489</v>
      </c>
      <c r="C25" s="746" t="str">
        <f ca="1">관리대장!D25</f>
        <v>문순옥</v>
      </c>
      <c r="D25" s="765" t="str">
        <f ca="1">LEFT(관리대장!I25,3)&amp;MID(관리대장!I25,5,2)&amp;RIGHT(관리대장!I25,5)&amp;"0"</f>
        <v>64080006970</v>
      </c>
      <c r="E25" s="747"/>
      <c r="F25" s="743" t="s">
        <v>1490</v>
      </c>
      <c r="G25" s="744" t="s">
        <v>1491</v>
      </c>
      <c r="H25" s="744" t="s">
        <v>1492</v>
      </c>
      <c r="I25" s="744"/>
      <c r="J25" s="744" t="s">
        <v>1492</v>
      </c>
      <c r="K25" s="744">
        <v>1</v>
      </c>
      <c r="L25" s="766" t="str">
        <f ca="1">관리대장!F25</f>
        <v>010-3293-6909</v>
      </c>
      <c r="M25" s="744"/>
    </row>
    <row r="26" spans="1:13">
      <c r="A26" s="742" t="str">
        <f ca="1">LEFT(관리대장!E26,6)&amp;RIGHT(관리대장!E26,7)</f>
        <v>3902262036610</v>
      </c>
      <c r="B26" s="743" t="s">
        <v>1489</v>
      </c>
      <c r="C26" s="746" t="str">
        <f ca="1">관리대장!D26</f>
        <v>어금용</v>
      </c>
      <c r="D26" s="765" t="str">
        <f ca="1">LEFT(관리대장!I26,3)&amp;MID(관리대장!I26,5,2)&amp;RIGHT(관리대장!I26,5)&amp;"0"</f>
        <v>64080006970</v>
      </c>
      <c r="E26" s="747"/>
      <c r="F26" s="743" t="s">
        <v>1490</v>
      </c>
      <c r="G26" s="744" t="s">
        <v>1491</v>
      </c>
      <c r="H26" s="744" t="s">
        <v>1492</v>
      </c>
      <c r="I26" s="744"/>
      <c r="J26" s="744" t="s">
        <v>1492</v>
      </c>
      <c r="K26" s="744">
        <v>1</v>
      </c>
      <c r="L26" s="766" t="str">
        <f ca="1">관리대장!F26</f>
        <v>010-3732-3389</v>
      </c>
      <c r="M26" s="744"/>
    </row>
    <row r="27" spans="1:13">
      <c r="A27" s="742" t="str">
        <f ca="1">LEFT(관리대장!E27,6)&amp;RIGHT(관리대장!E27,7)</f>
        <v>5803022011618</v>
      </c>
      <c r="B27" s="743" t="s">
        <v>1489</v>
      </c>
      <c r="C27" s="746" t="str">
        <f ca="1">관리대장!D27</f>
        <v>장연옥</v>
      </c>
      <c r="D27" s="765" t="str">
        <f ca="1">LEFT(관리대장!I27,3)&amp;MID(관리대장!I27,5,2)&amp;RIGHT(관리대장!I27,5)&amp;"0"</f>
        <v>64080006970</v>
      </c>
      <c r="E27" s="747"/>
      <c r="F27" s="743" t="s">
        <v>1490</v>
      </c>
      <c r="G27" s="744" t="s">
        <v>1491</v>
      </c>
      <c r="H27" s="744" t="s">
        <v>1492</v>
      </c>
      <c r="I27" s="744"/>
      <c r="J27" s="744" t="s">
        <v>1492</v>
      </c>
      <c r="K27" s="744">
        <v>1</v>
      </c>
      <c r="L27" s="766" t="str">
        <f ca="1">관리대장!F27</f>
        <v>010-4324-2621</v>
      </c>
      <c r="M27" s="744"/>
    </row>
    <row r="28" spans="1:13">
      <c r="A28" s="742" t="str">
        <f ca="1">LEFT(관리대장!E28,6)&amp;RIGHT(관리대장!E28,7)</f>
        <v>6204042530816</v>
      </c>
      <c r="B28" s="743" t="s">
        <v>1489</v>
      </c>
      <c r="C28" s="746" t="str">
        <f ca="1">관리대장!D28</f>
        <v>장행순</v>
      </c>
      <c r="D28" s="765" t="str">
        <f ca="1">LEFT(관리대장!I28,3)&amp;MID(관리대장!I28,5,2)&amp;RIGHT(관리대장!I28,5)&amp;"0"</f>
        <v>64080006970</v>
      </c>
      <c r="E28" s="747"/>
      <c r="F28" s="743" t="s">
        <v>1490</v>
      </c>
      <c r="G28" s="744" t="s">
        <v>1491</v>
      </c>
      <c r="H28" s="744" t="s">
        <v>1492</v>
      </c>
      <c r="I28" s="744"/>
      <c r="J28" s="744" t="s">
        <v>1492</v>
      </c>
      <c r="K28" s="744">
        <v>1</v>
      </c>
      <c r="L28" s="766" t="str">
        <f ca="1">관리대장!F28</f>
        <v>010-2610-3740</v>
      </c>
      <c r="M28" s="744"/>
    </row>
    <row r="29" spans="1:13">
      <c r="A29" s="742" t="str">
        <f ca="1">LEFT(관리대장!E29,6)&amp;RIGHT(관리대장!E29,7)</f>
        <v>5608272023215</v>
      </c>
      <c r="B29" s="743" t="s">
        <v>1489</v>
      </c>
      <c r="C29" s="746" t="str">
        <f ca="1">관리대장!D29</f>
        <v>차영숙</v>
      </c>
      <c r="D29" s="765" t="str">
        <f ca="1">LEFT(관리대장!I29,3)&amp;MID(관리대장!I29,5,2)&amp;RIGHT(관리대장!I29,5)&amp;"0"</f>
        <v>64080006970</v>
      </c>
      <c r="E29" s="747"/>
      <c r="F29" s="743" t="s">
        <v>1490</v>
      </c>
      <c r="G29" s="744" t="s">
        <v>1491</v>
      </c>
      <c r="H29" s="744" t="s">
        <v>1492</v>
      </c>
      <c r="I29" s="744"/>
      <c r="J29" s="744" t="s">
        <v>1492</v>
      </c>
      <c r="K29" s="744">
        <v>1</v>
      </c>
      <c r="L29" s="766" t="str">
        <f ca="1">관리대장!F29</f>
        <v>010-4568-9675</v>
      </c>
      <c r="M29" s="744"/>
    </row>
    <row r="30" spans="1:13">
      <c r="A30" s="742" t="str">
        <f ca="1">LEFT(관리대장!E30,6)&amp;RIGHT(관리대장!E30,7)</f>
        <v>5503052462815</v>
      </c>
      <c r="B30" s="743" t="s">
        <v>1489</v>
      </c>
      <c r="C30" s="746" t="str">
        <f ca="1">관리대장!D30</f>
        <v>이종희</v>
      </c>
      <c r="D30" s="765" t="str">
        <f ca="1">LEFT(관리대장!I30,3)&amp;MID(관리대장!I30,5,2)&amp;RIGHT(관리대장!I30,5)&amp;"0"</f>
        <v>21780192820</v>
      </c>
      <c r="E30" s="747"/>
      <c r="F30" s="743" t="s">
        <v>1490</v>
      </c>
      <c r="G30" s="744" t="s">
        <v>1491</v>
      </c>
      <c r="H30" s="744" t="s">
        <v>1492</v>
      </c>
      <c r="I30" s="744"/>
      <c r="J30" s="744" t="s">
        <v>1492</v>
      </c>
      <c r="K30" s="744">
        <v>1</v>
      </c>
      <c r="L30" s="766" t="str">
        <f ca="1">관리대장!F30</f>
        <v>010-3251-8455</v>
      </c>
      <c r="M30" s="744"/>
    </row>
    <row r="31" spans="1:13">
      <c r="A31" s="742" t="str">
        <f ca="1">LEFT(관리대장!E31,6)&amp;RIGHT(관리대장!E31,7)</f>
        <v>5006132167910</v>
      </c>
      <c r="B31" s="743" t="s">
        <v>1489</v>
      </c>
      <c r="C31" s="746" t="str">
        <f ca="1">관리대장!D31</f>
        <v>김정완</v>
      </c>
      <c r="D31" s="765" t="str">
        <f ca="1">LEFT(관리대장!I31,3)&amp;MID(관리대장!I31,5,2)&amp;RIGHT(관리대장!I31,5)&amp;"0"</f>
        <v>21780192820</v>
      </c>
      <c r="E31" s="747"/>
      <c r="F31" s="743" t="s">
        <v>1490</v>
      </c>
      <c r="G31" s="744" t="s">
        <v>1491</v>
      </c>
      <c r="H31" s="744" t="s">
        <v>1492</v>
      </c>
      <c r="I31" s="744"/>
      <c r="J31" s="744" t="s">
        <v>1492</v>
      </c>
      <c r="K31" s="744">
        <v>1</v>
      </c>
      <c r="L31" s="766" t="str">
        <f ca="1">관리대장!F31</f>
        <v>010-3198-9639</v>
      </c>
      <c r="M31" s="744"/>
    </row>
    <row r="32" spans="1:13">
      <c r="A32" s="742" t="str">
        <f ca="1">LEFT(관리대장!E32,6)&amp;RIGHT(관리대장!E32,7)</f>
        <v>6005052031413</v>
      </c>
      <c r="B32" s="743" t="s">
        <v>1489</v>
      </c>
      <c r="C32" s="746" t="str">
        <f ca="1">관리대장!D32</f>
        <v>한숙자</v>
      </c>
      <c r="D32" s="765" t="str">
        <f ca="1">LEFT(관리대장!I32,3)&amp;MID(관리대장!I32,5,2)&amp;RIGHT(관리대장!I32,5)&amp;"0"</f>
        <v>21780192820</v>
      </c>
      <c r="E32" s="747"/>
      <c r="F32" s="743" t="s">
        <v>1490</v>
      </c>
      <c r="G32" s="744" t="s">
        <v>1491</v>
      </c>
      <c r="H32" s="744" t="s">
        <v>1492</v>
      </c>
      <c r="I32" s="744"/>
      <c r="J32" s="744" t="s">
        <v>1492</v>
      </c>
      <c r="K32" s="744">
        <v>1</v>
      </c>
      <c r="L32" s="766" t="str">
        <f ca="1">관리대장!F32</f>
        <v>010-2150-3860</v>
      </c>
      <c r="M32" s="744"/>
    </row>
    <row r="33" spans="1:13">
      <c r="A33" s="742" t="str">
        <f ca="1">LEFT(관리대장!E33,6)&amp;RIGHT(관리대장!E33,7)</f>
        <v>5311152017733</v>
      </c>
      <c r="B33" s="743" t="s">
        <v>1489</v>
      </c>
      <c r="C33" s="746" t="str">
        <f ca="1">관리대장!D33</f>
        <v>이유진</v>
      </c>
      <c r="D33" s="765" t="str">
        <f ca="1">LEFT(관리대장!I33,3)&amp;MID(관리대장!I33,5,2)&amp;RIGHT(관리대장!I33,5)&amp;"0"</f>
        <v>21780192820</v>
      </c>
      <c r="E33" s="747"/>
      <c r="F33" s="743" t="s">
        <v>1490</v>
      </c>
      <c r="G33" s="744" t="s">
        <v>1491</v>
      </c>
      <c r="H33" s="744" t="s">
        <v>1492</v>
      </c>
      <c r="I33" s="744"/>
      <c r="J33" s="744" t="s">
        <v>1492</v>
      </c>
      <c r="K33" s="744">
        <v>1</v>
      </c>
      <c r="L33" s="766" t="str">
        <f ca="1">관리대장!F33</f>
        <v>010-7443-4249</v>
      </c>
      <c r="M33" s="744"/>
    </row>
    <row r="34" spans="1:13">
      <c r="A34" s="742" t="str">
        <f ca="1">LEFT(관리대장!E34,6)&amp;RIGHT(관리대장!E34,7)</f>
        <v>6806232453118</v>
      </c>
      <c r="B34" s="743" t="s">
        <v>1489</v>
      </c>
      <c r="C34" s="746" t="str">
        <f ca="1">관리대장!D34</f>
        <v>유경자</v>
      </c>
      <c r="D34" s="765" t="str">
        <f ca="1">LEFT(관리대장!I34,3)&amp;MID(관리대장!I34,5,2)&amp;RIGHT(관리대장!I34,5)&amp;"0"</f>
        <v>11480553160</v>
      </c>
      <c r="E34" s="747"/>
      <c r="F34" s="743" t="s">
        <v>1490</v>
      </c>
      <c r="G34" s="744" t="s">
        <v>1491</v>
      </c>
      <c r="H34" s="744" t="s">
        <v>1492</v>
      </c>
      <c r="I34" s="744"/>
      <c r="J34" s="744" t="s">
        <v>1492</v>
      </c>
      <c r="K34" s="744">
        <v>1</v>
      </c>
      <c r="L34" s="766" t="str">
        <f ca="1">관리대장!F34</f>
        <v>010-4744-3871</v>
      </c>
      <c r="M34" s="744"/>
    </row>
    <row r="35" spans="1:13">
      <c r="A35" s="742" t="str">
        <f ca="1">LEFT(관리대장!E35,6)&amp;RIGHT(관리대장!E35,7)</f>
        <v>4405162221222</v>
      </c>
      <c r="B35" s="743" t="s">
        <v>1489</v>
      </c>
      <c r="C35" s="746" t="str">
        <f ca="1">관리대장!D35</f>
        <v>오매자</v>
      </c>
      <c r="D35" s="765" t="str">
        <f ca="1">LEFT(관리대장!I35,3)&amp;MID(관리대장!I35,5,2)&amp;RIGHT(관리대장!I35,5)&amp;"0"</f>
        <v>32080000940</v>
      </c>
      <c r="E35" s="747"/>
      <c r="F35" s="743" t="s">
        <v>1490</v>
      </c>
      <c r="G35" s="744" t="s">
        <v>1491</v>
      </c>
      <c r="H35" s="744" t="s">
        <v>1492</v>
      </c>
      <c r="I35" s="744"/>
      <c r="J35" s="744" t="s">
        <v>1492</v>
      </c>
      <c r="K35" s="744">
        <v>1</v>
      </c>
      <c r="L35" s="766" t="str">
        <f ca="1">관리대장!F35</f>
        <v>010-3854-2647</v>
      </c>
      <c r="M35" s="744"/>
    </row>
    <row r="36" spans="1:13">
      <c r="A36" s="742" t="str">
        <f ca="1">LEFT(관리대장!E36,6)&amp;RIGHT(관리대장!E36,7)</f>
        <v>6812272919416</v>
      </c>
      <c r="B36" s="743" t="s">
        <v>1489</v>
      </c>
      <c r="C36" s="746" t="str">
        <f ca="1">관리대장!D36</f>
        <v>곽영심</v>
      </c>
      <c r="D36" s="765" t="str">
        <f ca="1">LEFT(관리대장!I36,3)&amp;MID(관리대장!I36,5,2)&amp;RIGHT(관리대장!I36,5)&amp;"0"</f>
        <v>63980013420</v>
      </c>
      <c r="E36" s="747"/>
      <c r="F36" s="743" t="s">
        <v>1490</v>
      </c>
      <c r="G36" s="744" t="s">
        <v>1491</v>
      </c>
      <c r="H36" s="744" t="s">
        <v>1492</v>
      </c>
      <c r="I36" s="744"/>
      <c r="J36" s="744" t="s">
        <v>1492</v>
      </c>
      <c r="K36" s="744">
        <v>1</v>
      </c>
      <c r="L36" s="766" t="str">
        <f ca="1">관리대장!F36</f>
        <v>010-7723-6690</v>
      </c>
      <c r="M36" s="744"/>
    </row>
    <row r="37" spans="1:13">
      <c r="A37" s="742" t="str">
        <f ca="1">LEFT(관리대장!E37,6)&amp;RIGHT(관리대장!E37,7)</f>
        <v>6411242340110</v>
      </c>
      <c r="B37" s="743" t="s">
        <v>1489</v>
      </c>
      <c r="C37" s="746" t="str">
        <f ca="1">관리대장!D37</f>
        <v>안복선</v>
      </c>
      <c r="D37" s="765" t="str">
        <f ca="1">LEFT(관리대장!I37,3)&amp;MID(관리대장!I37,5,2)&amp;RIGHT(관리대장!I37,5)&amp;"0"</f>
        <v>63980013420</v>
      </c>
      <c r="E37" s="747"/>
      <c r="F37" s="743" t="s">
        <v>1490</v>
      </c>
      <c r="G37" s="744" t="s">
        <v>1491</v>
      </c>
      <c r="H37" s="744" t="s">
        <v>1492</v>
      </c>
      <c r="I37" s="744"/>
      <c r="J37" s="744" t="s">
        <v>1492</v>
      </c>
      <c r="K37" s="744">
        <v>1</v>
      </c>
      <c r="L37" s="766" t="str">
        <f ca="1">관리대장!F37</f>
        <v>010-9434-9168</v>
      </c>
      <c r="M37" s="744"/>
    </row>
    <row r="38" spans="1:13">
      <c r="A38" s="742" t="str">
        <f ca="1">LEFT(관리대장!E38,6)&amp;RIGHT(관리대장!E38,7)</f>
        <v>6606152328618</v>
      </c>
      <c r="B38" s="743" t="s">
        <v>1489</v>
      </c>
      <c r="C38" s="746" t="str">
        <f ca="1">관리대장!D38</f>
        <v>이행자</v>
      </c>
      <c r="D38" s="765" t="str">
        <f ca="1">LEFT(관리대장!I38,3)&amp;MID(관리대장!I38,5,2)&amp;RIGHT(관리대장!I38,5)&amp;"0"</f>
        <v>63980013420</v>
      </c>
      <c r="E38" s="747"/>
      <c r="F38" s="743" t="s">
        <v>1490</v>
      </c>
      <c r="G38" s="744" t="s">
        <v>1491</v>
      </c>
      <c r="H38" s="744" t="s">
        <v>1492</v>
      </c>
      <c r="I38" s="744"/>
      <c r="J38" s="744" t="s">
        <v>1492</v>
      </c>
      <c r="K38" s="744">
        <v>1</v>
      </c>
      <c r="L38" s="766" t="str">
        <f ca="1">관리대장!F38</f>
        <v>010-4547-7098</v>
      </c>
      <c r="M38" s="744"/>
    </row>
    <row r="39" spans="1:13">
      <c r="A39" s="742" t="str">
        <f ca="1">LEFT(관리대장!E39,6)&amp;RIGHT(관리대장!E39,7)</f>
        <v>5602242063716</v>
      </c>
      <c r="B39" s="743" t="s">
        <v>1489</v>
      </c>
      <c r="C39" s="746" t="str">
        <f ca="1">관리대장!D39</f>
        <v>전경자</v>
      </c>
      <c r="D39" s="765" t="str">
        <f ca="1">LEFT(관리대장!I39,3)&amp;MID(관리대장!I39,5,2)&amp;RIGHT(관리대장!I39,5)&amp;"0"</f>
        <v>63980013420</v>
      </c>
      <c r="E39" s="747"/>
      <c r="F39" s="743" t="s">
        <v>1490</v>
      </c>
      <c r="G39" s="744" t="s">
        <v>1491</v>
      </c>
      <c r="H39" s="744" t="s">
        <v>1492</v>
      </c>
      <c r="I39" s="744"/>
      <c r="J39" s="744" t="s">
        <v>1492</v>
      </c>
      <c r="K39" s="744">
        <v>1</v>
      </c>
      <c r="L39" s="766" t="str">
        <f ca="1">관리대장!F39</f>
        <v>010-6744-0712</v>
      </c>
      <c r="M39" s="744"/>
    </row>
    <row r="40" spans="1:13">
      <c r="A40" s="742" t="str">
        <f ca="1">LEFT(관리대장!E40,6)&amp;RIGHT(관리대장!E40,7)</f>
        <v>6801012113116</v>
      </c>
      <c r="B40" s="743" t="s">
        <v>1489</v>
      </c>
      <c r="C40" s="746" t="str">
        <f ca="1">관리대장!D40</f>
        <v>김인숙</v>
      </c>
      <c r="D40" s="765" t="str">
        <f ca="1">LEFT(관리대장!I40,3)&amp;MID(관리대장!I40,5,2)&amp;RIGHT(관리대장!I40,5)&amp;"0"</f>
        <v>21082776260</v>
      </c>
      <c r="E40" s="747"/>
      <c r="F40" s="743" t="s">
        <v>1490</v>
      </c>
      <c r="G40" s="744" t="s">
        <v>1491</v>
      </c>
      <c r="H40" s="744" t="s">
        <v>1492</v>
      </c>
      <c r="I40" s="744"/>
      <c r="J40" s="744" t="s">
        <v>1492</v>
      </c>
      <c r="K40" s="744">
        <v>1</v>
      </c>
      <c r="L40" s="766" t="str">
        <f ca="1">관리대장!F40</f>
        <v>010-4671-3585</v>
      </c>
      <c r="M40" s="744"/>
    </row>
    <row r="41" spans="1:13">
      <c r="A41" s="742" t="str">
        <f ca="1">LEFT(관리대장!E41,6)&amp;RIGHT(관리대장!E41,7)</f>
        <v>5101172357910</v>
      </c>
      <c r="B41" s="743" t="s">
        <v>1489</v>
      </c>
      <c r="C41" s="746" t="str">
        <f ca="1">관리대장!D41</f>
        <v>백점순</v>
      </c>
      <c r="D41" s="765" t="str">
        <f ca="1">LEFT(관리대장!I41,3)&amp;MID(관리대장!I41,5,2)&amp;RIGHT(관리대장!I41,5)&amp;"0"</f>
        <v>21082776260</v>
      </c>
      <c r="E41" s="747"/>
      <c r="F41" s="743" t="s">
        <v>1490</v>
      </c>
      <c r="G41" s="744" t="s">
        <v>1491</v>
      </c>
      <c r="H41" s="744" t="s">
        <v>1492</v>
      </c>
      <c r="I41" s="744"/>
      <c r="J41" s="744" t="s">
        <v>1492</v>
      </c>
      <c r="K41" s="744">
        <v>1</v>
      </c>
      <c r="L41" s="766" t="str">
        <f ca="1">관리대장!F41</f>
        <v>010-8874-7744</v>
      </c>
      <c r="M41" s="744"/>
    </row>
    <row r="42" spans="1:13">
      <c r="A42" s="742" t="str">
        <f ca="1">LEFT(관리대장!E42,6)&amp;RIGHT(관리대장!E42,7)</f>
        <v>5912232543622</v>
      </c>
      <c r="B42" s="743" t="s">
        <v>1489</v>
      </c>
      <c r="C42" s="746" t="str">
        <f ca="1">관리대장!D42</f>
        <v>유은옥</v>
      </c>
      <c r="D42" s="765" t="str">
        <f ca="1">LEFT(관리대장!I42,3)&amp;MID(관리대장!I42,5,2)&amp;RIGHT(관리대장!I42,5)&amp;"0"</f>
        <v>21082776260</v>
      </c>
      <c r="E42" s="747"/>
      <c r="F42" s="743" t="s">
        <v>1490</v>
      </c>
      <c r="G42" s="744" t="s">
        <v>1491</v>
      </c>
      <c r="H42" s="744" t="s">
        <v>1492</v>
      </c>
      <c r="I42" s="744"/>
      <c r="J42" s="744" t="s">
        <v>1492</v>
      </c>
      <c r="K42" s="744">
        <v>1</v>
      </c>
      <c r="L42" s="766" t="str">
        <f ca="1">관리대장!F42</f>
        <v>010-6268-1223</v>
      </c>
      <c r="M42" s="744"/>
    </row>
    <row r="43" spans="1:13">
      <c r="A43" s="742" t="str">
        <f ca="1">LEFT(관리대장!E43,6)&amp;RIGHT(관리대장!E43,7)</f>
        <v>8508241032818</v>
      </c>
      <c r="B43" s="743" t="s">
        <v>1489</v>
      </c>
      <c r="C43" s="746" t="str">
        <f ca="1">관리대장!D43</f>
        <v>이경재</v>
      </c>
      <c r="D43" s="765" t="str">
        <f ca="1">LEFT(관리대장!I43,3)&amp;MID(관리대장!I43,5,2)&amp;RIGHT(관리대장!I43,5)&amp;"0"</f>
        <v>21082776260</v>
      </c>
      <c r="E43" s="747"/>
      <c r="F43" s="743" t="s">
        <v>1490</v>
      </c>
      <c r="G43" s="744" t="s">
        <v>1491</v>
      </c>
      <c r="H43" s="744" t="s">
        <v>1492</v>
      </c>
      <c r="I43" s="744"/>
      <c r="J43" s="744" t="s">
        <v>1492</v>
      </c>
      <c r="K43" s="744">
        <v>1</v>
      </c>
      <c r="L43" s="766" t="str">
        <f ca="1">관리대장!F43</f>
        <v>010-2009-7106</v>
      </c>
      <c r="M43" s="744"/>
    </row>
    <row r="44" spans="1:13">
      <c r="A44" s="742" t="str">
        <f ca="1">LEFT(관리대장!E44,6)&amp;RIGHT(관리대장!E44,7)</f>
        <v>5712192030514</v>
      </c>
      <c r="B44" s="743" t="s">
        <v>1489</v>
      </c>
      <c r="C44" s="746" t="str">
        <f ca="1">관리대장!D44</f>
        <v>이명례</v>
      </c>
      <c r="D44" s="765" t="str">
        <f ca="1">LEFT(관리대장!I44,3)&amp;MID(관리대장!I44,5,2)&amp;RIGHT(관리대장!I44,5)&amp;"0"</f>
        <v>21082776260</v>
      </c>
      <c r="E44" s="747"/>
      <c r="F44" s="743" t="s">
        <v>1490</v>
      </c>
      <c r="G44" s="744" t="s">
        <v>1491</v>
      </c>
      <c r="H44" s="744" t="s">
        <v>1492</v>
      </c>
      <c r="I44" s="744"/>
      <c r="J44" s="744" t="s">
        <v>1492</v>
      </c>
      <c r="K44" s="744">
        <v>1</v>
      </c>
      <c r="L44" s="766" t="str">
        <f ca="1">관리대장!F44</f>
        <v>010-4045-5048</v>
      </c>
      <c r="M44" s="744"/>
    </row>
    <row r="45" spans="1:13">
      <c r="A45" s="742" t="str">
        <f ca="1">LEFT(관리대장!E45,6)&amp;RIGHT(관리대장!E45,7)</f>
        <v>6510252388228</v>
      </c>
      <c r="B45" s="743" t="s">
        <v>1489</v>
      </c>
      <c r="C45" s="746" t="str">
        <f ca="1">관리대장!D45</f>
        <v>이순덕</v>
      </c>
      <c r="D45" s="765" t="str">
        <f ca="1">LEFT(관리대장!I45,3)&amp;MID(관리대장!I45,5,2)&amp;RIGHT(관리대장!I45,5)&amp;"0"</f>
        <v>21082776260</v>
      </c>
      <c r="E45" s="747"/>
      <c r="F45" s="743" t="s">
        <v>1490</v>
      </c>
      <c r="G45" s="744" t="s">
        <v>1491</v>
      </c>
      <c r="H45" s="744" t="s">
        <v>1492</v>
      </c>
      <c r="I45" s="744"/>
      <c r="J45" s="744" t="s">
        <v>1492</v>
      </c>
      <c r="K45" s="744">
        <v>1</v>
      </c>
      <c r="L45" s="766" t="str">
        <f ca="1">관리대장!F45</f>
        <v>010-6250-2388</v>
      </c>
      <c r="M45" s="744"/>
    </row>
    <row r="46" spans="1:13">
      <c r="A46" s="742" t="str">
        <f>LEFT(관리대장!E46,6)&amp;RIGHT(관리대장!E46,7)</f>
        <v>5503152009926</v>
      </c>
      <c r="B46" s="743" t="s">
        <v>1489</v>
      </c>
      <c r="C46" s="746" t="str">
        <f ca="1">관리대장!D46</f>
        <v>강경란</v>
      </c>
      <c r="D46" s="765" t="str">
        <f ca="1">LEFT(관리대장!I46,3)&amp;MID(관리대장!I46,5,2)&amp;RIGHT(관리대장!I46,5)&amp;"0"</f>
        <v>21791022590</v>
      </c>
      <c r="E46" s="747"/>
      <c r="F46" s="743" t="s">
        <v>1490</v>
      </c>
      <c r="G46" s="744" t="s">
        <v>1491</v>
      </c>
      <c r="H46" s="744" t="s">
        <v>1492</v>
      </c>
      <c r="I46" s="744"/>
      <c r="J46" s="744" t="s">
        <v>1492</v>
      </c>
      <c r="K46" s="744">
        <v>1</v>
      </c>
      <c r="L46" s="766" t="str">
        <f ca="1">관리대장!F46</f>
        <v>010-4100-3371</v>
      </c>
      <c r="M46" s="744"/>
    </row>
    <row r="47" spans="1:13">
      <c r="A47" s="742" t="str">
        <f>LEFT(관리대장!E47,6)&amp;RIGHT(관리대장!E47,7)</f>
        <v>6210012382624</v>
      </c>
      <c r="B47" s="743" t="s">
        <v>1489</v>
      </c>
      <c r="C47" s="746" t="str">
        <f ca="1">관리대장!D47</f>
        <v>강옥기</v>
      </c>
      <c r="D47" s="765" t="str">
        <f ca="1">LEFT(관리대장!I47,3)&amp;MID(관리대장!I47,5,2)&amp;RIGHT(관리대장!I47,5)&amp;"0"</f>
        <v>21791022590</v>
      </c>
      <c r="E47" s="747"/>
      <c r="F47" s="743" t="s">
        <v>1490</v>
      </c>
      <c r="G47" s="744" t="s">
        <v>1491</v>
      </c>
      <c r="H47" s="744" t="s">
        <v>1492</v>
      </c>
      <c r="I47" s="744"/>
      <c r="J47" s="744" t="s">
        <v>1492</v>
      </c>
      <c r="K47" s="744">
        <v>1</v>
      </c>
      <c r="L47" s="766" t="str">
        <f ca="1">관리대장!F47</f>
        <v>010-4507-0133</v>
      </c>
      <c r="M47" s="744"/>
    </row>
    <row r="48" spans="1:13">
      <c r="A48" s="742" t="str">
        <f>LEFT(관리대장!E48,6)&amp;RIGHT(관리대장!E48,7)</f>
        <v>5012082001726</v>
      </c>
      <c r="B48" s="743" t="s">
        <v>1489</v>
      </c>
      <c r="C48" s="746" t="str">
        <f ca="1">관리대장!D48</f>
        <v>권오례</v>
      </c>
      <c r="D48" s="765" t="str">
        <f ca="1">LEFT(관리대장!I48,3)&amp;MID(관리대장!I48,5,2)&amp;RIGHT(관리대장!I48,5)&amp;"0"</f>
        <v>21791022590</v>
      </c>
      <c r="E48" s="747"/>
      <c r="F48" s="743" t="s">
        <v>1490</v>
      </c>
      <c r="G48" s="744" t="s">
        <v>1491</v>
      </c>
      <c r="H48" s="744" t="s">
        <v>1492</v>
      </c>
      <c r="I48" s="744"/>
      <c r="J48" s="744" t="s">
        <v>1492</v>
      </c>
      <c r="K48" s="744">
        <v>1</v>
      </c>
      <c r="L48" s="766" t="str">
        <f ca="1">관리대장!F48</f>
        <v>010-5271-2590</v>
      </c>
      <c r="M48" s="744"/>
    </row>
    <row r="49" spans="1:13">
      <c r="A49" s="742" t="str">
        <f>LEFT(관리대장!E49,6)&amp;RIGHT(관리대장!E49,7)</f>
        <v>5209202143721</v>
      </c>
      <c r="B49" s="743" t="s">
        <v>1489</v>
      </c>
      <c r="C49" s="746" t="str">
        <f ca="1">관리대장!D49</f>
        <v>김정자</v>
      </c>
      <c r="D49" s="765" t="str">
        <f ca="1">LEFT(관리대장!I49,3)&amp;MID(관리대장!I49,5,2)&amp;RIGHT(관리대장!I49,5)&amp;"0"</f>
        <v>21791022590</v>
      </c>
      <c r="E49" s="747"/>
      <c r="F49" s="743" t="s">
        <v>1490</v>
      </c>
      <c r="G49" s="744" t="s">
        <v>1491</v>
      </c>
      <c r="H49" s="744" t="s">
        <v>1492</v>
      </c>
      <c r="I49" s="744"/>
      <c r="J49" s="744" t="s">
        <v>1492</v>
      </c>
      <c r="K49" s="744">
        <v>1</v>
      </c>
      <c r="L49" s="766" t="str">
        <f ca="1">관리대장!F49</f>
        <v>010-5501-3802</v>
      </c>
      <c r="M49" s="744"/>
    </row>
    <row r="50" spans="1:13">
      <c r="A50" s="742" t="str">
        <f>LEFT(관리대장!E50,6)&amp;RIGHT(관리대장!E50,7)</f>
        <v>5004252019634</v>
      </c>
      <c r="B50" s="743" t="s">
        <v>1489</v>
      </c>
      <c r="C50" s="746" t="str">
        <f ca="1">관리대장!D50</f>
        <v>박귀자</v>
      </c>
      <c r="D50" s="765" t="str">
        <f ca="1">LEFT(관리대장!I50,3)&amp;MID(관리대장!I50,5,2)&amp;RIGHT(관리대장!I50,5)&amp;"0"</f>
        <v>21791022590</v>
      </c>
      <c r="E50" s="747"/>
      <c r="F50" s="743" t="s">
        <v>1490</v>
      </c>
      <c r="G50" s="744" t="s">
        <v>1491</v>
      </c>
      <c r="H50" s="744" t="s">
        <v>1492</v>
      </c>
      <c r="I50" s="744"/>
      <c r="J50" s="744" t="s">
        <v>1492</v>
      </c>
      <c r="K50" s="744">
        <v>1</v>
      </c>
      <c r="L50" s="766" t="str">
        <f ca="1">관리대장!F50</f>
        <v>010-5351-1414</v>
      </c>
      <c r="M50" s="744"/>
    </row>
    <row r="51" spans="1:13">
      <c r="A51" s="742" t="str">
        <f>LEFT(관리대장!E51,6)&amp;RIGHT(관리대장!E51,7)</f>
        <v>5211102691411</v>
      </c>
      <c r="B51" s="743" t="s">
        <v>1489</v>
      </c>
      <c r="C51" s="746" t="str">
        <f ca="1">관리대장!D51</f>
        <v>박영숙</v>
      </c>
      <c r="D51" s="765" t="str">
        <f ca="1">LEFT(관리대장!I51,3)&amp;MID(관리대장!I51,5,2)&amp;RIGHT(관리대장!I51,5)&amp;"0"</f>
        <v>21791022590</v>
      </c>
      <c r="E51" s="747"/>
      <c r="F51" s="743" t="s">
        <v>1490</v>
      </c>
      <c r="G51" s="744" t="s">
        <v>1491</v>
      </c>
      <c r="H51" s="744" t="s">
        <v>1492</v>
      </c>
      <c r="I51" s="744"/>
      <c r="J51" s="744" t="s">
        <v>1492</v>
      </c>
      <c r="K51" s="744">
        <v>1</v>
      </c>
      <c r="L51" s="766" t="str">
        <f ca="1">관리대장!F51</f>
        <v>010-2787-2758</v>
      </c>
      <c r="M51" s="744"/>
    </row>
    <row r="52" spans="1:13">
      <c r="A52" s="742" t="str">
        <f>LEFT(관리대장!E52,6)&amp;RIGHT(관리대장!E52,7)</f>
        <v>5602042241522</v>
      </c>
      <c r="B52" s="743" t="s">
        <v>1489</v>
      </c>
      <c r="C52" s="746" t="str">
        <f ca="1">관리대장!D52</f>
        <v>박응순</v>
      </c>
      <c r="D52" s="765" t="str">
        <f ca="1">LEFT(관리대장!I52,3)&amp;MID(관리대장!I52,5,2)&amp;RIGHT(관리대장!I52,5)&amp;"0"</f>
        <v>21791022590</v>
      </c>
      <c r="E52" s="747"/>
      <c r="F52" s="743" t="s">
        <v>1490</v>
      </c>
      <c r="G52" s="744" t="s">
        <v>1491</v>
      </c>
      <c r="H52" s="744" t="s">
        <v>1492</v>
      </c>
      <c r="I52" s="744"/>
      <c r="J52" s="744" t="s">
        <v>1492</v>
      </c>
      <c r="K52" s="744">
        <v>1</v>
      </c>
      <c r="L52" s="766" t="str">
        <f ca="1">관리대장!F52</f>
        <v>010-5294-2386</v>
      </c>
      <c r="M52" s="744"/>
    </row>
    <row r="53" spans="1:13">
      <c r="A53" s="742" t="str">
        <f>LEFT(관리대장!E53,6)&amp;RIGHT(관리대장!E53,7)</f>
        <v>5210062631712</v>
      </c>
      <c r="B53" s="743" t="s">
        <v>1489</v>
      </c>
      <c r="C53" s="746" t="str">
        <f ca="1">관리대장!D53</f>
        <v>박종덕</v>
      </c>
      <c r="D53" s="765" t="str">
        <f ca="1">LEFT(관리대장!I53,3)&amp;MID(관리대장!I53,5,2)&amp;RIGHT(관리대장!I53,5)&amp;"0"</f>
        <v>21791022590</v>
      </c>
      <c r="E53" s="747"/>
      <c r="F53" s="743" t="s">
        <v>1490</v>
      </c>
      <c r="G53" s="744" t="s">
        <v>1491</v>
      </c>
      <c r="H53" s="744" t="s">
        <v>1492</v>
      </c>
      <c r="I53" s="744"/>
      <c r="J53" s="744" t="s">
        <v>1492</v>
      </c>
      <c r="K53" s="744">
        <v>1</v>
      </c>
      <c r="L53" s="766" t="str">
        <f ca="1">관리대장!F53</f>
        <v>010-7733-2650</v>
      </c>
      <c r="M53" s="744"/>
    </row>
    <row r="54" spans="1:13">
      <c r="A54" s="742" t="str">
        <f>LEFT(관리대장!E54,6)&amp;RIGHT(관리대장!E54,7)</f>
        <v>4410042025818</v>
      </c>
      <c r="B54" s="743" t="s">
        <v>1489</v>
      </c>
      <c r="C54" s="746" t="str">
        <f ca="1">관리대장!D54</f>
        <v>박태임</v>
      </c>
      <c r="D54" s="765" t="str">
        <f ca="1">LEFT(관리대장!I54,3)&amp;MID(관리대장!I54,5,2)&amp;RIGHT(관리대장!I54,5)&amp;"0"</f>
        <v>21791022590</v>
      </c>
      <c r="E54" s="747"/>
      <c r="F54" s="743" t="s">
        <v>1490</v>
      </c>
      <c r="G54" s="744" t="s">
        <v>1491</v>
      </c>
      <c r="H54" s="744" t="s">
        <v>1492</v>
      </c>
      <c r="I54" s="744"/>
      <c r="J54" s="744" t="s">
        <v>1492</v>
      </c>
      <c r="K54" s="744">
        <v>1</v>
      </c>
      <c r="L54" s="766" t="str">
        <f ca="1">관리대장!F54</f>
        <v>010-7747-6561</v>
      </c>
      <c r="M54" s="744"/>
    </row>
    <row r="55" spans="1:13">
      <c r="A55" s="742" t="str">
        <f>LEFT(관리대장!E55,6)&amp;RIGHT(관리대장!E55,7)</f>
        <v>4206282046112</v>
      </c>
      <c r="B55" s="743" t="s">
        <v>1489</v>
      </c>
      <c r="C55" s="746" t="str">
        <f ca="1">관리대장!D55</f>
        <v>변계순</v>
      </c>
      <c r="D55" s="765" t="str">
        <f ca="1">LEFT(관리대장!I55,3)&amp;MID(관리대장!I55,5,2)&amp;RIGHT(관리대장!I55,5)&amp;"0"</f>
        <v>21791022590</v>
      </c>
      <c r="E55" s="747"/>
      <c r="F55" s="743" t="s">
        <v>1490</v>
      </c>
      <c r="G55" s="744" t="s">
        <v>1491</v>
      </c>
      <c r="H55" s="744" t="s">
        <v>1492</v>
      </c>
      <c r="I55" s="744"/>
      <c r="J55" s="744" t="s">
        <v>1492</v>
      </c>
      <c r="K55" s="744">
        <v>1</v>
      </c>
      <c r="L55" s="766" t="str">
        <f ca="1">관리대장!F55</f>
        <v>010-6255-5325</v>
      </c>
      <c r="M55" s="744"/>
    </row>
    <row r="56" spans="1:13">
      <c r="A56" s="742" t="str">
        <f>LEFT(관리대장!E56,6)&amp;RIGHT(관리대장!E56,7)</f>
        <v>5202152536317</v>
      </c>
      <c r="B56" s="743" t="s">
        <v>1489</v>
      </c>
      <c r="C56" s="746" t="str">
        <f ca="1">관리대장!D56</f>
        <v>유금덕</v>
      </c>
      <c r="D56" s="765" t="str">
        <f ca="1">LEFT(관리대장!I56,3)&amp;MID(관리대장!I56,5,2)&amp;RIGHT(관리대장!I56,5)&amp;"0"</f>
        <v>21791022590</v>
      </c>
      <c r="E56" s="747"/>
      <c r="F56" s="743" t="s">
        <v>1490</v>
      </c>
      <c r="G56" s="744" t="s">
        <v>1491</v>
      </c>
      <c r="H56" s="744" t="s">
        <v>1492</v>
      </c>
      <c r="I56" s="744"/>
      <c r="J56" s="744" t="s">
        <v>1492</v>
      </c>
      <c r="K56" s="744">
        <v>1</v>
      </c>
      <c r="L56" s="766" t="str">
        <f ca="1">관리대장!F56</f>
        <v>010-2356-7565</v>
      </c>
      <c r="M56" s="744"/>
    </row>
    <row r="57" spans="1:13">
      <c r="A57" s="742" t="str">
        <f>LEFT(관리대장!E57,6)&amp;RIGHT(관리대장!E57,7)</f>
        <v>5207212228614</v>
      </c>
      <c r="B57" s="743" t="s">
        <v>1489</v>
      </c>
      <c r="C57" s="746" t="str">
        <f ca="1">관리대장!D57</f>
        <v>이정임</v>
      </c>
      <c r="D57" s="765" t="str">
        <f ca="1">LEFT(관리대장!I57,3)&amp;MID(관리대장!I57,5,2)&amp;RIGHT(관리대장!I57,5)&amp;"0"</f>
        <v>21791022590</v>
      </c>
      <c r="E57" s="747"/>
      <c r="F57" s="743" t="s">
        <v>1490</v>
      </c>
      <c r="G57" s="744" t="s">
        <v>1491</v>
      </c>
      <c r="H57" s="744" t="s">
        <v>1492</v>
      </c>
      <c r="I57" s="744"/>
      <c r="J57" s="744" t="s">
        <v>1492</v>
      </c>
      <c r="K57" s="744">
        <v>1</v>
      </c>
      <c r="L57" s="766" t="str">
        <f ca="1">관리대장!F57</f>
        <v>010-2209-0936</v>
      </c>
      <c r="M57" s="744"/>
    </row>
    <row r="58" spans="1:13">
      <c r="A58" s="742" t="str">
        <f>LEFT(관리대장!E58,6)&amp;RIGHT(관리대장!E58,7)</f>
        <v>5710202094716</v>
      </c>
      <c r="B58" s="743" t="s">
        <v>1489</v>
      </c>
      <c r="C58" s="746" t="str">
        <f ca="1">관리대장!D58</f>
        <v>이정희</v>
      </c>
      <c r="D58" s="765" t="str">
        <f ca="1">LEFT(관리대장!I58,3)&amp;MID(관리대장!I58,5,2)&amp;RIGHT(관리대장!I58,5)&amp;"0"</f>
        <v>21791022590</v>
      </c>
      <c r="E58" s="747"/>
      <c r="F58" s="743" t="s">
        <v>1490</v>
      </c>
      <c r="G58" s="744" t="s">
        <v>1491</v>
      </c>
      <c r="H58" s="744" t="s">
        <v>1492</v>
      </c>
      <c r="I58" s="744"/>
      <c r="J58" s="744" t="s">
        <v>1492</v>
      </c>
      <c r="K58" s="744">
        <v>1</v>
      </c>
      <c r="L58" s="766" t="str">
        <f ca="1">관리대장!F58</f>
        <v>010-8919-2559</v>
      </c>
      <c r="M58" s="744"/>
    </row>
    <row r="59" spans="1:13">
      <c r="A59" s="742" t="str">
        <f>LEFT(관리대장!E59,6)&amp;RIGHT(관리대장!E59,7)</f>
        <v>6408262221311</v>
      </c>
      <c r="B59" s="743" t="s">
        <v>1489</v>
      </c>
      <c r="C59" s="746" t="str">
        <f ca="1">관리대장!D59</f>
        <v>임경숙</v>
      </c>
      <c r="D59" s="765" t="str">
        <f ca="1">LEFT(관리대장!I59,3)&amp;MID(관리대장!I59,5,2)&amp;RIGHT(관리대장!I59,5)&amp;"0"</f>
        <v>21791022590</v>
      </c>
      <c r="E59" s="747"/>
      <c r="F59" s="743" t="s">
        <v>1490</v>
      </c>
      <c r="G59" s="744" t="s">
        <v>1491</v>
      </c>
      <c r="H59" s="744" t="s">
        <v>1492</v>
      </c>
      <c r="I59" s="744"/>
      <c r="J59" s="744" t="s">
        <v>1492</v>
      </c>
      <c r="K59" s="744">
        <v>1</v>
      </c>
      <c r="L59" s="766" t="str">
        <f ca="1">관리대장!F59</f>
        <v>010-4124-5910</v>
      </c>
      <c r="M59" s="744"/>
    </row>
    <row r="60" spans="1:13">
      <c r="A60" s="742" t="str">
        <f>LEFT(관리대장!E60,6)&amp;RIGHT(관리대장!E60,7)</f>
        <v>5109032093912</v>
      </c>
      <c r="B60" s="743" t="s">
        <v>1489</v>
      </c>
      <c r="C60" s="746" t="str">
        <f ca="1">관리대장!D60</f>
        <v>임명심</v>
      </c>
      <c r="D60" s="765" t="str">
        <f ca="1">LEFT(관리대장!I60,3)&amp;MID(관리대장!I60,5,2)&amp;RIGHT(관리대장!I60,5)&amp;"0"</f>
        <v>21791022590</v>
      </c>
      <c r="E60" s="747"/>
      <c r="F60" s="743" t="s">
        <v>1490</v>
      </c>
      <c r="G60" s="744" t="s">
        <v>1491</v>
      </c>
      <c r="H60" s="744" t="s">
        <v>1492</v>
      </c>
      <c r="I60" s="744"/>
      <c r="J60" s="744" t="s">
        <v>1492</v>
      </c>
      <c r="K60" s="744">
        <v>1</v>
      </c>
      <c r="L60" s="766" t="str">
        <f ca="1">관리대장!F60</f>
        <v>010-7119-8075</v>
      </c>
      <c r="M60" s="744"/>
    </row>
    <row r="61" spans="1:13">
      <c r="A61" s="742" t="str">
        <f>LEFT(관리대장!E61,6)&amp;RIGHT(관리대장!E61,7)</f>
        <v>4302132009114</v>
      </c>
      <c r="B61" s="743" t="s">
        <v>1489</v>
      </c>
      <c r="C61" s="746" t="str">
        <f ca="1">관리대장!D61</f>
        <v>임영자</v>
      </c>
      <c r="D61" s="765" t="str">
        <f ca="1">LEFT(관리대장!I61,3)&amp;MID(관리대장!I61,5,2)&amp;RIGHT(관리대장!I61,5)&amp;"0"</f>
        <v>21791022590</v>
      </c>
      <c r="E61" s="747"/>
      <c r="F61" s="743" t="s">
        <v>1490</v>
      </c>
      <c r="G61" s="744" t="s">
        <v>1491</v>
      </c>
      <c r="H61" s="744" t="s">
        <v>1492</v>
      </c>
      <c r="I61" s="744"/>
      <c r="J61" s="744" t="s">
        <v>1492</v>
      </c>
      <c r="K61" s="744">
        <v>1</v>
      </c>
      <c r="L61" s="766" t="str">
        <f ca="1">관리대장!F61</f>
        <v>010-9110-3828</v>
      </c>
      <c r="M61" s="744"/>
    </row>
    <row r="62" spans="1:13">
      <c r="A62" s="742" t="str">
        <f>LEFT(관리대장!E62,6)&amp;RIGHT(관리대장!E62,7)</f>
        <v>5907202648210</v>
      </c>
      <c r="B62" s="743" t="s">
        <v>1489</v>
      </c>
      <c r="C62" s="746" t="str">
        <f ca="1">관리대장!D62</f>
        <v>정영자</v>
      </c>
      <c r="D62" s="765" t="str">
        <f ca="1">LEFT(관리대장!I62,3)&amp;MID(관리대장!I62,5,2)&amp;RIGHT(관리대장!I62,5)&amp;"0"</f>
        <v>21791022590</v>
      </c>
      <c r="E62" s="747"/>
      <c r="F62" s="743" t="s">
        <v>1490</v>
      </c>
      <c r="G62" s="744" t="s">
        <v>1491</v>
      </c>
      <c r="H62" s="744" t="s">
        <v>1492</v>
      </c>
      <c r="I62" s="744"/>
      <c r="J62" s="744" t="s">
        <v>1492</v>
      </c>
      <c r="K62" s="744">
        <v>1</v>
      </c>
      <c r="L62" s="766" t="str">
        <f ca="1">관리대장!F62</f>
        <v>010-6482-1067</v>
      </c>
      <c r="M62" s="744"/>
    </row>
    <row r="63" spans="1:13">
      <c r="A63" s="742" t="str">
        <f>LEFT(관리대장!E63,6)&amp;RIGHT(관리대장!E63,7)</f>
        <v>6406152030212</v>
      </c>
      <c r="B63" s="743" t="s">
        <v>1489</v>
      </c>
      <c r="C63" s="746" t="str">
        <f ca="1">관리대장!D63</f>
        <v>임춘자</v>
      </c>
      <c r="D63" s="765" t="str">
        <f ca="1">LEFT(관리대장!I63,3)&amp;MID(관리대장!I63,5,2)&amp;RIGHT(관리대장!I63,5)&amp;"0"</f>
        <v>21080178140</v>
      </c>
      <c r="E63" s="747"/>
      <c r="F63" s="743" t="s">
        <v>1490</v>
      </c>
      <c r="G63" s="744" t="s">
        <v>1491</v>
      </c>
      <c r="H63" s="744" t="s">
        <v>1492</v>
      </c>
      <c r="I63" s="744"/>
      <c r="J63" s="744" t="s">
        <v>1492</v>
      </c>
      <c r="K63" s="744">
        <v>1</v>
      </c>
      <c r="L63" s="766" t="str">
        <f ca="1">관리대장!F63</f>
        <v>010-3726-9912</v>
      </c>
      <c r="M63" s="744"/>
    </row>
    <row r="64" spans="1:13">
      <c r="A64" s="742" t="str">
        <f>LEFT(관리대장!E64,6)&amp;RIGHT(관리대장!E64,7)</f>
        <v>6903072810122</v>
      </c>
      <c r="B64" s="743" t="s">
        <v>1489</v>
      </c>
      <c r="C64" s="746" t="str">
        <f ca="1">관리대장!D64</f>
        <v>김미선</v>
      </c>
      <c r="D64" s="765" t="str">
        <f ca="1">LEFT(관리대장!I64,3)&amp;MID(관리대장!I64,5,2)&amp;RIGHT(관리대장!I64,5)&amp;"0"</f>
        <v>21080178140</v>
      </c>
      <c r="E64" s="747"/>
      <c r="F64" s="743" t="s">
        <v>1490</v>
      </c>
      <c r="G64" s="744" t="s">
        <v>1491</v>
      </c>
      <c r="H64" s="744" t="s">
        <v>1492</v>
      </c>
      <c r="I64" s="744"/>
      <c r="J64" s="744" t="s">
        <v>1492</v>
      </c>
      <c r="K64" s="744">
        <v>1</v>
      </c>
      <c r="L64" s="766" t="str">
        <f ca="1">관리대장!F64</f>
        <v>010-5385-9564</v>
      </c>
      <c r="M64" s="744"/>
    </row>
    <row r="65" spans="1:13">
      <c r="A65" s="742" t="str">
        <f>LEFT(관리대장!E65,6)&amp;RIGHT(관리대장!E65,7)</f>
        <v>6508252387116</v>
      </c>
      <c r="B65" s="743" t="s">
        <v>1489</v>
      </c>
      <c r="C65" s="746" t="str">
        <f ca="1">관리대장!D65</f>
        <v>남현희</v>
      </c>
      <c r="D65" s="765" t="str">
        <f ca="1">LEFT(관리대장!I65,3)&amp;MID(관리대장!I65,5,2)&amp;RIGHT(관리대장!I65,5)&amp;"0"</f>
        <v>21080178140</v>
      </c>
      <c r="E65" s="747"/>
      <c r="F65" s="743" t="s">
        <v>1490</v>
      </c>
      <c r="G65" s="744" t="s">
        <v>1491</v>
      </c>
      <c r="H65" s="744" t="s">
        <v>1492</v>
      </c>
      <c r="I65" s="744"/>
      <c r="J65" s="744" t="s">
        <v>1492</v>
      </c>
      <c r="K65" s="744">
        <v>1</v>
      </c>
      <c r="L65" s="766" t="str">
        <f ca="1">관리대장!F65</f>
        <v>010-7127-6066</v>
      </c>
      <c r="M65" s="744"/>
    </row>
    <row r="66" spans="1:13">
      <c r="A66" s="742" t="str">
        <f>LEFT(관리대장!E66,6)&amp;RIGHT(관리대장!E66,7)</f>
        <v>5610162654917</v>
      </c>
      <c r="B66" s="743" t="s">
        <v>1489</v>
      </c>
      <c r="C66" s="746" t="str">
        <f ca="1">관리대장!D66</f>
        <v>정영숙</v>
      </c>
      <c r="D66" s="765" t="str">
        <f ca="1">LEFT(관리대장!I66,3)&amp;MID(관리대장!I66,5,2)&amp;RIGHT(관리대장!I66,5)&amp;"0"</f>
        <v>21080178140</v>
      </c>
      <c r="E66" s="747"/>
      <c r="F66" s="743" t="s">
        <v>1490</v>
      </c>
      <c r="G66" s="744" t="s">
        <v>1491</v>
      </c>
      <c r="H66" s="744" t="s">
        <v>1492</v>
      </c>
      <c r="I66" s="744"/>
      <c r="J66" s="744" t="s">
        <v>1492</v>
      </c>
      <c r="K66" s="744">
        <v>1</v>
      </c>
      <c r="L66" s="766" t="str">
        <f ca="1">관리대장!F66</f>
        <v>010-6242-1901</v>
      </c>
      <c r="M66" s="744"/>
    </row>
    <row r="67" spans="1:13">
      <c r="A67" s="742" t="str">
        <f>LEFT(관리대장!E67,6)&amp;RIGHT(관리대장!E67,7)</f>
        <v>6512202398416</v>
      </c>
      <c r="B67" s="743" t="s">
        <v>1489</v>
      </c>
      <c r="C67" s="746" t="str">
        <f ca="1">관리대장!D67</f>
        <v>김영애</v>
      </c>
      <c r="D67" s="765" t="str">
        <f ca="1">LEFT(관리대장!I67,3)&amp;MID(관리대장!I67,5,2)&amp;RIGHT(관리대장!I67,5)&amp;"0"</f>
        <v>54080000390</v>
      </c>
      <c r="E67" s="747"/>
      <c r="F67" s="743" t="s">
        <v>1490</v>
      </c>
      <c r="G67" s="744" t="s">
        <v>1491</v>
      </c>
      <c r="H67" s="744" t="s">
        <v>1492</v>
      </c>
      <c r="I67" s="744"/>
      <c r="J67" s="744" t="s">
        <v>1492</v>
      </c>
      <c r="K67" s="744">
        <v>1</v>
      </c>
      <c r="L67" s="766" t="str">
        <f ca="1">관리대장!F67</f>
        <v>010-7744-8571</v>
      </c>
      <c r="M67" s="744"/>
    </row>
    <row r="68" spans="1:13">
      <c r="A68" s="742" t="str">
        <f>LEFT(관리대장!E68,6)&amp;RIGHT(관리대장!E68,7)</f>
        <v>6905271029732</v>
      </c>
      <c r="B68" s="743" t="s">
        <v>1489</v>
      </c>
      <c r="C68" s="746" t="str">
        <f ca="1">관리대장!D68</f>
        <v>양순식</v>
      </c>
      <c r="D68" s="765" t="str">
        <f ca="1">LEFT(관리대장!I68,3)&amp;MID(관리대장!I68,5,2)&amp;RIGHT(관리대장!I68,5)&amp;"0"</f>
        <v>54080000390</v>
      </c>
      <c r="E68" s="747"/>
      <c r="F68" s="743" t="s">
        <v>1490</v>
      </c>
      <c r="G68" s="744" t="s">
        <v>1491</v>
      </c>
      <c r="H68" s="744" t="s">
        <v>1492</v>
      </c>
      <c r="I68" s="744"/>
      <c r="J68" s="744" t="s">
        <v>1492</v>
      </c>
      <c r="K68" s="744">
        <v>1</v>
      </c>
      <c r="L68" s="766" t="str">
        <f ca="1">관리대장!F68</f>
        <v>010-9144-4305</v>
      </c>
      <c r="M68" s="744"/>
    </row>
    <row r="69" spans="1:13">
      <c r="A69" s="742" t="str">
        <f>LEFT(관리대장!E69,6)&amp;RIGHT(관리대장!E69,7)</f>
        <v>6402202347622</v>
      </c>
      <c r="B69" s="743" t="s">
        <v>1489</v>
      </c>
      <c r="C69" s="746" t="str">
        <f ca="1">관리대장!D69</f>
        <v>엄영숙</v>
      </c>
      <c r="D69" s="765" t="str">
        <f ca="1">LEFT(관리대장!I69,3)&amp;MID(관리대장!I69,5,2)&amp;RIGHT(관리대장!I69,5)&amp;"0"</f>
        <v>54080000390</v>
      </c>
      <c r="E69" s="747"/>
      <c r="F69" s="743" t="s">
        <v>1490</v>
      </c>
      <c r="G69" s="744" t="s">
        <v>1491</v>
      </c>
      <c r="H69" s="744" t="s">
        <v>1492</v>
      </c>
      <c r="I69" s="744"/>
      <c r="J69" s="744" t="s">
        <v>1492</v>
      </c>
      <c r="K69" s="744">
        <v>1</v>
      </c>
      <c r="L69" s="766" t="str">
        <f ca="1">관리대장!F69</f>
        <v>010-4212-6442</v>
      </c>
      <c r="M69" s="744"/>
    </row>
    <row r="70" spans="1:13">
      <c r="A70" s="742" t="str">
        <f>LEFT(관리대장!E70,6)&amp;RIGHT(관리대장!E70,7)</f>
        <v>5706062328915</v>
      </c>
      <c r="B70" s="743" t="s">
        <v>1489</v>
      </c>
      <c r="C70" s="746" t="str">
        <f ca="1">관리대장!D70</f>
        <v>엄해숙</v>
      </c>
      <c r="D70" s="765" t="str">
        <f ca="1">LEFT(관리대장!I70,3)&amp;MID(관리대장!I70,5,2)&amp;RIGHT(관리대장!I70,5)&amp;"0"</f>
        <v>54080000390</v>
      </c>
      <c r="E70" s="747"/>
      <c r="F70" s="743" t="s">
        <v>1490</v>
      </c>
      <c r="G70" s="744" t="s">
        <v>1491</v>
      </c>
      <c r="H70" s="744" t="s">
        <v>1492</v>
      </c>
      <c r="I70" s="744"/>
      <c r="J70" s="744" t="s">
        <v>1492</v>
      </c>
      <c r="K70" s="744">
        <v>1</v>
      </c>
      <c r="L70" s="766" t="str">
        <f ca="1">관리대장!F70</f>
        <v>010-2678-3244</v>
      </c>
      <c r="M70" s="744"/>
    </row>
    <row r="71" spans="1:13">
      <c r="A71" s="742" t="str">
        <f>LEFT(관리대장!E71,6)&amp;RIGHT(관리대장!E71,7)</f>
        <v>6207302661927</v>
      </c>
      <c r="B71" s="743" t="s">
        <v>1489</v>
      </c>
      <c r="C71" s="746" t="str">
        <f ca="1">관리대장!D71</f>
        <v>이미희</v>
      </c>
      <c r="D71" s="765" t="str">
        <f ca="1">LEFT(관리대장!I71,3)&amp;MID(관리대장!I71,5,2)&amp;RIGHT(관리대장!I71,5)&amp;"0"</f>
        <v>54080000390</v>
      </c>
      <c r="E71" s="747"/>
      <c r="F71" s="743" t="s">
        <v>1490</v>
      </c>
      <c r="G71" s="744" t="s">
        <v>1491</v>
      </c>
      <c r="H71" s="744" t="s">
        <v>1492</v>
      </c>
      <c r="I71" s="744"/>
      <c r="J71" s="744" t="s">
        <v>1492</v>
      </c>
      <c r="K71" s="744">
        <v>1</v>
      </c>
      <c r="L71" s="766" t="str">
        <f ca="1">관리대장!F71</f>
        <v>010-6440-1489</v>
      </c>
      <c r="M71" s="744"/>
    </row>
    <row r="72" spans="1:13">
      <c r="A72" s="742" t="str">
        <f>LEFT(관리대장!E72,6)&amp;RIGHT(관리대장!E72,7)</f>
        <v>4811032573419</v>
      </c>
      <c r="B72" s="743" t="s">
        <v>1489</v>
      </c>
      <c r="C72" s="746" t="str">
        <f ca="1">관리대장!D72</f>
        <v>양경희</v>
      </c>
      <c r="D72" s="765" t="str">
        <f ca="1">LEFT(관리대장!I72,3)&amp;MID(관리대장!I72,5,2)&amp;RIGHT(관리대장!I72,5)&amp;"0"</f>
        <v>54080000390</v>
      </c>
      <c r="E72" s="747"/>
      <c r="F72" s="743" t="s">
        <v>1490</v>
      </c>
      <c r="G72" s="744" t="s">
        <v>1491</v>
      </c>
      <c r="H72" s="744" t="s">
        <v>1492</v>
      </c>
      <c r="I72" s="744"/>
      <c r="J72" s="744" t="s">
        <v>1492</v>
      </c>
      <c r="K72" s="744">
        <v>1</v>
      </c>
      <c r="L72" s="766" t="str">
        <f ca="1">관리대장!F72</f>
        <v>010-2836-1513</v>
      </c>
      <c r="M72" s="744"/>
    </row>
    <row r="73" spans="1:13">
      <c r="A73" s="742" t="str">
        <f>LEFT(관리대장!E73,6)&amp;RIGHT(관리대장!E73,7)</f>
        <v>6207012667616</v>
      </c>
      <c r="B73" s="743" t="s">
        <v>1489</v>
      </c>
      <c r="C73" s="746" t="str">
        <f ca="1">관리대장!D73</f>
        <v>석영순</v>
      </c>
      <c r="D73" s="765" t="str">
        <f ca="1">LEFT(관리대장!I73,3)&amp;MID(관리대장!I73,5,2)&amp;RIGHT(관리대장!I73,5)&amp;"0"</f>
        <v>54080000390</v>
      </c>
      <c r="E73" s="747"/>
      <c r="F73" s="743" t="s">
        <v>1490</v>
      </c>
      <c r="G73" s="744" t="s">
        <v>1491</v>
      </c>
      <c r="H73" s="744" t="s">
        <v>1492</v>
      </c>
      <c r="I73" s="744"/>
      <c r="J73" s="744" t="s">
        <v>1492</v>
      </c>
      <c r="K73" s="744">
        <v>1</v>
      </c>
      <c r="L73" s="766" t="str">
        <f ca="1">관리대장!F73</f>
        <v>010-2709-0339</v>
      </c>
      <c r="M73" s="744"/>
    </row>
    <row r="74" spans="1:13">
      <c r="A74" s="742" t="str">
        <f>LEFT(관리대장!E74,6)&amp;RIGHT(관리대장!E74,7)</f>
        <v>5711242056814</v>
      </c>
      <c r="B74" s="743" t="s">
        <v>1489</v>
      </c>
      <c r="C74" s="746" t="str">
        <f ca="1">관리대장!D74</f>
        <v>이호순</v>
      </c>
      <c r="D74" s="765" t="str">
        <f ca="1">LEFT(관리대장!I74,3)&amp;MID(관리대장!I74,5,2)&amp;RIGHT(관리대장!I74,5)&amp;"0"</f>
        <v>54080000390</v>
      </c>
      <c r="E74" s="747"/>
      <c r="F74" s="743" t="s">
        <v>1490</v>
      </c>
      <c r="G74" s="744" t="s">
        <v>1491</v>
      </c>
      <c r="H74" s="744" t="s">
        <v>1492</v>
      </c>
      <c r="I74" s="744"/>
      <c r="J74" s="744" t="s">
        <v>1492</v>
      </c>
      <c r="K74" s="744">
        <v>1</v>
      </c>
      <c r="L74" s="766" t="str">
        <f ca="1">관리대장!F74</f>
        <v>010-2721-7918</v>
      </c>
      <c r="M74" s="744"/>
    </row>
    <row r="75" spans="1:13">
      <c r="A75" s="742" t="str">
        <f>LEFT(관리대장!E75,6)&amp;RIGHT(관리대장!E75,7)</f>
        <v>4811202023311</v>
      </c>
      <c r="B75" s="743" t="s">
        <v>1489</v>
      </c>
      <c r="C75" s="746" t="str">
        <f ca="1">관리대장!D75</f>
        <v>이규희</v>
      </c>
      <c r="D75" s="765" t="str">
        <f ca="1">LEFT(관리대장!I75,3)&amp;MID(관리대장!I75,5,2)&amp;RIGHT(관리대장!I75,5)&amp;"0"</f>
        <v>54080000390</v>
      </c>
      <c r="E75" s="747"/>
      <c r="F75" s="743" t="s">
        <v>1490</v>
      </c>
      <c r="G75" s="744" t="s">
        <v>1491</v>
      </c>
      <c r="H75" s="744" t="s">
        <v>1492</v>
      </c>
      <c r="I75" s="744"/>
      <c r="J75" s="744" t="s">
        <v>1492</v>
      </c>
      <c r="K75" s="744">
        <v>1</v>
      </c>
      <c r="L75" s="766" t="str">
        <f ca="1">관리대장!F75</f>
        <v>010-2385-6160</v>
      </c>
      <c r="M75" s="744"/>
    </row>
    <row r="76" spans="1:13">
      <c r="A76" s="742" t="str">
        <f ca="1">LEFT(관리대장!E76,6)&amp;RIGHT(관리대장!E76,7)</f>
        <v>5701202623615</v>
      </c>
      <c r="B76" s="743" t="s">
        <v>1489</v>
      </c>
      <c r="C76" s="746" t="str">
        <f ca="1">관리대장!D76</f>
        <v>범영자</v>
      </c>
      <c r="D76" s="765" t="str">
        <f ca="1">LEFT(관리대장!I76,3)&amp;MID(관리대장!I76,5,2)&amp;RIGHT(관리대장!I76,5)&amp;"0"</f>
        <v>21080178140</v>
      </c>
      <c r="E76" s="747"/>
      <c r="F76" s="743" t="s">
        <v>1490</v>
      </c>
      <c r="G76" s="744" t="s">
        <v>1491</v>
      </c>
      <c r="H76" s="744" t="s">
        <v>1492</v>
      </c>
      <c r="I76" s="744"/>
      <c r="J76" s="744" t="s">
        <v>1492</v>
      </c>
      <c r="K76" s="744">
        <v>1</v>
      </c>
      <c r="L76" s="766" t="str">
        <f ca="1">관리대장!F76</f>
        <v>010-7607-6942</v>
      </c>
      <c r="M76" s="744"/>
    </row>
    <row r="77" spans="1:13">
      <c r="A77" s="742" t="str">
        <f ca="1">LEFT(관리대장!E77,6)&amp;RIGHT(관리대장!E77,7)</f>
        <v>6801132025311</v>
      </c>
      <c r="B77" s="743" t="s">
        <v>1489</v>
      </c>
      <c r="C77" s="746" t="str">
        <f ca="1">관리대장!D77</f>
        <v>이은정</v>
      </c>
      <c r="D77" s="765" t="str">
        <f ca="1">LEFT(관리대장!I77,3)&amp;MID(관리대장!I77,5,2)&amp;RIGHT(관리대장!I77,5)&amp;"0"</f>
        <v>21080178140</v>
      </c>
      <c r="E77" s="747"/>
      <c r="F77" s="743" t="s">
        <v>1490</v>
      </c>
      <c r="G77" s="744" t="s">
        <v>1491</v>
      </c>
      <c r="H77" s="744" t="s">
        <v>1492</v>
      </c>
      <c r="I77" s="744"/>
      <c r="J77" s="744" t="s">
        <v>1492</v>
      </c>
      <c r="K77" s="744">
        <v>1</v>
      </c>
      <c r="L77" s="766" t="str">
        <f ca="1">관리대장!F77</f>
        <v>010-6265-9419</v>
      </c>
      <c r="M77" s="744"/>
    </row>
    <row r="78" spans="1:13">
      <c r="A78" s="742" t="str">
        <f ca="1">LEFT(관리대장!E78,6)&amp;RIGHT(관리대장!E78,7)</f>
        <v>6605182222010</v>
      </c>
      <c r="B78" s="743" t="s">
        <v>1489</v>
      </c>
      <c r="C78" s="746" t="str">
        <f ca="1">관리대장!D78</f>
        <v>이현선</v>
      </c>
      <c r="D78" s="765" t="str">
        <f ca="1">LEFT(관리대장!I78,3)&amp;MID(관리대장!I78,5,2)&amp;RIGHT(관리대장!I78,5)&amp;"0"</f>
        <v>21080178140</v>
      </c>
      <c r="E78" s="747"/>
      <c r="F78" s="743" t="s">
        <v>1490</v>
      </c>
      <c r="G78" s="744" t="s">
        <v>1491</v>
      </c>
      <c r="H78" s="744" t="s">
        <v>1492</v>
      </c>
      <c r="I78" s="744"/>
      <c r="J78" s="744" t="s">
        <v>1492</v>
      </c>
      <c r="K78" s="744">
        <v>1</v>
      </c>
      <c r="L78" s="766" t="str">
        <f ca="1">관리대장!F78</f>
        <v>010-5730-3726</v>
      </c>
      <c r="M78" s="744"/>
    </row>
    <row r="79" spans="1:13">
      <c r="A79" s="742" t="str">
        <f ca="1">LEFT(관리대장!E79,6)&amp;RIGHT(관리대장!E79,7)</f>
        <v>6103302241118</v>
      </c>
      <c r="B79" s="743" t="s">
        <v>1489</v>
      </c>
      <c r="C79" s="746" t="str">
        <f ca="1">관리대장!D79</f>
        <v>박영례</v>
      </c>
      <c r="D79" s="765" t="str">
        <f ca="1">LEFT(관리대장!I79,3)&amp;MID(관리대장!I79,5,2)&amp;RIGHT(관리대장!I79,5)&amp;"0"</f>
        <v>21080178140</v>
      </c>
      <c r="E79" s="747"/>
      <c r="F79" s="743" t="s">
        <v>1490</v>
      </c>
      <c r="G79" s="744" t="s">
        <v>1491</v>
      </c>
      <c r="H79" s="744" t="s">
        <v>1492</v>
      </c>
      <c r="I79" s="744"/>
      <c r="J79" s="744" t="s">
        <v>1492</v>
      </c>
      <c r="K79" s="744">
        <v>1</v>
      </c>
      <c r="L79" s="766" t="str">
        <f ca="1">관리대장!F79</f>
        <v>010-5432-6103</v>
      </c>
      <c r="M79" s="744"/>
    </row>
    <row r="80" spans="1:13">
      <c r="A80" s="742" t="str">
        <f ca="1">LEFT(관리대장!E80,6)&amp;RIGHT(관리대장!E80,7)</f>
        <v>6401242379711</v>
      </c>
      <c r="B80" s="743" t="s">
        <v>1489</v>
      </c>
      <c r="C80" s="746" t="str">
        <f ca="1">관리대장!D80</f>
        <v>조영숙</v>
      </c>
      <c r="D80" s="765" t="str">
        <f ca="1">LEFT(관리대장!I80,3)&amp;MID(관리대장!I80,5,2)&amp;RIGHT(관리대장!I80,5)&amp;"0"</f>
        <v>21080178140</v>
      </c>
      <c r="E80" s="747"/>
      <c r="F80" s="743" t="s">
        <v>1490</v>
      </c>
      <c r="G80" s="744" t="s">
        <v>1491</v>
      </c>
      <c r="H80" s="744" t="s">
        <v>1492</v>
      </c>
      <c r="I80" s="744"/>
      <c r="J80" s="744" t="s">
        <v>1492</v>
      </c>
      <c r="K80" s="744">
        <v>1</v>
      </c>
      <c r="L80" s="766" t="str">
        <f ca="1">관리대장!F80</f>
        <v>010-3227-7629</v>
      </c>
      <c r="M80" s="744"/>
    </row>
    <row r="81" spans="1:13">
      <c r="A81" s="742" t="str">
        <f ca="1">LEFT(관리대장!E81,6)&amp;RIGHT(관리대장!E81,7)</f>
        <v>5411152026112</v>
      </c>
      <c r="B81" s="743" t="s">
        <v>1489</v>
      </c>
      <c r="C81" s="746" t="str">
        <f ca="1">관리대장!D81</f>
        <v>한길녀</v>
      </c>
      <c r="D81" s="765" t="str">
        <f ca="1">LEFT(관리대장!I81,3)&amp;MID(관리대장!I81,5,2)&amp;RIGHT(관리대장!I81,5)&amp;"0"</f>
        <v>21080178140</v>
      </c>
      <c r="E81" s="747"/>
      <c r="F81" s="743" t="s">
        <v>1490</v>
      </c>
      <c r="G81" s="744" t="s">
        <v>1491</v>
      </c>
      <c r="H81" s="744" t="s">
        <v>1492</v>
      </c>
      <c r="I81" s="744"/>
      <c r="J81" s="744" t="s">
        <v>1492</v>
      </c>
      <c r="K81" s="744">
        <v>1</v>
      </c>
      <c r="L81" s="766" t="str">
        <f ca="1">관리대장!F81</f>
        <v>010-4139-4360</v>
      </c>
      <c r="M81" s="744"/>
    </row>
    <row r="82" spans="1:13">
      <c r="A82" s="742" t="e">
        <f>LEFT(관리대장!#REF!,6)&amp;RIGHT(관리대장!#REF!,7)</f>
        <v>#REF!</v>
      </c>
      <c r="B82" s="743" t="s">
        <v>1489</v>
      </c>
      <c r="C82" s="746" t="e">
        <f>관리대장!#REF!</f>
        <v>#REF!</v>
      </c>
      <c r="D82" s="765" t="e">
        <f>LEFT(관리대장!#REF!,3)&amp;MID(관리대장!#REF!,5,2)&amp;RIGHT(관리대장!#REF!,5)&amp;"0"</f>
        <v>#REF!</v>
      </c>
      <c r="E82" s="747"/>
      <c r="F82" s="743" t="s">
        <v>1490</v>
      </c>
      <c r="G82" s="744" t="s">
        <v>1491</v>
      </c>
      <c r="H82" s="744" t="s">
        <v>1492</v>
      </c>
      <c r="I82" s="744"/>
      <c r="J82" s="744" t="s">
        <v>1492</v>
      </c>
      <c r="K82" s="744">
        <v>1</v>
      </c>
      <c r="L82" s="766" t="e">
        <f>관리대장!#REF!</f>
        <v>#REF!</v>
      </c>
      <c r="M82" s="744"/>
    </row>
    <row r="83" spans="1:13">
      <c r="A83" s="742" t="str">
        <f ca="1">LEFT(관리대장!E82,6)&amp;RIGHT(관리대장!E82,7)</f>
        <v>5405032651019</v>
      </c>
      <c r="B83" s="743" t="s">
        <v>1489</v>
      </c>
      <c r="C83" s="746" t="str">
        <f ca="1">관리대장!D82</f>
        <v>임공례</v>
      </c>
      <c r="D83" s="765" t="str">
        <f ca="1">LEFT(관리대장!I82,3)&amp;MID(관리대장!I82,5,2)&amp;RIGHT(관리대장!I82,5)&amp;"0"</f>
        <v>21780199240</v>
      </c>
      <c r="E83" s="747"/>
      <c r="F83" s="743" t="s">
        <v>1490</v>
      </c>
      <c r="G83" s="744" t="s">
        <v>1491</v>
      </c>
      <c r="H83" s="744" t="s">
        <v>1492</v>
      </c>
      <c r="I83" s="744"/>
      <c r="J83" s="744" t="s">
        <v>1492</v>
      </c>
      <c r="K83" s="744">
        <v>1</v>
      </c>
      <c r="L83" s="766" t="str">
        <f ca="1">관리대장!F82</f>
        <v>010-4743-4620</v>
      </c>
      <c r="M83" s="744"/>
    </row>
    <row r="84" spans="1:13">
      <c r="A84" s="742" t="str">
        <f ca="1">LEFT(관리대장!E83,6)&amp;RIGHT(관리대장!E83,7)</f>
        <v>5909032520216</v>
      </c>
      <c r="B84" s="743" t="s">
        <v>1489</v>
      </c>
      <c r="C84" s="746" t="str">
        <f ca="1">관리대장!D83</f>
        <v>이현숙</v>
      </c>
      <c r="D84" s="765" t="str">
        <f ca="1">LEFT(관리대장!I83,3)&amp;MID(관리대장!I83,5,2)&amp;RIGHT(관리대장!I83,5)&amp;"0"</f>
        <v>21780199240</v>
      </c>
      <c r="E84" s="747"/>
      <c r="F84" s="743" t="s">
        <v>1490</v>
      </c>
      <c r="G84" s="744" t="s">
        <v>1491</v>
      </c>
      <c r="H84" s="744" t="s">
        <v>1492</v>
      </c>
      <c r="I84" s="744"/>
      <c r="J84" s="744" t="s">
        <v>1492</v>
      </c>
      <c r="K84" s="744">
        <v>1</v>
      </c>
      <c r="L84" s="766" t="str">
        <f ca="1">관리대장!F83</f>
        <v>010-9393-9468</v>
      </c>
      <c r="M84" s="744"/>
    </row>
    <row r="85" spans="1:13">
      <c r="A85" s="742" t="str">
        <f ca="1">LEFT(관리대장!E84,6)&amp;RIGHT(관리대장!E84,7)</f>
        <v>6902172478421</v>
      </c>
      <c r="B85" s="743" t="s">
        <v>1489</v>
      </c>
      <c r="C85" s="746" t="str">
        <f ca="1">관리대장!D84</f>
        <v>장인숙</v>
      </c>
      <c r="D85" s="765" t="str">
        <f ca="1">LEFT(관리대장!I84,3)&amp;MID(관리대장!I84,5,2)&amp;RIGHT(관리대장!I84,5)&amp;"0"</f>
        <v>21780199240</v>
      </c>
      <c r="E85" s="747"/>
      <c r="F85" s="743" t="s">
        <v>1490</v>
      </c>
      <c r="G85" s="744" t="s">
        <v>1491</v>
      </c>
      <c r="H85" s="744" t="s">
        <v>1492</v>
      </c>
      <c r="I85" s="744"/>
      <c r="J85" s="744" t="s">
        <v>1492</v>
      </c>
      <c r="K85" s="744">
        <v>1</v>
      </c>
      <c r="L85" s="766" t="str">
        <f ca="1">관리대장!F84</f>
        <v>010-9040-7993</v>
      </c>
      <c r="M85" s="744"/>
    </row>
    <row r="86" spans="1:13">
      <c r="A86" s="742" t="str">
        <f ca="1">LEFT(관리대장!E85,6)&amp;RIGHT(관리대장!E85,7)</f>
        <v>5712142460016</v>
      </c>
      <c r="B86" s="743" t="s">
        <v>1489</v>
      </c>
      <c r="C86" s="746" t="str">
        <f ca="1">관리대장!D85</f>
        <v>우숙자</v>
      </c>
      <c r="D86" s="765" t="str">
        <f ca="1">LEFT(관리대장!I85,3)&amp;MID(관리대장!I85,5,2)&amp;RIGHT(관리대장!I85,5)&amp;"0"</f>
        <v>21780199240</v>
      </c>
      <c r="E86" s="747"/>
      <c r="F86" s="743" t="s">
        <v>1490</v>
      </c>
      <c r="G86" s="744" t="s">
        <v>1491</v>
      </c>
      <c r="H86" s="744" t="s">
        <v>1492</v>
      </c>
      <c r="I86" s="744"/>
      <c r="J86" s="744" t="s">
        <v>1492</v>
      </c>
      <c r="K86" s="744">
        <v>1</v>
      </c>
      <c r="L86" s="766" t="str">
        <f ca="1">관리대장!F85</f>
        <v>010-9083-4686</v>
      </c>
      <c r="M86" s="744"/>
    </row>
    <row r="87" spans="1:13">
      <c r="A87" s="742" t="str">
        <f ca="1">LEFT(관리대장!E86,6)&amp;RIGHT(관리대장!E86,7)</f>
        <v>5706172331013</v>
      </c>
      <c r="B87" s="743" t="s">
        <v>1489</v>
      </c>
      <c r="C87" s="746" t="str">
        <f ca="1">관리대장!D86</f>
        <v>정순화</v>
      </c>
      <c r="D87" s="765" t="str">
        <f ca="1">LEFT(관리대장!I86,3)&amp;MID(관리대장!I86,5,2)&amp;RIGHT(관리대장!I86,5)&amp;"0"</f>
        <v>21780199240</v>
      </c>
      <c r="E87" s="747"/>
      <c r="F87" s="743" t="s">
        <v>1490</v>
      </c>
      <c r="G87" s="744" t="s">
        <v>1491</v>
      </c>
      <c r="H87" s="744" t="s">
        <v>1492</v>
      </c>
      <c r="I87" s="744"/>
      <c r="J87" s="744" t="s">
        <v>1492</v>
      </c>
      <c r="K87" s="744">
        <v>1</v>
      </c>
      <c r="L87" s="766" t="str">
        <f ca="1">관리대장!F86</f>
        <v>010-4387-2477</v>
      </c>
      <c r="M87" s="744"/>
    </row>
    <row r="88" spans="1:13">
      <c r="A88" s="742" t="str">
        <f ca="1">LEFT(관리대장!E87,6)&amp;RIGHT(관리대장!E87,7)</f>
        <v>6407192667518</v>
      </c>
      <c r="B88" s="743" t="s">
        <v>1489</v>
      </c>
      <c r="C88" s="746" t="str">
        <f ca="1">관리대장!D87</f>
        <v>김삼심</v>
      </c>
      <c r="D88" s="765" t="e">
        <f ca="1">LEFT(관리대장!I87,3)&amp;MID(관리대장!I87,5,2)&amp;RIGHT(관리대장!I87,5)&amp;"0"</f>
        <v>#N/A</v>
      </c>
      <c r="E88" s="747"/>
      <c r="F88" s="743" t="s">
        <v>1490</v>
      </c>
      <c r="G88" s="744" t="s">
        <v>1491</v>
      </c>
      <c r="H88" s="744" t="s">
        <v>1492</v>
      </c>
      <c r="I88" s="744"/>
      <c r="J88" s="744" t="s">
        <v>1492</v>
      </c>
      <c r="K88" s="744">
        <v>1</v>
      </c>
      <c r="L88" s="766" t="str">
        <f ca="1">관리대장!F87</f>
        <v>010-3406-0753</v>
      </c>
      <c r="M88" s="744"/>
    </row>
    <row r="89" spans="1:13">
      <c r="A89" s="742" t="str">
        <f ca="1">LEFT(관리대장!E88,6)&amp;RIGHT(관리대장!E88,7)</f>
        <v>6201082331210</v>
      </c>
      <c r="B89" s="743" t="s">
        <v>1489</v>
      </c>
      <c r="C89" s="746" t="str">
        <f ca="1">관리대장!D88</f>
        <v>정연행</v>
      </c>
      <c r="D89" s="765" t="e">
        <f ca="1">LEFT(관리대장!I88,3)&amp;MID(관리대장!I88,5,2)&amp;RIGHT(관리대장!I88,5)&amp;"0"</f>
        <v>#N/A</v>
      </c>
      <c r="E89" s="747"/>
      <c r="F89" s="743" t="s">
        <v>1490</v>
      </c>
      <c r="G89" s="744" t="s">
        <v>1491</v>
      </c>
      <c r="H89" s="744" t="s">
        <v>1492</v>
      </c>
      <c r="I89" s="744"/>
      <c r="J89" s="744" t="s">
        <v>1492</v>
      </c>
      <c r="K89" s="744">
        <v>1</v>
      </c>
      <c r="L89" s="766" t="str">
        <f ca="1">관리대장!F88</f>
        <v>010-9948-2572</v>
      </c>
      <c r="M89" s="744"/>
    </row>
    <row r="90" spans="1:13">
      <c r="A90" s="742" t="str">
        <f ca="1">LEFT(관리대장!E89,6)&amp;RIGHT(관리대장!E89,7)</f>
        <v>6204052623612</v>
      </c>
      <c r="B90" s="743" t="s">
        <v>1489</v>
      </c>
      <c r="C90" s="746" t="str">
        <f ca="1">관리대장!D89</f>
        <v>진현숙</v>
      </c>
      <c r="D90" s="765" t="e">
        <f ca="1">LEFT(관리대장!I89,3)&amp;MID(관리대장!I89,5,2)&amp;RIGHT(관리대장!I89,5)&amp;"0"</f>
        <v>#N/A</v>
      </c>
      <c r="E90" s="747"/>
      <c r="F90" s="743" t="s">
        <v>1490</v>
      </c>
      <c r="G90" s="744" t="s">
        <v>1491</v>
      </c>
      <c r="H90" s="744" t="s">
        <v>1492</v>
      </c>
      <c r="I90" s="744"/>
      <c r="J90" s="744" t="s">
        <v>1492</v>
      </c>
      <c r="K90" s="744">
        <v>1</v>
      </c>
      <c r="L90" s="766" t="str">
        <f ca="1">관리대장!F89</f>
        <v>010-3299-1699</v>
      </c>
      <c r="M90" s="744"/>
    </row>
    <row r="91" spans="1:13">
      <c r="A91" s="742" t="str">
        <f ca="1">LEFT(관리대장!E90,6)&amp;RIGHT(관리대장!E90,7)</f>
        <v>5310012351114</v>
      </c>
      <c r="B91" s="743" t="s">
        <v>1489</v>
      </c>
      <c r="C91" s="746" t="str">
        <f ca="1">관리대장!D90</f>
        <v>홍영희</v>
      </c>
      <c r="D91" s="765" t="e">
        <f ca="1">LEFT(관리대장!I90,3)&amp;MID(관리대장!I90,5,2)&amp;RIGHT(관리대장!I90,5)&amp;"0"</f>
        <v>#N/A</v>
      </c>
      <c r="E91" s="747"/>
      <c r="F91" s="743" t="s">
        <v>1490</v>
      </c>
      <c r="G91" s="744" t="s">
        <v>1491</v>
      </c>
      <c r="H91" s="744" t="s">
        <v>1492</v>
      </c>
      <c r="I91" s="744"/>
      <c r="J91" s="744" t="s">
        <v>1492</v>
      </c>
      <c r="K91" s="744">
        <v>1</v>
      </c>
      <c r="L91" s="766" t="str">
        <f ca="1">관리대장!F90</f>
        <v>010-5308-5481</v>
      </c>
      <c r="M91" s="744"/>
    </row>
    <row r="92" spans="1:13">
      <c r="A92" s="742" t="str">
        <f ca="1">LEFT(관리대장!E91,6)&amp;RIGHT(관리대장!E91,7)</f>
        <v>7006162663319</v>
      </c>
      <c r="B92" s="743" t="s">
        <v>1489</v>
      </c>
      <c r="C92" s="746" t="str">
        <f ca="1">관리대장!D91</f>
        <v>강성희</v>
      </c>
      <c r="D92" s="765" t="e">
        <f ca="1">LEFT(관리대장!I91,3)&amp;MID(관리대장!I91,5,2)&amp;RIGHT(관리대장!I91,5)&amp;"0"</f>
        <v>#N/A</v>
      </c>
      <c r="E92" s="747"/>
      <c r="F92" s="743" t="s">
        <v>1490</v>
      </c>
      <c r="G92" s="744" t="s">
        <v>1491</v>
      </c>
      <c r="H92" s="744" t="s">
        <v>1492</v>
      </c>
      <c r="I92" s="744"/>
      <c r="J92" s="744" t="s">
        <v>1492</v>
      </c>
      <c r="K92" s="744">
        <v>1</v>
      </c>
      <c r="L92" s="766" t="str">
        <f ca="1">관리대장!F91</f>
        <v>010-7128-5762</v>
      </c>
      <c r="M92" s="744"/>
    </row>
    <row r="93" spans="1:13">
      <c r="A93" s="742" t="e">
        <f>LEFT(관리대장!#REF!,6)&amp;RIGHT(관리대장!#REF!,7)</f>
        <v>#REF!</v>
      </c>
      <c r="B93" s="743" t="s">
        <v>1489</v>
      </c>
      <c r="C93" s="746" t="e">
        <f>관리대장!#REF!</f>
        <v>#REF!</v>
      </c>
      <c r="D93" s="765" t="e">
        <f>LEFT(관리대장!#REF!,3)&amp;MID(관리대장!#REF!,5,2)&amp;RIGHT(관리대장!#REF!,5)&amp;"0"</f>
        <v>#REF!</v>
      </c>
      <c r="E93" s="747"/>
      <c r="F93" s="743" t="s">
        <v>1490</v>
      </c>
      <c r="G93" s="744" t="s">
        <v>1491</v>
      </c>
      <c r="H93" s="744" t="s">
        <v>1492</v>
      </c>
      <c r="I93" s="744"/>
      <c r="J93" s="744" t="s">
        <v>1492</v>
      </c>
      <c r="K93" s="744">
        <v>1</v>
      </c>
      <c r="L93" s="766" t="e">
        <f>관리대장!#REF!</f>
        <v>#REF!</v>
      </c>
      <c r="M93" s="744"/>
    </row>
    <row r="94" spans="1:13">
      <c r="A94" s="742" t="e">
        <f>LEFT(관리대장!#REF!,6)&amp;RIGHT(관리대장!#REF!,7)</f>
        <v>#REF!</v>
      </c>
      <c r="B94" s="743" t="s">
        <v>1489</v>
      </c>
      <c r="C94" s="746" t="e">
        <f>관리대장!#REF!</f>
        <v>#REF!</v>
      </c>
      <c r="D94" s="765" t="e">
        <f>LEFT(관리대장!#REF!,3)&amp;MID(관리대장!#REF!,5,2)&amp;RIGHT(관리대장!#REF!,5)&amp;"0"</f>
        <v>#REF!</v>
      </c>
      <c r="E94" s="747"/>
      <c r="F94" s="743" t="s">
        <v>1490</v>
      </c>
      <c r="G94" s="744" t="s">
        <v>1491</v>
      </c>
      <c r="H94" s="744" t="s">
        <v>1492</v>
      </c>
      <c r="I94" s="744"/>
      <c r="J94" s="744" t="s">
        <v>1492</v>
      </c>
      <c r="K94" s="744">
        <v>1</v>
      </c>
      <c r="L94" s="766" t="e">
        <f>관리대장!#REF!</f>
        <v>#REF!</v>
      </c>
      <c r="M94" s="744"/>
    </row>
    <row r="95" spans="1:13">
      <c r="A95" s="742" t="e">
        <f>LEFT(관리대장!#REF!,6)&amp;RIGHT(관리대장!#REF!,7)</f>
        <v>#REF!</v>
      </c>
      <c r="B95" s="743" t="s">
        <v>1489</v>
      </c>
      <c r="C95" s="746" t="e">
        <f>관리대장!#REF!</f>
        <v>#REF!</v>
      </c>
      <c r="D95" s="765" t="e">
        <f>LEFT(관리대장!#REF!,3)&amp;MID(관리대장!#REF!,5,2)&amp;RIGHT(관리대장!#REF!,5)&amp;"0"</f>
        <v>#REF!</v>
      </c>
      <c r="E95" s="747"/>
      <c r="F95" s="743" t="s">
        <v>1490</v>
      </c>
      <c r="G95" s="744" t="s">
        <v>1491</v>
      </c>
      <c r="H95" s="744" t="s">
        <v>1492</v>
      </c>
      <c r="I95" s="744"/>
      <c r="J95" s="744" t="s">
        <v>1492</v>
      </c>
      <c r="K95" s="744">
        <v>1</v>
      </c>
      <c r="L95" s="766" t="e">
        <f>관리대장!#REF!</f>
        <v>#REF!</v>
      </c>
      <c r="M95" s="744"/>
    </row>
    <row r="96" spans="1:13">
      <c r="A96" s="742" t="str">
        <f ca="1">LEFT(관리대장!E92,6)&amp;RIGHT(관리대장!E92,7)</f>
        <v>6102112932611</v>
      </c>
      <c r="B96" s="743" t="s">
        <v>1489</v>
      </c>
      <c r="C96" s="746" t="str">
        <f ca="1">관리대장!D92</f>
        <v>고정옥</v>
      </c>
      <c r="D96" s="765" t="str">
        <f ca="1">LEFT(관리대장!I92,3)&amp;MID(관리대장!I92,5,2)&amp;RIGHT(관리대장!I92,5)&amp;"0"</f>
        <v>62482002340</v>
      </c>
      <c r="E96" s="747"/>
      <c r="F96" s="743" t="s">
        <v>1490</v>
      </c>
      <c r="G96" s="744" t="s">
        <v>1491</v>
      </c>
      <c r="H96" s="744" t="s">
        <v>1492</v>
      </c>
      <c r="I96" s="744"/>
      <c r="J96" s="744" t="s">
        <v>1492</v>
      </c>
      <c r="K96" s="744">
        <v>1</v>
      </c>
      <c r="L96" s="766" t="str">
        <f ca="1">관리대장!F92</f>
        <v>010-2728-3150</v>
      </c>
      <c r="M96" s="744"/>
    </row>
    <row r="97" spans="1:13">
      <c r="A97" s="742" t="str">
        <f ca="1">LEFT(관리대장!E93,6)&amp;RIGHT(관리대장!E93,7)</f>
        <v>4911012009811</v>
      </c>
      <c r="B97" s="743" t="s">
        <v>1489</v>
      </c>
      <c r="C97" s="746" t="str">
        <f ca="1">관리대장!D93</f>
        <v>권오남</v>
      </c>
      <c r="D97" s="765" t="str">
        <f ca="1">LEFT(관리대장!I93,3)&amp;MID(관리대장!I93,5,2)&amp;RIGHT(관리대장!I93,5)&amp;"0"</f>
        <v>62482002340</v>
      </c>
      <c r="E97" s="747"/>
      <c r="F97" s="743" t="s">
        <v>1490</v>
      </c>
      <c r="G97" s="744" t="s">
        <v>1491</v>
      </c>
      <c r="H97" s="744" t="s">
        <v>1492</v>
      </c>
      <c r="I97" s="744"/>
      <c r="J97" s="744" t="s">
        <v>1492</v>
      </c>
      <c r="K97" s="744">
        <v>1</v>
      </c>
      <c r="L97" s="766" t="str">
        <f ca="1">관리대장!F93</f>
        <v>010-4716-4177</v>
      </c>
      <c r="M97" s="744"/>
    </row>
    <row r="98" spans="1:13">
      <c r="A98" s="742" t="str">
        <f ca="1">LEFT(관리대장!E94,6)&amp;RIGHT(관리대장!E94,7)</f>
        <v>5903282812826</v>
      </c>
      <c r="B98" s="743" t="s">
        <v>1489</v>
      </c>
      <c r="C98" s="746" t="str">
        <f ca="1">관리대장!D94</f>
        <v>권현숙</v>
      </c>
      <c r="D98" s="765" t="str">
        <f ca="1">LEFT(관리대장!I94,3)&amp;MID(관리대장!I94,5,2)&amp;RIGHT(관리대장!I94,5)&amp;"0"</f>
        <v>62482002340</v>
      </c>
      <c r="E98" s="747"/>
      <c r="F98" s="743" t="s">
        <v>1490</v>
      </c>
      <c r="G98" s="744" t="s">
        <v>1491</v>
      </c>
      <c r="H98" s="744" t="s">
        <v>1492</v>
      </c>
      <c r="I98" s="744"/>
      <c r="J98" s="744" t="s">
        <v>1492</v>
      </c>
      <c r="K98" s="744">
        <v>1</v>
      </c>
      <c r="L98" s="766" t="str">
        <f ca="1">관리대장!F94</f>
        <v>010-6353-9964</v>
      </c>
      <c r="M98" s="744"/>
    </row>
    <row r="99" spans="1:13">
      <c r="A99" s="742" t="str">
        <f ca="1">LEFT(관리대장!E95,6)&amp;RIGHT(관리대장!E95,7)</f>
        <v>4701102031113</v>
      </c>
      <c r="B99" s="743" t="s">
        <v>1489</v>
      </c>
      <c r="C99" s="746" t="str">
        <f ca="1">관리대장!D95</f>
        <v>김명순</v>
      </c>
      <c r="D99" s="765" t="str">
        <f ca="1">LEFT(관리대장!I95,3)&amp;MID(관리대장!I95,5,2)&amp;RIGHT(관리대장!I95,5)&amp;"0"</f>
        <v>62482002340</v>
      </c>
      <c r="E99" s="747"/>
      <c r="F99" s="743" t="s">
        <v>1490</v>
      </c>
      <c r="G99" s="744" t="s">
        <v>1491</v>
      </c>
      <c r="H99" s="744" t="s">
        <v>1492</v>
      </c>
      <c r="I99" s="744"/>
      <c r="J99" s="744" t="s">
        <v>1492</v>
      </c>
      <c r="K99" s="744">
        <v>1</v>
      </c>
      <c r="L99" s="766" t="str">
        <f ca="1">관리대장!F95</f>
        <v>010-4053-1033</v>
      </c>
      <c r="M99" s="744"/>
    </row>
    <row r="100" spans="1:13">
      <c r="A100" s="742" t="str">
        <f ca="1">LEFT(관리대장!E96,6)&amp;RIGHT(관리대장!E96,7)</f>
        <v>4602142025011</v>
      </c>
      <c r="B100" s="743" t="s">
        <v>1489</v>
      </c>
      <c r="C100" s="746" t="str">
        <f ca="1">관리대장!D96</f>
        <v>남순우</v>
      </c>
      <c r="D100" s="765" t="str">
        <f ca="1">LEFT(관리대장!I96,3)&amp;MID(관리대장!I96,5,2)&amp;RIGHT(관리대장!I96,5)&amp;"0"</f>
        <v>62482002340</v>
      </c>
      <c r="E100" s="747"/>
      <c r="F100" s="743" t="s">
        <v>1490</v>
      </c>
      <c r="G100" s="744" t="s">
        <v>1491</v>
      </c>
      <c r="H100" s="744" t="s">
        <v>1492</v>
      </c>
      <c r="I100" s="744"/>
      <c r="J100" s="744" t="s">
        <v>1492</v>
      </c>
      <c r="K100" s="744">
        <v>1</v>
      </c>
      <c r="L100" s="766" t="str">
        <f ca="1">관리대장!F96</f>
        <v>010-3176-3920</v>
      </c>
      <c r="M100" s="744"/>
    </row>
    <row r="101" spans="1:13">
      <c r="A101" s="742" t="str">
        <f ca="1">LEFT(관리대장!E97,6)&amp;RIGHT(관리대장!E97,7)</f>
        <v>6407152530911</v>
      </c>
      <c r="B101" s="743" t="s">
        <v>1489</v>
      </c>
      <c r="C101" s="746" t="str">
        <f ca="1">관리대장!D97</f>
        <v>임영희</v>
      </c>
      <c r="D101" s="765" t="str">
        <f ca="1">LEFT(관리대장!I97,3)&amp;MID(관리대장!I97,5,2)&amp;RIGHT(관리대장!I97,5)&amp;"0"</f>
        <v>62482002340</v>
      </c>
      <c r="E101" s="747"/>
      <c r="F101" s="743" t="s">
        <v>1490</v>
      </c>
      <c r="G101" s="744" t="s">
        <v>1491</v>
      </c>
      <c r="H101" s="744" t="s">
        <v>1492</v>
      </c>
      <c r="I101" s="744"/>
      <c r="J101" s="744" t="s">
        <v>1492</v>
      </c>
      <c r="K101" s="744">
        <v>1</v>
      </c>
      <c r="L101" s="766" t="str">
        <f ca="1">관리대장!F97</f>
        <v>010-7320-1090</v>
      </c>
      <c r="M101" s="744"/>
    </row>
    <row r="102" spans="1:13">
      <c r="A102" s="742" t="str">
        <f ca="1">LEFT(관리대장!E98,6)&amp;RIGHT(관리대장!E98,7)</f>
        <v>5809092627923</v>
      </c>
      <c r="B102" s="743" t="s">
        <v>1489</v>
      </c>
      <c r="C102" s="746" t="str">
        <f ca="1">관리대장!D98</f>
        <v>최연옥</v>
      </c>
      <c r="D102" s="765" t="str">
        <f ca="1">LEFT(관리대장!I98,3)&amp;MID(관리대장!I98,5,2)&amp;RIGHT(관리대장!I98,5)&amp;"0"</f>
        <v>62482002340</v>
      </c>
      <c r="E102" s="747"/>
      <c r="F102" s="743" t="s">
        <v>1490</v>
      </c>
      <c r="G102" s="744" t="s">
        <v>1491</v>
      </c>
      <c r="H102" s="744" t="s">
        <v>1492</v>
      </c>
      <c r="I102" s="744"/>
      <c r="J102" s="744" t="s">
        <v>1492</v>
      </c>
      <c r="K102" s="744">
        <v>1</v>
      </c>
      <c r="L102" s="766" t="str">
        <f ca="1">관리대장!F98</f>
        <v>010-4757-7225</v>
      </c>
      <c r="M102" s="744"/>
    </row>
    <row r="103" spans="1:13">
      <c r="A103" s="742" t="str">
        <f ca="1">LEFT(관리대장!E99,6)&amp;RIGHT(관리대장!E99,7)</f>
        <v>4909052051816</v>
      </c>
      <c r="B103" s="743" t="s">
        <v>1489</v>
      </c>
      <c r="C103" s="746" t="str">
        <f ca="1">관리대장!D99</f>
        <v>이봉종</v>
      </c>
      <c r="D103" s="765" t="str">
        <f ca="1">LEFT(관리대장!I99,3)&amp;MID(관리대장!I99,5,2)&amp;RIGHT(관리대장!I99,5)&amp;"0"</f>
        <v>21780203100</v>
      </c>
      <c r="E103" s="747"/>
      <c r="F103" s="743" t="s">
        <v>1490</v>
      </c>
      <c r="G103" s="744" t="s">
        <v>1491</v>
      </c>
      <c r="H103" s="744" t="s">
        <v>1492</v>
      </c>
      <c r="I103" s="744"/>
      <c r="J103" s="744" t="s">
        <v>1492</v>
      </c>
      <c r="K103" s="744">
        <v>1</v>
      </c>
      <c r="L103" s="766" t="str">
        <f ca="1">관리대장!F99</f>
        <v>010-2930-3391</v>
      </c>
      <c r="M103" s="744"/>
    </row>
    <row r="104" spans="1:13">
      <c r="A104" s="742" t="str">
        <f ca="1">LEFT(관리대장!E100,6)&amp;RIGHT(관리대장!E100,7)</f>
        <v>5908122017813</v>
      </c>
      <c r="B104" s="743" t="s">
        <v>1489</v>
      </c>
      <c r="C104" s="746" t="str">
        <f ca="1">관리대장!D100</f>
        <v>신정애</v>
      </c>
      <c r="D104" s="765" t="str">
        <f ca="1">LEFT(관리대장!I100,3)&amp;MID(관리대장!I100,5,2)&amp;RIGHT(관리대장!I100,5)&amp;"0"</f>
        <v>21780203100</v>
      </c>
      <c r="E104" s="747"/>
      <c r="F104" s="743" t="s">
        <v>1490</v>
      </c>
      <c r="G104" s="744" t="s">
        <v>1491</v>
      </c>
      <c r="H104" s="744" t="s">
        <v>1492</v>
      </c>
      <c r="I104" s="744"/>
      <c r="J104" s="744" t="s">
        <v>1492</v>
      </c>
      <c r="K104" s="744">
        <v>1</v>
      </c>
      <c r="L104" s="766" t="str">
        <f ca="1">관리대장!F100</f>
        <v>010-6822-3493</v>
      </c>
      <c r="M104" s="744"/>
    </row>
    <row r="105" spans="1:13">
      <c r="A105" s="742" t="str">
        <f ca="1">LEFT(관리대장!E101,6)&amp;RIGHT(관리대장!E101,7)</f>
        <v>5701292031012</v>
      </c>
      <c r="B105" s="743" t="s">
        <v>1489</v>
      </c>
      <c r="C105" s="746" t="str">
        <f ca="1">관리대장!D101</f>
        <v>맹순옥</v>
      </c>
      <c r="D105" s="765" t="str">
        <f ca="1">LEFT(관리대장!I101,3)&amp;MID(관리대장!I101,5,2)&amp;RIGHT(관리대장!I101,5)&amp;"0"</f>
        <v>21780210890</v>
      </c>
      <c r="E105" s="747"/>
      <c r="F105" s="743" t="s">
        <v>1490</v>
      </c>
      <c r="G105" s="744" t="s">
        <v>1491</v>
      </c>
      <c r="H105" s="744" t="s">
        <v>1492</v>
      </c>
      <c r="I105" s="744"/>
      <c r="J105" s="744" t="s">
        <v>1492</v>
      </c>
      <c r="K105" s="744">
        <v>1</v>
      </c>
      <c r="L105" s="766" t="str">
        <f ca="1">관리대장!F101</f>
        <v>010-9166-1032</v>
      </c>
      <c r="M105" s="744"/>
    </row>
    <row r="106" spans="1:13">
      <c r="A106" s="742" t="e">
        <f>LEFT(관리대장!#REF!,6)&amp;RIGHT(관리대장!#REF!,7)</f>
        <v>#REF!</v>
      </c>
      <c r="B106" s="743" t="s">
        <v>1489</v>
      </c>
      <c r="C106" s="746" t="e">
        <f>관리대장!#REF!</f>
        <v>#REF!</v>
      </c>
      <c r="D106" s="765" t="e">
        <f>LEFT(관리대장!#REF!,3)&amp;MID(관리대장!#REF!,5,2)&amp;RIGHT(관리대장!#REF!,5)&amp;"0"</f>
        <v>#REF!</v>
      </c>
      <c r="E106" s="747"/>
      <c r="F106" s="743" t="s">
        <v>1490</v>
      </c>
      <c r="G106" s="744" t="s">
        <v>1491</v>
      </c>
      <c r="H106" s="744" t="s">
        <v>1492</v>
      </c>
      <c r="I106" s="744"/>
      <c r="J106" s="744" t="s">
        <v>1492</v>
      </c>
      <c r="K106" s="744">
        <v>1</v>
      </c>
      <c r="L106" s="766" t="e">
        <f>관리대장!#REF!</f>
        <v>#REF!</v>
      </c>
      <c r="M106" s="744"/>
    </row>
    <row r="107" spans="1:13">
      <c r="A107" s="742" t="str">
        <f ca="1">LEFT(관리대장!E102,6)&amp;RIGHT(관리대장!E102,7)</f>
        <v>5202202006528</v>
      </c>
      <c r="B107" s="743" t="s">
        <v>1489</v>
      </c>
      <c r="C107" s="746" t="str">
        <f ca="1">관리대장!D102</f>
        <v>김경숙</v>
      </c>
      <c r="D107" s="765" t="str">
        <f ca="1">LEFT(관리대장!I102,3)&amp;MID(관리대장!I102,5,2)&amp;RIGHT(관리대장!I102,5)&amp;"0"</f>
        <v>47180004510</v>
      </c>
      <c r="E107" s="747"/>
      <c r="F107" s="743" t="s">
        <v>1490</v>
      </c>
      <c r="G107" s="744" t="s">
        <v>1491</v>
      </c>
      <c r="H107" s="744" t="s">
        <v>1492</v>
      </c>
      <c r="I107" s="744"/>
      <c r="J107" s="744" t="s">
        <v>1492</v>
      </c>
      <c r="K107" s="744">
        <v>1</v>
      </c>
      <c r="L107" s="766" t="str">
        <f ca="1">관리대장!F102</f>
        <v>010-8169-0337</v>
      </c>
      <c r="M107" s="744"/>
    </row>
    <row r="108" spans="1:13">
      <c r="A108" s="742" t="str">
        <f ca="1">LEFT(관리대장!E103,6)&amp;RIGHT(관리대장!E103,7)</f>
        <v>5608252670517</v>
      </c>
      <c r="B108" s="743" t="s">
        <v>1489</v>
      </c>
      <c r="C108" s="746" t="str">
        <f ca="1">관리대장!D103</f>
        <v>김경숙</v>
      </c>
      <c r="D108" s="765" t="str">
        <f ca="1">LEFT(관리대장!I103,3)&amp;MID(관리대장!I103,5,2)&amp;RIGHT(관리대장!I103,5)&amp;"0"</f>
        <v>47180004510</v>
      </c>
      <c r="E108" s="747"/>
      <c r="F108" s="743" t="s">
        <v>1490</v>
      </c>
      <c r="G108" s="744" t="s">
        <v>1491</v>
      </c>
      <c r="H108" s="744" t="s">
        <v>1492</v>
      </c>
      <c r="I108" s="744"/>
      <c r="J108" s="744" t="s">
        <v>1492</v>
      </c>
      <c r="K108" s="744">
        <v>1</v>
      </c>
      <c r="L108" s="766" t="str">
        <f ca="1">관리대장!F103</f>
        <v>010-2788-2608</v>
      </c>
      <c r="M108" s="744"/>
    </row>
    <row r="109" spans="1:13">
      <c r="A109" s="742" t="str">
        <f ca="1">LEFT(관리대장!E104,6)&amp;RIGHT(관리대장!E104,7)</f>
        <v>6012102321326</v>
      </c>
      <c r="B109" s="743" t="s">
        <v>1489</v>
      </c>
      <c r="C109" s="746" t="str">
        <f ca="1">관리대장!D104</f>
        <v>김남례</v>
      </c>
      <c r="D109" s="765" t="str">
        <f ca="1">LEFT(관리대장!I104,3)&amp;MID(관리대장!I104,5,2)&amp;RIGHT(관리대장!I104,5)&amp;"0"</f>
        <v>47180004510</v>
      </c>
      <c r="E109" s="747"/>
      <c r="F109" s="743" t="s">
        <v>1490</v>
      </c>
      <c r="G109" s="744" t="s">
        <v>1491</v>
      </c>
      <c r="H109" s="744" t="s">
        <v>1492</v>
      </c>
      <c r="I109" s="744"/>
      <c r="J109" s="744" t="s">
        <v>1492</v>
      </c>
      <c r="K109" s="744">
        <v>1</v>
      </c>
      <c r="L109" s="766" t="str">
        <f ca="1">관리대장!F104</f>
        <v>010-3006-5328</v>
      </c>
      <c r="M109" s="744"/>
    </row>
    <row r="110" spans="1:13">
      <c r="A110" s="742" t="str">
        <f ca="1">LEFT(관리대장!E105,6)&amp;RIGHT(관리대장!E105,7)</f>
        <v>5202092030223</v>
      </c>
      <c r="B110" s="743" t="s">
        <v>1489</v>
      </c>
      <c r="C110" s="746" t="str">
        <f ca="1">관리대장!D105</f>
        <v>김명순</v>
      </c>
      <c r="D110" s="765" t="str">
        <f ca="1">LEFT(관리대장!I105,3)&amp;MID(관리대장!I105,5,2)&amp;RIGHT(관리대장!I105,5)&amp;"0"</f>
        <v>47180004510</v>
      </c>
      <c r="E110" s="747"/>
      <c r="F110" s="743" t="s">
        <v>1490</v>
      </c>
      <c r="G110" s="744" t="s">
        <v>1491</v>
      </c>
      <c r="H110" s="744" t="s">
        <v>1492</v>
      </c>
      <c r="I110" s="744"/>
      <c r="J110" s="744" t="s">
        <v>1492</v>
      </c>
      <c r="K110" s="744">
        <v>1</v>
      </c>
      <c r="L110" s="766" t="str">
        <f ca="1">관리대장!F105</f>
        <v>010-2226-5234</v>
      </c>
      <c r="M110" s="744"/>
    </row>
    <row r="111" spans="1:13">
      <c r="A111" s="742" t="str">
        <f ca="1">LEFT(관리대장!E106,6)&amp;RIGHT(관리대장!E106,7)</f>
        <v>4811292480713</v>
      </c>
      <c r="B111" s="743" t="s">
        <v>1489</v>
      </c>
      <c r="C111" s="746" t="str">
        <f ca="1">관리대장!D106</f>
        <v>김보예</v>
      </c>
      <c r="D111" s="765" t="str">
        <f ca="1">LEFT(관리대장!I106,3)&amp;MID(관리대장!I106,5,2)&amp;RIGHT(관리대장!I106,5)&amp;"0"</f>
        <v>47180004510</v>
      </c>
      <c r="E111" s="747"/>
      <c r="F111" s="743" t="s">
        <v>1490</v>
      </c>
      <c r="G111" s="744" t="s">
        <v>1491</v>
      </c>
      <c r="H111" s="744" t="s">
        <v>1492</v>
      </c>
      <c r="I111" s="744"/>
      <c r="J111" s="744" t="s">
        <v>1492</v>
      </c>
      <c r="K111" s="744">
        <v>1</v>
      </c>
      <c r="L111" s="766" t="str">
        <f ca="1">관리대장!F106</f>
        <v>010-2511-1529</v>
      </c>
      <c r="M111" s="744"/>
    </row>
    <row r="112" spans="1:13">
      <c r="A112" s="742" t="str">
        <f ca="1">LEFT(관리대장!E107,6)&amp;RIGHT(관리대장!E107,7)</f>
        <v>6105032627927</v>
      </c>
      <c r="B112" s="743" t="s">
        <v>1489</v>
      </c>
      <c r="C112" s="746" t="str">
        <f ca="1">관리대장!D107</f>
        <v>김수현</v>
      </c>
      <c r="D112" s="765" t="str">
        <f ca="1">LEFT(관리대장!I107,3)&amp;MID(관리대장!I107,5,2)&amp;RIGHT(관리대장!I107,5)&amp;"0"</f>
        <v>47180004510</v>
      </c>
      <c r="E112" s="747"/>
      <c r="F112" s="743" t="s">
        <v>1490</v>
      </c>
      <c r="G112" s="744" t="s">
        <v>1491</v>
      </c>
      <c r="H112" s="744" t="s">
        <v>1492</v>
      </c>
      <c r="I112" s="744"/>
      <c r="J112" s="744" t="s">
        <v>1492</v>
      </c>
      <c r="K112" s="744">
        <v>1</v>
      </c>
      <c r="L112" s="766" t="str">
        <f ca="1">관리대장!F107</f>
        <v>010-2550-6932</v>
      </c>
      <c r="M112" s="744"/>
    </row>
    <row r="113" spans="1:13">
      <c r="A113" s="742" t="str">
        <f ca="1">LEFT(관리대장!E108,6)&amp;RIGHT(관리대장!E108,7)</f>
        <v>6006102224113</v>
      </c>
      <c r="B113" s="743" t="s">
        <v>1489</v>
      </c>
      <c r="C113" s="746" t="str">
        <f ca="1">관리대장!D108</f>
        <v>김영창</v>
      </c>
      <c r="D113" s="765" t="str">
        <f ca="1">LEFT(관리대장!I108,3)&amp;MID(관리대장!I108,5,2)&amp;RIGHT(관리대장!I108,5)&amp;"0"</f>
        <v>47180004510</v>
      </c>
      <c r="E113" s="747"/>
      <c r="F113" s="743" t="s">
        <v>1490</v>
      </c>
      <c r="G113" s="744" t="s">
        <v>1491</v>
      </c>
      <c r="H113" s="744" t="s">
        <v>1492</v>
      </c>
      <c r="I113" s="744"/>
      <c r="J113" s="744" t="s">
        <v>1492</v>
      </c>
      <c r="K113" s="744">
        <v>1</v>
      </c>
      <c r="L113" s="766" t="str">
        <f ca="1">관리대장!F108</f>
        <v>010-3896-9197</v>
      </c>
      <c r="M113" s="744"/>
    </row>
    <row r="114" spans="1:13">
      <c r="A114" s="742" t="str">
        <f ca="1">LEFT(관리대장!E109,6)&amp;RIGHT(관리대장!E109,7)</f>
        <v>6108282581610</v>
      </c>
      <c r="B114" s="743" t="s">
        <v>1489</v>
      </c>
      <c r="C114" s="746" t="str">
        <f ca="1">관리대장!D109</f>
        <v>김옥례</v>
      </c>
      <c r="D114" s="765" t="str">
        <f ca="1">LEFT(관리대장!I109,3)&amp;MID(관리대장!I109,5,2)&amp;RIGHT(관리대장!I109,5)&amp;"0"</f>
        <v>47180004510</v>
      </c>
      <c r="E114" s="747"/>
      <c r="F114" s="743" t="s">
        <v>1490</v>
      </c>
      <c r="G114" s="744" t="s">
        <v>1491</v>
      </c>
      <c r="H114" s="744" t="s">
        <v>1492</v>
      </c>
      <c r="I114" s="744"/>
      <c r="J114" s="744" t="s">
        <v>1492</v>
      </c>
      <c r="K114" s="744">
        <v>1</v>
      </c>
      <c r="L114" s="766" t="str">
        <f ca="1">관리대장!F109</f>
        <v>010-2443-0182</v>
      </c>
      <c r="M114" s="744"/>
    </row>
    <row r="115" spans="1:13">
      <c r="A115" s="742" t="str">
        <f ca="1">LEFT(관리대장!E110,6)&amp;RIGHT(관리대장!E110,7)</f>
        <v>5904012333517</v>
      </c>
      <c r="B115" s="743" t="s">
        <v>1489</v>
      </c>
      <c r="C115" s="746" t="str">
        <f ca="1">관리대장!D110</f>
        <v>김옥자</v>
      </c>
      <c r="D115" s="765" t="str">
        <f ca="1">LEFT(관리대장!I110,3)&amp;MID(관리대장!I110,5,2)&amp;RIGHT(관리대장!I110,5)&amp;"0"</f>
        <v>47180004510</v>
      </c>
      <c r="E115" s="747"/>
      <c r="F115" s="743" t="s">
        <v>1490</v>
      </c>
      <c r="G115" s="744" t="s">
        <v>1491</v>
      </c>
      <c r="H115" s="744" t="s">
        <v>1492</v>
      </c>
      <c r="I115" s="744"/>
      <c r="J115" s="744" t="s">
        <v>1492</v>
      </c>
      <c r="K115" s="744">
        <v>1</v>
      </c>
      <c r="L115" s="766" t="str">
        <f ca="1">관리대장!F110</f>
        <v>010-4699-5759</v>
      </c>
      <c r="M115" s="744"/>
    </row>
    <row r="116" spans="1:13">
      <c r="A116" s="742" t="str">
        <f ca="1">LEFT(관리대장!E111,6)&amp;RIGHT(관리대장!E111,7)</f>
        <v>5703232659412</v>
      </c>
      <c r="B116" s="743" t="s">
        <v>1489</v>
      </c>
      <c r="C116" s="746" t="str">
        <f ca="1">관리대장!D111</f>
        <v>김정임</v>
      </c>
      <c r="D116" s="765" t="str">
        <f ca="1">LEFT(관리대장!I111,3)&amp;MID(관리대장!I111,5,2)&amp;RIGHT(관리대장!I111,5)&amp;"0"</f>
        <v>47180004510</v>
      </c>
      <c r="E116" s="747"/>
      <c r="F116" s="743" t="s">
        <v>1490</v>
      </c>
      <c r="G116" s="744" t="s">
        <v>1491</v>
      </c>
      <c r="H116" s="744" t="s">
        <v>1492</v>
      </c>
      <c r="I116" s="744"/>
      <c r="J116" s="744" t="s">
        <v>1492</v>
      </c>
      <c r="K116" s="744">
        <v>1</v>
      </c>
      <c r="L116" s="766" t="str">
        <f ca="1">관리대장!F111</f>
        <v>010-4102-8049</v>
      </c>
      <c r="M116" s="744"/>
    </row>
    <row r="117" spans="1:13">
      <c r="A117" s="742" t="str">
        <f ca="1">LEFT(관리대장!E112,6)&amp;RIGHT(관리대장!E112,7)</f>
        <v>6103032637214</v>
      </c>
      <c r="B117" s="743" t="s">
        <v>1489</v>
      </c>
      <c r="C117" s="746" t="str">
        <f ca="1">관리대장!D112</f>
        <v>명경심</v>
      </c>
      <c r="D117" s="765" t="str">
        <f ca="1">LEFT(관리대장!I112,3)&amp;MID(관리대장!I112,5,2)&amp;RIGHT(관리대장!I112,5)&amp;"0"</f>
        <v>47180004510</v>
      </c>
      <c r="E117" s="747"/>
      <c r="F117" s="743" t="s">
        <v>1490</v>
      </c>
      <c r="G117" s="744" t="s">
        <v>1491</v>
      </c>
      <c r="H117" s="744" t="s">
        <v>1492</v>
      </c>
      <c r="I117" s="744"/>
      <c r="J117" s="744" t="s">
        <v>1492</v>
      </c>
      <c r="K117" s="744">
        <v>1</v>
      </c>
      <c r="L117" s="766" t="str">
        <f ca="1">관리대장!F112</f>
        <v>010-7266-2870</v>
      </c>
      <c r="M117" s="744"/>
    </row>
    <row r="118" spans="1:13">
      <c r="A118" s="742" t="str">
        <f ca="1">LEFT(관리대장!E113,6)&amp;RIGHT(관리대장!E113,7)</f>
        <v>6103041025511</v>
      </c>
      <c r="B118" s="743" t="s">
        <v>1489</v>
      </c>
      <c r="C118" s="746" t="str">
        <f ca="1">관리대장!D113</f>
        <v>박갑수</v>
      </c>
      <c r="D118" s="765" t="str">
        <f ca="1">LEFT(관리대장!I113,3)&amp;MID(관리대장!I113,5,2)&amp;RIGHT(관리대장!I113,5)&amp;"0"</f>
        <v>47180004510</v>
      </c>
      <c r="E118" s="747"/>
      <c r="F118" s="743" t="s">
        <v>1490</v>
      </c>
      <c r="G118" s="744" t="s">
        <v>1491</v>
      </c>
      <c r="H118" s="744" t="s">
        <v>1492</v>
      </c>
      <c r="I118" s="744"/>
      <c r="J118" s="744" t="s">
        <v>1492</v>
      </c>
      <c r="K118" s="744">
        <v>1</v>
      </c>
      <c r="L118" s="766" t="str">
        <f ca="1">관리대장!F113</f>
        <v>010-7673-7302</v>
      </c>
      <c r="M118" s="744"/>
    </row>
    <row r="119" spans="1:13">
      <c r="A119" s="742" t="str">
        <f ca="1">LEFT(관리대장!E114,6)&amp;RIGHT(관리대장!E114,7)</f>
        <v>6006202581612</v>
      </c>
      <c r="B119" s="743" t="s">
        <v>1489</v>
      </c>
      <c r="C119" s="746" t="str">
        <f ca="1">관리대장!D114</f>
        <v>박계남</v>
      </c>
      <c r="D119" s="765" t="str">
        <f ca="1">LEFT(관리대장!I114,3)&amp;MID(관리대장!I114,5,2)&amp;RIGHT(관리대장!I114,5)&amp;"0"</f>
        <v>47180004510</v>
      </c>
      <c r="E119" s="747"/>
      <c r="F119" s="743" t="s">
        <v>1490</v>
      </c>
      <c r="G119" s="744" t="s">
        <v>1491</v>
      </c>
      <c r="H119" s="744" t="s">
        <v>1492</v>
      </c>
      <c r="I119" s="744"/>
      <c r="J119" s="744" t="s">
        <v>1492</v>
      </c>
      <c r="K119" s="744">
        <v>1</v>
      </c>
      <c r="L119" s="766" t="str">
        <f ca="1">관리대장!F114</f>
        <v>010-4247-1221</v>
      </c>
      <c r="M119" s="744"/>
    </row>
    <row r="120" spans="1:13">
      <c r="A120" s="742" t="str">
        <f ca="1">LEFT(관리대장!E115,6)&amp;RIGHT(관리대장!E115,7)</f>
        <v>6109022906821</v>
      </c>
      <c r="B120" s="743" t="s">
        <v>1489</v>
      </c>
      <c r="C120" s="746" t="str">
        <f ca="1">관리대장!D115</f>
        <v>신경자</v>
      </c>
      <c r="D120" s="765" t="str">
        <f ca="1">LEFT(관리대장!I115,3)&amp;MID(관리대장!I115,5,2)&amp;RIGHT(관리대장!I115,5)&amp;"0"</f>
        <v>47180004510</v>
      </c>
      <c r="E120" s="747"/>
      <c r="F120" s="743" t="s">
        <v>1490</v>
      </c>
      <c r="G120" s="744" t="s">
        <v>1491</v>
      </c>
      <c r="H120" s="744" t="s">
        <v>1492</v>
      </c>
      <c r="I120" s="744"/>
      <c r="J120" s="744" t="s">
        <v>1492</v>
      </c>
      <c r="K120" s="744">
        <v>1</v>
      </c>
      <c r="L120" s="766" t="str">
        <f ca="1">관리대장!F115</f>
        <v>010-2711-4378</v>
      </c>
      <c r="M120" s="744"/>
    </row>
    <row r="121" spans="1:13">
      <c r="A121" s="742" t="str">
        <f ca="1">LEFT(관리대장!E116,6)&amp;RIGHT(관리대장!E116,7)</f>
        <v>6305062953416</v>
      </c>
      <c r="B121" s="743" t="s">
        <v>1489</v>
      </c>
      <c r="C121" s="746" t="str">
        <f ca="1">관리대장!D116</f>
        <v>이경선</v>
      </c>
      <c r="D121" s="765" t="str">
        <f ca="1">LEFT(관리대장!I116,3)&amp;MID(관리대장!I116,5,2)&amp;RIGHT(관리대장!I116,5)&amp;"0"</f>
        <v>47180004510</v>
      </c>
      <c r="E121" s="747"/>
      <c r="F121" s="743" t="s">
        <v>1490</v>
      </c>
      <c r="G121" s="744" t="s">
        <v>1491</v>
      </c>
      <c r="H121" s="744" t="s">
        <v>1492</v>
      </c>
      <c r="I121" s="744"/>
      <c r="J121" s="744" t="s">
        <v>1492</v>
      </c>
      <c r="K121" s="744">
        <v>1</v>
      </c>
      <c r="L121" s="766" t="str">
        <f ca="1">관리대장!F116</f>
        <v>010-9898-1548</v>
      </c>
      <c r="M121" s="744"/>
    </row>
    <row r="122" spans="1:13">
      <c r="A122" s="742" t="str">
        <f ca="1">LEFT(관리대장!E117,6)&amp;RIGHT(관리대장!E117,7)</f>
        <v>5912042543328</v>
      </c>
      <c r="B122" s="743" t="s">
        <v>1489</v>
      </c>
      <c r="C122" s="746" t="str">
        <f ca="1">관리대장!D117</f>
        <v>이금자</v>
      </c>
      <c r="D122" s="765" t="str">
        <f ca="1">LEFT(관리대장!I117,3)&amp;MID(관리대장!I117,5,2)&amp;RIGHT(관리대장!I117,5)&amp;"0"</f>
        <v>47180004510</v>
      </c>
      <c r="E122" s="747"/>
      <c r="F122" s="743" t="s">
        <v>1490</v>
      </c>
      <c r="G122" s="744" t="s">
        <v>1491</v>
      </c>
      <c r="H122" s="744" t="s">
        <v>1492</v>
      </c>
      <c r="I122" s="744"/>
      <c r="J122" s="744" t="s">
        <v>1492</v>
      </c>
      <c r="K122" s="744">
        <v>1</v>
      </c>
      <c r="L122" s="766" t="str">
        <f ca="1">관리대장!F117</f>
        <v>010-2263-5337</v>
      </c>
      <c r="M122" s="744"/>
    </row>
    <row r="123" spans="1:13">
      <c r="A123" s="742" t="str">
        <f ca="1">LEFT(관리대장!E118,6)&amp;RIGHT(관리대장!E118,7)</f>
        <v>4706202030812</v>
      </c>
      <c r="B123" s="743" t="s">
        <v>1489</v>
      </c>
      <c r="C123" s="746" t="str">
        <f ca="1">관리대장!D118</f>
        <v>이남희</v>
      </c>
      <c r="D123" s="765" t="str">
        <f ca="1">LEFT(관리대장!I118,3)&amp;MID(관리대장!I118,5,2)&amp;RIGHT(관리대장!I118,5)&amp;"0"</f>
        <v>47180004510</v>
      </c>
      <c r="E123" s="747"/>
      <c r="F123" s="743" t="s">
        <v>1490</v>
      </c>
      <c r="G123" s="744" t="s">
        <v>1491</v>
      </c>
      <c r="H123" s="744" t="s">
        <v>1492</v>
      </c>
      <c r="I123" s="744"/>
      <c r="J123" s="744" t="s">
        <v>1492</v>
      </c>
      <c r="K123" s="744">
        <v>1</v>
      </c>
      <c r="L123" s="766" t="str">
        <f ca="1">관리대장!F118</f>
        <v>010-6218-4257</v>
      </c>
      <c r="M123" s="744"/>
    </row>
    <row r="124" spans="1:13">
      <c r="A124" s="742" t="str">
        <f ca="1">LEFT(관리대장!E119,6)&amp;RIGHT(관리대장!E119,7)</f>
        <v>6104122639813</v>
      </c>
      <c r="B124" s="743" t="s">
        <v>1489</v>
      </c>
      <c r="C124" s="746" t="str">
        <f ca="1">관리대장!D119</f>
        <v>이삼남</v>
      </c>
      <c r="D124" s="765" t="str">
        <f ca="1">LEFT(관리대장!I119,3)&amp;MID(관리대장!I119,5,2)&amp;RIGHT(관리대장!I119,5)&amp;"0"</f>
        <v>47180004510</v>
      </c>
      <c r="E124" s="747"/>
      <c r="F124" s="743" t="s">
        <v>1490</v>
      </c>
      <c r="G124" s="744" t="s">
        <v>1491</v>
      </c>
      <c r="H124" s="744" t="s">
        <v>1492</v>
      </c>
      <c r="I124" s="744"/>
      <c r="J124" s="744" t="s">
        <v>1492</v>
      </c>
      <c r="K124" s="744">
        <v>1</v>
      </c>
      <c r="L124" s="766" t="str">
        <f ca="1">관리대장!F119</f>
        <v>010-7133-2927</v>
      </c>
      <c r="M124" s="744"/>
    </row>
    <row r="125" spans="1:13">
      <c r="A125" s="742" t="str">
        <f ca="1">LEFT(관리대장!E120,6)&amp;RIGHT(관리대장!E120,7)</f>
        <v>5809302490516</v>
      </c>
      <c r="B125" s="743" t="s">
        <v>1489</v>
      </c>
      <c r="C125" s="746" t="str">
        <f ca="1">관리대장!D120</f>
        <v>이인숙</v>
      </c>
      <c r="D125" s="765" t="str">
        <f ca="1">LEFT(관리대장!I120,3)&amp;MID(관리대장!I120,5,2)&amp;RIGHT(관리대장!I120,5)&amp;"0"</f>
        <v>47180004510</v>
      </c>
      <c r="E125" s="747"/>
      <c r="F125" s="743" t="s">
        <v>1490</v>
      </c>
      <c r="G125" s="744" t="s">
        <v>1491</v>
      </c>
      <c r="H125" s="744" t="s">
        <v>1492</v>
      </c>
      <c r="I125" s="744"/>
      <c r="J125" s="744" t="s">
        <v>1492</v>
      </c>
      <c r="K125" s="744">
        <v>1</v>
      </c>
      <c r="L125" s="766" t="str">
        <f ca="1">관리대장!F120</f>
        <v>010-2127-8877</v>
      </c>
      <c r="M125" s="744"/>
    </row>
    <row r="126" spans="1:13">
      <c r="A126" s="742" t="str">
        <f ca="1">LEFT(관리대장!E121,6)&amp;RIGHT(관리대장!E121,7)</f>
        <v>5705062173515</v>
      </c>
      <c r="B126" s="743" t="s">
        <v>1489</v>
      </c>
      <c r="C126" s="746" t="str">
        <f ca="1">관리대장!D121</f>
        <v>이춘자</v>
      </c>
      <c r="D126" s="765" t="str">
        <f ca="1">LEFT(관리대장!I121,3)&amp;MID(관리대장!I121,5,2)&amp;RIGHT(관리대장!I121,5)&amp;"0"</f>
        <v>47180004510</v>
      </c>
      <c r="E126" s="747"/>
      <c r="F126" s="743" t="s">
        <v>1490</v>
      </c>
      <c r="G126" s="744" t="s">
        <v>1491</v>
      </c>
      <c r="H126" s="744" t="s">
        <v>1492</v>
      </c>
      <c r="I126" s="744"/>
      <c r="J126" s="744" t="s">
        <v>1492</v>
      </c>
      <c r="K126" s="744">
        <v>1</v>
      </c>
      <c r="L126" s="766" t="str">
        <f ca="1">관리대장!F121</f>
        <v>010-5664-1633</v>
      </c>
      <c r="M126" s="744"/>
    </row>
    <row r="127" spans="1:13">
      <c r="A127" s="742" t="str">
        <f ca="1">LEFT(관리대장!E122,6)&amp;RIGHT(관리대장!E122,7)</f>
        <v>5408212029415</v>
      </c>
      <c r="B127" s="743" t="s">
        <v>1489</v>
      </c>
      <c r="C127" s="746" t="str">
        <f ca="1">관리대장!D122</f>
        <v>조은녀</v>
      </c>
      <c r="D127" s="765" t="str">
        <f ca="1">LEFT(관리대장!I122,3)&amp;MID(관리대장!I122,5,2)&amp;RIGHT(관리대장!I122,5)&amp;"0"</f>
        <v>47180004510</v>
      </c>
      <c r="E127" s="747"/>
      <c r="F127" s="743" t="s">
        <v>1490</v>
      </c>
      <c r="G127" s="744" t="s">
        <v>1491</v>
      </c>
      <c r="H127" s="744" t="s">
        <v>1492</v>
      </c>
      <c r="I127" s="744"/>
      <c r="J127" s="744" t="s">
        <v>1492</v>
      </c>
      <c r="K127" s="744">
        <v>1</v>
      </c>
      <c r="L127" s="766" t="str">
        <f ca="1">관리대장!F122</f>
        <v>010-6226-5541</v>
      </c>
      <c r="M127" s="744"/>
    </row>
    <row r="128" spans="1:13">
      <c r="A128" s="742" t="str">
        <f ca="1">LEFT(관리대장!E123,6)&amp;RIGHT(관리대장!E123,7)</f>
        <v>6310122657312</v>
      </c>
      <c r="B128" s="743" t="s">
        <v>1489</v>
      </c>
      <c r="C128" s="746" t="str">
        <f ca="1">관리대장!D123</f>
        <v>천정임</v>
      </c>
      <c r="D128" s="765" t="str">
        <f ca="1">LEFT(관리대장!I123,3)&amp;MID(관리대장!I123,5,2)&amp;RIGHT(관리대장!I123,5)&amp;"0"</f>
        <v>47180004510</v>
      </c>
      <c r="E128" s="747"/>
      <c r="F128" s="743" t="s">
        <v>1490</v>
      </c>
      <c r="G128" s="744" t="s">
        <v>1491</v>
      </c>
      <c r="H128" s="744" t="s">
        <v>1492</v>
      </c>
      <c r="I128" s="744"/>
      <c r="J128" s="744" t="s">
        <v>1492</v>
      </c>
      <c r="K128" s="744">
        <v>1</v>
      </c>
      <c r="L128" s="766" t="str">
        <f ca="1">관리대장!F123</f>
        <v>010-7611-7945</v>
      </c>
      <c r="M128" s="744"/>
    </row>
    <row r="129" spans="1:13">
      <c r="A129" s="742" t="str">
        <f ca="1">LEFT(관리대장!E124,6)&amp;RIGHT(관리대장!E124,7)</f>
        <v>5105202547414</v>
      </c>
      <c r="B129" s="743" t="s">
        <v>1489</v>
      </c>
      <c r="C129" s="746" t="str">
        <f ca="1">관리대장!D124</f>
        <v>최정순</v>
      </c>
      <c r="D129" s="765" t="str">
        <f ca="1">LEFT(관리대장!I124,3)&amp;MID(관리대장!I124,5,2)&amp;RIGHT(관리대장!I124,5)&amp;"0"</f>
        <v>47180004510</v>
      </c>
      <c r="E129" s="747"/>
      <c r="F129" s="743" t="s">
        <v>1490</v>
      </c>
      <c r="G129" s="744" t="s">
        <v>1491</v>
      </c>
      <c r="H129" s="744" t="s">
        <v>1492</v>
      </c>
      <c r="I129" s="744"/>
      <c r="J129" s="744" t="s">
        <v>1492</v>
      </c>
      <c r="K129" s="744">
        <v>1</v>
      </c>
      <c r="L129" s="766" t="str">
        <f ca="1">관리대장!F124</f>
        <v>010-3932-5259</v>
      </c>
      <c r="M129" s="744"/>
    </row>
    <row r="130" spans="1:13">
      <c r="A130" s="742" t="e">
        <f>LEFT(관리대장!#REF!,6)&amp;RIGHT(관리대장!#REF!,7)</f>
        <v>#REF!</v>
      </c>
      <c r="B130" s="743" t="s">
        <v>1489</v>
      </c>
      <c r="C130" s="746" t="e">
        <f>관리대장!#REF!</f>
        <v>#REF!</v>
      </c>
      <c r="D130" s="765" t="e">
        <f>LEFT(관리대장!#REF!,3)&amp;MID(관리대장!#REF!,5,2)&amp;RIGHT(관리대장!#REF!,5)&amp;"0"</f>
        <v>#REF!</v>
      </c>
      <c r="E130" s="747"/>
      <c r="F130" s="743" t="s">
        <v>1490</v>
      </c>
      <c r="G130" s="744" t="s">
        <v>1491</v>
      </c>
      <c r="H130" s="744" t="s">
        <v>1492</v>
      </c>
      <c r="I130" s="744"/>
      <c r="J130" s="744" t="s">
        <v>1492</v>
      </c>
      <c r="K130" s="744">
        <v>1</v>
      </c>
      <c r="L130" s="766" t="e">
        <f>관리대장!#REF!</f>
        <v>#REF!</v>
      </c>
      <c r="M130" s="744"/>
    </row>
    <row r="131" spans="1:13">
      <c r="A131" s="742" t="e">
        <f>LEFT(관리대장!#REF!,6)&amp;RIGHT(관리대장!#REF!,7)</f>
        <v>#REF!</v>
      </c>
      <c r="B131" s="743" t="s">
        <v>1489</v>
      </c>
      <c r="C131" s="746" t="e">
        <f>관리대장!#REF!</f>
        <v>#REF!</v>
      </c>
      <c r="D131" s="765" t="e">
        <f>LEFT(관리대장!#REF!,3)&amp;MID(관리대장!#REF!,5,2)&amp;RIGHT(관리대장!#REF!,5)&amp;"0"</f>
        <v>#REF!</v>
      </c>
      <c r="E131" s="747"/>
      <c r="F131" s="743" t="s">
        <v>1490</v>
      </c>
      <c r="G131" s="744" t="s">
        <v>1491</v>
      </c>
      <c r="H131" s="744" t="s">
        <v>1492</v>
      </c>
      <c r="I131" s="744"/>
      <c r="J131" s="744" t="s">
        <v>1492</v>
      </c>
      <c r="K131" s="744">
        <v>1</v>
      </c>
      <c r="L131" s="766" t="e">
        <f>관리대장!#REF!</f>
        <v>#REF!</v>
      </c>
      <c r="M131" s="744"/>
    </row>
    <row r="132" spans="1:13">
      <c r="A132" s="742" t="str">
        <f ca="1">LEFT(관리대장!E128,6)&amp;RIGHT(관리대장!E128,7)</f>
        <v>6003202024919</v>
      </c>
      <c r="B132" s="743" t="s">
        <v>1489</v>
      </c>
      <c r="C132" s="746" t="str">
        <f ca="1">관리대장!D128</f>
        <v>고향숙</v>
      </c>
      <c r="D132" s="765" t="str">
        <f ca="1">LEFT(관리대장!I128,3)&amp;MID(관리대장!I128,5,2)&amp;RIGHT(관리대장!I128,5)&amp;"0"</f>
        <v>70280009800</v>
      </c>
      <c r="E132" s="747"/>
      <c r="F132" s="743" t="s">
        <v>1490</v>
      </c>
      <c r="G132" s="744" t="s">
        <v>1491</v>
      </c>
      <c r="H132" s="744" t="s">
        <v>1492</v>
      </c>
      <c r="I132" s="744"/>
      <c r="J132" s="744" t="s">
        <v>1492</v>
      </c>
      <c r="K132" s="744">
        <v>1</v>
      </c>
      <c r="L132" s="766" t="str">
        <f ca="1">관리대장!F128</f>
        <v>010-9073-4787</v>
      </c>
      <c r="M132" s="744"/>
    </row>
    <row r="133" spans="1:13">
      <c r="A133" s="742" t="str">
        <f ca="1">LEFT(관리대장!E129,6)&amp;RIGHT(관리대장!E129,7)</f>
        <v>5506102056011</v>
      </c>
      <c r="B133" s="743" t="s">
        <v>1489</v>
      </c>
      <c r="C133" s="746" t="str">
        <f ca="1">관리대장!D129</f>
        <v>이정우</v>
      </c>
      <c r="D133" s="765" t="str">
        <f ca="1">LEFT(관리대장!I129,3)&amp;MID(관리대장!I129,5,2)&amp;RIGHT(관리대장!I129,5)&amp;"0"</f>
        <v>70280009800</v>
      </c>
      <c r="E133" s="747"/>
      <c r="F133" s="743" t="s">
        <v>1490</v>
      </c>
      <c r="G133" s="744" t="s">
        <v>1491</v>
      </c>
      <c r="H133" s="744" t="s">
        <v>1492</v>
      </c>
      <c r="I133" s="744"/>
      <c r="J133" s="744" t="s">
        <v>1492</v>
      </c>
      <c r="K133" s="744">
        <v>1</v>
      </c>
      <c r="L133" s="766" t="str">
        <f ca="1">관리대장!F129</f>
        <v>010-8957-4264</v>
      </c>
      <c r="M133" s="744"/>
    </row>
    <row r="134" spans="1:13">
      <c r="A134" s="742" t="str">
        <f ca="1">LEFT(관리대장!E126,6)&amp;RIGHT(관리대장!E126,7)</f>
        <v>5009152025113</v>
      </c>
      <c r="B134" s="743" t="s">
        <v>1489</v>
      </c>
      <c r="C134" s="746" t="str">
        <f ca="1">관리대장!D126</f>
        <v>나금례</v>
      </c>
      <c r="D134" s="765" t="str">
        <f ca="1">LEFT(관리대장!I126,3)&amp;MID(관리대장!I126,5,2)&amp;RIGHT(관리대장!I126,5)&amp;"0"</f>
        <v>54080000390</v>
      </c>
      <c r="E134" s="747"/>
      <c r="F134" s="743" t="s">
        <v>1490</v>
      </c>
      <c r="G134" s="744" t="s">
        <v>1491</v>
      </c>
      <c r="H134" s="744" t="s">
        <v>1492</v>
      </c>
      <c r="I134" s="744"/>
      <c r="J134" s="744" t="s">
        <v>1492</v>
      </c>
      <c r="K134" s="744">
        <v>1</v>
      </c>
      <c r="L134" s="766" t="str">
        <f ca="1">관리대장!F126</f>
        <v>010-2727-3469</v>
      </c>
      <c r="M134" s="744"/>
    </row>
    <row r="135" spans="1:13">
      <c r="A135" s="742" t="str">
        <f ca="1">LEFT(관리대장!E127,6)&amp;RIGHT(관리대장!E127,7)</f>
        <v>5207072029717</v>
      </c>
      <c r="B135" s="743" t="s">
        <v>1489</v>
      </c>
      <c r="C135" s="746" t="str">
        <f ca="1">관리대장!D127</f>
        <v>최화자</v>
      </c>
      <c r="D135" s="765" t="str">
        <f ca="1">LEFT(관리대장!I127,3)&amp;MID(관리대장!I127,5,2)&amp;RIGHT(관리대장!I127,5)&amp;"0"</f>
        <v>54080000390</v>
      </c>
      <c r="E135" s="747"/>
      <c r="F135" s="743" t="s">
        <v>1490</v>
      </c>
      <c r="G135" s="744" t="s">
        <v>1491</v>
      </c>
      <c r="H135" s="744" t="s">
        <v>1492</v>
      </c>
      <c r="I135" s="744"/>
      <c r="J135" s="744" t="s">
        <v>1492</v>
      </c>
      <c r="K135" s="744">
        <v>1</v>
      </c>
      <c r="L135" s="766" t="str">
        <f ca="1">관리대장!F127</f>
        <v>010-4762-5876</v>
      </c>
      <c r="M135" s="744"/>
    </row>
    <row r="136" spans="1:13">
      <c r="A136" s="742" t="str">
        <f ca="1">LEFT(관리대장!E125,6)&amp;RIGHT(관리대장!E125,7)</f>
        <v>5802092396621</v>
      </c>
      <c r="B136" s="743" t="s">
        <v>1489</v>
      </c>
      <c r="C136" s="746" t="str">
        <f ca="1">관리대장!D125</f>
        <v>석경옥</v>
      </c>
      <c r="D136" s="765" t="str">
        <f ca="1">LEFT(관리대장!I125,3)&amp;MID(관리대장!I125,5,2)&amp;RIGHT(관리대장!I125,5)&amp;"0"</f>
        <v>21080178140</v>
      </c>
      <c r="E136" s="747"/>
      <c r="F136" s="743" t="s">
        <v>1490</v>
      </c>
      <c r="G136" s="744" t="s">
        <v>1491</v>
      </c>
      <c r="H136" s="744" t="s">
        <v>1492</v>
      </c>
      <c r="I136" s="744"/>
      <c r="J136" s="744" t="s">
        <v>1492</v>
      </c>
      <c r="K136" s="744">
        <v>1</v>
      </c>
      <c r="L136" s="766" t="str">
        <f ca="1">관리대장!F125</f>
        <v>010-4084-9182</v>
      </c>
      <c r="M136" s="744"/>
    </row>
    <row r="137" spans="1:13">
      <c r="A137" s="742" t="str">
        <f ca="1">LEFT(관리대장!E130,6)&amp;RIGHT(관리대장!E130,7)</f>
        <v>5803142538211</v>
      </c>
      <c r="B137" s="743" t="s">
        <v>1489</v>
      </c>
      <c r="C137" s="746" t="str">
        <f ca="1">관리대장!D130</f>
        <v>김복순</v>
      </c>
      <c r="D137" s="765" t="str">
        <f ca="1">LEFT(관리대장!I130,3)&amp;MID(관리대장!I130,5,2)&amp;RIGHT(관리대장!I130,5)&amp;"0"</f>
        <v>21080169500</v>
      </c>
      <c r="E137" s="747"/>
      <c r="F137" s="743" t="s">
        <v>1490</v>
      </c>
      <c r="G137" s="744" t="s">
        <v>1491</v>
      </c>
      <c r="H137" s="744" t="s">
        <v>1492</v>
      </c>
      <c r="I137" s="744"/>
      <c r="J137" s="744" t="s">
        <v>1492</v>
      </c>
      <c r="K137" s="744">
        <v>1</v>
      </c>
      <c r="L137" s="766" t="str">
        <f ca="1">관리대장!F130</f>
        <v>010-9998-5678</v>
      </c>
      <c r="M137" s="744"/>
    </row>
    <row r="138" spans="1:13">
      <c r="A138" s="742" t="str">
        <f ca="1">LEFT(관리대장!E131,6)&amp;RIGHT(관리대장!E131,7)</f>
        <v>6403242460711</v>
      </c>
      <c r="B138" s="743" t="s">
        <v>1489</v>
      </c>
      <c r="C138" s="746" t="str">
        <f ca="1">관리대장!D131</f>
        <v>김선순</v>
      </c>
      <c r="D138" s="765" t="str">
        <f ca="1">LEFT(관리대장!I131,3)&amp;MID(관리대장!I131,5,2)&amp;RIGHT(관리대장!I131,5)&amp;"0"</f>
        <v>21080169500</v>
      </c>
      <c r="E138" s="747"/>
      <c r="F138" s="743" t="s">
        <v>1490</v>
      </c>
      <c r="G138" s="744" t="s">
        <v>1491</v>
      </c>
      <c r="H138" s="744" t="s">
        <v>1492</v>
      </c>
      <c r="I138" s="744"/>
      <c r="J138" s="744" t="s">
        <v>1492</v>
      </c>
      <c r="K138" s="744">
        <v>1</v>
      </c>
      <c r="L138" s="766" t="str">
        <f ca="1">관리대장!F131</f>
        <v>010-7676-2413</v>
      </c>
      <c r="M138" s="744"/>
    </row>
    <row r="139" spans="1:13">
      <c r="A139" s="742" t="str">
        <f ca="1">LEFT(관리대장!E132,6)&amp;RIGHT(관리대장!E132,7)</f>
        <v>5010162005513</v>
      </c>
      <c r="B139" s="743" t="s">
        <v>1489</v>
      </c>
      <c r="C139" s="746" t="str">
        <f ca="1">관리대장!D132</f>
        <v>김소정</v>
      </c>
      <c r="D139" s="765" t="str">
        <f ca="1">LEFT(관리대장!I132,3)&amp;MID(관리대장!I132,5,2)&amp;RIGHT(관리대장!I132,5)&amp;"0"</f>
        <v>21080169500</v>
      </c>
      <c r="E139" s="747"/>
      <c r="F139" s="743" t="s">
        <v>1490</v>
      </c>
      <c r="G139" s="744" t="s">
        <v>1491</v>
      </c>
      <c r="H139" s="744" t="s">
        <v>1492</v>
      </c>
      <c r="I139" s="744"/>
      <c r="J139" s="744" t="s">
        <v>1492</v>
      </c>
      <c r="K139" s="744">
        <v>1</v>
      </c>
      <c r="L139" s="766" t="str">
        <f ca="1">관리대장!F132</f>
        <v>010-3279-4327</v>
      </c>
      <c r="M139" s="744"/>
    </row>
    <row r="140" spans="1:13">
      <c r="A140" s="742" t="e">
        <f>LEFT(관리대장!#REF!,6)&amp;RIGHT(관리대장!#REF!,7)</f>
        <v>#REF!</v>
      </c>
      <c r="B140" s="743" t="s">
        <v>1489</v>
      </c>
      <c r="C140" s="746" t="e">
        <f>관리대장!#REF!</f>
        <v>#REF!</v>
      </c>
      <c r="D140" s="765" t="e">
        <f>LEFT(관리대장!#REF!,3)&amp;MID(관리대장!#REF!,5,2)&amp;RIGHT(관리대장!#REF!,5)&amp;"0"</f>
        <v>#REF!</v>
      </c>
      <c r="E140" s="747"/>
      <c r="F140" s="743" t="s">
        <v>1490</v>
      </c>
      <c r="G140" s="744" t="s">
        <v>1491</v>
      </c>
      <c r="H140" s="744" t="s">
        <v>1492</v>
      </c>
      <c r="I140" s="744"/>
      <c r="J140" s="744" t="s">
        <v>1492</v>
      </c>
      <c r="K140" s="744">
        <v>1</v>
      </c>
      <c r="L140" s="766" t="e">
        <f>관리대장!#REF!</f>
        <v>#REF!</v>
      </c>
      <c r="M140" s="744"/>
    </row>
    <row r="141" spans="1:13">
      <c r="A141" s="742" t="str">
        <f ca="1">LEFT(관리대장!E133,6)&amp;RIGHT(관리대장!E133,7)</f>
        <v>5607172520527</v>
      </c>
      <c r="B141" s="743" t="s">
        <v>1489</v>
      </c>
      <c r="C141" s="746" t="str">
        <f ca="1">관리대장!D133</f>
        <v>김연수</v>
      </c>
      <c r="D141" s="765" t="str">
        <f ca="1">LEFT(관리대장!I133,3)&amp;MID(관리대장!I133,5,2)&amp;RIGHT(관리대장!I133,5)&amp;"0"</f>
        <v>21080169500</v>
      </c>
      <c r="E141" s="747"/>
      <c r="F141" s="743" t="s">
        <v>1490</v>
      </c>
      <c r="G141" s="744" t="s">
        <v>1491</v>
      </c>
      <c r="H141" s="744" t="s">
        <v>1492</v>
      </c>
      <c r="I141" s="744"/>
      <c r="J141" s="744" t="s">
        <v>1492</v>
      </c>
      <c r="K141" s="744">
        <v>1</v>
      </c>
      <c r="L141" s="766" t="str">
        <f ca="1">관리대장!F133</f>
        <v>010-4782-5287</v>
      </c>
      <c r="M141" s="744"/>
    </row>
    <row r="142" spans="1:13">
      <c r="A142" s="742" t="str">
        <f ca="1">LEFT(관리대장!E134,6)&amp;RIGHT(관리대장!E134,7)</f>
        <v>5511102017111</v>
      </c>
      <c r="B142" s="743" t="s">
        <v>1489</v>
      </c>
      <c r="C142" s="746" t="str">
        <f ca="1">관리대장!D134</f>
        <v>김정순</v>
      </c>
      <c r="D142" s="765" t="str">
        <f ca="1">LEFT(관리대장!I134,3)&amp;MID(관리대장!I134,5,2)&amp;RIGHT(관리대장!I134,5)&amp;"0"</f>
        <v>21080169500</v>
      </c>
      <c r="E142" s="747"/>
      <c r="F142" s="743" t="s">
        <v>1490</v>
      </c>
      <c r="G142" s="744" t="s">
        <v>1491</v>
      </c>
      <c r="H142" s="744" t="s">
        <v>1492</v>
      </c>
      <c r="I142" s="744"/>
      <c r="J142" s="744" t="s">
        <v>1492</v>
      </c>
      <c r="K142" s="744">
        <v>1</v>
      </c>
      <c r="L142" s="766" t="str">
        <f ca="1">관리대장!F134</f>
        <v>010-9191-4398</v>
      </c>
      <c r="M142" s="744"/>
    </row>
    <row r="143" spans="1:13">
      <c r="A143" s="742" t="str">
        <f ca="1">LEFT(관리대장!E135,6)&amp;RIGHT(관리대장!E135,7)</f>
        <v>5904122382615</v>
      </c>
      <c r="B143" s="743" t="s">
        <v>1489</v>
      </c>
      <c r="C143" s="746" t="str">
        <f ca="1">관리대장!D135</f>
        <v>김찬옥</v>
      </c>
      <c r="D143" s="765" t="str">
        <f ca="1">LEFT(관리대장!I135,3)&amp;MID(관리대장!I135,5,2)&amp;RIGHT(관리대장!I135,5)&amp;"0"</f>
        <v>21080169500</v>
      </c>
      <c r="E143" s="747"/>
      <c r="F143" s="743" t="s">
        <v>1490</v>
      </c>
      <c r="G143" s="744" t="s">
        <v>1491</v>
      </c>
      <c r="H143" s="744" t="s">
        <v>1492</v>
      </c>
      <c r="I143" s="744"/>
      <c r="J143" s="744" t="s">
        <v>1492</v>
      </c>
      <c r="K143" s="744">
        <v>1</v>
      </c>
      <c r="L143" s="766" t="str">
        <f ca="1">관리대장!F135</f>
        <v>010-6667-8604</v>
      </c>
      <c r="M143" s="744"/>
    </row>
    <row r="144" spans="1:13">
      <c r="A144" s="742" t="str">
        <f ca="1">LEFT(관리대장!E136,6)&amp;RIGHT(관리대장!E136,7)</f>
        <v>5904222037513</v>
      </c>
      <c r="B144" s="743" t="s">
        <v>1489</v>
      </c>
      <c r="C144" s="746" t="str">
        <f ca="1">관리대장!D136</f>
        <v>김희자</v>
      </c>
      <c r="D144" s="765" t="str">
        <f ca="1">LEFT(관리대장!I136,3)&amp;MID(관리대장!I136,5,2)&amp;RIGHT(관리대장!I136,5)&amp;"0"</f>
        <v>21080169500</v>
      </c>
      <c r="E144" s="747"/>
      <c r="F144" s="743" t="s">
        <v>1490</v>
      </c>
      <c r="G144" s="744" t="s">
        <v>1491</v>
      </c>
      <c r="H144" s="744" t="s">
        <v>1492</v>
      </c>
      <c r="I144" s="744"/>
      <c r="J144" s="744" t="s">
        <v>1492</v>
      </c>
      <c r="K144" s="744">
        <v>1</v>
      </c>
      <c r="L144" s="766" t="str">
        <f ca="1">관리대장!F136</f>
        <v>010-3032-0589</v>
      </c>
      <c r="M144" s="744"/>
    </row>
    <row r="145" spans="1:13">
      <c r="A145" s="742" t="str">
        <f ca="1">LEFT(관리대장!E137,6)&amp;RIGHT(관리대장!E137,7)</f>
        <v>5808192023319</v>
      </c>
      <c r="B145" s="743" t="s">
        <v>1489</v>
      </c>
      <c r="C145" s="746" t="str">
        <f ca="1">관리대장!D137</f>
        <v>민경희</v>
      </c>
      <c r="D145" s="765" t="str">
        <f ca="1">LEFT(관리대장!I137,3)&amp;MID(관리대장!I137,5,2)&amp;RIGHT(관리대장!I137,5)&amp;"0"</f>
        <v>21080169500</v>
      </c>
      <c r="E145" s="747"/>
      <c r="F145" s="743" t="s">
        <v>1490</v>
      </c>
      <c r="G145" s="744" t="s">
        <v>1491</v>
      </c>
      <c r="H145" s="744" t="s">
        <v>1492</v>
      </c>
      <c r="I145" s="744"/>
      <c r="J145" s="744" t="s">
        <v>1492</v>
      </c>
      <c r="K145" s="744">
        <v>1</v>
      </c>
      <c r="L145" s="766" t="str">
        <f ca="1">관리대장!F137</f>
        <v>010-8582-2754</v>
      </c>
      <c r="M145" s="744"/>
    </row>
    <row r="146" spans="1:13">
      <c r="A146" s="742" t="str">
        <f ca="1">LEFT(관리대장!E138,6)&amp;RIGHT(관리대장!E138,7)</f>
        <v>6502232024627</v>
      </c>
      <c r="B146" s="743" t="s">
        <v>1489</v>
      </c>
      <c r="C146" s="746" t="str">
        <f ca="1">관리대장!D138</f>
        <v>박경숙</v>
      </c>
      <c r="D146" s="765" t="str">
        <f ca="1">LEFT(관리대장!I138,3)&amp;MID(관리대장!I138,5,2)&amp;RIGHT(관리대장!I138,5)&amp;"0"</f>
        <v>21080169500</v>
      </c>
      <c r="E146" s="747"/>
      <c r="F146" s="743" t="s">
        <v>1490</v>
      </c>
      <c r="G146" s="744" t="s">
        <v>1491</v>
      </c>
      <c r="H146" s="744" t="s">
        <v>1492</v>
      </c>
      <c r="I146" s="744"/>
      <c r="J146" s="744" t="s">
        <v>1492</v>
      </c>
      <c r="K146" s="744">
        <v>1</v>
      </c>
      <c r="L146" s="766" t="str">
        <f ca="1">관리대장!F138</f>
        <v>010-5363-3493</v>
      </c>
      <c r="M146" s="744"/>
    </row>
    <row r="147" spans="1:13">
      <c r="A147" s="742" t="str">
        <f ca="1">LEFT(관리대장!E139,6)&amp;RIGHT(관리대장!E139,7)</f>
        <v>6810052235317</v>
      </c>
      <c r="B147" s="743" t="s">
        <v>1489</v>
      </c>
      <c r="C147" s="746" t="str">
        <f ca="1">관리대장!D139</f>
        <v>박금희</v>
      </c>
      <c r="D147" s="765" t="str">
        <f ca="1">LEFT(관리대장!I139,3)&amp;MID(관리대장!I139,5,2)&amp;RIGHT(관리대장!I139,5)&amp;"0"</f>
        <v>21080169500</v>
      </c>
      <c r="E147" s="747"/>
      <c r="F147" s="743" t="s">
        <v>1490</v>
      </c>
      <c r="G147" s="744" t="s">
        <v>1491</v>
      </c>
      <c r="H147" s="744" t="s">
        <v>1492</v>
      </c>
      <c r="I147" s="744"/>
      <c r="J147" s="744" t="s">
        <v>1492</v>
      </c>
      <c r="K147" s="744">
        <v>1</v>
      </c>
      <c r="L147" s="766" t="str">
        <f ca="1">관리대장!F139</f>
        <v>010-4127-2757</v>
      </c>
      <c r="M147" s="744"/>
    </row>
    <row r="148" spans="1:13">
      <c r="A148" s="742" t="str">
        <f ca="1">LEFT(관리대장!E140,6)&amp;RIGHT(관리대장!E140,7)</f>
        <v>6808152804831</v>
      </c>
      <c r="B148" s="743" t="s">
        <v>1489</v>
      </c>
      <c r="C148" s="746" t="str">
        <f ca="1">관리대장!D140</f>
        <v>서순일</v>
      </c>
      <c r="D148" s="765" t="str">
        <f ca="1">LEFT(관리대장!I140,3)&amp;MID(관리대장!I140,5,2)&amp;RIGHT(관리대장!I140,5)&amp;"0"</f>
        <v>21080169500</v>
      </c>
      <c r="E148" s="747"/>
      <c r="F148" s="743" t="s">
        <v>1490</v>
      </c>
      <c r="G148" s="744" t="s">
        <v>1491</v>
      </c>
      <c r="H148" s="744" t="s">
        <v>1492</v>
      </c>
      <c r="I148" s="744"/>
      <c r="J148" s="744" t="s">
        <v>1492</v>
      </c>
      <c r="K148" s="744">
        <v>1</v>
      </c>
      <c r="L148" s="766" t="str">
        <f ca="1">관리대장!F140</f>
        <v>010-8578-4591</v>
      </c>
      <c r="M148" s="744"/>
    </row>
    <row r="149" spans="1:13">
      <c r="A149" s="742" t="str">
        <f ca="1">LEFT(관리대장!E141,6)&amp;RIGHT(관리대장!E141,7)</f>
        <v>5207201654910</v>
      </c>
      <c r="B149" s="743" t="s">
        <v>1489</v>
      </c>
      <c r="C149" s="746" t="str">
        <f ca="1">관리대장!D141</f>
        <v>설용희</v>
      </c>
      <c r="D149" s="765" t="str">
        <f ca="1">LEFT(관리대장!I141,3)&amp;MID(관리대장!I141,5,2)&amp;RIGHT(관리대장!I141,5)&amp;"0"</f>
        <v>21080169500</v>
      </c>
      <c r="E149" s="747"/>
      <c r="F149" s="743" t="s">
        <v>1490</v>
      </c>
      <c r="G149" s="744" t="s">
        <v>1491</v>
      </c>
      <c r="H149" s="744" t="s">
        <v>1492</v>
      </c>
      <c r="I149" s="744"/>
      <c r="J149" s="744" t="s">
        <v>1492</v>
      </c>
      <c r="K149" s="744">
        <v>1</v>
      </c>
      <c r="L149" s="766" t="str">
        <f ca="1">관리대장!F141</f>
        <v>010-6660-1901</v>
      </c>
      <c r="M149" s="744"/>
    </row>
    <row r="150" spans="1:13">
      <c r="A150" s="742" t="str">
        <f ca="1">LEFT(관리대장!E142,6)&amp;RIGHT(관리대장!E142,7)</f>
        <v>5705052029416</v>
      </c>
      <c r="B150" s="743" t="s">
        <v>1489</v>
      </c>
      <c r="C150" s="746" t="str">
        <f ca="1">관리대장!D142</f>
        <v>양순이</v>
      </c>
      <c r="D150" s="765" t="str">
        <f ca="1">LEFT(관리대장!I142,3)&amp;MID(관리대장!I142,5,2)&amp;RIGHT(관리대장!I142,5)&amp;"0"</f>
        <v>21080169500</v>
      </c>
      <c r="E150" s="747"/>
      <c r="F150" s="743" t="s">
        <v>1490</v>
      </c>
      <c r="G150" s="744" t="s">
        <v>1491</v>
      </c>
      <c r="H150" s="744" t="s">
        <v>1492</v>
      </c>
      <c r="I150" s="744"/>
      <c r="J150" s="744" t="s">
        <v>1492</v>
      </c>
      <c r="K150" s="744">
        <v>1</v>
      </c>
      <c r="L150" s="766" t="str">
        <f ca="1">관리대장!F142</f>
        <v>010-6664-4633</v>
      </c>
      <c r="M150" s="744"/>
    </row>
    <row r="151" spans="1:13">
      <c r="A151" s="742" t="str">
        <f ca="1">LEFT(관리대장!E143,6)&amp;RIGHT(관리대장!E143,7)</f>
        <v>6501212815217</v>
      </c>
      <c r="B151" s="743" t="s">
        <v>1489</v>
      </c>
      <c r="C151" s="746" t="str">
        <f ca="1">관리대장!D143</f>
        <v>엄춘란</v>
      </c>
      <c r="D151" s="765" t="str">
        <f ca="1">LEFT(관리대장!I143,3)&amp;MID(관리대장!I143,5,2)&amp;RIGHT(관리대장!I143,5)&amp;"0"</f>
        <v>21080169500</v>
      </c>
      <c r="E151" s="747"/>
      <c r="F151" s="743" t="s">
        <v>1490</v>
      </c>
      <c r="G151" s="744" t="s">
        <v>1491</v>
      </c>
      <c r="H151" s="744" t="s">
        <v>1492</v>
      </c>
      <c r="I151" s="744"/>
      <c r="J151" s="744" t="s">
        <v>1492</v>
      </c>
      <c r="K151" s="744">
        <v>1</v>
      </c>
      <c r="L151" s="766" t="str">
        <f ca="1">관리대장!F143</f>
        <v>010-8393-0121</v>
      </c>
      <c r="M151" s="744"/>
    </row>
    <row r="152" spans="1:13">
      <c r="A152" s="742" t="str">
        <f ca="1">LEFT(관리대장!E144,6)&amp;RIGHT(관리대장!E144,7)</f>
        <v>5708302388228</v>
      </c>
      <c r="B152" s="743" t="s">
        <v>1489</v>
      </c>
      <c r="C152" s="746" t="str">
        <f ca="1">관리대장!D144</f>
        <v>유길자</v>
      </c>
      <c r="D152" s="765" t="str">
        <f ca="1">LEFT(관리대장!I144,3)&amp;MID(관리대장!I144,5,2)&amp;RIGHT(관리대장!I144,5)&amp;"0"</f>
        <v>21080169500</v>
      </c>
      <c r="E152" s="747"/>
      <c r="F152" s="743" t="s">
        <v>1490</v>
      </c>
      <c r="G152" s="744" t="s">
        <v>1491</v>
      </c>
      <c r="H152" s="744" t="s">
        <v>1492</v>
      </c>
      <c r="I152" s="744"/>
      <c r="J152" s="744" t="s">
        <v>1492</v>
      </c>
      <c r="K152" s="744">
        <v>1</v>
      </c>
      <c r="L152" s="766" t="str">
        <f ca="1">관리대장!F144</f>
        <v>010-5215-9192</v>
      </c>
      <c r="M152" s="744"/>
    </row>
    <row r="153" spans="1:13">
      <c r="A153" s="742" t="str">
        <f ca="1">LEFT(관리대장!E145,6)&amp;RIGHT(관리대장!E145,7)</f>
        <v>5710132167519</v>
      </c>
      <c r="B153" s="743" t="s">
        <v>1489</v>
      </c>
      <c r="C153" s="746" t="str">
        <f ca="1">관리대장!D145</f>
        <v>윤인숙</v>
      </c>
      <c r="D153" s="765" t="str">
        <f ca="1">LEFT(관리대장!I145,3)&amp;MID(관리대장!I145,5,2)&amp;RIGHT(관리대장!I145,5)&amp;"0"</f>
        <v>21080169500</v>
      </c>
      <c r="E153" s="747"/>
      <c r="F153" s="743" t="s">
        <v>1490</v>
      </c>
      <c r="G153" s="744" t="s">
        <v>1491</v>
      </c>
      <c r="H153" s="744" t="s">
        <v>1492</v>
      </c>
      <c r="I153" s="744"/>
      <c r="J153" s="744" t="s">
        <v>1492</v>
      </c>
      <c r="K153" s="744">
        <v>1</v>
      </c>
      <c r="L153" s="766" t="str">
        <f ca="1">관리대장!F145</f>
        <v>010-9332-4679</v>
      </c>
      <c r="M153" s="744"/>
    </row>
    <row r="154" spans="1:13">
      <c r="A154" s="742" t="str">
        <f ca="1">LEFT(관리대장!E146,6)&amp;RIGHT(관리대장!E146,7)</f>
        <v>5711252551922</v>
      </c>
      <c r="B154" s="743" t="s">
        <v>1489</v>
      </c>
      <c r="C154" s="746" t="str">
        <f ca="1">관리대장!D146</f>
        <v>이점숙</v>
      </c>
      <c r="D154" s="765" t="str">
        <f ca="1">LEFT(관리대장!I146,3)&amp;MID(관리대장!I146,5,2)&amp;RIGHT(관리대장!I146,5)&amp;"0"</f>
        <v>21080169500</v>
      </c>
      <c r="E154" s="747"/>
      <c r="F154" s="743" t="s">
        <v>1490</v>
      </c>
      <c r="G154" s="744" t="s">
        <v>1491</v>
      </c>
      <c r="H154" s="744" t="s">
        <v>1492</v>
      </c>
      <c r="I154" s="744"/>
      <c r="J154" s="744" t="s">
        <v>1492</v>
      </c>
      <c r="K154" s="744">
        <v>1</v>
      </c>
      <c r="L154" s="766" t="str">
        <f ca="1">관리대장!F146</f>
        <v>010-7770-0898</v>
      </c>
      <c r="M154" s="744"/>
    </row>
    <row r="155" spans="1:13">
      <c r="A155" s="742" t="str">
        <f ca="1">LEFT(관리대장!E147,6)&amp;RIGHT(관리대장!E147,7)</f>
        <v>6308042815010</v>
      </c>
      <c r="B155" s="743" t="s">
        <v>1489</v>
      </c>
      <c r="C155" s="746" t="str">
        <f ca="1">관리대장!D147</f>
        <v>이춘화</v>
      </c>
      <c r="D155" s="765" t="str">
        <f ca="1">LEFT(관리대장!I147,3)&amp;MID(관리대장!I147,5,2)&amp;RIGHT(관리대장!I147,5)&amp;"0"</f>
        <v>21080169500</v>
      </c>
      <c r="E155" s="747"/>
      <c r="F155" s="743" t="s">
        <v>1490</v>
      </c>
      <c r="G155" s="744" t="s">
        <v>1491</v>
      </c>
      <c r="H155" s="744" t="s">
        <v>1492</v>
      </c>
      <c r="I155" s="744"/>
      <c r="J155" s="744" t="s">
        <v>1492</v>
      </c>
      <c r="K155" s="744">
        <v>1</v>
      </c>
      <c r="L155" s="766" t="str">
        <f ca="1">관리대장!F147</f>
        <v>010-9037-9755</v>
      </c>
      <c r="M155" s="744"/>
    </row>
    <row r="156" spans="1:13">
      <c r="A156" s="742" t="str">
        <f ca="1">LEFT(관리대장!E148,6)&amp;RIGHT(관리대장!E148,7)</f>
        <v>6103102466344</v>
      </c>
      <c r="B156" s="743" t="s">
        <v>1489</v>
      </c>
      <c r="C156" s="746" t="str">
        <f ca="1">관리대장!D148</f>
        <v>이현주</v>
      </c>
      <c r="D156" s="765" t="str">
        <f ca="1">LEFT(관리대장!I148,3)&amp;MID(관리대장!I148,5,2)&amp;RIGHT(관리대장!I148,5)&amp;"0"</f>
        <v>21080169500</v>
      </c>
      <c r="E156" s="747"/>
      <c r="F156" s="743" t="s">
        <v>1490</v>
      </c>
      <c r="G156" s="744" t="s">
        <v>1491</v>
      </c>
      <c r="H156" s="744" t="s">
        <v>1492</v>
      </c>
      <c r="I156" s="744"/>
      <c r="J156" s="744" t="s">
        <v>1492</v>
      </c>
      <c r="K156" s="744">
        <v>1</v>
      </c>
      <c r="L156" s="766" t="str">
        <f ca="1">관리대장!F148</f>
        <v>010-8967-1074</v>
      </c>
      <c r="M156" s="744"/>
    </row>
    <row r="157" spans="1:13">
      <c r="A157" s="742" t="str">
        <f ca="1">LEFT(관리대장!E149,6)&amp;RIGHT(관리대장!E149,7)</f>
        <v>6604202523215</v>
      </c>
      <c r="B157" s="743" t="s">
        <v>1489</v>
      </c>
      <c r="C157" s="746" t="str">
        <f ca="1">관리대장!D149</f>
        <v>임순복</v>
      </c>
      <c r="D157" s="765" t="str">
        <f ca="1">LEFT(관리대장!I149,3)&amp;MID(관리대장!I149,5,2)&amp;RIGHT(관리대장!I149,5)&amp;"0"</f>
        <v>21080169500</v>
      </c>
      <c r="E157" s="747"/>
      <c r="F157" s="743" t="s">
        <v>1490</v>
      </c>
      <c r="G157" s="744" t="s">
        <v>1491</v>
      </c>
      <c r="H157" s="744" t="s">
        <v>1492</v>
      </c>
      <c r="I157" s="744"/>
      <c r="J157" s="744" t="s">
        <v>1492</v>
      </c>
      <c r="K157" s="744">
        <v>1</v>
      </c>
      <c r="L157" s="766" t="str">
        <f ca="1">관리대장!F149</f>
        <v>010-2467-0893</v>
      </c>
      <c r="M157" s="744"/>
    </row>
    <row r="158" spans="1:13">
      <c r="A158" s="742" t="str">
        <f ca="1">LEFT(관리대장!E150,6)&amp;RIGHT(관리대장!E150,7)</f>
        <v>5206152831211</v>
      </c>
      <c r="B158" s="743" t="s">
        <v>1489</v>
      </c>
      <c r="C158" s="746" t="str">
        <f ca="1">관리대장!D150</f>
        <v>최옥연</v>
      </c>
      <c r="D158" s="765" t="str">
        <f ca="1">LEFT(관리대장!I150,3)&amp;MID(관리대장!I150,5,2)&amp;RIGHT(관리대장!I150,5)&amp;"0"</f>
        <v>21080169500</v>
      </c>
      <c r="E158" s="747"/>
      <c r="F158" s="743" t="s">
        <v>1490</v>
      </c>
      <c r="G158" s="744" t="s">
        <v>1491</v>
      </c>
      <c r="H158" s="744" t="s">
        <v>1492</v>
      </c>
      <c r="I158" s="744"/>
      <c r="J158" s="744" t="s">
        <v>1492</v>
      </c>
      <c r="K158" s="744">
        <v>1</v>
      </c>
      <c r="L158" s="766" t="str">
        <f ca="1">관리대장!F150</f>
        <v>010-3492-3937</v>
      </c>
      <c r="M158" s="744"/>
    </row>
    <row r="159" spans="1:13">
      <c r="A159" s="742" t="str">
        <f ca="1">LEFT(관리대장!E151,6)&amp;RIGHT(관리대장!E151,7)</f>
        <v>6705152006021</v>
      </c>
      <c r="B159" s="743" t="s">
        <v>1489</v>
      </c>
      <c r="C159" s="746" t="str">
        <f ca="1">관리대장!D151</f>
        <v>최현애</v>
      </c>
      <c r="D159" s="765" t="str">
        <f ca="1">LEFT(관리대장!I151,3)&amp;MID(관리대장!I151,5,2)&amp;RIGHT(관리대장!I151,5)&amp;"0"</f>
        <v>21080169500</v>
      </c>
      <c r="E159" s="747"/>
      <c r="F159" s="743" t="s">
        <v>1490</v>
      </c>
      <c r="G159" s="744" t="s">
        <v>1491</v>
      </c>
      <c r="H159" s="744" t="s">
        <v>1492</v>
      </c>
      <c r="I159" s="744"/>
      <c r="J159" s="744" t="s">
        <v>1492</v>
      </c>
      <c r="K159" s="744">
        <v>1</v>
      </c>
      <c r="L159" s="766" t="str">
        <f ca="1">관리대장!F151</f>
        <v>010-9783-2325</v>
      </c>
      <c r="M159" s="744"/>
    </row>
    <row r="160" spans="1:13">
      <c r="A160" s="742" t="str">
        <f ca="1">LEFT(관리대장!E152,6)&amp;RIGHT(관리대장!E152,7)</f>
        <v>6006062395011</v>
      </c>
      <c r="B160" s="743" t="s">
        <v>1489</v>
      </c>
      <c r="C160" s="746" t="str">
        <f ca="1">관리대장!D152</f>
        <v>피영숙</v>
      </c>
      <c r="D160" s="765" t="str">
        <f ca="1">LEFT(관리대장!I152,3)&amp;MID(관리대장!I152,5,2)&amp;RIGHT(관리대장!I152,5)&amp;"0"</f>
        <v>21080169500</v>
      </c>
      <c r="E160" s="747"/>
      <c r="F160" s="743" t="s">
        <v>1490</v>
      </c>
      <c r="G160" s="744" t="s">
        <v>1491</v>
      </c>
      <c r="H160" s="744" t="s">
        <v>1492</v>
      </c>
      <c r="I160" s="744"/>
      <c r="J160" s="744" t="s">
        <v>1492</v>
      </c>
      <c r="K160" s="744">
        <v>1</v>
      </c>
      <c r="L160" s="766" t="str">
        <f ca="1">관리대장!F152</f>
        <v>010-9111-8765</v>
      </c>
      <c r="M160" s="744"/>
    </row>
    <row r="161" spans="1:13">
      <c r="A161" s="742" t="str">
        <f ca="1">LEFT(관리대장!E153,6)&amp;RIGHT(관리대장!E153,7)</f>
        <v>6005132524819</v>
      </c>
      <c r="B161" s="743" t="s">
        <v>1489</v>
      </c>
      <c r="C161" s="746" t="str">
        <f ca="1">관리대장!D153</f>
        <v>홍쌍이</v>
      </c>
      <c r="D161" s="765" t="str">
        <f ca="1">LEFT(관리대장!I153,3)&amp;MID(관리대장!I153,5,2)&amp;RIGHT(관리대장!I153,5)&amp;"0"</f>
        <v>21080169500</v>
      </c>
      <c r="E161" s="747"/>
      <c r="F161" s="743" t="s">
        <v>1490</v>
      </c>
      <c r="G161" s="744" t="s">
        <v>1491</v>
      </c>
      <c r="H161" s="744" t="s">
        <v>1492</v>
      </c>
      <c r="I161" s="744"/>
      <c r="J161" s="744" t="s">
        <v>1492</v>
      </c>
      <c r="K161" s="744">
        <v>1</v>
      </c>
      <c r="L161" s="766" t="str">
        <f ca="1">관리대장!F153</f>
        <v>010-7228-5130</v>
      </c>
      <c r="M161" s="744"/>
    </row>
    <row r="162" spans="1:13">
      <c r="A162" s="742" t="str">
        <f ca="1">LEFT(관리대장!E155,6)&amp;RIGHT(관리대장!E155,7)</f>
        <v>4904082057418</v>
      </c>
      <c r="B162" s="743" t="s">
        <v>1489</v>
      </c>
      <c r="C162" s="746" t="str">
        <f ca="1">관리대장!D155</f>
        <v>김연순</v>
      </c>
      <c r="D162" s="765" t="str">
        <f ca="1">LEFT(관리대장!I155,3)&amp;MID(관리대장!I155,5,2)&amp;RIGHT(관리대장!I155,5)&amp;"0"</f>
        <v>23980012870</v>
      </c>
      <c r="E162" s="747"/>
      <c r="F162" s="743" t="s">
        <v>1490</v>
      </c>
      <c r="G162" s="744" t="s">
        <v>1491</v>
      </c>
      <c r="H162" s="744" t="s">
        <v>1492</v>
      </c>
      <c r="I162" s="744"/>
      <c r="J162" s="744" t="s">
        <v>1492</v>
      </c>
      <c r="K162" s="744">
        <v>1</v>
      </c>
      <c r="L162" s="766" t="str">
        <f ca="1">관리대장!F155</f>
        <v>010-3899-6407</v>
      </c>
      <c r="M162" s="744"/>
    </row>
    <row r="163" spans="1:13">
      <c r="A163" s="742" t="str">
        <f ca="1">LEFT(관리대장!E156,6)&amp;RIGHT(관리대장!E156,7)</f>
        <v>7305272035911</v>
      </c>
      <c r="B163" s="743" t="s">
        <v>1489</v>
      </c>
      <c r="C163" s="746" t="str">
        <f ca="1">관리대장!D156</f>
        <v>이금자</v>
      </c>
      <c r="D163" s="765" t="str">
        <f ca="1">LEFT(관리대장!I156,3)&amp;MID(관리대장!I156,5,2)&amp;RIGHT(관리대장!I156,5)&amp;"0"</f>
        <v>23980012870</v>
      </c>
      <c r="E163" s="747"/>
      <c r="F163" s="743" t="s">
        <v>1490</v>
      </c>
      <c r="G163" s="744" t="s">
        <v>1491</v>
      </c>
      <c r="H163" s="744" t="s">
        <v>1492</v>
      </c>
      <c r="I163" s="744"/>
      <c r="J163" s="744" t="s">
        <v>1492</v>
      </c>
      <c r="K163" s="744">
        <v>1</v>
      </c>
      <c r="L163" s="766" t="str">
        <f ca="1">관리대장!F156</f>
        <v>010-3191-2379</v>
      </c>
      <c r="M163" s="744"/>
    </row>
    <row r="164" spans="1:13">
      <c r="A164" s="742" t="str">
        <f ca="1">LEFT(관리대장!E157,6)&amp;RIGHT(관리대장!E157,7)</f>
        <v>5712112528119</v>
      </c>
      <c r="B164" s="743" t="s">
        <v>1489</v>
      </c>
      <c r="C164" s="746" t="str">
        <f ca="1">관리대장!D157</f>
        <v>이진남</v>
      </c>
      <c r="D164" s="765" t="str">
        <f ca="1">LEFT(관리대장!I157,3)&amp;MID(관리대장!I157,5,2)&amp;RIGHT(관리대장!I157,5)&amp;"0"</f>
        <v>23980012870</v>
      </c>
      <c r="E164" s="747"/>
      <c r="F164" s="743" t="s">
        <v>1490</v>
      </c>
      <c r="G164" s="744" t="s">
        <v>1491</v>
      </c>
      <c r="H164" s="744" t="s">
        <v>1492</v>
      </c>
      <c r="I164" s="744"/>
      <c r="J164" s="744" t="s">
        <v>1492</v>
      </c>
      <c r="K164" s="744">
        <v>1</v>
      </c>
      <c r="L164" s="766" t="str">
        <f ca="1">관리대장!F157</f>
        <v>010-5527-6490</v>
      </c>
      <c r="M164" s="744"/>
    </row>
    <row r="165" spans="1:13">
      <c r="A165" s="742" t="str">
        <f ca="1">LEFT(관리대장!E158,6)&amp;RIGHT(관리대장!E158,7)</f>
        <v>7809232221216</v>
      </c>
      <c r="B165" s="743" t="s">
        <v>1489</v>
      </c>
      <c r="C165" s="746" t="str">
        <f ca="1">관리대장!D158</f>
        <v>김경민</v>
      </c>
      <c r="D165" s="765" t="str">
        <f ca="1">LEFT(관리대장!I158,3)&amp;MID(관리대장!I158,5,2)&amp;RIGHT(관리대장!I158,5)&amp;"0"</f>
        <v>21780193890</v>
      </c>
      <c r="E165" s="747"/>
      <c r="F165" s="743" t="s">
        <v>1490</v>
      </c>
      <c r="G165" s="744" t="s">
        <v>1491</v>
      </c>
      <c r="H165" s="744" t="s">
        <v>1492</v>
      </c>
      <c r="I165" s="744"/>
      <c r="J165" s="744" t="s">
        <v>1492</v>
      </c>
      <c r="K165" s="744">
        <v>1</v>
      </c>
      <c r="L165" s="766" t="str">
        <f ca="1">관리대장!F158</f>
        <v>010-9031-0846</v>
      </c>
      <c r="M165" s="744"/>
    </row>
    <row r="166" spans="1:13">
      <c r="A166" s="742" t="e">
        <f>LEFT(관리대장!#REF!,6)&amp;RIGHT(관리대장!#REF!,7)</f>
        <v>#REF!</v>
      </c>
      <c r="B166" s="743" t="s">
        <v>1489</v>
      </c>
      <c r="C166" s="746" t="e">
        <f>관리대장!#REF!</f>
        <v>#REF!</v>
      </c>
      <c r="D166" s="765" t="e">
        <f>LEFT(관리대장!#REF!,3)&amp;MID(관리대장!#REF!,5,2)&amp;RIGHT(관리대장!#REF!,5)&amp;"0"</f>
        <v>#REF!</v>
      </c>
      <c r="E166" s="747"/>
      <c r="F166" s="743" t="s">
        <v>1490</v>
      </c>
      <c r="G166" s="744" t="s">
        <v>1491</v>
      </c>
      <c r="H166" s="744" t="s">
        <v>1492</v>
      </c>
      <c r="I166" s="744"/>
      <c r="J166" s="744" t="s">
        <v>1492</v>
      </c>
      <c r="K166" s="744">
        <v>1</v>
      </c>
      <c r="L166" s="766" t="e">
        <f>관리대장!#REF!</f>
        <v>#REF!</v>
      </c>
      <c r="M166" s="744"/>
    </row>
    <row r="167" spans="1:13">
      <c r="A167" s="742" t="str">
        <f ca="1">LEFT(관리대장!E159,6)&amp;RIGHT(관리대장!E159,7)</f>
        <v>5609222654626</v>
      </c>
      <c r="B167" s="743" t="s">
        <v>1489</v>
      </c>
      <c r="C167" s="746" t="str">
        <f ca="1">관리대장!D159</f>
        <v>강형내</v>
      </c>
      <c r="D167" s="765" t="str">
        <f ca="1">LEFT(관리대장!I159,3)&amp;MID(관리대장!I159,5,2)&amp;RIGHT(관리대장!I159,5)&amp;"0"</f>
        <v>52080008830</v>
      </c>
      <c r="E167" s="747"/>
      <c r="F167" s="743" t="s">
        <v>1490</v>
      </c>
      <c r="G167" s="744" t="s">
        <v>1491</v>
      </c>
      <c r="H167" s="744" t="s">
        <v>1492</v>
      </c>
      <c r="I167" s="744"/>
      <c r="J167" s="744" t="s">
        <v>1492</v>
      </c>
      <c r="K167" s="744">
        <v>1</v>
      </c>
      <c r="L167" s="766" t="str">
        <f ca="1">관리대장!F159</f>
        <v>010-5040-2468</v>
      </c>
      <c r="M167" s="744"/>
    </row>
    <row r="168" spans="1:13">
      <c r="A168" s="742" t="str">
        <f ca="1">LEFT(관리대장!E160,6)&amp;RIGHT(관리대장!E160,7)</f>
        <v>6202122654713</v>
      </c>
      <c r="B168" s="743" t="s">
        <v>1489</v>
      </c>
      <c r="C168" s="746" t="str">
        <f ca="1">관리대장!D160</f>
        <v>김금수</v>
      </c>
      <c r="D168" s="765" t="str">
        <f ca="1">LEFT(관리대장!I160,3)&amp;MID(관리대장!I160,5,2)&amp;RIGHT(관리대장!I160,5)&amp;"0"</f>
        <v>52080008830</v>
      </c>
      <c r="E168" s="747"/>
      <c r="F168" s="743" t="s">
        <v>1490</v>
      </c>
      <c r="G168" s="744" t="s">
        <v>1491</v>
      </c>
      <c r="H168" s="744" t="s">
        <v>1492</v>
      </c>
      <c r="I168" s="744"/>
      <c r="J168" s="744" t="s">
        <v>1492</v>
      </c>
      <c r="K168" s="744">
        <v>1</v>
      </c>
      <c r="L168" s="766" t="str">
        <f ca="1">관리대장!F160</f>
        <v>010-9917-0212</v>
      </c>
      <c r="M168" s="744"/>
    </row>
    <row r="169" spans="1:13">
      <c r="A169" s="742" t="str">
        <f ca="1">LEFT(관리대장!E161,6)&amp;RIGHT(관리대장!E161,7)</f>
        <v>5704272446911</v>
      </c>
      <c r="B169" s="743" t="s">
        <v>1489</v>
      </c>
      <c r="C169" s="746" t="str">
        <f ca="1">관리대장!D161</f>
        <v>김순임</v>
      </c>
      <c r="D169" s="765" t="str">
        <f ca="1">LEFT(관리대장!I161,3)&amp;MID(관리대장!I161,5,2)&amp;RIGHT(관리대장!I161,5)&amp;"0"</f>
        <v>52080008830</v>
      </c>
      <c r="E169" s="747"/>
      <c r="F169" s="743" t="s">
        <v>1490</v>
      </c>
      <c r="G169" s="744" t="s">
        <v>1491</v>
      </c>
      <c r="H169" s="744" t="s">
        <v>1492</v>
      </c>
      <c r="I169" s="744"/>
      <c r="J169" s="744" t="s">
        <v>1492</v>
      </c>
      <c r="K169" s="744">
        <v>1</v>
      </c>
      <c r="L169" s="766" t="str">
        <f ca="1">관리대장!F161</f>
        <v>010-9121-4325</v>
      </c>
      <c r="M169" s="744"/>
    </row>
    <row r="170" spans="1:13">
      <c r="A170" s="742" t="str">
        <f ca="1">LEFT(관리대장!E162,6)&amp;RIGHT(관리대장!E162,7)</f>
        <v>5609032624514</v>
      </c>
      <c r="B170" s="743" t="s">
        <v>1489</v>
      </c>
      <c r="C170" s="746" t="str">
        <f ca="1">관리대장!D162</f>
        <v>김영숙</v>
      </c>
      <c r="D170" s="765" t="str">
        <f ca="1">LEFT(관리대장!I162,3)&amp;MID(관리대장!I162,5,2)&amp;RIGHT(관리대장!I162,5)&amp;"0"</f>
        <v>52080008830</v>
      </c>
      <c r="E170" s="747"/>
      <c r="F170" s="743" t="s">
        <v>1490</v>
      </c>
      <c r="G170" s="744" t="s">
        <v>1491</v>
      </c>
      <c r="H170" s="744" t="s">
        <v>1492</v>
      </c>
      <c r="I170" s="744"/>
      <c r="J170" s="744" t="s">
        <v>1492</v>
      </c>
      <c r="K170" s="744">
        <v>1</v>
      </c>
      <c r="L170" s="766" t="str">
        <f ca="1">관리대장!F162</f>
        <v>010-6778-1811</v>
      </c>
      <c r="M170" s="744"/>
    </row>
    <row r="171" spans="1:13">
      <c r="A171" s="742" t="str">
        <f ca="1">LEFT(관리대장!E163,6)&amp;RIGHT(관리대장!E163,7)</f>
        <v>6703032639720</v>
      </c>
      <c r="B171" s="743" t="s">
        <v>1489</v>
      </c>
      <c r="C171" s="746" t="str">
        <f ca="1">관리대장!D163</f>
        <v>김정미</v>
      </c>
      <c r="D171" s="765" t="str">
        <f ca="1">LEFT(관리대장!I163,3)&amp;MID(관리대장!I163,5,2)&amp;RIGHT(관리대장!I163,5)&amp;"0"</f>
        <v>52080008830</v>
      </c>
      <c r="E171" s="747"/>
      <c r="F171" s="743" t="s">
        <v>1490</v>
      </c>
      <c r="G171" s="744" t="s">
        <v>1491</v>
      </c>
      <c r="H171" s="744" t="s">
        <v>1492</v>
      </c>
      <c r="I171" s="744"/>
      <c r="J171" s="744" t="s">
        <v>1492</v>
      </c>
      <c r="K171" s="744">
        <v>1</v>
      </c>
      <c r="L171" s="766" t="str">
        <f ca="1">관리대장!F163</f>
        <v>010-2772-4107</v>
      </c>
      <c r="M171" s="744"/>
    </row>
    <row r="172" spans="1:13">
      <c r="A172" s="742" t="str">
        <f ca="1">LEFT(관리대장!E164,6)&amp;RIGHT(관리대장!E164,7)</f>
        <v>5501252036618</v>
      </c>
      <c r="B172" s="743" t="s">
        <v>1489</v>
      </c>
      <c r="C172" s="746" t="str">
        <f ca="1">관리대장!D164</f>
        <v>김정자</v>
      </c>
      <c r="D172" s="765" t="str">
        <f ca="1">LEFT(관리대장!I164,3)&amp;MID(관리대장!I164,5,2)&amp;RIGHT(관리대장!I164,5)&amp;"0"</f>
        <v>52080008830</v>
      </c>
      <c r="E172" s="747"/>
      <c r="F172" s="743" t="s">
        <v>1490</v>
      </c>
      <c r="G172" s="744" t="s">
        <v>1491</v>
      </c>
      <c r="H172" s="744" t="s">
        <v>1492</v>
      </c>
      <c r="I172" s="744"/>
      <c r="J172" s="744" t="s">
        <v>1492</v>
      </c>
      <c r="K172" s="744">
        <v>1</v>
      </c>
      <c r="L172" s="766" t="str">
        <f ca="1">관리대장!F164</f>
        <v>010-3744-5099</v>
      </c>
      <c r="M172" s="744"/>
    </row>
    <row r="173" spans="1:13">
      <c r="A173" s="742" t="str">
        <f ca="1">LEFT(관리대장!E165,6)&amp;RIGHT(관리대장!E165,7)</f>
        <v>6006222813217</v>
      </c>
      <c r="B173" s="743" t="s">
        <v>1489</v>
      </c>
      <c r="C173" s="746" t="str">
        <f ca="1">관리대장!D165</f>
        <v>김화숙</v>
      </c>
      <c r="D173" s="765" t="str">
        <f ca="1">LEFT(관리대장!I165,3)&amp;MID(관리대장!I165,5,2)&amp;RIGHT(관리대장!I165,5)&amp;"0"</f>
        <v>52080008830</v>
      </c>
      <c r="E173" s="747"/>
      <c r="F173" s="743" t="s">
        <v>1490</v>
      </c>
      <c r="G173" s="744" t="s">
        <v>1491</v>
      </c>
      <c r="H173" s="744" t="s">
        <v>1492</v>
      </c>
      <c r="I173" s="744"/>
      <c r="J173" s="744" t="s">
        <v>1492</v>
      </c>
      <c r="K173" s="744">
        <v>1</v>
      </c>
      <c r="L173" s="766" t="str">
        <f ca="1">관리대장!F165</f>
        <v>010-9979-5971</v>
      </c>
      <c r="M173" s="744"/>
    </row>
    <row r="174" spans="1:13">
      <c r="A174" s="742" t="str">
        <f ca="1">LEFT(관리대장!E166,6)&amp;RIGHT(관리대장!E166,7)</f>
        <v>5505232460311</v>
      </c>
      <c r="B174" s="743" t="s">
        <v>1489</v>
      </c>
      <c r="C174" s="746" t="str">
        <f ca="1">관리대장!D166</f>
        <v>나금복</v>
      </c>
      <c r="D174" s="765" t="str">
        <f ca="1">LEFT(관리대장!I166,3)&amp;MID(관리대장!I166,5,2)&amp;RIGHT(관리대장!I166,5)&amp;"0"</f>
        <v>52080008830</v>
      </c>
      <c r="E174" s="747"/>
      <c r="F174" s="743" t="s">
        <v>1490</v>
      </c>
      <c r="G174" s="744" t="s">
        <v>1491</v>
      </c>
      <c r="H174" s="744" t="s">
        <v>1492</v>
      </c>
      <c r="I174" s="744"/>
      <c r="J174" s="744" t="s">
        <v>1492</v>
      </c>
      <c r="K174" s="744">
        <v>1</v>
      </c>
      <c r="L174" s="766" t="str">
        <f ca="1">관리대장!F166</f>
        <v>010-8398-2277</v>
      </c>
      <c r="M174" s="744"/>
    </row>
    <row r="175" spans="1:13">
      <c r="A175" s="742" t="str">
        <f ca="1">LEFT(관리대장!E167,6)&amp;RIGHT(관리대장!E167,7)</f>
        <v>6508252031010</v>
      </c>
      <c r="B175" s="743" t="s">
        <v>1489</v>
      </c>
      <c r="C175" s="746" t="str">
        <f ca="1">관리대장!D167</f>
        <v>박성숙</v>
      </c>
      <c r="D175" s="765" t="str">
        <f ca="1">LEFT(관리대장!I167,3)&amp;MID(관리대장!I167,5,2)&amp;RIGHT(관리대장!I167,5)&amp;"0"</f>
        <v>52080008830</v>
      </c>
      <c r="E175" s="747"/>
      <c r="F175" s="743" t="s">
        <v>1490</v>
      </c>
      <c r="G175" s="744" t="s">
        <v>1491</v>
      </c>
      <c r="H175" s="744" t="s">
        <v>1492</v>
      </c>
      <c r="I175" s="744"/>
      <c r="J175" s="744" t="s">
        <v>1492</v>
      </c>
      <c r="K175" s="744">
        <v>1</v>
      </c>
      <c r="L175" s="766" t="str">
        <f ca="1">관리대장!F167</f>
        <v>010-4912-2043</v>
      </c>
      <c r="M175" s="744"/>
    </row>
    <row r="176" spans="1:13">
      <c r="A176" s="742" t="str">
        <f ca="1">LEFT(관리대장!E168,6)&amp;RIGHT(관리대장!E168,7)</f>
        <v>6201152447334</v>
      </c>
      <c r="B176" s="743" t="s">
        <v>1489</v>
      </c>
      <c r="C176" s="746" t="str">
        <f ca="1">관리대장!D168</f>
        <v>박인옥</v>
      </c>
      <c r="D176" s="765" t="str">
        <f ca="1">LEFT(관리대장!I168,3)&amp;MID(관리대장!I168,5,2)&amp;RIGHT(관리대장!I168,5)&amp;"0"</f>
        <v>52080008830</v>
      </c>
      <c r="E176" s="747"/>
      <c r="F176" s="743" t="s">
        <v>1490</v>
      </c>
      <c r="G176" s="744" t="s">
        <v>1491</v>
      </c>
      <c r="H176" s="744" t="s">
        <v>1492</v>
      </c>
      <c r="I176" s="744"/>
      <c r="J176" s="744" t="s">
        <v>1492</v>
      </c>
      <c r="K176" s="744">
        <v>1</v>
      </c>
      <c r="L176" s="766" t="str">
        <f ca="1">관리대장!F168</f>
        <v>010-9111-4701</v>
      </c>
      <c r="M176" s="744"/>
    </row>
    <row r="177" spans="1:13">
      <c r="A177" s="742" t="str">
        <f ca="1">LEFT(관리대장!E169,6)&amp;RIGHT(관리대장!E169,7)</f>
        <v>5911012927210</v>
      </c>
      <c r="B177" s="743" t="s">
        <v>1489</v>
      </c>
      <c r="C177" s="746" t="str">
        <f ca="1">관리대장!D169</f>
        <v>박홍숙</v>
      </c>
      <c r="D177" s="765" t="str">
        <f ca="1">LEFT(관리대장!I169,3)&amp;MID(관리대장!I169,5,2)&amp;RIGHT(관리대장!I169,5)&amp;"0"</f>
        <v>52080008830</v>
      </c>
      <c r="E177" s="747"/>
      <c r="F177" s="743" t="s">
        <v>1490</v>
      </c>
      <c r="G177" s="744" t="s">
        <v>1491</v>
      </c>
      <c r="H177" s="744" t="s">
        <v>1492</v>
      </c>
      <c r="I177" s="744"/>
      <c r="J177" s="744" t="s">
        <v>1492</v>
      </c>
      <c r="K177" s="744">
        <v>1</v>
      </c>
      <c r="L177" s="766" t="str">
        <f ca="1">관리대장!F169</f>
        <v>010-2766-3325</v>
      </c>
      <c r="M177" s="744"/>
    </row>
    <row r="178" spans="1:13">
      <c r="A178" s="742" t="str">
        <f ca="1">LEFT(관리대장!E170,6)&amp;RIGHT(관리대장!E170,7)</f>
        <v>6705282030417</v>
      </c>
      <c r="B178" s="743" t="s">
        <v>1489</v>
      </c>
      <c r="C178" s="746" t="str">
        <f ca="1">관리대장!D170</f>
        <v>변성희</v>
      </c>
      <c r="D178" s="765" t="str">
        <f ca="1">LEFT(관리대장!I170,3)&amp;MID(관리대장!I170,5,2)&amp;RIGHT(관리대장!I170,5)&amp;"0"</f>
        <v>52080008830</v>
      </c>
      <c r="E178" s="747"/>
      <c r="F178" s="743" t="s">
        <v>1490</v>
      </c>
      <c r="G178" s="744" t="s">
        <v>1491</v>
      </c>
      <c r="H178" s="744" t="s">
        <v>1492</v>
      </c>
      <c r="I178" s="744"/>
      <c r="J178" s="744" t="s">
        <v>1492</v>
      </c>
      <c r="K178" s="744">
        <v>1</v>
      </c>
      <c r="L178" s="766" t="str">
        <f ca="1">관리대장!F170</f>
        <v>010-9311-5622</v>
      </c>
      <c r="M178" s="744"/>
    </row>
    <row r="179" spans="1:13">
      <c r="A179" s="742" t="str">
        <f ca="1">LEFT(관리대장!E171,6)&amp;RIGHT(관리대장!E171,7)</f>
        <v>5912202536812</v>
      </c>
      <c r="B179" s="743" t="s">
        <v>1489</v>
      </c>
      <c r="C179" s="746" t="str">
        <f ca="1">관리대장!D171</f>
        <v>서남숙</v>
      </c>
      <c r="D179" s="765" t="str">
        <f ca="1">LEFT(관리대장!I171,3)&amp;MID(관리대장!I171,5,2)&amp;RIGHT(관리대장!I171,5)&amp;"0"</f>
        <v>52080008830</v>
      </c>
      <c r="E179" s="747"/>
      <c r="F179" s="743" t="s">
        <v>1490</v>
      </c>
      <c r="G179" s="744" t="s">
        <v>1491</v>
      </c>
      <c r="H179" s="744" t="s">
        <v>1492</v>
      </c>
      <c r="I179" s="744"/>
      <c r="J179" s="744" t="s">
        <v>1492</v>
      </c>
      <c r="K179" s="744">
        <v>1</v>
      </c>
      <c r="L179" s="766" t="str">
        <f ca="1">관리대장!F171</f>
        <v>010-2371-4156</v>
      </c>
      <c r="M179" s="744"/>
    </row>
    <row r="180" spans="1:13">
      <c r="A180" s="742" t="str">
        <f ca="1">LEFT(관리대장!E172,6)&amp;RIGHT(관리대장!E172,7)</f>
        <v>5711242173811</v>
      </c>
      <c r="B180" s="743" t="s">
        <v>1489</v>
      </c>
      <c r="C180" s="746" t="str">
        <f ca="1">관리대장!D172</f>
        <v>송순자</v>
      </c>
      <c r="D180" s="765" t="str">
        <f ca="1">LEFT(관리대장!I172,3)&amp;MID(관리대장!I172,5,2)&amp;RIGHT(관리대장!I172,5)&amp;"0"</f>
        <v>52080008830</v>
      </c>
      <c r="E180" s="747"/>
      <c r="F180" s="743" t="s">
        <v>1490</v>
      </c>
      <c r="G180" s="744" t="s">
        <v>1491</v>
      </c>
      <c r="H180" s="744" t="s">
        <v>1492</v>
      </c>
      <c r="I180" s="744"/>
      <c r="J180" s="744" t="s">
        <v>1492</v>
      </c>
      <c r="K180" s="744">
        <v>1</v>
      </c>
      <c r="L180" s="766" t="str">
        <f ca="1">관리대장!F172</f>
        <v>010-2621-6569</v>
      </c>
      <c r="M180" s="744"/>
    </row>
    <row r="181" spans="1:13">
      <c r="A181" s="742" t="str">
        <f ca="1">LEFT(관리대장!E173,6)&amp;RIGHT(관리대장!E173,7)</f>
        <v>6001112322026</v>
      </c>
      <c r="B181" s="743" t="s">
        <v>1489</v>
      </c>
      <c r="C181" s="746" t="str">
        <f ca="1">관리대장!D173</f>
        <v>용명화</v>
      </c>
      <c r="D181" s="765" t="str">
        <f ca="1">LEFT(관리대장!I173,3)&amp;MID(관리대장!I173,5,2)&amp;RIGHT(관리대장!I173,5)&amp;"0"</f>
        <v>52080008830</v>
      </c>
      <c r="E181" s="747"/>
      <c r="F181" s="743" t="s">
        <v>1490</v>
      </c>
      <c r="G181" s="744" t="s">
        <v>1491</v>
      </c>
      <c r="H181" s="744" t="s">
        <v>1492</v>
      </c>
      <c r="I181" s="744"/>
      <c r="J181" s="744" t="s">
        <v>1492</v>
      </c>
      <c r="K181" s="744">
        <v>1</v>
      </c>
      <c r="L181" s="766" t="str">
        <f ca="1">관리대장!F173</f>
        <v>010-8750-5083</v>
      </c>
      <c r="M181" s="744"/>
    </row>
    <row r="182" spans="1:13">
      <c r="A182" s="742" t="str">
        <f ca="1">LEFT(관리대장!E174,6)&amp;RIGHT(관리대장!E174,7)</f>
        <v>6206062800014</v>
      </c>
      <c r="B182" s="743" t="s">
        <v>1489</v>
      </c>
      <c r="C182" s="746" t="str">
        <f ca="1">관리대장!D174</f>
        <v>이경숙</v>
      </c>
      <c r="D182" s="765" t="str">
        <f ca="1">LEFT(관리대장!I174,3)&amp;MID(관리대장!I174,5,2)&amp;RIGHT(관리대장!I174,5)&amp;"0"</f>
        <v>52080008830</v>
      </c>
      <c r="E182" s="747"/>
      <c r="F182" s="743" t="s">
        <v>1490</v>
      </c>
      <c r="G182" s="744" t="s">
        <v>1491</v>
      </c>
      <c r="H182" s="744" t="s">
        <v>1492</v>
      </c>
      <c r="I182" s="744"/>
      <c r="J182" s="744" t="s">
        <v>1492</v>
      </c>
      <c r="K182" s="744">
        <v>1</v>
      </c>
      <c r="L182" s="766" t="str">
        <f ca="1">관리대장!F174</f>
        <v>010-4933-1539</v>
      </c>
      <c r="M182" s="744"/>
    </row>
    <row r="183" spans="1:13">
      <c r="A183" s="742" t="str">
        <f ca="1">LEFT(관리대장!E175,6)&amp;RIGHT(관리대장!E175,7)</f>
        <v>7003152622233</v>
      </c>
      <c r="B183" s="743" t="s">
        <v>1489</v>
      </c>
      <c r="C183" s="746" t="str">
        <f ca="1">관리대장!D175</f>
        <v>이병숙</v>
      </c>
      <c r="D183" s="765" t="str">
        <f ca="1">LEFT(관리대장!I175,3)&amp;MID(관리대장!I175,5,2)&amp;RIGHT(관리대장!I175,5)&amp;"0"</f>
        <v>52080008830</v>
      </c>
      <c r="E183" s="747"/>
      <c r="F183" s="743" t="s">
        <v>1490</v>
      </c>
      <c r="G183" s="744" t="s">
        <v>1491</v>
      </c>
      <c r="H183" s="744" t="s">
        <v>1492</v>
      </c>
      <c r="I183" s="744"/>
      <c r="J183" s="744" t="s">
        <v>1492</v>
      </c>
      <c r="K183" s="744">
        <v>1</v>
      </c>
      <c r="L183" s="766" t="str">
        <f ca="1">관리대장!F175</f>
        <v>010-5731-6998</v>
      </c>
      <c r="M183" s="744"/>
    </row>
    <row r="184" spans="1:13">
      <c r="A184" s="742" t="str">
        <f ca="1">LEFT(관리대장!E176,6)&amp;RIGHT(관리대장!E176,7)</f>
        <v>5606082226812</v>
      </c>
      <c r="B184" s="743" t="s">
        <v>1489</v>
      </c>
      <c r="C184" s="746" t="str">
        <f ca="1">관리대장!D176</f>
        <v>이복선</v>
      </c>
      <c r="D184" s="765" t="str">
        <f ca="1">LEFT(관리대장!I176,3)&amp;MID(관리대장!I176,5,2)&amp;RIGHT(관리대장!I176,5)&amp;"0"</f>
        <v>52080008830</v>
      </c>
      <c r="E184" s="747"/>
      <c r="F184" s="743" t="s">
        <v>1490</v>
      </c>
      <c r="G184" s="744" t="s">
        <v>1491</v>
      </c>
      <c r="H184" s="744" t="s">
        <v>1492</v>
      </c>
      <c r="I184" s="744"/>
      <c r="J184" s="744" t="s">
        <v>1492</v>
      </c>
      <c r="K184" s="744">
        <v>1</v>
      </c>
      <c r="L184" s="766" t="str">
        <f ca="1">관리대장!F176</f>
        <v>010-2264-5135</v>
      </c>
      <c r="M184" s="744"/>
    </row>
    <row r="185" spans="1:13">
      <c r="A185" s="742" t="str">
        <f ca="1">LEFT(관리대장!E177,6)&amp;RIGHT(관리대장!E177,7)</f>
        <v>5103061347911</v>
      </c>
      <c r="B185" s="743" t="s">
        <v>1489</v>
      </c>
      <c r="C185" s="746" t="str">
        <f ca="1">관리대장!D177</f>
        <v>이상열</v>
      </c>
      <c r="D185" s="765" t="str">
        <f ca="1">LEFT(관리대장!I177,3)&amp;MID(관리대장!I177,5,2)&amp;RIGHT(관리대장!I177,5)&amp;"0"</f>
        <v>52080008830</v>
      </c>
      <c r="E185" s="747"/>
      <c r="F185" s="743" t="s">
        <v>1490</v>
      </c>
      <c r="G185" s="744" t="s">
        <v>1491</v>
      </c>
      <c r="H185" s="744" t="s">
        <v>1492</v>
      </c>
      <c r="I185" s="744"/>
      <c r="J185" s="744" t="s">
        <v>1492</v>
      </c>
      <c r="K185" s="744">
        <v>1</v>
      </c>
      <c r="L185" s="766" t="str">
        <f ca="1">관리대장!F177</f>
        <v>010-4903-6352</v>
      </c>
      <c r="M185" s="744"/>
    </row>
    <row r="186" spans="1:13">
      <c r="A186" s="742" t="str">
        <f ca="1">LEFT(관리대장!E178,6)&amp;RIGHT(관리대장!E178,7)</f>
        <v>4902142024912</v>
      </c>
      <c r="B186" s="743" t="s">
        <v>1489</v>
      </c>
      <c r="C186" s="746" t="str">
        <f ca="1">관리대장!D178</f>
        <v>이영숙</v>
      </c>
      <c r="D186" s="765" t="str">
        <f ca="1">LEFT(관리대장!I178,3)&amp;MID(관리대장!I178,5,2)&amp;RIGHT(관리대장!I178,5)&amp;"0"</f>
        <v>52080008830</v>
      </c>
      <c r="E186" s="747"/>
      <c r="F186" s="743" t="s">
        <v>1490</v>
      </c>
      <c r="G186" s="744" t="s">
        <v>1491</v>
      </c>
      <c r="H186" s="744" t="s">
        <v>1492</v>
      </c>
      <c r="I186" s="744"/>
      <c r="J186" s="744" t="s">
        <v>1492</v>
      </c>
      <c r="K186" s="744">
        <v>1</v>
      </c>
      <c r="L186" s="766" t="str">
        <f ca="1">관리대장!F178</f>
        <v>010-7676-4713</v>
      </c>
      <c r="M186" s="744"/>
    </row>
    <row r="187" spans="1:13">
      <c r="A187" s="742" t="str">
        <f ca="1">LEFT(관리대장!E179,6)&amp;RIGHT(관리대장!E179,7)</f>
        <v>5803072777515</v>
      </c>
      <c r="B187" s="743" t="s">
        <v>1489</v>
      </c>
      <c r="C187" s="746" t="str">
        <f ca="1">관리대장!D179</f>
        <v>이영인</v>
      </c>
      <c r="D187" s="765" t="str">
        <f ca="1">LEFT(관리대장!I179,3)&amp;MID(관리대장!I179,5,2)&amp;RIGHT(관리대장!I179,5)&amp;"0"</f>
        <v>52080008830</v>
      </c>
      <c r="E187" s="747"/>
      <c r="F187" s="743" t="s">
        <v>1490</v>
      </c>
      <c r="G187" s="744" t="s">
        <v>1491</v>
      </c>
      <c r="H187" s="744" t="s">
        <v>1492</v>
      </c>
      <c r="I187" s="744"/>
      <c r="J187" s="744" t="s">
        <v>1492</v>
      </c>
      <c r="K187" s="744">
        <v>1</v>
      </c>
      <c r="L187" s="766" t="str">
        <f ca="1">관리대장!F179</f>
        <v>010-3194-5945</v>
      </c>
      <c r="M187" s="744"/>
    </row>
    <row r="188" spans="1:13">
      <c r="A188" s="742" t="str">
        <f ca="1">LEFT(관리대장!E180,6)&amp;RIGHT(관리대장!E180,7)</f>
        <v>5706152241012</v>
      </c>
      <c r="B188" s="743" t="s">
        <v>1489</v>
      </c>
      <c r="C188" s="746" t="str">
        <f ca="1">관리대장!D180</f>
        <v>이정분</v>
      </c>
      <c r="D188" s="765" t="str">
        <f ca="1">LEFT(관리대장!I180,3)&amp;MID(관리대장!I180,5,2)&amp;RIGHT(관리대장!I180,5)&amp;"0"</f>
        <v>52080008830</v>
      </c>
      <c r="E188" s="747"/>
      <c r="F188" s="743" t="s">
        <v>1490</v>
      </c>
      <c r="G188" s="744" t="s">
        <v>1491</v>
      </c>
      <c r="H188" s="744" t="s">
        <v>1492</v>
      </c>
      <c r="I188" s="744"/>
      <c r="J188" s="744" t="s">
        <v>1492</v>
      </c>
      <c r="K188" s="744">
        <v>1</v>
      </c>
      <c r="L188" s="766" t="str">
        <f ca="1">관리대장!F180</f>
        <v>010-4146-8759</v>
      </c>
      <c r="M188" s="744"/>
    </row>
    <row r="189" spans="1:13">
      <c r="A189" s="742" t="str">
        <f ca="1">LEFT(관리대장!E181,6)&amp;RIGHT(관리대장!E181,7)</f>
        <v>5811202241522</v>
      </c>
      <c r="B189" s="743" t="s">
        <v>1489</v>
      </c>
      <c r="C189" s="746" t="str">
        <f ca="1">관리대장!D181</f>
        <v>이진선</v>
      </c>
      <c r="D189" s="765" t="str">
        <f ca="1">LEFT(관리대장!I181,3)&amp;MID(관리대장!I181,5,2)&amp;RIGHT(관리대장!I181,5)&amp;"0"</f>
        <v>52080008830</v>
      </c>
      <c r="E189" s="747"/>
      <c r="F189" s="743" t="s">
        <v>1490</v>
      </c>
      <c r="G189" s="744" t="s">
        <v>1491</v>
      </c>
      <c r="H189" s="744" t="s">
        <v>1492</v>
      </c>
      <c r="I189" s="744"/>
      <c r="J189" s="744" t="s">
        <v>1492</v>
      </c>
      <c r="K189" s="744">
        <v>1</v>
      </c>
      <c r="L189" s="766" t="str">
        <f ca="1">관리대장!F181</f>
        <v>010-7474-5881</v>
      </c>
      <c r="M189" s="744"/>
    </row>
    <row r="190" spans="1:13">
      <c r="A190" s="742" t="str">
        <f ca="1">LEFT(관리대장!E182,6)&amp;RIGHT(관리대장!E182,7)</f>
        <v>5009152030622</v>
      </c>
      <c r="B190" s="743" t="s">
        <v>1489</v>
      </c>
      <c r="C190" s="746" t="str">
        <f ca="1">관리대장!D182</f>
        <v>이추자</v>
      </c>
      <c r="D190" s="765" t="str">
        <f ca="1">LEFT(관리대장!I182,3)&amp;MID(관리대장!I182,5,2)&amp;RIGHT(관리대장!I182,5)&amp;"0"</f>
        <v>52080008830</v>
      </c>
      <c r="E190" s="747"/>
      <c r="F190" s="743" t="s">
        <v>1490</v>
      </c>
      <c r="G190" s="744" t="s">
        <v>1491</v>
      </c>
      <c r="H190" s="744" t="s">
        <v>1492</v>
      </c>
      <c r="I190" s="744"/>
      <c r="J190" s="744" t="s">
        <v>1492</v>
      </c>
      <c r="K190" s="744">
        <v>1</v>
      </c>
      <c r="L190" s="766" t="str">
        <f ca="1">관리대장!F182</f>
        <v>010-2205-5950</v>
      </c>
      <c r="M190" s="744"/>
    </row>
    <row r="191" spans="1:13">
      <c r="A191" s="742" t="str">
        <f ca="1">LEFT(관리대장!E183,6)&amp;RIGHT(관리대장!E183,7)</f>
        <v>5508212243419</v>
      </c>
      <c r="B191" s="743" t="s">
        <v>1489</v>
      </c>
      <c r="C191" s="746" t="str">
        <f ca="1">관리대장!D183</f>
        <v>이혜숙</v>
      </c>
      <c r="D191" s="765" t="str">
        <f ca="1">LEFT(관리대장!I183,3)&amp;MID(관리대장!I183,5,2)&amp;RIGHT(관리대장!I183,5)&amp;"0"</f>
        <v>52080008830</v>
      </c>
      <c r="E191" s="747"/>
      <c r="F191" s="743" t="s">
        <v>1490</v>
      </c>
      <c r="G191" s="744" t="s">
        <v>1491</v>
      </c>
      <c r="H191" s="744" t="s">
        <v>1492</v>
      </c>
      <c r="I191" s="744"/>
      <c r="J191" s="744" t="s">
        <v>1492</v>
      </c>
      <c r="K191" s="744">
        <v>1</v>
      </c>
      <c r="L191" s="766" t="str">
        <f ca="1">관리대장!F183</f>
        <v>010-4591-3053</v>
      </c>
      <c r="M191" s="744"/>
    </row>
    <row r="192" spans="1:13">
      <c r="A192" s="742" t="str">
        <f ca="1">LEFT(관리대장!E184,6)&amp;RIGHT(관리대장!E184,7)</f>
        <v>6104212453311</v>
      </c>
      <c r="B192" s="743" t="s">
        <v>1489</v>
      </c>
      <c r="C192" s="746" t="str">
        <f ca="1">관리대장!D184</f>
        <v>임금자</v>
      </c>
      <c r="D192" s="765" t="str">
        <f ca="1">LEFT(관리대장!I184,3)&amp;MID(관리대장!I184,5,2)&amp;RIGHT(관리대장!I184,5)&amp;"0"</f>
        <v>52080008830</v>
      </c>
      <c r="E192" s="747"/>
      <c r="F192" s="743" t="s">
        <v>1490</v>
      </c>
      <c r="G192" s="744" t="s">
        <v>1491</v>
      </c>
      <c r="H192" s="744" t="s">
        <v>1492</v>
      </c>
      <c r="I192" s="744"/>
      <c r="J192" s="744" t="s">
        <v>1492</v>
      </c>
      <c r="K192" s="744">
        <v>1</v>
      </c>
      <c r="L192" s="766" t="str">
        <f ca="1">관리대장!F184</f>
        <v>010-8904-7676</v>
      </c>
      <c r="M192" s="744"/>
    </row>
    <row r="193" spans="1:13">
      <c r="A193" s="742" t="str">
        <f ca="1">LEFT(관리대장!E185,6)&amp;RIGHT(관리대장!E185,7)</f>
        <v>6007112010821</v>
      </c>
      <c r="B193" s="743" t="s">
        <v>1489</v>
      </c>
      <c r="C193" s="746" t="str">
        <f ca="1">관리대장!D185</f>
        <v>장현순</v>
      </c>
      <c r="D193" s="765" t="str">
        <f ca="1">LEFT(관리대장!I185,3)&amp;MID(관리대장!I185,5,2)&amp;RIGHT(관리대장!I185,5)&amp;"0"</f>
        <v>52080008830</v>
      </c>
      <c r="E193" s="747"/>
      <c r="F193" s="743" t="s">
        <v>1490</v>
      </c>
      <c r="G193" s="744" t="s">
        <v>1491</v>
      </c>
      <c r="H193" s="744" t="s">
        <v>1492</v>
      </c>
      <c r="I193" s="744"/>
      <c r="J193" s="744" t="s">
        <v>1492</v>
      </c>
      <c r="K193" s="744">
        <v>1</v>
      </c>
      <c r="L193" s="766" t="str">
        <f ca="1">관리대장!F185</f>
        <v>010-9851-6862</v>
      </c>
      <c r="M193" s="744"/>
    </row>
    <row r="194" spans="1:13">
      <c r="A194" s="742" t="str">
        <f ca="1">LEFT(관리대장!E186,6)&amp;RIGHT(관리대장!E186,7)</f>
        <v>5902132632719</v>
      </c>
      <c r="B194" s="743" t="s">
        <v>1489</v>
      </c>
      <c r="C194" s="746" t="str">
        <f ca="1">관리대장!D186</f>
        <v>박두례</v>
      </c>
      <c r="D194" s="765" t="str">
        <f ca="1">LEFT(관리대장!I186,3)&amp;MID(관리대장!I186,5,2)&amp;RIGHT(관리대장!I186,5)&amp;"0"</f>
        <v>23980012870</v>
      </c>
      <c r="E194" s="747"/>
      <c r="F194" s="743" t="s">
        <v>1490</v>
      </c>
      <c r="G194" s="744" t="s">
        <v>1491</v>
      </c>
      <c r="H194" s="744" t="s">
        <v>1492</v>
      </c>
      <c r="I194" s="744"/>
      <c r="J194" s="744" t="s">
        <v>1492</v>
      </c>
      <c r="K194" s="744">
        <v>1</v>
      </c>
      <c r="L194" s="766" t="str">
        <f ca="1">관리대장!F186</f>
        <v>010-3599-6773</v>
      </c>
      <c r="M194" s="744"/>
    </row>
    <row r="195" spans="1:13">
      <c r="A195" s="742" t="str">
        <f ca="1">LEFT(관리대장!E187,6)&amp;RIGHT(관리대장!E187,7)</f>
        <v>5011302246921</v>
      </c>
      <c r="B195" s="743" t="s">
        <v>1489</v>
      </c>
      <c r="C195" s="746" t="str">
        <f ca="1">관리대장!D187</f>
        <v>정희자</v>
      </c>
      <c r="D195" s="765" t="str">
        <f ca="1">LEFT(관리대장!I187,3)&amp;MID(관리대장!I187,5,2)&amp;RIGHT(관리대장!I187,5)&amp;"0"</f>
        <v>23980012870</v>
      </c>
      <c r="E195" s="747"/>
      <c r="F195" s="743" t="s">
        <v>1490</v>
      </c>
      <c r="G195" s="744" t="s">
        <v>1491</v>
      </c>
      <c r="H195" s="744" t="s">
        <v>1492</v>
      </c>
      <c r="I195" s="744"/>
      <c r="J195" s="744" t="s">
        <v>1492</v>
      </c>
      <c r="K195" s="744">
        <v>1</v>
      </c>
      <c r="L195" s="766" t="str">
        <f ca="1">관리대장!F187</f>
        <v>010-8441-2929</v>
      </c>
      <c r="M195" s="744"/>
    </row>
    <row r="196" spans="1:13">
      <c r="A196" s="742" t="str">
        <f ca="1">LEFT(관리대장!E188,6)&amp;RIGHT(관리대장!E188,7)</f>
        <v>5406102467021</v>
      </c>
      <c r="B196" s="743" t="s">
        <v>1489</v>
      </c>
      <c r="C196" s="746" t="str">
        <f ca="1">관리대장!D188</f>
        <v>최계순</v>
      </c>
      <c r="D196" s="765" t="str">
        <f ca="1">LEFT(관리대장!I188,3)&amp;MID(관리대장!I188,5,2)&amp;RIGHT(관리대장!I188,5)&amp;"0"</f>
        <v>23980012870</v>
      </c>
      <c r="E196" s="747"/>
      <c r="F196" s="743" t="s">
        <v>1490</v>
      </c>
      <c r="G196" s="744" t="s">
        <v>1491</v>
      </c>
      <c r="H196" s="744" t="s">
        <v>1492</v>
      </c>
      <c r="I196" s="744"/>
      <c r="J196" s="744" t="s">
        <v>1492</v>
      </c>
      <c r="K196" s="744">
        <v>1</v>
      </c>
      <c r="L196" s="766" t="str">
        <f ca="1">관리대장!F188</f>
        <v>010-4701-9903</v>
      </c>
      <c r="M196" s="744"/>
    </row>
    <row r="197" spans="1:13">
      <c r="A197" s="742" t="str">
        <f ca="1">LEFT(관리대장!E189,6)&amp;RIGHT(관리대장!E189,7)</f>
        <v>5506152058419</v>
      </c>
      <c r="B197" s="743" t="s">
        <v>1489</v>
      </c>
      <c r="C197" s="746" t="str">
        <f ca="1">관리대장!D189</f>
        <v>김경숙</v>
      </c>
      <c r="D197" s="765" t="str">
        <f ca="1">LEFT(관리대장!I189,3)&amp;MID(관리대장!I189,5,2)&amp;RIGHT(관리대장!I189,5)&amp;"0"</f>
        <v>52080008830</v>
      </c>
      <c r="E197" s="747"/>
      <c r="F197" s="743" t="s">
        <v>1490</v>
      </c>
      <c r="G197" s="744" t="s">
        <v>1491</v>
      </c>
      <c r="H197" s="744" t="s">
        <v>1492</v>
      </c>
      <c r="I197" s="744"/>
      <c r="J197" s="744" t="s">
        <v>1492</v>
      </c>
      <c r="K197" s="744">
        <v>1</v>
      </c>
      <c r="L197" s="766" t="str">
        <f ca="1">관리대장!F189</f>
        <v>010-9306-5067</v>
      </c>
      <c r="M197" s="744"/>
    </row>
    <row r="198" spans="1:13">
      <c r="A198" s="742" t="str">
        <f ca="1">LEFT(관리대장!E190,6)&amp;RIGHT(관리대장!E190,7)</f>
        <v>5712242534113</v>
      </c>
      <c r="B198" s="743" t="s">
        <v>1489</v>
      </c>
      <c r="C198" s="746" t="str">
        <f ca="1">관리대장!D190</f>
        <v>전인숙</v>
      </c>
      <c r="D198" s="765" t="str">
        <f ca="1">LEFT(관리대장!I190,3)&amp;MID(관리대장!I190,5,2)&amp;RIGHT(관리대장!I190,5)&amp;"0"</f>
        <v>52080008830</v>
      </c>
      <c r="E198" s="747"/>
      <c r="F198" s="743" t="s">
        <v>1490</v>
      </c>
      <c r="G198" s="744" t="s">
        <v>1491</v>
      </c>
      <c r="H198" s="744" t="s">
        <v>1492</v>
      </c>
      <c r="I198" s="744"/>
      <c r="J198" s="744" t="s">
        <v>1492</v>
      </c>
      <c r="K198" s="744">
        <v>1</v>
      </c>
      <c r="L198" s="766" t="str">
        <f ca="1">관리대장!F190</f>
        <v>010-3752-1415</v>
      </c>
      <c r="M198" s="744"/>
    </row>
    <row r="199" spans="1:13">
      <c r="A199" s="742" t="str">
        <f ca="1">LEFT(관리대장!E191,6)&amp;RIGHT(관리대장!E191,7)</f>
        <v>5305162357111</v>
      </c>
      <c r="B199" s="743" t="s">
        <v>1489</v>
      </c>
      <c r="C199" s="746" t="str">
        <f ca="1">관리대장!D191</f>
        <v>조영하</v>
      </c>
      <c r="D199" s="765" t="str">
        <f ca="1">LEFT(관리대장!I191,3)&amp;MID(관리대장!I191,5,2)&amp;RIGHT(관리대장!I191,5)&amp;"0"</f>
        <v>52080008830</v>
      </c>
      <c r="E199" s="747"/>
      <c r="F199" s="743" t="s">
        <v>1490</v>
      </c>
      <c r="G199" s="744" t="s">
        <v>1491</v>
      </c>
      <c r="H199" s="744" t="s">
        <v>1492</v>
      </c>
      <c r="I199" s="744"/>
      <c r="J199" s="744" t="s">
        <v>1492</v>
      </c>
      <c r="K199" s="744">
        <v>1</v>
      </c>
      <c r="L199" s="766" t="str">
        <f ca="1">관리대장!F191</f>
        <v>010-5744-4644</v>
      </c>
      <c r="M199" s="744"/>
    </row>
    <row r="200" spans="1:13">
      <c r="A200" s="742" t="str">
        <f ca="1">LEFT(관리대장!E192,6)&amp;RIGHT(관리대장!E192,7)</f>
        <v>6612242024918</v>
      </c>
      <c r="B200" s="743" t="s">
        <v>1489</v>
      </c>
      <c r="C200" s="746" t="str">
        <f ca="1">관리대장!D192</f>
        <v>최유진</v>
      </c>
      <c r="D200" s="765" t="str">
        <f ca="1">LEFT(관리대장!I192,3)&amp;MID(관리대장!I192,5,2)&amp;RIGHT(관리대장!I192,5)&amp;"0"</f>
        <v>52080008830</v>
      </c>
      <c r="E200" s="747"/>
      <c r="F200" s="743" t="s">
        <v>1490</v>
      </c>
      <c r="G200" s="744" t="s">
        <v>1491</v>
      </c>
      <c r="H200" s="744" t="s">
        <v>1492</v>
      </c>
      <c r="I200" s="744"/>
      <c r="J200" s="744" t="s">
        <v>1492</v>
      </c>
      <c r="K200" s="744">
        <v>1</v>
      </c>
      <c r="L200" s="766" t="str">
        <f ca="1">관리대장!F192</f>
        <v>010-6500-3972</v>
      </c>
      <c r="M200" s="744"/>
    </row>
    <row r="201" spans="1:13">
      <c r="A201" s="742" t="str">
        <f ca="1">LEFT(관리대장!E193,6)&amp;RIGHT(관리대장!E193,7)</f>
        <v>5604172011723</v>
      </c>
      <c r="B201" s="743" t="s">
        <v>1489</v>
      </c>
      <c r="C201" s="746" t="str">
        <f ca="1">관리대장!D193</f>
        <v>한준남</v>
      </c>
      <c r="D201" s="765" t="str">
        <f ca="1">LEFT(관리대장!I193,3)&amp;MID(관리대장!I193,5,2)&amp;RIGHT(관리대장!I193,5)&amp;"0"</f>
        <v>52080008830</v>
      </c>
      <c r="E201" s="747"/>
      <c r="F201" s="743" t="s">
        <v>1490</v>
      </c>
      <c r="G201" s="744" t="s">
        <v>1491</v>
      </c>
      <c r="H201" s="744" t="s">
        <v>1492</v>
      </c>
      <c r="I201" s="744"/>
      <c r="J201" s="744" t="s">
        <v>1492</v>
      </c>
      <c r="K201" s="744">
        <v>1</v>
      </c>
      <c r="L201" s="766" t="str">
        <f ca="1">관리대장!F193</f>
        <v>010-2794-3300</v>
      </c>
      <c r="M201" s="744"/>
    </row>
    <row r="202" spans="1:13">
      <c r="A202" s="742" t="str">
        <f ca="1">LEFT(관리대장!E194,6)&amp;RIGHT(관리대장!E194,7)</f>
        <v>6004302457314</v>
      </c>
      <c r="B202" s="743" t="s">
        <v>1489</v>
      </c>
      <c r="C202" s="746" t="str">
        <f ca="1">관리대장!D194</f>
        <v>한희자</v>
      </c>
      <c r="D202" s="765" t="str">
        <f ca="1">LEFT(관리대장!I194,3)&amp;MID(관리대장!I194,5,2)&amp;RIGHT(관리대장!I194,5)&amp;"0"</f>
        <v>52080008830</v>
      </c>
      <c r="E202" s="747"/>
      <c r="F202" s="743" t="s">
        <v>1490</v>
      </c>
      <c r="G202" s="744" t="s">
        <v>1491</v>
      </c>
      <c r="H202" s="744" t="s">
        <v>1492</v>
      </c>
      <c r="I202" s="744"/>
      <c r="J202" s="744" t="s">
        <v>1492</v>
      </c>
      <c r="K202" s="744">
        <v>1</v>
      </c>
      <c r="L202" s="766" t="str">
        <f ca="1">관리대장!F194</f>
        <v>010-8235-3118</v>
      </c>
      <c r="M202" s="744"/>
    </row>
    <row r="203" spans="1:13">
      <c r="A203" s="742" t="e">
        <f>LEFT(관리대장!#REF!,6)&amp;RIGHT(관리대장!#REF!,7)</f>
        <v>#REF!</v>
      </c>
      <c r="B203" s="743" t="s">
        <v>1489</v>
      </c>
      <c r="C203" s="746" t="e">
        <f>관리대장!#REF!</f>
        <v>#REF!</v>
      </c>
      <c r="D203" s="765" t="e">
        <f>LEFT(관리대장!#REF!,3)&amp;MID(관리대장!#REF!,5,2)&amp;RIGHT(관리대장!#REF!,5)&amp;"0"</f>
        <v>#REF!</v>
      </c>
      <c r="E203" s="747"/>
      <c r="F203" s="743" t="s">
        <v>1490</v>
      </c>
      <c r="G203" s="744" t="s">
        <v>1491</v>
      </c>
      <c r="H203" s="744" t="s">
        <v>1492</v>
      </c>
      <c r="I203" s="744"/>
      <c r="J203" s="744" t="s">
        <v>1492</v>
      </c>
      <c r="K203" s="744">
        <v>1</v>
      </c>
      <c r="L203" s="766" t="e">
        <f>관리대장!#REF!</f>
        <v>#REF!</v>
      </c>
      <c r="M203" s="744"/>
    </row>
    <row r="204" spans="1:13">
      <c r="A204" s="742" t="str">
        <f ca="1">LEFT(관리대장!E195,6)&amp;RIGHT(관리대장!E195,7)</f>
        <v>5104192036818</v>
      </c>
      <c r="B204" s="743" t="s">
        <v>1489</v>
      </c>
      <c r="C204" s="746" t="str">
        <f ca="1">관리대장!D195</f>
        <v>김인선</v>
      </c>
      <c r="D204" s="765" t="str">
        <f ca="1">LEFT(관리대장!I195,3)&amp;MID(관리대장!I195,5,2)&amp;RIGHT(관리대장!I195,5)&amp;"0"</f>
        <v>54080000390</v>
      </c>
      <c r="E204" s="747"/>
      <c r="F204" s="743" t="s">
        <v>1490</v>
      </c>
      <c r="G204" s="744" t="s">
        <v>1491</v>
      </c>
      <c r="H204" s="744" t="s">
        <v>1492</v>
      </c>
      <c r="I204" s="744"/>
      <c r="J204" s="744" t="s">
        <v>1492</v>
      </c>
      <c r="K204" s="744">
        <v>1</v>
      </c>
      <c r="L204" s="766" t="str">
        <f ca="1">관리대장!F195</f>
        <v>010-8633-1832</v>
      </c>
      <c r="M204" s="744"/>
    </row>
    <row r="205" spans="1:13">
      <c r="A205" s="742" t="str">
        <f ca="1">LEFT(관리대장!E196,6)&amp;RIGHT(관리대장!E196,7)</f>
        <v>5408152091010</v>
      </c>
      <c r="B205" s="743" t="s">
        <v>1489</v>
      </c>
      <c r="C205" s="746" t="str">
        <f ca="1">관리대장!D196</f>
        <v>손순자</v>
      </c>
      <c r="D205" s="765" t="str">
        <f ca="1">LEFT(관리대장!I196,3)&amp;MID(관리대장!I196,5,2)&amp;RIGHT(관리대장!I196,5)&amp;"0"</f>
        <v>54080000390</v>
      </c>
      <c r="E205" s="747"/>
      <c r="F205" s="743" t="s">
        <v>1490</v>
      </c>
      <c r="G205" s="744" t="s">
        <v>1491</v>
      </c>
      <c r="H205" s="744" t="s">
        <v>1492</v>
      </c>
      <c r="I205" s="744"/>
      <c r="J205" s="744" t="s">
        <v>1492</v>
      </c>
      <c r="K205" s="744">
        <v>1</v>
      </c>
      <c r="L205" s="766" t="str">
        <f ca="1">관리대장!F196</f>
        <v>010-8278-1161</v>
      </c>
      <c r="M205" s="744"/>
    </row>
    <row r="206" spans="1:13">
      <c r="A206" s="742" t="str">
        <f ca="1">LEFT(관리대장!E197,6)&amp;RIGHT(관리대장!E197,7)</f>
        <v>4701032243116</v>
      </c>
      <c r="B206" s="743" t="s">
        <v>1489</v>
      </c>
      <c r="C206" s="746" t="str">
        <f ca="1">관리대장!D197</f>
        <v>양민자</v>
      </c>
      <c r="D206" s="765" t="str">
        <f ca="1">LEFT(관리대장!I197,3)&amp;MID(관리대장!I197,5,2)&amp;RIGHT(관리대장!I197,5)&amp;"0"</f>
        <v>54080000390</v>
      </c>
      <c r="E206" s="747"/>
      <c r="F206" s="743" t="s">
        <v>1490</v>
      </c>
      <c r="G206" s="744" t="s">
        <v>1491</v>
      </c>
      <c r="H206" s="744" t="s">
        <v>1492</v>
      </c>
      <c r="I206" s="744"/>
      <c r="J206" s="744" t="s">
        <v>1492</v>
      </c>
      <c r="K206" s="744">
        <v>1</v>
      </c>
      <c r="L206" s="766" t="str">
        <f ca="1">관리대장!F197</f>
        <v>010-9116-7788</v>
      </c>
      <c r="M206" s="744"/>
    </row>
    <row r="207" spans="1:13">
      <c r="A207" s="742" t="str">
        <f ca="1">LEFT(관리대장!E198,6)&amp;RIGHT(관리대장!E198,7)</f>
        <v>5901252624316</v>
      </c>
      <c r="B207" s="743" t="s">
        <v>1489</v>
      </c>
      <c r="C207" s="746" t="str">
        <f ca="1">관리대장!D198</f>
        <v>윤향순</v>
      </c>
      <c r="D207" s="765" t="str">
        <f ca="1">LEFT(관리대장!I198,3)&amp;MID(관리대장!I198,5,2)&amp;RIGHT(관리대장!I198,5)&amp;"0"</f>
        <v>54080000390</v>
      </c>
      <c r="E207" s="747"/>
      <c r="F207" s="743" t="s">
        <v>1490</v>
      </c>
      <c r="G207" s="744" t="s">
        <v>1491</v>
      </c>
      <c r="H207" s="744" t="s">
        <v>1492</v>
      </c>
      <c r="I207" s="744"/>
      <c r="J207" s="744" t="s">
        <v>1492</v>
      </c>
      <c r="K207" s="744">
        <v>1</v>
      </c>
      <c r="L207" s="766" t="str">
        <f ca="1">관리대장!F198</f>
        <v>010-3774-7891</v>
      </c>
      <c r="M207" s="744"/>
    </row>
    <row r="208" spans="1:13">
      <c r="A208" s="742" t="str">
        <f ca="1">LEFT(관리대장!E199,6)&amp;RIGHT(관리대장!E199,7)</f>
        <v>5111092017221</v>
      </c>
      <c r="B208" s="743" t="s">
        <v>1489</v>
      </c>
      <c r="C208" s="746" t="str">
        <f ca="1">관리대장!D199</f>
        <v>이성용</v>
      </c>
      <c r="D208" s="765" t="str">
        <f ca="1">LEFT(관리대장!I199,3)&amp;MID(관리대장!I199,5,2)&amp;RIGHT(관리대장!I199,5)&amp;"0"</f>
        <v>54080000390</v>
      </c>
      <c r="E208" s="747"/>
      <c r="F208" s="743" t="s">
        <v>1490</v>
      </c>
      <c r="G208" s="744" t="s">
        <v>1491</v>
      </c>
      <c r="H208" s="744" t="s">
        <v>1492</v>
      </c>
      <c r="I208" s="744"/>
      <c r="J208" s="744" t="s">
        <v>1492</v>
      </c>
      <c r="K208" s="744">
        <v>1</v>
      </c>
      <c r="L208" s="766" t="str">
        <f ca="1">관리대장!F199</f>
        <v>010-9953-9007</v>
      </c>
      <c r="M208" s="744"/>
    </row>
    <row r="209" spans="1:13">
      <c r="A209" s="742" t="str">
        <f ca="1">LEFT(관리대장!E200,6)&amp;RIGHT(관리대장!E200,7)</f>
        <v>6010052446810</v>
      </c>
      <c r="B209" s="743" t="s">
        <v>1489</v>
      </c>
      <c r="C209" s="746" t="str">
        <f ca="1">관리대장!D200</f>
        <v xml:space="preserve">이순우 </v>
      </c>
      <c r="D209" s="765" t="str">
        <f ca="1">LEFT(관리대장!I200,3)&amp;MID(관리대장!I200,5,2)&amp;RIGHT(관리대장!I200,5)&amp;"0"</f>
        <v>54080000390</v>
      </c>
      <c r="E209" s="747"/>
      <c r="F209" s="743" t="s">
        <v>1490</v>
      </c>
      <c r="G209" s="744" t="s">
        <v>1491</v>
      </c>
      <c r="H209" s="744" t="s">
        <v>1492</v>
      </c>
      <c r="I209" s="744"/>
      <c r="J209" s="744" t="s">
        <v>1492</v>
      </c>
      <c r="K209" s="744">
        <v>1</v>
      </c>
      <c r="L209" s="766" t="str">
        <f ca="1">관리대장!F200</f>
        <v>010-2701-2487</v>
      </c>
      <c r="M209" s="744"/>
    </row>
    <row r="210" spans="1:13">
      <c r="A210" s="742" t="str">
        <f ca="1">LEFT(관리대장!E201,6)&amp;RIGHT(관리대장!E201,7)</f>
        <v>5711142080116</v>
      </c>
      <c r="B210" s="743" t="s">
        <v>1489</v>
      </c>
      <c r="C210" s="746" t="str">
        <f ca="1">관리대장!D201</f>
        <v>장옥녀</v>
      </c>
      <c r="D210" s="765" t="str">
        <f ca="1">LEFT(관리대장!I201,3)&amp;MID(관리대장!I201,5,2)&amp;RIGHT(관리대장!I201,5)&amp;"0"</f>
        <v>54080000390</v>
      </c>
      <c r="E210" s="747"/>
      <c r="F210" s="743" t="s">
        <v>1490</v>
      </c>
      <c r="G210" s="744" t="s">
        <v>1491</v>
      </c>
      <c r="H210" s="744" t="s">
        <v>1492</v>
      </c>
      <c r="I210" s="744"/>
      <c r="J210" s="744" t="s">
        <v>1492</v>
      </c>
      <c r="K210" s="744">
        <v>1</v>
      </c>
      <c r="L210" s="766" t="str">
        <f ca="1">관리대장!F201</f>
        <v>010-3282-7651</v>
      </c>
      <c r="M210" s="744"/>
    </row>
    <row r="211" spans="1:13">
      <c r="A211" s="742" t="str">
        <f ca="1">LEFT(관리대장!E202,6)&amp;RIGHT(관리대장!E202,7)</f>
        <v>5008202345415</v>
      </c>
      <c r="B211" s="743" t="s">
        <v>1489</v>
      </c>
      <c r="C211" s="746" t="str">
        <f ca="1">관리대장!D202</f>
        <v>조명희</v>
      </c>
      <c r="D211" s="765" t="str">
        <f ca="1">LEFT(관리대장!I202,3)&amp;MID(관리대장!I202,5,2)&amp;RIGHT(관리대장!I202,5)&amp;"0"</f>
        <v>54080000390</v>
      </c>
      <c r="E211" s="747"/>
      <c r="F211" s="743" t="s">
        <v>1490</v>
      </c>
      <c r="G211" s="744" t="s">
        <v>1491</v>
      </c>
      <c r="H211" s="744" t="s">
        <v>1492</v>
      </c>
      <c r="I211" s="744"/>
      <c r="J211" s="744" t="s">
        <v>1492</v>
      </c>
      <c r="K211" s="744">
        <v>1</v>
      </c>
      <c r="L211" s="766" t="str">
        <f ca="1">관리대장!F202</f>
        <v>010-4607-3183</v>
      </c>
      <c r="M211" s="744"/>
    </row>
    <row r="212" spans="1:13">
      <c r="A212" s="742" t="str">
        <f ca="1">LEFT(관리대장!E203,6)&amp;RIGHT(관리대장!E203,7)</f>
        <v>5505152222718</v>
      </c>
      <c r="B212" s="743" t="s">
        <v>1489</v>
      </c>
      <c r="C212" s="746" t="str">
        <f ca="1">관리대장!D203</f>
        <v>김부희</v>
      </c>
      <c r="D212" s="765" t="str">
        <f ca="1">LEFT(관리대장!I203,3)&amp;MID(관리대장!I203,5,2)&amp;RIGHT(관리대장!I203,5)&amp;"0"</f>
        <v>21082099100</v>
      </c>
      <c r="E212" s="747"/>
      <c r="F212" s="743" t="s">
        <v>1490</v>
      </c>
      <c r="G212" s="744" t="s">
        <v>1491</v>
      </c>
      <c r="H212" s="744" t="s">
        <v>1492</v>
      </c>
      <c r="I212" s="744"/>
      <c r="J212" s="744" t="s">
        <v>1492</v>
      </c>
      <c r="K212" s="744">
        <v>1</v>
      </c>
      <c r="L212" s="766" t="str">
        <f ca="1">관리대장!F203</f>
        <v>010-4830-1320</v>
      </c>
      <c r="M212" s="744"/>
    </row>
    <row r="213" spans="1:13">
      <c r="A213" s="742" t="str">
        <f ca="1">LEFT(관리대장!E204,6)&amp;RIGHT(관리대장!E204,7)</f>
        <v>5710302543711</v>
      </c>
      <c r="B213" s="743" t="s">
        <v>1489</v>
      </c>
      <c r="C213" s="746" t="str">
        <f ca="1">관리대장!D204</f>
        <v>김정희</v>
      </c>
      <c r="D213" s="765" t="str">
        <f ca="1">LEFT(관리대장!I204,3)&amp;MID(관리대장!I204,5,2)&amp;RIGHT(관리대장!I204,5)&amp;"0"</f>
        <v>21082099100</v>
      </c>
      <c r="E213" s="747"/>
      <c r="F213" s="743" t="s">
        <v>1490</v>
      </c>
      <c r="G213" s="744" t="s">
        <v>1491</v>
      </c>
      <c r="H213" s="744" t="s">
        <v>1492</v>
      </c>
      <c r="I213" s="744"/>
      <c r="J213" s="744" t="s">
        <v>1492</v>
      </c>
      <c r="K213" s="744">
        <v>1</v>
      </c>
      <c r="L213" s="766" t="str">
        <f ca="1">관리대장!F204</f>
        <v>010-8753-5159</v>
      </c>
      <c r="M213" s="744"/>
    </row>
    <row r="214" spans="1:13">
      <c r="A214" s="742" t="str">
        <f ca="1">LEFT(관리대장!E205,6)&amp;RIGHT(관리대장!E205,7)</f>
        <v>6512312025516</v>
      </c>
      <c r="B214" s="743" t="s">
        <v>1489</v>
      </c>
      <c r="C214" s="746" t="str">
        <f ca="1">관리대장!D205</f>
        <v>설희진</v>
      </c>
      <c r="D214" s="765" t="str">
        <f ca="1">LEFT(관리대장!I205,3)&amp;MID(관리대장!I205,5,2)&amp;RIGHT(관리대장!I205,5)&amp;"0"</f>
        <v>21082099100</v>
      </c>
      <c r="E214" s="747"/>
      <c r="F214" s="743" t="s">
        <v>1490</v>
      </c>
      <c r="G214" s="744" t="s">
        <v>1491</v>
      </c>
      <c r="H214" s="744" t="s">
        <v>1492</v>
      </c>
      <c r="I214" s="744"/>
      <c r="J214" s="744" t="s">
        <v>1492</v>
      </c>
      <c r="K214" s="744">
        <v>1</v>
      </c>
      <c r="L214" s="766" t="str">
        <f ca="1">관리대장!F205</f>
        <v>010-9280-1661</v>
      </c>
      <c r="M214" s="744"/>
    </row>
    <row r="215" spans="1:13">
      <c r="A215" s="742" t="str">
        <f ca="1">LEFT(관리대장!E206,6)&amp;RIGHT(관리대장!E206,7)</f>
        <v>7610302010512</v>
      </c>
      <c r="B215" s="743" t="s">
        <v>1489</v>
      </c>
      <c r="C215" s="746" t="str">
        <f ca="1">관리대장!D206</f>
        <v>손영옥</v>
      </c>
      <c r="D215" s="765" t="str">
        <f ca="1">LEFT(관리대장!I206,3)&amp;MID(관리대장!I206,5,2)&amp;RIGHT(관리대장!I206,5)&amp;"0"</f>
        <v>21082099100</v>
      </c>
      <c r="E215" s="747"/>
      <c r="F215" s="743" t="s">
        <v>1490</v>
      </c>
      <c r="G215" s="744" t="s">
        <v>1491</v>
      </c>
      <c r="H215" s="744" t="s">
        <v>1492</v>
      </c>
      <c r="I215" s="744"/>
      <c r="J215" s="744" t="s">
        <v>1492</v>
      </c>
      <c r="K215" s="744">
        <v>1</v>
      </c>
      <c r="L215" s="766" t="str">
        <f ca="1">관리대장!F206</f>
        <v>010-2326-7627</v>
      </c>
      <c r="M215" s="744"/>
    </row>
    <row r="216" spans="1:13">
      <c r="A216" s="742" t="str">
        <f ca="1">LEFT(관리대장!E207,6)&amp;RIGHT(관리대장!E207,7)</f>
        <v>5107272023619</v>
      </c>
      <c r="B216" s="743" t="s">
        <v>1489</v>
      </c>
      <c r="C216" s="746" t="str">
        <f ca="1">관리대장!D207</f>
        <v>송영림</v>
      </c>
      <c r="D216" s="765" t="str">
        <f ca="1">LEFT(관리대장!I207,3)&amp;MID(관리대장!I207,5,2)&amp;RIGHT(관리대장!I207,5)&amp;"0"</f>
        <v>21082099100</v>
      </c>
      <c r="E216" s="747"/>
      <c r="F216" s="743" t="s">
        <v>1490</v>
      </c>
      <c r="G216" s="744" t="s">
        <v>1491</v>
      </c>
      <c r="H216" s="744" t="s">
        <v>1492</v>
      </c>
      <c r="I216" s="744"/>
      <c r="J216" s="744" t="s">
        <v>1492</v>
      </c>
      <c r="K216" s="744">
        <v>1</v>
      </c>
      <c r="L216" s="766" t="str">
        <f ca="1">관리대장!F207</f>
        <v>010-3711-8778</v>
      </c>
      <c r="M216" s="744"/>
    </row>
    <row r="217" spans="1:13">
      <c r="A217" s="742" t="str">
        <f ca="1">LEFT(관리대장!E208,6)&amp;RIGHT(관리대장!E208,7)</f>
        <v>6008252396542</v>
      </c>
      <c r="B217" s="743" t="s">
        <v>1489</v>
      </c>
      <c r="C217" s="746" t="str">
        <f ca="1">관리대장!D208</f>
        <v>안길자</v>
      </c>
      <c r="D217" s="765" t="str">
        <f ca="1">LEFT(관리대장!I208,3)&amp;MID(관리대장!I208,5,2)&amp;RIGHT(관리대장!I208,5)&amp;"0"</f>
        <v>21082099100</v>
      </c>
      <c r="E217" s="747"/>
      <c r="F217" s="743" t="s">
        <v>1490</v>
      </c>
      <c r="G217" s="744" t="s">
        <v>1491</v>
      </c>
      <c r="H217" s="744" t="s">
        <v>1492</v>
      </c>
      <c r="I217" s="744"/>
      <c r="J217" s="744" t="s">
        <v>1492</v>
      </c>
      <c r="K217" s="744">
        <v>1</v>
      </c>
      <c r="L217" s="766" t="str">
        <f ca="1">관리대장!F208</f>
        <v>010-5484-7961</v>
      </c>
      <c r="M217" s="744"/>
    </row>
    <row r="218" spans="1:13">
      <c r="A218" s="742" t="str">
        <f ca="1">LEFT(관리대장!E209,6)&amp;RIGHT(관리대장!E209,7)</f>
        <v>6309082030816</v>
      </c>
      <c r="B218" s="743" t="s">
        <v>1489</v>
      </c>
      <c r="C218" s="746" t="str">
        <f ca="1">관리대장!D209</f>
        <v>유정은</v>
      </c>
      <c r="D218" s="765" t="str">
        <f ca="1">LEFT(관리대장!I209,3)&amp;MID(관리대장!I209,5,2)&amp;RIGHT(관리대장!I209,5)&amp;"0"</f>
        <v>21082099100</v>
      </c>
      <c r="E218" s="747"/>
      <c r="F218" s="743" t="s">
        <v>1490</v>
      </c>
      <c r="G218" s="744" t="s">
        <v>1491</v>
      </c>
      <c r="H218" s="744" t="s">
        <v>1492</v>
      </c>
      <c r="I218" s="744"/>
      <c r="J218" s="744" t="s">
        <v>1492</v>
      </c>
      <c r="K218" s="744">
        <v>1</v>
      </c>
      <c r="L218" s="766" t="str">
        <f ca="1">관리대장!F209</f>
        <v>010-6807-8009</v>
      </c>
      <c r="M218" s="744"/>
    </row>
    <row r="219" spans="1:13">
      <c r="A219" s="742" t="str">
        <f ca="1">LEFT(관리대장!E210,6)&amp;RIGHT(관리대장!E210,7)</f>
        <v>6009242123312</v>
      </c>
      <c r="B219" s="743" t="s">
        <v>1489</v>
      </c>
      <c r="C219" s="746" t="str">
        <f ca="1">관리대장!D210</f>
        <v>이말필</v>
      </c>
      <c r="D219" s="765" t="str">
        <f ca="1">LEFT(관리대장!I210,3)&amp;MID(관리대장!I210,5,2)&amp;RIGHT(관리대장!I210,5)&amp;"0"</f>
        <v>21082099100</v>
      </c>
      <c r="E219" s="747"/>
      <c r="F219" s="743" t="s">
        <v>1490</v>
      </c>
      <c r="G219" s="744" t="s">
        <v>1491</v>
      </c>
      <c r="H219" s="744" t="s">
        <v>1492</v>
      </c>
      <c r="I219" s="744"/>
      <c r="J219" s="744" t="s">
        <v>1492</v>
      </c>
      <c r="K219" s="744">
        <v>1</v>
      </c>
      <c r="L219" s="766" t="str">
        <f ca="1">관리대장!F210</f>
        <v>010-9567-0654</v>
      </c>
      <c r="M219" s="744"/>
    </row>
    <row r="220" spans="1:13">
      <c r="A220" s="742" t="str">
        <f ca="1">LEFT(관리대장!E211,6)&amp;RIGHT(관리대장!E211,7)</f>
        <v>6712102025518</v>
      </c>
      <c r="B220" s="743" t="s">
        <v>1489</v>
      </c>
      <c r="C220" s="746" t="str">
        <f ca="1">관리대장!D211</f>
        <v>이미경</v>
      </c>
      <c r="D220" s="765" t="str">
        <f ca="1">LEFT(관리대장!I211,3)&amp;MID(관리대장!I211,5,2)&amp;RIGHT(관리대장!I211,5)&amp;"0"</f>
        <v>21082099100</v>
      </c>
      <c r="E220" s="747"/>
      <c r="F220" s="743" t="s">
        <v>1490</v>
      </c>
      <c r="G220" s="744" t="s">
        <v>1491</v>
      </c>
      <c r="H220" s="744" t="s">
        <v>1492</v>
      </c>
      <c r="I220" s="744"/>
      <c r="J220" s="744" t="s">
        <v>1492</v>
      </c>
      <c r="K220" s="744">
        <v>1</v>
      </c>
      <c r="L220" s="766" t="str">
        <f ca="1">관리대장!F211</f>
        <v>010-4240-7291</v>
      </c>
      <c r="M220" s="744"/>
    </row>
    <row r="221" spans="1:13">
      <c r="A221" s="742" t="str">
        <f ca="1">LEFT(관리대장!E212,6)&amp;RIGHT(관리대장!E212,7)</f>
        <v>6001062029415</v>
      </c>
      <c r="B221" s="743" t="s">
        <v>1489</v>
      </c>
      <c r="C221" s="746" t="str">
        <f ca="1">관리대장!D212</f>
        <v>채미경</v>
      </c>
      <c r="D221" s="765" t="str">
        <f ca="1">LEFT(관리대장!I212,3)&amp;MID(관리대장!I212,5,2)&amp;RIGHT(관리대장!I212,5)&amp;"0"</f>
        <v>21082099100</v>
      </c>
      <c r="E221" s="747"/>
      <c r="F221" s="743" t="s">
        <v>1490</v>
      </c>
      <c r="G221" s="744" t="s">
        <v>1491</v>
      </c>
      <c r="H221" s="744" t="s">
        <v>1492</v>
      </c>
      <c r="I221" s="744"/>
      <c r="J221" s="744" t="s">
        <v>1492</v>
      </c>
      <c r="K221" s="744">
        <v>1</v>
      </c>
      <c r="L221" s="766" t="str">
        <f ca="1">관리대장!F212</f>
        <v>010-8903-9343</v>
      </c>
      <c r="M221" s="744"/>
    </row>
    <row r="222" spans="1:13">
      <c r="A222" s="742" t="str">
        <f ca="1">LEFT(관리대장!E213,6)&amp;RIGHT(관리대장!E213,7)</f>
        <v>5209252030023</v>
      </c>
      <c r="B222" s="743" t="s">
        <v>1489</v>
      </c>
      <c r="C222" s="746" t="str">
        <f ca="1">관리대장!D213</f>
        <v>최순돌</v>
      </c>
      <c r="D222" s="765" t="str">
        <f ca="1">LEFT(관리대장!I213,3)&amp;MID(관리대장!I213,5,2)&amp;RIGHT(관리대장!I213,5)&amp;"0"</f>
        <v>21082099100</v>
      </c>
      <c r="E222" s="747"/>
      <c r="F222" s="743" t="s">
        <v>1490</v>
      </c>
      <c r="G222" s="744" t="s">
        <v>1491</v>
      </c>
      <c r="H222" s="744" t="s">
        <v>1492</v>
      </c>
      <c r="I222" s="744"/>
      <c r="J222" s="744" t="s">
        <v>1492</v>
      </c>
      <c r="K222" s="744">
        <v>1</v>
      </c>
      <c r="L222" s="766" t="str">
        <f ca="1">관리대장!F213</f>
        <v>010-24615541</v>
      </c>
      <c r="M222" s="744"/>
    </row>
    <row r="223" spans="1:13">
      <c r="A223" s="742" t="str">
        <f ca="1">LEFT(관리대장!E214,6)&amp;RIGHT(관리대장!E214,7)</f>
        <v>5803282036611</v>
      </c>
      <c r="B223" s="743" t="s">
        <v>1489</v>
      </c>
      <c r="C223" s="746" t="str">
        <f ca="1">관리대장!D214</f>
        <v>최영란</v>
      </c>
      <c r="D223" s="765" t="str">
        <f ca="1">LEFT(관리대장!I214,3)&amp;MID(관리대장!I214,5,2)&amp;RIGHT(관리대장!I214,5)&amp;"0"</f>
        <v>21082099100</v>
      </c>
      <c r="E223" s="747"/>
      <c r="F223" s="743" t="s">
        <v>1490</v>
      </c>
      <c r="G223" s="744" t="s">
        <v>1491</v>
      </c>
      <c r="H223" s="744" t="s">
        <v>1492</v>
      </c>
      <c r="I223" s="744"/>
      <c r="J223" s="744" t="s">
        <v>1492</v>
      </c>
      <c r="K223" s="744">
        <v>1</v>
      </c>
      <c r="L223" s="766" t="str">
        <f ca="1">관리대장!F214</f>
        <v>010-5730-2005</v>
      </c>
      <c r="M223" s="744"/>
    </row>
    <row r="224" spans="1:13">
      <c r="A224" s="742" t="str">
        <f ca="1">LEFT(관리대장!E215,6)&amp;RIGHT(관리대장!E215,7)</f>
        <v>6502042017214</v>
      </c>
      <c r="B224" s="743" t="s">
        <v>1489</v>
      </c>
      <c r="C224" s="746" t="str">
        <f ca="1">관리대장!D215</f>
        <v>최은예</v>
      </c>
      <c r="D224" s="765" t="str">
        <f ca="1">LEFT(관리대장!I215,3)&amp;MID(관리대장!I215,5,2)&amp;RIGHT(관리대장!I215,5)&amp;"0"</f>
        <v>21082099100</v>
      </c>
      <c r="E224" s="747"/>
      <c r="F224" s="743" t="s">
        <v>1490</v>
      </c>
      <c r="G224" s="744" t="s">
        <v>1491</v>
      </c>
      <c r="H224" s="744" t="s">
        <v>1492</v>
      </c>
      <c r="I224" s="744"/>
      <c r="J224" s="744" t="s">
        <v>1492</v>
      </c>
      <c r="K224" s="744">
        <v>1</v>
      </c>
      <c r="L224" s="766" t="str">
        <f ca="1">관리대장!F215</f>
        <v>010-9095-2396</v>
      </c>
      <c r="M224" s="744"/>
    </row>
    <row r="225" spans="1:13">
      <c r="A225" s="742" t="e">
        <f ca="1">LEFT(관리대장!E216,6)&amp;RIGHT(관리대장!E216,7)</f>
        <v>#REF!</v>
      </c>
      <c r="B225" s="743" t="s">
        <v>1489</v>
      </c>
      <c r="C225" s="746" t="e">
        <f ca="1">관리대장!D216</f>
        <v>#REF!</v>
      </c>
      <c r="D225" s="765" t="e">
        <f ca="1">LEFT(관리대장!I216,3)&amp;MID(관리대장!I216,5,2)&amp;RIGHT(관리대장!I216,5)&amp;"0"</f>
        <v>#REF!</v>
      </c>
      <c r="E225" s="747"/>
      <c r="F225" s="743" t="s">
        <v>1490</v>
      </c>
      <c r="G225" s="744" t="s">
        <v>1491</v>
      </c>
      <c r="H225" s="744" t="s">
        <v>1492</v>
      </c>
      <c r="I225" s="744"/>
      <c r="J225" s="744" t="s">
        <v>1492</v>
      </c>
      <c r="K225" s="744">
        <v>1</v>
      </c>
      <c r="L225" s="766" t="e">
        <f ca="1">관리대장!F216</f>
        <v>#REF!</v>
      </c>
      <c r="M225" s="744"/>
    </row>
    <row r="226" spans="1:13">
      <c r="A226" s="742" t="e">
        <f ca="1">LEFT(관리대장!E217,6)&amp;RIGHT(관리대장!E217,7)</f>
        <v>#REF!</v>
      </c>
      <c r="B226" s="743" t="s">
        <v>1489</v>
      </c>
      <c r="C226" s="746" t="e">
        <f ca="1">관리대장!D217</f>
        <v>#REF!</v>
      </c>
      <c r="D226" s="765" t="e">
        <f ca="1">LEFT(관리대장!I217,3)&amp;MID(관리대장!I217,5,2)&amp;RIGHT(관리대장!I217,5)&amp;"0"</f>
        <v>#REF!</v>
      </c>
      <c r="E226" s="747"/>
      <c r="F226" s="743" t="s">
        <v>1490</v>
      </c>
      <c r="G226" s="744" t="s">
        <v>1491</v>
      </c>
      <c r="H226" s="744" t="s">
        <v>1492</v>
      </c>
      <c r="I226" s="744"/>
      <c r="J226" s="744" t="s">
        <v>1492</v>
      </c>
      <c r="K226" s="744">
        <v>1</v>
      </c>
      <c r="L226" s="766" t="e">
        <f ca="1">관리대장!F217</f>
        <v>#REF!</v>
      </c>
      <c r="M226" s="744"/>
    </row>
    <row r="227" spans="1:13">
      <c r="A227" s="742" t="e">
        <f ca="1">LEFT(관리대장!E218,6)&amp;RIGHT(관리대장!E218,7)</f>
        <v>#REF!</v>
      </c>
      <c r="B227" s="743" t="s">
        <v>1489</v>
      </c>
      <c r="C227" s="746" t="e">
        <f ca="1">관리대장!D218</f>
        <v>#REF!</v>
      </c>
      <c r="D227" s="765" t="e">
        <f ca="1">LEFT(관리대장!I218,3)&amp;MID(관리대장!I218,5,2)&amp;RIGHT(관리대장!I218,5)&amp;"0"</f>
        <v>#REF!</v>
      </c>
      <c r="E227" s="747"/>
      <c r="F227" s="743" t="s">
        <v>1490</v>
      </c>
      <c r="G227" s="744" t="s">
        <v>1491</v>
      </c>
      <c r="H227" s="744" t="s">
        <v>1492</v>
      </c>
      <c r="I227" s="744"/>
      <c r="J227" s="744" t="s">
        <v>1492</v>
      </c>
      <c r="K227" s="744">
        <v>1</v>
      </c>
      <c r="L227" s="766" t="e">
        <f ca="1">관리대장!F218</f>
        <v>#REF!</v>
      </c>
      <c r="M227" s="744"/>
    </row>
    <row r="228" spans="1:13">
      <c r="A228" s="742" t="str">
        <f>LEFT(관리대장!E219,6)&amp;RIGHT(관리대장!E219,7)</f>
        <v>7709261068612</v>
      </c>
      <c r="B228" s="743" t="s">
        <v>1489</v>
      </c>
      <c r="C228" s="746" t="str">
        <f>관리대장!D219</f>
        <v>신상훈</v>
      </c>
      <c r="D228" s="765" t="str">
        <f>LEFT(관리대장!I219,3)&amp;MID(관리대장!I219,5,2)&amp;RIGHT(관리대장!I219,5)&amp;"0"</f>
        <v>0</v>
      </c>
      <c r="E228" s="747"/>
      <c r="F228" s="743" t="s">
        <v>1490</v>
      </c>
      <c r="G228" s="744" t="s">
        <v>1491</v>
      </c>
      <c r="H228" s="744" t="s">
        <v>1492</v>
      </c>
      <c r="I228" s="744"/>
      <c r="J228" s="744" t="s">
        <v>1492</v>
      </c>
      <c r="K228" s="744">
        <v>1</v>
      </c>
      <c r="L228" s="766" t="str">
        <f>관리대장!F219</f>
        <v>010-8794-3342</v>
      </c>
      <c r="M228" s="744"/>
    </row>
    <row r="229" spans="1:13">
      <c r="A229" s="742" t="str">
        <f>LEFT(관리대장!E220,6)&amp;RIGHT(관리대장!E220,7)</f>
        <v/>
      </c>
      <c r="B229" s="743" t="s">
        <v>1489</v>
      </c>
      <c r="C229" s="746">
        <f>관리대장!D220</f>
        <v>0</v>
      </c>
      <c r="D229" s="765" t="str">
        <f>LEFT(관리대장!I220,3)&amp;MID(관리대장!I220,5,2)&amp;RIGHT(관리대장!I220,5)&amp;"0"</f>
        <v>0</v>
      </c>
      <c r="E229" s="747"/>
      <c r="F229" s="743" t="s">
        <v>1490</v>
      </c>
      <c r="G229" s="744" t="s">
        <v>1491</v>
      </c>
      <c r="H229" s="744" t="s">
        <v>1492</v>
      </c>
      <c r="I229" s="744"/>
      <c r="J229" s="744" t="s">
        <v>1492</v>
      </c>
      <c r="K229" s="744">
        <v>1</v>
      </c>
      <c r="L229" s="766">
        <f>관리대장!F220</f>
        <v>0</v>
      </c>
      <c r="M229" s="744"/>
    </row>
    <row r="230" spans="1:13">
      <c r="A230" s="742" t="str">
        <f>LEFT(관리대장!E221,6)&amp;RIGHT(관리대장!E221,7)</f>
        <v/>
      </c>
      <c r="B230" s="743" t="s">
        <v>1489</v>
      </c>
      <c r="C230" s="746">
        <f>관리대장!D221</f>
        <v>0</v>
      </c>
      <c r="D230" s="765" t="str">
        <f>LEFT(관리대장!I221,3)&amp;MID(관리대장!I221,5,2)&amp;RIGHT(관리대장!I221,5)&amp;"0"</f>
        <v>0</v>
      </c>
      <c r="E230" s="747"/>
      <c r="F230" s="743" t="s">
        <v>1490</v>
      </c>
      <c r="G230" s="744" t="s">
        <v>1491</v>
      </c>
      <c r="H230" s="744" t="s">
        <v>1492</v>
      </c>
      <c r="I230" s="744"/>
      <c r="J230" s="744" t="s">
        <v>1492</v>
      </c>
      <c r="K230" s="744">
        <v>1</v>
      </c>
      <c r="L230" s="766">
        <f>관리대장!F221</f>
        <v>0</v>
      </c>
      <c r="M230" s="744"/>
    </row>
    <row r="231" spans="1:13">
      <c r="A231" s="742" t="str">
        <f>LEFT(관리대장!E222,6)&amp;RIGHT(관리대장!E222,7)</f>
        <v/>
      </c>
      <c r="B231" s="743" t="s">
        <v>1489</v>
      </c>
      <c r="C231" s="746">
        <f>관리대장!D222</f>
        <v>0</v>
      </c>
      <c r="D231" s="765" t="str">
        <f>LEFT(관리대장!I222,3)&amp;MID(관리대장!I222,5,2)&amp;RIGHT(관리대장!I222,5)&amp;"0"</f>
        <v>0</v>
      </c>
      <c r="E231" s="747"/>
      <c r="F231" s="743" t="s">
        <v>1490</v>
      </c>
      <c r="G231" s="744" t="s">
        <v>1491</v>
      </c>
      <c r="H231" s="744" t="s">
        <v>1492</v>
      </c>
      <c r="I231" s="744"/>
      <c r="J231" s="744" t="s">
        <v>1492</v>
      </c>
      <c r="K231" s="744">
        <v>1</v>
      </c>
      <c r="L231" s="766">
        <f>관리대장!F222</f>
        <v>0</v>
      </c>
      <c r="M231" s="744"/>
    </row>
    <row r="232" spans="1:13">
      <c r="A232" s="742" t="str">
        <f>LEFT(관리대장!E223,6)&amp;RIGHT(관리대장!E223,7)</f>
        <v/>
      </c>
      <c r="B232" s="743" t="s">
        <v>1489</v>
      </c>
      <c r="C232" s="746">
        <f>관리대장!D223</f>
        <v>0</v>
      </c>
      <c r="D232" s="765" t="str">
        <f>LEFT(관리대장!I223,3)&amp;MID(관리대장!I223,5,2)&amp;RIGHT(관리대장!I223,5)&amp;"0"</f>
        <v>0</v>
      </c>
      <c r="E232" s="747"/>
      <c r="F232" s="743" t="s">
        <v>1490</v>
      </c>
      <c r="G232" s="744" t="s">
        <v>1491</v>
      </c>
      <c r="H232" s="744" t="s">
        <v>1492</v>
      </c>
      <c r="I232" s="744"/>
      <c r="J232" s="744" t="s">
        <v>1492</v>
      </c>
      <c r="K232" s="744">
        <v>1</v>
      </c>
      <c r="L232" s="766">
        <f>관리대장!F223</f>
        <v>0</v>
      </c>
      <c r="M232" s="744"/>
    </row>
    <row r="233" spans="1:13">
      <c r="A233" s="742" t="str">
        <f>LEFT(관리대장!E224,6)&amp;RIGHT(관리대장!E224,7)</f>
        <v/>
      </c>
      <c r="B233" s="743" t="s">
        <v>1489</v>
      </c>
      <c r="C233" s="746">
        <f>관리대장!D224</f>
        <v>0</v>
      </c>
      <c r="D233" s="765" t="str">
        <f>LEFT(관리대장!I224,3)&amp;MID(관리대장!I224,5,2)&amp;RIGHT(관리대장!I224,5)&amp;"0"</f>
        <v>0</v>
      </c>
      <c r="E233" s="747"/>
      <c r="F233" s="743" t="s">
        <v>1490</v>
      </c>
      <c r="G233" s="744" t="s">
        <v>1491</v>
      </c>
      <c r="H233" s="744" t="s">
        <v>1492</v>
      </c>
      <c r="I233" s="744"/>
      <c r="J233" s="744" t="s">
        <v>1492</v>
      </c>
      <c r="K233" s="744">
        <v>1</v>
      </c>
      <c r="L233" s="766">
        <f>관리대장!F224</f>
        <v>0</v>
      </c>
      <c r="M233" s="744"/>
    </row>
    <row r="234" spans="1:13">
      <c r="A234" s="742" t="str">
        <f>LEFT(관리대장!E225,6)&amp;RIGHT(관리대장!E225,7)</f>
        <v/>
      </c>
      <c r="B234" s="743" t="s">
        <v>1489</v>
      </c>
      <c r="C234" s="746">
        <f>관리대장!D225</f>
        <v>0</v>
      </c>
      <c r="D234" s="765" t="str">
        <f>LEFT(관리대장!I225,3)&amp;MID(관리대장!I225,5,2)&amp;RIGHT(관리대장!I225,5)&amp;"0"</f>
        <v>0</v>
      </c>
      <c r="E234" s="747"/>
      <c r="F234" s="743" t="s">
        <v>1490</v>
      </c>
      <c r="G234" s="744" t="s">
        <v>1491</v>
      </c>
      <c r="H234" s="744" t="s">
        <v>1492</v>
      </c>
      <c r="I234" s="744"/>
      <c r="J234" s="744" t="s">
        <v>1492</v>
      </c>
      <c r="K234" s="744">
        <v>1</v>
      </c>
      <c r="L234" s="766">
        <f>관리대장!F225</f>
        <v>0</v>
      </c>
      <c r="M234" s="744"/>
    </row>
    <row r="235" spans="1:13">
      <c r="A235" s="742" t="str">
        <f>LEFT(관리대장!E226,6)&amp;RIGHT(관리대장!E226,7)</f>
        <v/>
      </c>
      <c r="B235" s="743" t="s">
        <v>1489</v>
      </c>
      <c r="C235" s="746">
        <f>관리대장!D226</f>
        <v>0</v>
      </c>
      <c r="D235" s="765" t="str">
        <f>LEFT(관리대장!I226,3)&amp;MID(관리대장!I226,5,2)&amp;RIGHT(관리대장!I226,5)&amp;"0"</f>
        <v>0</v>
      </c>
      <c r="E235" s="747"/>
      <c r="F235" s="743" t="s">
        <v>1490</v>
      </c>
      <c r="G235" s="744" t="s">
        <v>1491</v>
      </c>
      <c r="H235" s="744" t="s">
        <v>1492</v>
      </c>
      <c r="I235" s="744"/>
      <c r="J235" s="744" t="s">
        <v>1492</v>
      </c>
      <c r="K235" s="744">
        <v>1</v>
      </c>
      <c r="L235" s="766">
        <f>관리대장!F226</f>
        <v>0</v>
      </c>
      <c r="M235" s="744"/>
    </row>
    <row r="236" spans="1:13">
      <c r="A236" s="742" t="str">
        <f>LEFT(관리대장!E227,6)&amp;RIGHT(관리대장!E227,7)</f>
        <v/>
      </c>
      <c r="B236" s="743" t="s">
        <v>1489</v>
      </c>
      <c r="C236" s="746">
        <f>관리대장!D227</f>
        <v>0</v>
      </c>
      <c r="D236" s="765" t="str">
        <f>LEFT(관리대장!I227,3)&amp;MID(관리대장!I227,5,2)&amp;RIGHT(관리대장!I227,5)&amp;"0"</f>
        <v>0</v>
      </c>
      <c r="E236" s="747"/>
      <c r="F236" s="743" t="s">
        <v>1490</v>
      </c>
      <c r="G236" s="744" t="s">
        <v>1491</v>
      </c>
      <c r="H236" s="744" t="s">
        <v>1492</v>
      </c>
      <c r="I236" s="744"/>
      <c r="J236" s="744" t="s">
        <v>1492</v>
      </c>
      <c r="K236" s="744">
        <v>1</v>
      </c>
      <c r="L236" s="766">
        <f>관리대장!F227</f>
        <v>0</v>
      </c>
      <c r="M236" s="744"/>
    </row>
    <row r="237" spans="1:13">
      <c r="A237" s="742" t="str">
        <f>LEFT(관리대장!E228,6)&amp;RIGHT(관리대장!E228,7)</f>
        <v/>
      </c>
      <c r="B237" s="743" t="s">
        <v>1489</v>
      </c>
      <c r="C237" s="746">
        <f>관리대장!D228</f>
        <v>0</v>
      </c>
      <c r="D237" s="765" t="str">
        <f>LEFT(관리대장!I228,3)&amp;MID(관리대장!I228,5,2)&amp;RIGHT(관리대장!I228,5)&amp;"0"</f>
        <v>0</v>
      </c>
      <c r="E237" s="747"/>
      <c r="F237" s="743" t="s">
        <v>1490</v>
      </c>
      <c r="G237" s="744" t="s">
        <v>1491</v>
      </c>
      <c r="H237" s="744" t="s">
        <v>1492</v>
      </c>
      <c r="I237" s="744"/>
      <c r="J237" s="744" t="s">
        <v>1492</v>
      </c>
      <c r="K237" s="744">
        <v>1</v>
      </c>
      <c r="L237" s="766">
        <f>관리대장!F228</f>
        <v>0</v>
      </c>
      <c r="M237" s="744"/>
    </row>
    <row r="238" spans="1:13">
      <c r="A238" s="742" t="str">
        <f>LEFT(관리대장!E229,6)&amp;RIGHT(관리대장!E229,7)</f>
        <v/>
      </c>
      <c r="B238" s="743" t="s">
        <v>1489</v>
      </c>
      <c r="C238" s="746">
        <f>관리대장!D229</f>
        <v>0</v>
      </c>
      <c r="D238" s="765" t="str">
        <f>LEFT(관리대장!I229,3)&amp;MID(관리대장!I229,5,2)&amp;RIGHT(관리대장!I229,5)&amp;"0"</f>
        <v>0</v>
      </c>
      <c r="E238" s="747"/>
      <c r="F238" s="743" t="s">
        <v>1490</v>
      </c>
      <c r="G238" s="744" t="s">
        <v>1491</v>
      </c>
      <c r="H238" s="744" t="s">
        <v>1492</v>
      </c>
      <c r="I238" s="744"/>
      <c r="J238" s="744" t="s">
        <v>1492</v>
      </c>
      <c r="K238" s="744">
        <v>1</v>
      </c>
      <c r="L238" s="766">
        <f>관리대장!F229</f>
        <v>0</v>
      </c>
      <c r="M238" s="744"/>
    </row>
    <row r="239" spans="1:13">
      <c r="A239" s="742" t="str">
        <f>LEFT(관리대장!E230,6)&amp;RIGHT(관리대장!E230,7)</f>
        <v/>
      </c>
      <c r="B239" s="743" t="s">
        <v>1489</v>
      </c>
      <c r="C239" s="746">
        <f>관리대장!D230</f>
        <v>0</v>
      </c>
      <c r="D239" s="765" t="str">
        <f>LEFT(관리대장!I230,3)&amp;MID(관리대장!I230,5,2)&amp;RIGHT(관리대장!I230,5)&amp;"0"</f>
        <v>0</v>
      </c>
      <c r="E239" s="747"/>
      <c r="F239" s="743" t="s">
        <v>1490</v>
      </c>
      <c r="G239" s="744" t="s">
        <v>1491</v>
      </c>
      <c r="H239" s="744" t="s">
        <v>1492</v>
      </c>
      <c r="I239" s="744"/>
      <c r="J239" s="744" t="s">
        <v>1492</v>
      </c>
      <c r="K239" s="744">
        <v>1</v>
      </c>
      <c r="L239" s="766">
        <f>관리대장!F230</f>
        <v>0</v>
      </c>
      <c r="M239" s="744"/>
    </row>
    <row r="240" spans="1:13">
      <c r="A240" s="742" t="str">
        <f>LEFT(관리대장!E231,6)&amp;RIGHT(관리대장!E231,7)</f>
        <v/>
      </c>
      <c r="B240" s="743" t="s">
        <v>1489</v>
      </c>
      <c r="C240" s="746">
        <f>관리대장!D231</f>
        <v>0</v>
      </c>
      <c r="D240" s="765" t="str">
        <f>LEFT(관리대장!I231,3)&amp;MID(관리대장!I231,5,2)&amp;RIGHT(관리대장!I231,5)&amp;"0"</f>
        <v>0</v>
      </c>
      <c r="E240" s="747"/>
      <c r="F240" s="743" t="s">
        <v>1490</v>
      </c>
      <c r="G240" s="744" t="s">
        <v>1491</v>
      </c>
      <c r="H240" s="744" t="s">
        <v>1492</v>
      </c>
      <c r="I240" s="744"/>
      <c r="J240" s="744" t="s">
        <v>1492</v>
      </c>
      <c r="K240" s="744">
        <v>1</v>
      </c>
      <c r="L240" s="766">
        <f>관리대장!F231</f>
        <v>0</v>
      </c>
      <c r="M240" s="744"/>
    </row>
    <row r="241" spans="1:13">
      <c r="A241" s="742" t="str">
        <f>LEFT(관리대장!E232,6)&amp;RIGHT(관리대장!E232,7)</f>
        <v/>
      </c>
      <c r="B241" s="743" t="s">
        <v>1489</v>
      </c>
      <c r="C241" s="746">
        <f>관리대장!D232</f>
        <v>0</v>
      </c>
      <c r="D241" s="765" t="str">
        <f>LEFT(관리대장!I232,3)&amp;MID(관리대장!I232,5,2)&amp;RIGHT(관리대장!I232,5)&amp;"0"</f>
        <v>0</v>
      </c>
      <c r="E241" s="747"/>
      <c r="F241" s="743" t="s">
        <v>1490</v>
      </c>
      <c r="G241" s="744" t="s">
        <v>1491</v>
      </c>
      <c r="H241" s="744" t="s">
        <v>1492</v>
      </c>
      <c r="I241" s="744"/>
      <c r="J241" s="744" t="s">
        <v>1492</v>
      </c>
      <c r="K241" s="744">
        <v>1</v>
      </c>
      <c r="L241" s="766">
        <f>관리대장!F232</f>
        <v>0</v>
      </c>
      <c r="M241" s="744"/>
    </row>
    <row r="242" spans="1:13">
      <c r="A242" s="742" t="str">
        <f>LEFT(관리대장!E233,6)&amp;RIGHT(관리대장!E233,7)</f>
        <v/>
      </c>
      <c r="B242" s="743" t="s">
        <v>1489</v>
      </c>
      <c r="C242" s="746">
        <f>관리대장!D233</f>
        <v>0</v>
      </c>
      <c r="D242" s="765" t="str">
        <f>LEFT(관리대장!I233,3)&amp;MID(관리대장!I233,5,2)&amp;RIGHT(관리대장!I233,5)&amp;"0"</f>
        <v>0</v>
      </c>
      <c r="E242" s="747"/>
      <c r="F242" s="743" t="s">
        <v>1490</v>
      </c>
      <c r="G242" s="744" t="s">
        <v>1491</v>
      </c>
      <c r="H242" s="744" t="s">
        <v>1492</v>
      </c>
      <c r="I242" s="744"/>
      <c r="J242" s="744" t="s">
        <v>1492</v>
      </c>
      <c r="K242" s="744">
        <v>1</v>
      </c>
      <c r="L242" s="766">
        <f>관리대장!F233</f>
        <v>0</v>
      </c>
      <c r="M242" s="744"/>
    </row>
    <row r="243" spans="1:13">
      <c r="A243" s="742" t="str">
        <f>LEFT(관리대장!E234,6)&amp;RIGHT(관리대장!E234,7)</f>
        <v/>
      </c>
      <c r="B243" s="743" t="s">
        <v>1489</v>
      </c>
      <c r="C243" s="746">
        <f>관리대장!D234</f>
        <v>0</v>
      </c>
      <c r="D243" s="765" t="str">
        <f>LEFT(관리대장!I234,3)&amp;MID(관리대장!I234,5,2)&amp;RIGHT(관리대장!I234,5)&amp;"0"</f>
        <v>0</v>
      </c>
      <c r="E243" s="747"/>
      <c r="F243" s="743" t="s">
        <v>1490</v>
      </c>
      <c r="G243" s="744" t="s">
        <v>1491</v>
      </c>
      <c r="H243" s="744" t="s">
        <v>1492</v>
      </c>
      <c r="I243" s="744"/>
      <c r="J243" s="744" t="s">
        <v>1492</v>
      </c>
      <c r="K243" s="744">
        <v>1</v>
      </c>
      <c r="L243" s="766">
        <f>관리대장!F234</f>
        <v>0</v>
      </c>
      <c r="M243" s="744"/>
    </row>
    <row r="244" spans="1:13">
      <c r="A244" s="742" t="str">
        <f>LEFT(관리대장!E235,6)&amp;RIGHT(관리대장!E235,7)</f>
        <v/>
      </c>
      <c r="B244" s="743" t="s">
        <v>1489</v>
      </c>
      <c r="C244" s="746">
        <f>관리대장!D235</f>
        <v>0</v>
      </c>
      <c r="D244" s="765" t="str">
        <f>LEFT(관리대장!I235,3)&amp;MID(관리대장!I235,5,2)&amp;RIGHT(관리대장!I235,5)&amp;"0"</f>
        <v>0</v>
      </c>
      <c r="E244" s="747"/>
      <c r="F244" s="743" t="s">
        <v>1490</v>
      </c>
      <c r="G244" s="744" t="s">
        <v>1491</v>
      </c>
      <c r="H244" s="744" t="s">
        <v>1492</v>
      </c>
      <c r="I244" s="744"/>
      <c r="J244" s="744" t="s">
        <v>1492</v>
      </c>
      <c r="K244" s="744">
        <v>1</v>
      </c>
      <c r="L244" s="766">
        <f>관리대장!F235</f>
        <v>0</v>
      </c>
      <c r="M244" s="744"/>
    </row>
    <row r="245" spans="1:13">
      <c r="A245" s="742" t="str">
        <f>LEFT(관리대장!E236,6)&amp;RIGHT(관리대장!E236,7)</f>
        <v/>
      </c>
      <c r="B245" s="743" t="s">
        <v>1489</v>
      </c>
      <c r="C245" s="746">
        <f>관리대장!D236</f>
        <v>0</v>
      </c>
      <c r="D245" s="765" t="str">
        <f>LEFT(관리대장!I236,3)&amp;MID(관리대장!I236,5,2)&amp;RIGHT(관리대장!I236,5)&amp;"0"</f>
        <v>0</v>
      </c>
      <c r="E245" s="747"/>
      <c r="F245" s="743" t="s">
        <v>1490</v>
      </c>
      <c r="G245" s="744" t="s">
        <v>1491</v>
      </c>
      <c r="H245" s="744" t="s">
        <v>1492</v>
      </c>
      <c r="I245" s="744"/>
      <c r="J245" s="744" t="s">
        <v>1492</v>
      </c>
      <c r="K245" s="744">
        <v>1</v>
      </c>
      <c r="L245" s="766">
        <f>관리대장!F236</f>
        <v>0</v>
      </c>
      <c r="M245" s="744"/>
    </row>
    <row r="246" spans="1:13">
      <c r="A246" s="742" t="str">
        <f>LEFT(관리대장!E237,6)&amp;RIGHT(관리대장!E237,7)</f>
        <v/>
      </c>
      <c r="B246" s="743" t="s">
        <v>1489</v>
      </c>
      <c r="C246" s="746">
        <f>관리대장!D237</f>
        <v>0</v>
      </c>
      <c r="D246" s="765" t="str">
        <f>LEFT(관리대장!I237,3)&amp;MID(관리대장!I237,5,2)&amp;RIGHT(관리대장!I237,5)&amp;"0"</f>
        <v>0</v>
      </c>
      <c r="E246" s="747"/>
      <c r="F246" s="743" t="s">
        <v>1490</v>
      </c>
      <c r="G246" s="744" t="s">
        <v>1491</v>
      </c>
      <c r="H246" s="744" t="s">
        <v>1492</v>
      </c>
      <c r="I246" s="744"/>
      <c r="J246" s="744" t="s">
        <v>1492</v>
      </c>
      <c r="K246" s="744">
        <v>1</v>
      </c>
      <c r="L246" s="766">
        <f>관리대장!F237</f>
        <v>0</v>
      </c>
      <c r="M246" s="744"/>
    </row>
    <row r="247" spans="1:13">
      <c r="A247" s="742" t="str">
        <f>LEFT(관리대장!E238,6)&amp;RIGHT(관리대장!E238,7)</f>
        <v/>
      </c>
      <c r="B247" s="743" t="s">
        <v>1489</v>
      </c>
      <c r="C247" s="746">
        <f>관리대장!D238</f>
        <v>0</v>
      </c>
      <c r="D247" s="765" t="str">
        <f>LEFT(관리대장!I238,3)&amp;MID(관리대장!I238,5,2)&amp;RIGHT(관리대장!I238,5)&amp;"0"</f>
        <v>0</v>
      </c>
      <c r="E247" s="747"/>
      <c r="F247" s="743" t="s">
        <v>1490</v>
      </c>
      <c r="G247" s="744" t="s">
        <v>1491</v>
      </c>
      <c r="H247" s="744" t="s">
        <v>1492</v>
      </c>
      <c r="I247" s="744"/>
      <c r="J247" s="744" t="s">
        <v>1492</v>
      </c>
      <c r="K247" s="744">
        <v>1</v>
      </c>
      <c r="L247" s="766">
        <f>관리대장!F238</f>
        <v>0</v>
      </c>
      <c r="M247" s="744"/>
    </row>
    <row r="248" spans="1:13">
      <c r="A248" s="742" t="str">
        <f>LEFT(관리대장!E239,6)&amp;RIGHT(관리대장!E239,7)</f>
        <v/>
      </c>
      <c r="B248" s="743" t="s">
        <v>1489</v>
      </c>
      <c r="C248" s="746">
        <f>관리대장!D239</f>
        <v>0</v>
      </c>
      <c r="D248" s="765" t="str">
        <f>LEFT(관리대장!I239,3)&amp;MID(관리대장!I239,5,2)&amp;RIGHT(관리대장!I239,5)&amp;"0"</f>
        <v>0</v>
      </c>
      <c r="E248" s="747"/>
      <c r="F248" s="743" t="s">
        <v>1490</v>
      </c>
      <c r="G248" s="744" t="s">
        <v>1491</v>
      </c>
      <c r="H248" s="744" t="s">
        <v>1492</v>
      </c>
      <c r="I248" s="744"/>
      <c r="J248" s="744" t="s">
        <v>1492</v>
      </c>
      <c r="K248" s="744">
        <v>1</v>
      </c>
      <c r="L248" s="766">
        <f>관리대장!F239</f>
        <v>0</v>
      </c>
      <c r="M248" s="744"/>
    </row>
    <row r="249" spans="1:13">
      <c r="A249" s="742" t="str">
        <f>LEFT(관리대장!E240,6)&amp;RIGHT(관리대장!E240,7)</f>
        <v/>
      </c>
      <c r="B249" s="743" t="s">
        <v>1489</v>
      </c>
      <c r="C249" s="746">
        <f>관리대장!D240</f>
        <v>0</v>
      </c>
      <c r="D249" s="765" t="str">
        <f>LEFT(관리대장!I240,3)&amp;MID(관리대장!I240,5,2)&amp;RIGHT(관리대장!I240,5)&amp;"0"</f>
        <v>0</v>
      </c>
      <c r="E249" s="747"/>
      <c r="F249" s="743" t="s">
        <v>1490</v>
      </c>
      <c r="G249" s="744" t="s">
        <v>1491</v>
      </c>
      <c r="H249" s="744" t="s">
        <v>1492</v>
      </c>
      <c r="I249" s="744"/>
      <c r="J249" s="744" t="s">
        <v>1492</v>
      </c>
      <c r="K249" s="744">
        <v>1</v>
      </c>
      <c r="L249" s="766">
        <f>관리대장!F240</f>
        <v>0</v>
      </c>
      <c r="M249" s="744"/>
    </row>
    <row r="250" spans="1:13">
      <c r="A250" s="742" t="str">
        <f>LEFT(관리대장!E241,6)&amp;RIGHT(관리대장!E241,7)</f>
        <v/>
      </c>
      <c r="B250" s="743" t="s">
        <v>1489</v>
      </c>
      <c r="C250" s="746">
        <f>관리대장!D241</f>
        <v>0</v>
      </c>
      <c r="D250" s="765" t="str">
        <f>LEFT(관리대장!I241,3)&amp;MID(관리대장!I241,5,2)&amp;RIGHT(관리대장!I241,5)&amp;"0"</f>
        <v>0</v>
      </c>
      <c r="E250" s="747"/>
      <c r="F250" s="743" t="s">
        <v>1490</v>
      </c>
      <c r="G250" s="744" t="s">
        <v>1491</v>
      </c>
      <c r="H250" s="744" t="s">
        <v>1492</v>
      </c>
      <c r="I250" s="744"/>
      <c r="J250" s="744" t="s">
        <v>1492</v>
      </c>
      <c r="K250" s="744">
        <v>1</v>
      </c>
      <c r="L250" s="766">
        <f>관리대장!F241</f>
        <v>0</v>
      </c>
      <c r="M250" s="744"/>
    </row>
    <row r="251" spans="1:13">
      <c r="A251" s="742" t="str">
        <f>LEFT(관리대장!E242,6)&amp;RIGHT(관리대장!E242,7)</f>
        <v/>
      </c>
      <c r="B251" s="743" t="s">
        <v>1489</v>
      </c>
      <c r="C251" s="746">
        <f>관리대장!D242</f>
        <v>0</v>
      </c>
      <c r="D251" s="765" t="str">
        <f>LEFT(관리대장!I242,3)&amp;MID(관리대장!I242,5,2)&amp;RIGHT(관리대장!I242,5)&amp;"0"</f>
        <v>0</v>
      </c>
      <c r="E251" s="747"/>
      <c r="F251" s="743" t="s">
        <v>1490</v>
      </c>
      <c r="G251" s="744" t="s">
        <v>1491</v>
      </c>
      <c r="H251" s="744" t="s">
        <v>1492</v>
      </c>
      <c r="I251" s="744"/>
      <c r="J251" s="744" t="s">
        <v>1492</v>
      </c>
      <c r="K251" s="744">
        <v>1</v>
      </c>
      <c r="L251" s="766">
        <f>관리대장!F242</f>
        <v>0</v>
      </c>
      <c r="M251" s="744"/>
    </row>
    <row r="252" spans="1:13">
      <c r="A252" s="742" t="str">
        <f>LEFT(관리대장!E243,6)&amp;RIGHT(관리대장!E243,7)</f>
        <v/>
      </c>
      <c r="B252" s="743" t="s">
        <v>1489</v>
      </c>
      <c r="C252" s="746">
        <f>관리대장!D243</f>
        <v>0</v>
      </c>
      <c r="D252" s="765" t="str">
        <f>LEFT(관리대장!I243,3)&amp;MID(관리대장!I243,5,2)&amp;RIGHT(관리대장!I243,5)&amp;"0"</f>
        <v>0</v>
      </c>
      <c r="E252" s="747"/>
      <c r="F252" s="743" t="s">
        <v>1490</v>
      </c>
      <c r="G252" s="744" t="s">
        <v>1491</v>
      </c>
      <c r="H252" s="744" t="s">
        <v>1492</v>
      </c>
      <c r="I252" s="744"/>
      <c r="J252" s="744" t="s">
        <v>1492</v>
      </c>
      <c r="K252" s="744">
        <v>1</v>
      </c>
      <c r="L252" s="766">
        <f>관리대장!F243</f>
        <v>0</v>
      </c>
      <c r="M252" s="744"/>
    </row>
    <row r="253" spans="1:13">
      <c r="A253" s="742" t="str">
        <f>LEFT(관리대장!E244,6)&amp;RIGHT(관리대장!E244,7)</f>
        <v/>
      </c>
      <c r="B253" s="743" t="s">
        <v>1489</v>
      </c>
      <c r="C253" s="746">
        <f>관리대장!D244</f>
        <v>0</v>
      </c>
      <c r="D253" s="765" t="str">
        <f>LEFT(관리대장!I244,3)&amp;MID(관리대장!I244,5,2)&amp;RIGHT(관리대장!I244,5)&amp;"0"</f>
        <v>0</v>
      </c>
      <c r="E253" s="747"/>
      <c r="F253" s="743" t="s">
        <v>1490</v>
      </c>
      <c r="G253" s="744" t="s">
        <v>1491</v>
      </c>
      <c r="H253" s="744" t="s">
        <v>1492</v>
      </c>
      <c r="I253" s="744"/>
      <c r="J253" s="744" t="s">
        <v>1492</v>
      </c>
      <c r="K253" s="744">
        <v>1</v>
      </c>
      <c r="L253" s="766">
        <f>관리대장!F244</f>
        <v>0</v>
      </c>
      <c r="M253" s="744"/>
    </row>
    <row r="254" spans="1:13">
      <c r="A254" s="742" t="str">
        <f>LEFT(관리대장!E245,6)&amp;RIGHT(관리대장!E245,7)</f>
        <v/>
      </c>
      <c r="B254" s="743" t="s">
        <v>1489</v>
      </c>
      <c r="C254" s="746">
        <f>관리대장!D245</f>
        <v>0</v>
      </c>
      <c r="D254" s="765" t="str">
        <f>LEFT(관리대장!I245,3)&amp;MID(관리대장!I245,5,2)&amp;RIGHT(관리대장!I245,5)&amp;"0"</f>
        <v>0</v>
      </c>
      <c r="E254" s="747"/>
      <c r="F254" s="743" t="s">
        <v>1490</v>
      </c>
      <c r="G254" s="744" t="s">
        <v>1491</v>
      </c>
      <c r="H254" s="744" t="s">
        <v>1492</v>
      </c>
      <c r="I254" s="744"/>
      <c r="J254" s="744" t="s">
        <v>1492</v>
      </c>
      <c r="K254" s="744">
        <v>1</v>
      </c>
      <c r="L254" s="766">
        <f>관리대장!F245</f>
        <v>0</v>
      </c>
      <c r="M254" s="744"/>
    </row>
    <row r="255" spans="1:13">
      <c r="A255" s="742" t="str">
        <f>LEFT(관리대장!E246,6)&amp;RIGHT(관리대장!E246,7)</f>
        <v/>
      </c>
      <c r="B255" s="743" t="s">
        <v>1489</v>
      </c>
      <c r="C255" s="746">
        <f>관리대장!D246</f>
        <v>0</v>
      </c>
      <c r="D255" s="765" t="str">
        <f>LEFT(관리대장!I246,3)&amp;MID(관리대장!I246,5,2)&amp;RIGHT(관리대장!I246,5)&amp;"0"</f>
        <v>0</v>
      </c>
      <c r="E255" s="747"/>
      <c r="F255" s="743" t="s">
        <v>1490</v>
      </c>
      <c r="G255" s="744" t="s">
        <v>1491</v>
      </c>
      <c r="H255" s="744" t="s">
        <v>1492</v>
      </c>
      <c r="I255" s="744"/>
      <c r="J255" s="744" t="s">
        <v>1492</v>
      </c>
      <c r="K255" s="744">
        <v>1</v>
      </c>
      <c r="L255" s="766">
        <f>관리대장!F246</f>
        <v>0</v>
      </c>
      <c r="M255" s="744"/>
    </row>
    <row r="256" spans="1:13">
      <c r="A256" s="742" t="str">
        <f>LEFT(관리대장!E247,6)&amp;RIGHT(관리대장!E247,7)</f>
        <v/>
      </c>
      <c r="B256" s="743" t="s">
        <v>1489</v>
      </c>
      <c r="C256" s="746">
        <f>관리대장!D247</f>
        <v>0</v>
      </c>
      <c r="D256" s="765" t="str">
        <f>LEFT(관리대장!I247,3)&amp;MID(관리대장!I247,5,2)&amp;RIGHT(관리대장!I247,5)&amp;"0"</f>
        <v>0</v>
      </c>
      <c r="E256" s="747"/>
      <c r="F256" s="743" t="s">
        <v>1490</v>
      </c>
      <c r="G256" s="744" t="s">
        <v>1491</v>
      </c>
      <c r="H256" s="744" t="s">
        <v>1492</v>
      </c>
      <c r="I256" s="744"/>
      <c r="J256" s="744" t="s">
        <v>1492</v>
      </c>
      <c r="K256" s="744">
        <v>1</v>
      </c>
      <c r="L256" s="766">
        <f>관리대장!F247</f>
        <v>0</v>
      </c>
      <c r="M256" s="744"/>
    </row>
    <row r="257" spans="1:13">
      <c r="A257" s="742" t="str">
        <f>LEFT(관리대장!E248,6)&amp;RIGHT(관리대장!E248,7)</f>
        <v/>
      </c>
      <c r="B257" s="743" t="s">
        <v>1489</v>
      </c>
      <c r="C257" s="746">
        <f>관리대장!D248</f>
        <v>0</v>
      </c>
      <c r="D257" s="765" t="str">
        <f>LEFT(관리대장!I248,3)&amp;MID(관리대장!I248,5,2)&amp;RIGHT(관리대장!I248,5)&amp;"0"</f>
        <v>0</v>
      </c>
      <c r="E257" s="747"/>
      <c r="F257" s="743" t="s">
        <v>1490</v>
      </c>
      <c r="G257" s="744" t="s">
        <v>1491</v>
      </c>
      <c r="H257" s="744" t="s">
        <v>1492</v>
      </c>
      <c r="I257" s="744"/>
      <c r="J257" s="744" t="s">
        <v>1492</v>
      </c>
      <c r="K257" s="744">
        <v>1</v>
      </c>
      <c r="L257" s="766">
        <f>관리대장!F248</f>
        <v>0</v>
      </c>
      <c r="M257" s="744"/>
    </row>
    <row r="258" spans="1:13">
      <c r="A258" s="742" t="str">
        <f>LEFT(관리대장!E249,6)&amp;RIGHT(관리대장!E249,7)</f>
        <v/>
      </c>
      <c r="B258" s="743" t="s">
        <v>1489</v>
      </c>
      <c r="C258" s="746">
        <f>관리대장!D249</f>
        <v>0</v>
      </c>
      <c r="D258" s="765" t="str">
        <f>LEFT(관리대장!I249,3)&amp;MID(관리대장!I249,5,2)&amp;RIGHT(관리대장!I249,5)&amp;"0"</f>
        <v>0</v>
      </c>
      <c r="E258" s="747"/>
      <c r="F258" s="743" t="s">
        <v>1490</v>
      </c>
      <c r="G258" s="744" t="s">
        <v>1491</v>
      </c>
      <c r="H258" s="744" t="s">
        <v>1492</v>
      </c>
      <c r="I258" s="744"/>
      <c r="J258" s="744" t="s">
        <v>1492</v>
      </c>
      <c r="K258" s="744">
        <v>1</v>
      </c>
      <c r="L258" s="766">
        <f>관리대장!F249</f>
        <v>0</v>
      </c>
      <c r="M258" s="744"/>
    </row>
    <row r="259" spans="1:13">
      <c r="A259" s="742" t="str">
        <f>LEFT(관리대장!E250,6)&amp;RIGHT(관리대장!E250,7)</f>
        <v/>
      </c>
      <c r="B259" s="743" t="s">
        <v>1489</v>
      </c>
      <c r="C259" s="746">
        <f>관리대장!D250</f>
        <v>0</v>
      </c>
      <c r="D259" s="765" t="str">
        <f>LEFT(관리대장!I250,3)&amp;MID(관리대장!I250,5,2)&amp;RIGHT(관리대장!I250,5)&amp;"0"</f>
        <v>0</v>
      </c>
      <c r="E259" s="747"/>
      <c r="F259" s="743" t="s">
        <v>1490</v>
      </c>
      <c r="G259" s="744" t="s">
        <v>1491</v>
      </c>
      <c r="H259" s="744" t="s">
        <v>1492</v>
      </c>
      <c r="I259" s="744"/>
      <c r="J259" s="744" t="s">
        <v>1492</v>
      </c>
      <c r="K259" s="744">
        <v>1</v>
      </c>
      <c r="L259" s="766">
        <f>관리대장!F250</f>
        <v>0</v>
      </c>
      <c r="M259" s="744"/>
    </row>
    <row r="260" spans="1:13">
      <c r="A260" s="742" t="str">
        <f>LEFT(관리대장!E251,6)&amp;RIGHT(관리대장!E251,7)</f>
        <v/>
      </c>
      <c r="B260" s="743" t="s">
        <v>1489</v>
      </c>
      <c r="C260" s="746">
        <f>관리대장!D251</f>
        <v>0</v>
      </c>
      <c r="D260" s="765" t="str">
        <f>LEFT(관리대장!I251,3)&amp;MID(관리대장!I251,5,2)&amp;RIGHT(관리대장!I251,5)&amp;"0"</f>
        <v>0</v>
      </c>
      <c r="E260" s="747"/>
      <c r="F260" s="743" t="s">
        <v>1490</v>
      </c>
      <c r="G260" s="744" t="s">
        <v>1491</v>
      </c>
      <c r="H260" s="744" t="s">
        <v>1492</v>
      </c>
      <c r="I260" s="744"/>
      <c r="J260" s="744" t="s">
        <v>1492</v>
      </c>
      <c r="K260" s="744">
        <v>1</v>
      </c>
      <c r="L260" s="766">
        <f>관리대장!F251</f>
        <v>0</v>
      </c>
      <c r="M260" s="744"/>
    </row>
    <row r="261" spans="1:13">
      <c r="A261" s="742" t="str">
        <f>LEFT(관리대장!E252,6)&amp;RIGHT(관리대장!E252,7)</f>
        <v/>
      </c>
      <c r="B261" s="743" t="s">
        <v>1489</v>
      </c>
      <c r="C261" s="746">
        <f>관리대장!D252</f>
        <v>0</v>
      </c>
      <c r="D261" s="765" t="str">
        <f>LEFT(관리대장!I252,3)&amp;MID(관리대장!I252,5,2)&amp;RIGHT(관리대장!I252,5)&amp;"0"</f>
        <v>0</v>
      </c>
      <c r="E261" s="747"/>
      <c r="F261" s="743" t="s">
        <v>1490</v>
      </c>
      <c r="G261" s="744" t="s">
        <v>1491</v>
      </c>
      <c r="H261" s="744" t="s">
        <v>1492</v>
      </c>
      <c r="I261" s="744"/>
      <c r="J261" s="744" t="s">
        <v>1492</v>
      </c>
      <c r="K261" s="744">
        <v>1</v>
      </c>
      <c r="L261" s="766">
        <f>관리대장!F252</f>
        <v>0</v>
      </c>
      <c r="M261" s="744"/>
    </row>
    <row r="262" spans="1:13">
      <c r="A262" s="742" t="str">
        <f>LEFT(관리대장!E253,6)&amp;RIGHT(관리대장!E253,7)</f>
        <v/>
      </c>
      <c r="B262" s="743" t="s">
        <v>1489</v>
      </c>
      <c r="C262" s="746">
        <f>관리대장!D253</f>
        <v>0</v>
      </c>
      <c r="D262" s="765" t="str">
        <f>LEFT(관리대장!I253,3)&amp;MID(관리대장!I253,5,2)&amp;RIGHT(관리대장!I253,5)&amp;"0"</f>
        <v>0</v>
      </c>
      <c r="E262" s="747"/>
      <c r="F262" s="743" t="s">
        <v>1490</v>
      </c>
      <c r="G262" s="744" t="s">
        <v>1491</v>
      </c>
      <c r="H262" s="744" t="s">
        <v>1492</v>
      </c>
      <c r="I262" s="744"/>
      <c r="J262" s="744" t="s">
        <v>1492</v>
      </c>
      <c r="K262" s="744">
        <v>1</v>
      </c>
      <c r="L262" s="766">
        <f>관리대장!F253</f>
        <v>0</v>
      </c>
      <c r="M262" s="744"/>
    </row>
    <row r="263" spans="1:13">
      <c r="A263" s="742" t="str">
        <f>LEFT(관리대장!E254,6)&amp;RIGHT(관리대장!E254,7)</f>
        <v/>
      </c>
      <c r="B263" s="743" t="s">
        <v>1489</v>
      </c>
      <c r="C263" s="746">
        <f>관리대장!D254</f>
        <v>0</v>
      </c>
      <c r="D263" s="765" t="str">
        <f>LEFT(관리대장!I254,3)&amp;MID(관리대장!I254,5,2)&amp;RIGHT(관리대장!I254,5)&amp;"0"</f>
        <v>0</v>
      </c>
      <c r="E263" s="747"/>
      <c r="F263" s="743" t="s">
        <v>1490</v>
      </c>
      <c r="G263" s="744" t="s">
        <v>1491</v>
      </c>
      <c r="H263" s="744" t="s">
        <v>1492</v>
      </c>
      <c r="I263" s="744"/>
      <c r="J263" s="744" t="s">
        <v>1492</v>
      </c>
      <c r="K263" s="744">
        <v>1</v>
      </c>
      <c r="L263" s="766">
        <f>관리대장!F254</f>
        <v>0</v>
      </c>
      <c r="M263" s="744"/>
    </row>
    <row r="264" spans="1:13">
      <c r="A264" s="742" t="str">
        <f>LEFT(관리대장!E255,6)&amp;RIGHT(관리대장!E255,7)</f>
        <v/>
      </c>
      <c r="B264" s="743" t="s">
        <v>1489</v>
      </c>
      <c r="C264" s="746">
        <f>관리대장!D255</f>
        <v>0</v>
      </c>
      <c r="D264" s="765" t="str">
        <f>LEFT(관리대장!I255,3)&amp;MID(관리대장!I255,5,2)&amp;RIGHT(관리대장!I255,5)&amp;"0"</f>
        <v>0</v>
      </c>
      <c r="E264" s="747"/>
      <c r="F264" s="743" t="s">
        <v>1490</v>
      </c>
      <c r="G264" s="744" t="s">
        <v>1491</v>
      </c>
      <c r="H264" s="744" t="s">
        <v>1492</v>
      </c>
      <c r="I264" s="744"/>
      <c r="J264" s="744" t="s">
        <v>1492</v>
      </c>
      <c r="K264" s="744">
        <v>1</v>
      </c>
      <c r="L264" s="766">
        <f>관리대장!F255</f>
        <v>0</v>
      </c>
      <c r="M264" s="744"/>
    </row>
    <row r="265" spans="1:13">
      <c r="A265" s="742" t="str">
        <f>LEFT(관리대장!E256,6)&amp;RIGHT(관리대장!E256,7)</f>
        <v/>
      </c>
      <c r="B265" s="743" t="s">
        <v>1489</v>
      </c>
      <c r="C265" s="746">
        <f>관리대장!D256</f>
        <v>0</v>
      </c>
      <c r="D265" s="765" t="str">
        <f>LEFT(관리대장!I256,3)&amp;MID(관리대장!I256,5,2)&amp;RIGHT(관리대장!I256,5)&amp;"0"</f>
        <v>0</v>
      </c>
      <c r="E265" s="747"/>
      <c r="F265" s="743" t="s">
        <v>1490</v>
      </c>
      <c r="G265" s="744" t="s">
        <v>1491</v>
      </c>
      <c r="H265" s="744" t="s">
        <v>1492</v>
      </c>
      <c r="I265" s="744"/>
      <c r="J265" s="744" t="s">
        <v>1492</v>
      </c>
      <c r="K265" s="744">
        <v>1</v>
      </c>
      <c r="L265" s="766">
        <f>관리대장!F256</f>
        <v>0</v>
      </c>
      <c r="M265" s="744"/>
    </row>
    <row r="266" spans="1:13">
      <c r="A266" s="742" t="str">
        <f>LEFT(관리대장!E257,6)&amp;RIGHT(관리대장!E257,7)</f>
        <v/>
      </c>
      <c r="B266" s="743" t="s">
        <v>1489</v>
      </c>
      <c r="C266" s="746">
        <f>관리대장!D257</f>
        <v>0</v>
      </c>
      <c r="D266" s="765" t="str">
        <f>LEFT(관리대장!I257,3)&amp;MID(관리대장!I257,5,2)&amp;RIGHT(관리대장!I257,5)&amp;"0"</f>
        <v>0</v>
      </c>
      <c r="E266" s="747"/>
      <c r="F266" s="743" t="s">
        <v>1490</v>
      </c>
      <c r="G266" s="744" t="s">
        <v>1491</v>
      </c>
      <c r="H266" s="744" t="s">
        <v>1492</v>
      </c>
      <c r="I266" s="744"/>
      <c r="J266" s="744" t="s">
        <v>1492</v>
      </c>
      <c r="K266" s="744">
        <v>1</v>
      </c>
      <c r="L266" s="766">
        <f>관리대장!F257</f>
        <v>0</v>
      </c>
      <c r="M266" s="744"/>
    </row>
    <row r="267" spans="1:13">
      <c r="A267" s="742" t="str">
        <f>LEFT(관리대장!E258,6)&amp;RIGHT(관리대장!E258,7)</f>
        <v/>
      </c>
      <c r="B267" s="743" t="s">
        <v>1489</v>
      </c>
      <c r="C267" s="746">
        <f>관리대장!D258</f>
        <v>0</v>
      </c>
      <c r="D267" s="765" t="str">
        <f>LEFT(관리대장!I258,3)&amp;MID(관리대장!I258,5,2)&amp;RIGHT(관리대장!I258,5)&amp;"0"</f>
        <v>0</v>
      </c>
      <c r="E267" s="747"/>
      <c r="F267" s="743" t="s">
        <v>1490</v>
      </c>
      <c r="G267" s="744" t="s">
        <v>1491</v>
      </c>
      <c r="H267" s="744" t="s">
        <v>1492</v>
      </c>
      <c r="I267" s="744"/>
      <c r="J267" s="744" t="s">
        <v>1492</v>
      </c>
      <c r="K267" s="744">
        <v>1</v>
      </c>
      <c r="L267" s="766">
        <f>관리대장!F258</f>
        <v>0</v>
      </c>
      <c r="M267" s="744"/>
    </row>
    <row r="268" spans="1:13">
      <c r="A268" s="742" t="str">
        <f>LEFT(관리대장!E259,6)&amp;RIGHT(관리대장!E259,7)</f>
        <v/>
      </c>
      <c r="B268" s="743" t="s">
        <v>1489</v>
      </c>
      <c r="C268" s="746">
        <f>관리대장!D259</f>
        <v>0</v>
      </c>
      <c r="D268" s="765" t="str">
        <f>LEFT(관리대장!I259,3)&amp;MID(관리대장!I259,5,2)&amp;RIGHT(관리대장!I259,5)&amp;"0"</f>
        <v>0</v>
      </c>
      <c r="E268" s="747"/>
      <c r="F268" s="743" t="s">
        <v>1490</v>
      </c>
      <c r="G268" s="744" t="s">
        <v>1491</v>
      </c>
      <c r="H268" s="744" t="s">
        <v>1492</v>
      </c>
      <c r="I268" s="744"/>
      <c r="J268" s="744" t="s">
        <v>1492</v>
      </c>
      <c r="K268" s="744">
        <v>1</v>
      </c>
      <c r="L268" s="766">
        <f>관리대장!F259</f>
        <v>0</v>
      </c>
      <c r="M268" s="744"/>
    </row>
    <row r="269" spans="1:13">
      <c r="A269" s="742" t="str">
        <f>LEFT(관리대장!E260,6)&amp;RIGHT(관리대장!E260,7)</f>
        <v/>
      </c>
      <c r="B269" s="743" t="s">
        <v>1489</v>
      </c>
      <c r="C269" s="746">
        <f>관리대장!D260</f>
        <v>0</v>
      </c>
      <c r="D269" s="765" t="str">
        <f>LEFT(관리대장!I260,3)&amp;MID(관리대장!I260,5,2)&amp;RIGHT(관리대장!I260,5)&amp;"0"</f>
        <v>0</v>
      </c>
      <c r="E269" s="747"/>
      <c r="F269" s="743" t="s">
        <v>1490</v>
      </c>
      <c r="G269" s="744" t="s">
        <v>1491</v>
      </c>
      <c r="H269" s="744" t="s">
        <v>1492</v>
      </c>
      <c r="I269" s="744"/>
      <c r="J269" s="744" t="s">
        <v>1492</v>
      </c>
      <c r="K269" s="744">
        <v>1</v>
      </c>
      <c r="L269" s="766">
        <f>관리대장!F260</f>
        <v>0</v>
      </c>
      <c r="M269" s="744"/>
    </row>
  </sheetData>
  <phoneticPr fontId="20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3396-C2F7-44F2-ABCC-AA77DE7D85C7}">
  <sheetPr codeName="Sheet22">
    <tabColor rgb="FFFF0000"/>
  </sheetPr>
  <dimension ref="A1:T220"/>
  <sheetViews>
    <sheetView tabSelected="1" view="pageBreakPreview" zoomScale="115" zoomScaleNormal="115" zoomScaleSheetLayoutView="115" workbookViewId="0">
      <pane ySplit="1" topLeftCell="A207" activePane="bottomLeft" state="frozen"/>
      <selection pane="bottomLeft" activeCell="E229" sqref="E229"/>
    </sheetView>
  </sheetViews>
  <sheetFormatPr defaultColWidth="57" defaultRowHeight="13.5"/>
  <cols>
    <col min="1" max="1" width="13.33203125" style="889" bestFit="1" customWidth="1"/>
    <col min="2" max="2" width="26.77734375" style="889" bestFit="1" customWidth="1"/>
    <col min="3" max="3" width="11.109375" style="889" bestFit="1" customWidth="1"/>
    <col min="4" max="4" width="6.5546875" style="889" bestFit="1" customWidth="1"/>
    <col min="5" max="5" width="12.33203125" style="889" bestFit="1" customWidth="1"/>
    <col min="6" max="6" width="11.109375" style="889" bestFit="1" customWidth="1"/>
    <col min="7" max="7" width="6.109375" style="889" bestFit="1" customWidth="1"/>
    <col min="8" max="8" width="4" style="945" bestFit="1" customWidth="1"/>
    <col min="9" max="9" width="10.33203125" style="889" bestFit="1" customWidth="1"/>
    <col min="10" max="10" width="10.109375" style="889" bestFit="1" customWidth="1"/>
    <col min="11" max="11" width="6.44140625" style="946" bestFit="1" customWidth="1"/>
    <col min="12" max="12" width="6.44140625" style="889" bestFit="1" customWidth="1"/>
    <col min="13" max="13" width="12.77734375" style="889" bestFit="1" customWidth="1"/>
    <col min="14" max="14" width="10.77734375" style="1178" bestFit="1" customWidth="1"/>
    <col min="15" max="15" width="13" style="889" bestFit="1" customWidth="1"/>
    <col min="16" max="16" width="16.21875" style="889" bestFit="1" customWidth="1"/>
    <col min="17" max="17" width="2.77734375" style="889" bestFit="1" customWidth="1"/>
    <col min="18" max="18" width="5.33203125" style="889" bestFit="1" customWidth="1"/>
    <col min="19" max="19" width="8.88671875" style="889" bestFit="1" customWidth="1"/>
    <col min="20" max="20" width="7.77734375" style="889" bestFit="1" customWidth="1"/>
    <col min="21" max="16384" width="57" style="889"/>
  </cols>
  <sheetData>
    <row r="1" spans="1:16">
      <c r="A1" s="1583" t="s">
        <v>344</v>
      </c>
      <c r="B1" s="1583" t="s">
        <v>346</v>
      </c>
      <c r="C1" s="1583" t="s">
        <v>345</v>
      </c>
      <c r="D1" s="1583" t="s">
        <v>110</v>
      </c>
      <c r="E1" s="1584" t="s">
        <v>347</v>
      </c>
      <c r="F1" s="1583" t="s">
        <v>330</v>
      </c>
      <c r="G1" s="1584" t="s">
        <v>348</v>
      </c>
      <c r="H1" s="1585" t="s">
        <v>349</v>
      </c>
      <c r="I1" s="749" t="s">
        <v>1156</v>
      </c>
      <c r="J1" s="1082" t="s">
        <v>1790</v>
      </c>
      <c r="K1" s="1586" t="s">
        <v>2422</v>
      </c>
      <c r="L1" s="1586" t="s">
        <v>2625</v>
      </c>
      <c r="M1" s="1557" t="s">
        <v>1663</v>
      </c>
      <c r="N1" s="1082" t="s">
        <v>1664</v>
      </c>
      <c r="O1" s="749" t="s">
        <v>1949</v>
      </c>
      <c r="P1" s="1587" t="s">
        <v>2643</v>
      </c>
    </row>
    <row r="2" spans="1:16">
      <c r="A2" s="1039" t="s">
        <v>699</v>
      </c>
      <c r="B2" s="944" t="s">
        <v>577</v>
      </c>
      <c r="C2" s="944" t="str">
        <f ca="1">INDEX(INDIRECT($B2&amp;"!$B$5"),MATCH(INDIRECT($B2&amp;"!$B$3"),관리대장!$B2:$B197,0))</f>
        <v>3-11350-00340</v>
      </c>
      <c r="D2" s="748" t="str">
        <f ca="1">INDIRECT(ADDRESS(ROWS($E$4:E4)*1+3,COLUMNS($E$4:E4)*1+4,1,1,$B2))</f>
        <v>김순남</v>
      </c>
      <c r="E2" s="748" t="str">
        <f ca="1">INDIRECT(ADDRESS(ROWS($E$4:F4)*1+3,COLUMNS($E$4:F4)*1+4,1,1,$B2))</f>
        <v>580309-2815115</v>
      </c>
      <c r="F2" s="748" t="str">
        <f ca="1">INDIRECT(ADDRESS(ROWS($E$4:G4)*1+3,COLUMNS($E$4:G4)*1+4,1,1,$B2))</f>
        <v>010-5831-5851</v>
      </c>
      <c r="G2" s="972" t="s">
        <v>350</v>
      </c>
      <c r="H2" s="1567">
        <v>2</v>
      </c>
      <c r="I2" s="943" t="str">
        <f ca="1">INDEX(INDIRECT($B2&amp;"!$B$7"),MATCH(INDIRECT($B2&amp;"!$B$3"),관리대장!$B2:$B197,0))</f>
        <v>320-80-00094</v>
      </c>
      <c r="J2" s="943" t="s">
        <v>1557</v>
      </c>
      <c r="K2" s="991"/>
      <c r="L2" s="943"/>
      <c r="M2" s="943"/>
      <c r="N2" s="973"/>
      <c r="O2" s="943"/>
      <c r="P2" s="1588">
        <f ca="1">INDEX(INDIRECT($B2&amp;"!$D$4"),MATCH(INDIRECT($B2&amp;"!$B$3"),관리대장!$B2:$B197,0))</f>
        <v>44051</v>
      </c>
    </row>
    <row r="3" spans="1:16">
      <c r="A3" s="1039" t="s">
        <v>700</v>
      </c>
      <c r="B3" s="944" t="s">
        <v>577</v>
      </c>
      <c r="C3" s="944" t="str">
        <f ca="1">INDEX(INDIRECT($B3&amp;"!$B$5"),MATCH(INDIRECT($B3&amp;"!$B$3"),관리대장!$B3:$B197,0))</f>
        <v>3-11350-00340</v>
      </c>
      <c r="D3" s="748" t="str">
        <f ca="1">INDIRECT(ADDRESS(ROWS($E$4:E5)*1+3,COLUMNS($E$4:E5)*1+4,1,1,$B3))</f>
        <v>민향식</v>
      </c>
      <c r="E3" s="748" t="str">
        <f ca="1">INDIRECT(ADDRESS(ROWS($E$4:F5)*1+3,COLUMNS($E$4:F5)*1+4,1,1,$B3))</f>
        <v>561002-2029311</v>
      </c>
      <c r="F3" s="748" t="str">
        <f ca="1">INDIRECT(ADDRESS(ROWS($E$4:G5)*1+3,COLUMNS($E$4:G5)*1+4,1,1,$B3))</f>
        <v>010-2472-3247</v>
      </c>
      <c r="G3" s="972" t="s">
        <v>350</v>
      </c>
      <c r="H3" s="1567">
        <v>3</v>
      </c>
      <c r="I3" s="943" t="str">
        <f ca="1">INDEX(INDIRECT($B3&amp;"!$B$7"),MATCH(INDIRECT($B3&amp;"!$B$3"),관리대장!$B3:$B197,0))</f>
        <v>320-80-00094</v>
      </c>
      <c r="J3" s="943" t="s">
        <v>1557</v>
      </c>
      <c r="K3" s="991"/>
      <c r="L3" s="943"/>
      <c r="M3" s="943"/>
      <c r="N3" s="973"/>
      <c r="O3" s="943"/>
      <c r="P3" s="1588">
        <f ca="1">INDEX(INDIRECT($B3&amp;"!$D$4"),MATCH(INDIRECT($B3&amp;"!$B$3"),관리대장!$B3:$B198,0))</f>
        <v>44051</v>
      </c>
    </row>
    <row r="4" spans="1:16">
      <c r="A4" s="1039" t="s">
        <v>701</v>
      </c>
      <c r="B4" s="944" t="s">
        <v>577</v>
      </c>
      <c r="C4" s="944" t="str">
        <f ca="1">INDEX(INDIRECT($B4&amp;"!$B$5"),MATCH(INDIRECT($B4&amp;"!$B$3"),관리대장!$B4:$B197,0))</f>
        <v>3-11350-00340</v>
      </c>
      <c r="D4" s="748" t="str">
        <f ca="1">INDIRECT(ADDRESS(ROWS($E$4:E6)*1+3,COLUMNS($E$4:E6)*1+4,1,1,$B4))</f>
        <v>박정옥</v>
      </c>
      <c r="E4" s="748" t="str">
        <f ca="1">INDIRECT(ADDRESS(ROWS($E$4:F6)*1+3,COLUMNS($E$4:F6)*1+4,1,1,$B4))</f>
        <v>560704-2478011</v>
      </c>
      <c r="F4" s="748" t="str">
        <f ca="1">INDIRECT(ADDRESS(ROWS($E$4:G6)*1+3,COLUMNS($E$4:G6)*1+4,1,1,$B4))</f>
        <v>010-6430-6947</v>
      </c>
      <c r="G4" s="972" t="s">
        <v>350</v>
      </c>
      <c r="H4" s="1567">
        <v>4</v>
      </c>
      <c r="I4" s="943" t="str">
        <f ca="1">INDEX(INDIRECT($B4&amp;"!$B$7"),MATCH(INDIRECT($B4&amp;"!$B$3"),관리대장!$B4:$B197,0))</f>
        <v>320-80-00094</v>
      </c>
      <c r="J4" s="943" t="s">
        <v>1557</v>
      </c>
      <c r="K4" s="991"/>
      <c r="L4" s="943"/>
      <c r="M4" s="943"/>
      <c r="N4" s="973"/>
      <c r="O4" s="943"/>
      <c r="P4" s="1588">
        <f ca="1">INDEX(INDIRECT($B4&amp;"!$D$4"),MATCH(INDIRECT($B4&amp;"!$B$3"),관리대장!$B4:$B199,0))</f>
        <v>44051</v>
      </c>
    </row>
    <row r="5" spans="1:16">
      <c r="A5" s="1039" t="s">
        <v>702</v>
      </c>
      <c r="B5" s="944" t="s">
        <v>577</v>
      </c>
      <c r="C5" s="944" t="str">
        <f ca="1">INDEX(INDIRECT($B5&amp;"!$B$5"),MATCH(INDIRECT($B5&amp;"!$B$3"),관리대장!$B5:$B197,0))</f>
        <v>3-11350-00340</v>
      </c>
      <c r="D5" s="748" t="str">
        <f ca="1">INDIRECT(ADDRESS(ROWS($E$4:E7)*1+3,COLUMNS($E$4:E7)*1+4,1,1,$B5))</f>
        <v>배민옥</v>
      </c>
      <c r="E5" s="748" t="str">
        <f ca="1">INDIRECT(ADDRESS(ROWS($E$4:F7)*1+3,COLUMNS($E$4:F7)*1+4,1,1,$B5))</f>
        <v>570425-2454811</v>
      </c>
      <c r="F5" s="748" t="str">
        <f ca="1">INDIRECT(ADDRESS(ROWS($E$4:G7)*1+3,COLUMNS($E$4:G7)*1+4,1,1,$B5))</f>
        <v>010-3238-4730</v>
      </c>
      <c r="G5" s="972" t="s">
        <v>350</v>
      </c>
      <c r="H5" s="1567">
        <v>5</v>
      </c>
      <c r="I5" s="943" t="str">
        <f ca="1">INDEX(INDIRECT($B5&amp;"!$B$7"),MATCH(INDIRECT($B5&amp;"!$B$3"),관리대장!$B5:$B197,0))</f>
        <v>320-80-00094</v>
      </c>
      <c r="J5" s="943" t="s">
        <v>1557</v>
      </c>
      <c r="K5" s="991"/>
      <c r="L5" s="943"/>
      <c r="M5" s="943"/>
      <c r="N5" s="973"/>
      <c r="O5" s="943"/>
      <c r="P5" s="1588">
        <f ca="1">INDEX(INDIRECT($B5&amp;"!$D$4"),MATCH(INDIRECT($B5&amp;"!$B$3"),관리대장!$B5:$B200,0))</f>
        <v>44051</v>
      </c>
    </row>
    <row r="6" spans="1:16">
      <c r="A6" s="1039" t="s">
        <v>703</v>
      </c>
      <c r="B6" s="944" t="s">
        <v>577</v>
      </c>
      <c r="C6" s="944" t="str">
        <f ca="1">INDEX(INDIRECT($B6&amp;"!$B$5"),MATCH(INDIRECT($B6&amp;"!$B$3"),관리대장!$B6:$B197,0))</f>
        <v>3-11350-00340</v>
      </c>
      <c r="D6" s="748" t="str">
        <f ca="1">INDIRECT(ADDRESS(ROWS($E$4:E8)*1+3,COLUMNS($E$4:E8)*1+4,1,1,$B6))</f>
        <v>백복순</v>
      </c>
      <c r="E6" s="748" t="str">
        <f ca="1">INDIRECT(ADDRESS(ROWS($E$4:F8)*1+3,COLUMNS($E$4:F8)*1+4,1,1,$B6))</f>
        <v>591016-2025312</v>
      </c>
      <c r="F6" s="748" t="str">
        <f ca="1">INDIRECT(ADDRESS(ROWS($E$4:G8)*1+3,COLUMNS($E$4:G8)*1+4,1,1,$B6))</f>
        <v>010-7476-4903</v>
      </c>
      <c r="G6" s="972" t="s">
        <v>350</v>
      </c>
      <c r="H6" s="1567">
        <v>6</v>
      </c>
      <c r="I6" s="943" t="str">
        <f ca="1">INDEX(INDIRECT($B6&amp;"!$B$7"),MATCH(INDIRECT($B6&amp;"!$B$3"),관리대장!$B6:$B197,0))</f>
        <v>320-80-00094</v>
      </c>
      <c r="J6" s="943" t="s">
        <v>1557</v>
      </c>
      <c r="K6" s="991"/>
      <c r="L6" s="943"/>
      <c r="M6" s="943"/>
      <c r="N6" s="973"/>
      <c r="O6" s="943"/>
      <c r="P6" s="1588">
        <f ca="1">INDEX(INDIRECT($B6&amp;"!$D$4"),MATCH(INDIRECT($B6&amp;"!$B$3"),관리대장!$B6:$B201,0))</f>
        <v>44051</v>
      </c>
    </row>
    <row r="7" spans="1:16">
      <c r="A7" s="1039" t="s">
        <v>704</v>
      </c>
      <c r="B7" s="944" t="s">
        <v>577</v>
      </c>
      <c r="C7" s="944" t="str">
        <f ca="1">INDEX(INDIRECT($B7&amp;"!$B$5"),MATCH(INDIRECT($B7&amp;"!$B$3"),관리대장!$B7:$B197,0))</f>
        <v>3-11350-00340</v>
      </c>
      <c r="D7" s="748" t="str">
        <f ca="1">INDIRECT(ADDRESS(ROWS($E$4:E9)*1+3,COLUMNS($E$4:E9)*1+4,1,1,$B7))</f>
        <v>신동숙</v>
      </c>
      <c r="E7" s="748" t="str">
        <f ca="1">INDIRECT(ADDRESS(ROWS($E$4:F9)*1+3,COLUMNS($E$4:F9)*1+4,1,1,$B7))</f>
        <v>630115-2224618</v>
      </c>
      <c r="F7" s="748" t="str">
        <f ca="1">INDIRECT(ADDRESS(ROWS($E$4:G9)*1+3,COLUMNS($E$4:G9)*1+4,1,1,$B7))</f>
        <v>010-9586-3317</v>
      </c>
      <c r="G7" s="972" t="s">
        <v>350</v>
      </c>
      <c r="H7" s="1567">
        <v>7</v>
      </c>
      <c r="I7" s="943" t="str">
        <f ca="1">INDEX(INDIRECT($B7&amp;"!$B$7"),MATCH(INDIRECT($B7&amp;"!$B$3"),관리대장!$B7:$B197,0))</f>
        <v>320-80-00094</v>
      </c>
      <c r="J7" s="943" t="s">
        <v>1557</v>
      </c>
      <c r="K7" s="991"/>
      <c r="L7" s="943"/>
      <c r="M7" s="943"/>
      <c r="N7" s="973"/>
      <c r="O7" s="943"/>
      <c r="P7" s="1588">
        <f ca="1">INDEX(INDIRECT($B7&amp;"!$D$4"),MATCH(INDIRECT($B7&amp;"!$B$3"),관리대장!$B7:$B202,0))</f>
        <v>44051</v>
      </c>
    </row>
    <row r="8" spans="1:16">
      <c r="A8" s="1039" t="s">
        <v>705</v>
      </c>
      <c r="B8" s="944" t="s">
        <v>577</v>
      </c>
      <c r="C8" s="944" t="str">
        <f ca="1">INDEX(INDIRECT($B8&amp;"!$B$5"),MATCH(INDIRECT($B8&amp;"!$B$3"),관리대장!$B8:$B197,0))</f>
        <v>3-11350-00340</v>
      </c>
      <c r="D8" s="748" t="str">
        <f ca="1">INDIRECT(ADDRESS(ROWS($E$4:E10)*1+3,COLUMNS($E$4:E10)*1+4,1,1,$B8))</f>
        <v>오매자</v>
      </c>
      <c r="E8" s="748" t="str">
        <f ca="1">INDIRECT(ADDRESS(ROWS($E$4:F10)*1+3,COLUMNS($E$4:F10)*1+4,1,1,$B8))</f>
        <v>440516-2221222</v>
      </c>
      <c r="F8" s="748" t="str">
        <f ca="1">INDIRECT(ADDRESS(ROWS($E$4:G10)*1+3,COLUMNS($E$4:G10)*1+4,1,1,$B8))</f>
        <v>010-3854-2647</v>
      </c>
      <c r="G8" s="972" t="s">
        <v>350</v>
      </c>
      <c r="H8" s="1567">
        <v>8</v>
      </c>
      <c r="I8" s="943" t="str">
        <f ca="1">INDEX(INDIRECT($B8&amp;"!$B$7"),MATCH(INDIRECT($B8&amp;"!$B$3"),관리대장!$B8:$B197,0))</f>
        <v>320-80-00094</v>
      </c>
      <c r="J8" s="943" t="s">
        <v>1557</v>
      </c>
      <c r="K8" s="991"/>
      <c r="L8" s="943"/>
      <c r="M8" s="943"/>
      <c r="N8" s="973"/>
      <c r="O8" s="943"/>
      <c r="P8" s="1588">
        <f ca="1">INDEX(INDIRECT($B8&amp;"!$D$4"),MATCH(INDIRECT($B8&amp;"!$B$3"),관리대장!$B8:$B203,0))</f>
        <v>44051</v>
      </c>
    </row>
    <row r="9" spans="1:16">
      <c r="A9" s="1039" t="s">
        <v>706</v>
      </c>
      <c r="B9" s="944" t="s">
        <v>577</v>
      </c>
      <c r="C9" s="944" t="str">
        <f ca="1">INDEX(INDIRECT($B9&amp;"!$B$5"),MATCH(INDIRECT($B9&amp;"!$B$3"),관리대장!$B9:$B197,0))</f>
        <v>3-11350-00340</v>
      </c>
      <c r="D9" s="748" t="str">
        <f ca="1">INDIRECT(ADDRESS(ROWS($E$4:E11)*1+3,COLUMNS($E$4:E11)*1+4,1,1,$B9))</f>
        <v>이순임</v>
      </c>
      <c r="E9" s="748" t="str">
        <f ca="1">INDIRECT(ADDRESS(ROWS($E$4:F11)*1+3,COLUMNS($E$4:F11)*1+4,1,1,$B9))</f>
        <v>591114-2025828</v>
      </c>
      <c r="F9" s="748" t="str">
        <f ca="1">INDIRECT(ADDRESS(ROWS($E$4:G11)*1+3,COLUMNS($E$4:G11)*1+4,1,1,$B9))</f>
        <v>010-6362-3254</v>
      </c>
      <c r="G9" s="972" t="s">
        <v>350</v>
      </c>
      <c r="H9" s="1567">
        <v>9</v>
      </c>
      <c r="I9" s="943" t="str">
        <f ca="1">INDEX(INDIRECT($B9&amp;"!$B$7"),MATCH(INDIRECT($B9&amp;"!$B$3"),관리대장!$B9:$B197,0))</f>
        <v>320-80-00094</v>
      </c>
      <c r="J9" s="943" t="s">
        <v>1557</v>
      </c>
      <c r="K9" s="991"/>
      <c r="L9" s="943"/>
      <c r="M9" s="943"/>
      <c r="N9" s="973"/>
      <c r="O9" s="943"/>
      <c r="P9" s="1588">
        <f ca="1">INDEX(INDIRECT($B9&amp;"!$D$4"),MATCH(INDIRECT($B9&amp;"!$B$3"),관리대장!$B9:$B204,0))</f>
        <v>44051</v>
      </c>
    </row>
    <row r="10" spans="1:16">
      <c r="A10" s="1039" t="s">
        <v>707</v>
      </c>
      <c r="B10" s="944" t="s">
        <v>577</v>
      </c>
      <c r="C10" s="944" t="str">
        <f ca="1">INDEX(INDIRECT($B10&amp;"!$B$5"),MATCH(INDIRECT($B10&amp;"!$B$3"),관리대장!$B10:$B197,0))</f>
        <v>3-11350-00340</v>
      </c>
      <c r="D10" s="748" t="str">
        <f ca="1">INDIRECT(ADDRESS(ROWS($E$4:E12)*1+3,COLUMNS($E$4:E12)*1+4,1,1,$B10))</f>
        <v>이종선</v>
      </c>
      <c r="E10" s="748" t="str">
        <f ca="1">INDIRECT(ADDRESS(ROWS($E$4:F12)*1+3,COLUMNS($E$4:F12)*1+4,1,1,$B10))</f>
        <v>600921-2927817</v>
      </c>
      <c r="F10" s="748" t="str">
        <f ca="1">INDIRECT(ADDRESS(ROWS($E$4:G12)*1+3,COLUMNS($E$4:G12)*1+4,1,1,$B10))</f>
        <v>010-8200-2637</v>
      </c>
      <c r="G10" s="972" t="s">
        <v>350</v>
      </c>
      <c r="H10" s="1567">
        <v>10</v>
      </c>
      <c r="I10" s="943" t="str">
        <f ca="1">INDEX(INDIRECT($B10&amp;"!$B$7"),MATCH(INDIRECT($B10&amp;"!$B$3"),관리대장!$B10:$B197,0))</f>
        <v>320-80-00094</v>
      </c>
      <c r="J10" s="943" t="s">
        <v>1557</v>
      </c>
      <c r="K10" s="991"/>
      <c r="L10" s="943"/>
      <c r="M10" s="943"/>
      <c r="N10" s="973"/>
      <c r="O10" s="943"/>
      <c r="P10" s="1588">
        <f ca="1">INDEX(INDIRECT($B10&amp;"!$D$4"),MATCH(INDIRECT($B10&amp;"!$B$3"),관리대장!$B10:$B205,0))</f>
        <v>44051</v>
      </c>
    </row>
    <row r="11" spans="1:16">
      <c r="A11" s="1039" t="s">
        <v>708</v>
      </c>
      <c r="B11" s="944" t="s">
        <v>577</v>
      </c>
      <c r="C11" s="944" t="str">
        <f ca="1">INDEX(INDIRECT($B11&amp;"!$B$5"),MATCH(INDIRECT($B11&amp;"!$B$3"),관리대장!$B11:$B197,0))</f>
        <v>3-11350-00340</v>
      </c>
      <c r="D11" s="748" t="str">
        <f ca="1">INDIRECT(ADDRESS(ROWS($E$4:E13)*1+3,COLUMNS($E$4:E13)*1+4,1,1,$B11))</f>
        <v>정정애</v>
      </c>
      <c r="E11" s="748" t="str">
        <f ca="1">INDIRECT(ADDRESS(ROWS($E$4:F13)*1+3,COLUMNS($E$4:F13)*1+4,1,1,$B11))</f>
        <v>520402-2024438</v>
      </c>
      <c r="F11" s="748" t="str">
        <f ca="1">INDIRECT(ADDRESS(ROWS($E$4:G13)*1+3,COLUMNS($E$4:G13)*1+4,1,1,$B11))</f>
        <v>010-3167-8294</v>
      </c>
      <c r="G11" s="972" t="s">
        <v>350</v>
      </c>
      <c r="H11" s="1567">
        <v>11</v>
      </c>
      <c r="I11" s="943" t="str">
        <f ca="1">INDEX(INDIRECT($B11&amp;"!$B$7"),MATCH(INDIRECT($B11&amp;"!$B$3"),관리대장!$B11:$B197,0))</f>
        <v>320-80-00094</v>
      </c>
      <c r="J11" s="943" t="s">
        <v>1557</v>
      </c>
      <c r="K11" s="991"/>
      <c r="L11" s="943"/>
      <c r="M11" s="943"/>
      <c r="N11" s="973"/>
      <c r="O11" s="943"/>
      <c r="P11" s="1588">
        <f ca="1">INDEX(INDIRECT($B11&amp;"!$D$4"),MATCH(INDIRECT($B11&amp;"!$B$3"),관리대장!$B11:$B206,0))</f>
        <v>44051</v>
      </c>
    </row>
    <row r="12" spans="1:16">
      <c r="A12" s="1039" t="s">
        <v>709</v>
      </c>
      <c r="B12" s="944" t="s">
        <v>577</v>
      </c>
      <c r="C12" s="944" t="str">
        <f ca="1">INDEX(INDIRECT($B12&amp;"!$B$5"),MATCH(INDIRECT($B12&amp;"!$B$3"),관리대장!$B12:$B197,0))</f>
        <v>3-11350-00340</v>
      </c>
      <c r="D12" s="748" t="str">
        <f ca="1">INDIRECT(ADDRESS(ROWS($E$4:E14)*1+3,COLUMNS($E$4:E14)*1+4,1,1,$B12))</f>
        <v>정차복</v>
      </c>
      <c r="E12" s="748" t="str">
        <f ca="1">INDIRECT(ADDRESS(ROWS($E$4:F14)*1+3,COLUMNS($E$4:F14)*1+4,1,1,$B12))</f>
        <v>600320-2023730</v>
      </c>
      <c r="F12" s="748" t="str">
        <f ca="1">INDIRECT(ADDRESS(ROWS($E$4:G14)*1+3,COLUMNS($E$4:G14)*1+4,1,1,$B12))</f>
        <v>010-5506-0345</v>
      </c>
      <c r="G12" s="972" t="s">
        <v>350</v>
      </c>
      <c r="H12" s="1567">
        <v>12</v>
      </c>
      <c r="I12" s="943" t="str">
        <f ca="1">INDEX(INDIRECT($B12&amp;"!$B$7"),MATCH(INDIRECT($B12&amp;"!$B$3"),관리대장!$B12:$B197,0))</f>
        <v>320-80-00094</v>
      </c>
      <c r="J12" s="943" t="s">
        <v>1557</v>
      </c>
      <c r="K12" s="991"/>
      <c r="L12" s="943"/>
      <c r="M12" s="943"/>
      <c r="N12" s="973"/>
      <c r="O12" s="943"/>
      <c r="P12" s="1588">
        <f ca="1">INDEX(INDIRECT($B12&amp;"!$D$4"),MATCH(INDIRECT($B12&amp;"!$B$3"),관리대장!$B12:$B207,0))</f>
        <v>44051</v>
      </c>
    </row>
    <row r="13" spans="1:16">
      <c r="A13" s="1039" t="s">
        <v>710</v>
      </c>
      <c r="B13" s="944" t="s">
        <v>577</v>
      </c>
      <c r="C13" s="944" t="str">
        <f ca="1">INDEX(INDIRECT($B13&amp;"!$B$5"),MATCH(INDIRECT($B13&amp;"!$B$3"),관리대장!$B13:$B197,0))</f>
        <v>3-11350-00340</v>
      </c>
      <c r="D13" s="748" t="str">
        <f ca="1">INDIRECT(ADDRESS(ROWS($E$4:E15)*1+3,COLUMNS($E$4:E15)*1+4,1,1,$B13))</f>
        <v>최정숙</v>
      </c>
      <c r="E13" s="748" t="str">
        <f ca="1">INDIRECT(ADDRESS(ROWS($E$4:F15)*1+3,COLUMNS($E$4:F15)*1+4,1,1,$B13))</f>
        <v>570723-2025410</v>
      </c>
      <c r="F13" s="748" t="str">
        <f ca="1">INDIRECT(ADDRESS(ROWS($E$4:G15)*1+3,COLUMNS($E$4:G15)*1+4,1,1,$B13))</f>
        <v>010-2510-9584</v>
      </c>
      <c r="G13" s="972" t="s">
        <v>350</v>
      </c>
      <c r="H13" s="1567">
        <v>13</v>
      </c>
      <c r="I13" s="943" t="str">
        <f ca="1">INDEX(INDIRECT($B13&amp;"!$B$7"),MATCH(INDIRECT($B13&amp;"!$B$3"),관리대장!$B13:$B197,0))</f>
        <v>320-80-00094</v>
      </c>
      <c r="J13" s="943" t="s">
        <v>1557</v>
      </c>
      <c r="K13" s="991"/>
      <c r="L13" s="943"/>
      <c r="M13" s="943"/>
      <c r="N13" s="973"/>
      <c r="O13" s="943"/>
      <c r="P13" s="1588">
        <f ca="1">INDEX(INDIRECT($B13&amp;"!$D$4"),MATCH(INDIRECT($B13&amp;"!$B$3"),관리대장!$B13:$B208,0))</f>
        <v>44051</v>
      </c>
    </row>
    <row r="14" spans="1:16">
      <c r="A14" s="1039" t="s">
        <v>711</v>
      </c>
      <c r="B14" s="944" t="s">
        <v>579</v>
      </c>
      <c r="C14" s="944" t="str">
        <f ca="1">INDEX(INDIRECT($B14&amp;"!$B$5"),MATCH(INDIRECT($B14&amp;"!$B$3"),관리대장!$B14:$B197,0))</f>
        <v>3-11305-00235</v>
      </c>
      <c r="D14" s="748" t="str">
        <f ca="1">INDIRECT(ADDRESS(ROWS($E$4:E4)*1+3,COLUMNS($E$4:E4)*1+4,1,1,$B14))</f>
        <v>유영순</v>
      </c>
      <c r="E14" s="748" t="str">
        <f ca="1">INDIRECT(ADDRESS(ROWS($E$4:F4)*1+3,COLUMNS($E$4:F4)*1+4,1,1,$B14))</f>
        <v>540426-2025519</v>
      </c>
      <c r="F14" s="748" t="str">
        <f ca="1">INDIRECT(ADDRESS(ROWS($E$4:G4)*1+3,COLUMNS($E$4:G4)*1+4,1,1,$B14))</f>
        <v>010-8999-0541</v>
      </c>
      <c r="G14" s="972" t="s">
        <v>350</v>
      </c>
      <c r="H14" s="1567">
        <v>14</v>
      </c>
      <c r="I14" s="943" t="str">
        <f ca="1">INDEX(INDIRECT($B14&amp;"!$B$7"),MATCH(INDIRECT($B14&amp;"!$B$3"),관리대장!$B14:$B197,0))</f>
        <v>253-80-00149</v>
      </c>
      <c r="J14" s="943" t="s">
        <v>1557</v>
      </c>
      <c r="K14" s="991"/>
      <c r="L14" s="943"/>
      <c r="M14" s="943"/>
      <c r="N14" s="973"/>
      <c r="O14" s="943"/>
      <c r="P14" s="1588">
        <f ca="1">INDEX(INDIRECT($B14&amp;"!$D$4"),MATCH(INDIRECT($B14&amp;"!$B$3"),관리대장!$B14:$B209,0))</f>
        <v>44051</v>
      </c>
    </row>
    <row r="15" spans="1:16">
      <c r="A15" s="1039" t="s">
        <v>712</v>
      </c>
      <c r="B15" s="944" t="s">
        <v>579</v>
      </c>
      <c r="C15" s="944" t="str">
        <f ca="1">INDEX(INDIRECT($B15&amp;"!$B$5"),MATCH(INDIRECT($B15&amp;"!$B$3"),관리대장!$B15:$B197,0))</f>
        <v>3-11305-00235</v>
      </c>
      <c r="D15" s="748" t="str">
        <f ca="1">INDIRECT(ADDRESS(ROWS($E$4:E5)*1+3,COLUMNS($E$4:E5)*1+4,1,1,$B15))</f>
        <v>이현순</v>
      </c>
      <c r="E15" s="748" t="str">
        <f ca="1">INDIRECT(ADDRESS(ROWS($E$4:F5)*1+3,COLUMNS($E$4:F5)*1+4,1,1,$B15))</f>
        <v>570319-2155518</v>
      </c>
      <c r="F15" s="748" t="str">
        <f ca="1">INDIRECT(ADDRESS(ROWS($E$4:G5)*1+3,COLUMNS($E$4:G5)*1+4,1,1,$B15))</f>
        <v>010-9249-7224</v>
      </c>
      <c r="G15" s="972" t="s">
        <v>350</v>
      </c>
      <c r="H15" s="1567">
        <v>15</v>
      </c>
      <c r="I15" s="943" t="str">
        <f ca="1">INDEX(INDIRECT($B15&amp;"!$B$7"),MATCH(INDIRECT($B15&amp;"!$B$3"),관리대장!$B15:$B197,0))</f>
        <v>253-80-00149</v>
      </c>
      <c r="J15" s="943" t="s">
        <v>1557</v>
      </c>
      <c r="K15" s="991"/>
      <c r="L15" s="943"/>
      <c r="M15" s="943"/>
      <c r="N15" s="973"/>
      <c r="O15" s="943"/>
      <c r="P15" s="1588">
        <f ca="1">INDEX(INDIRECT($B15&amp;"!$D$4"),MATCH(INDIRECT($B15&amp;"!$B$3"),관리대장!$B15:$B210,0))</f>
        <v>44051</v>
      </c>
    </row>
    <row r="16" spans="1:16">
      <c r="A16" s="1039" t="s">
        <v>713</v>
      </c>
      <c r="B16" s="944" t="s">
        <v>578</v>
      </c>
      <c r="C16" s="944" t="str">
        <f ca="1">INDEX(INDIRECT($B16&amp;"!$B$5"),MATCH(INDIRECT($B16&amp;"!$B$3"),관리대장!$B16:$B197,0))</f>
        <v>3-11320-00347</v>
      </c>
      <c r="D16" s="748" t="str">
        <f ca="1">INDIRECT(ADDRESS(ROWS($E$4:E4)*1+3,COLUMNS($E$4:E4)*1+4,1,1,$B16))</f>
        <v>김미숙</v>
      </c>
      <c r="E16" s="748" t="str">
        <f ca="1">INDIRECT(ADDRESS(ROWS($E$4:F4)*1+3,COLUMNS($E$4:F4)*1+4,1,1,$B16))</f>
        <v>630413-2636511</v>
      </c>
      <c r="F16" s="748" t="str">
        <f ca="1">INDIRECT(ADDRESS(ROWS($E$4:G4)*1+3,COLUMNS($E$4:G4)*1+4,1,1,$B16))</f>
        <v>010-6788-8421</v>
      </c>
      <c r="G16" s="972" t="s">
        <v>350</v>
      </c>
      <c r="H16" s="1567">
        <v>16</v>
      </c>
      <c r="I16" s="943" t="str">
        <f ca="1">INDEX(INDIRECT($B16&amp;"!$B$7"),MATCH(INDIRECT($B16&amp;"!$B$3"),관리대장!$B16:$B197,0))</f>
        <v>753-94-00189</v>
      </c>
      <c r="J16" s="943" t="s">
        <v>1557</v>
      </c>
      <c r="K16" s="991"/>
      <c r="L16" s="943"/>
      <c r="M16" s="943"/>
      <c r="N16" s="973"/>
      <c r="O16" s="943"/>
      <c r="P16" s="1588">
        <f ca="1">INDEX(INDIRECT($B16&amp;"!$D$4"),MATCH(INDIRECT($B16&amp;"!$B$3"),관리대장!$B16:$B211,0))</f>
        <v>44051</v>
      </c>
    </row>
    <row r="17" spans="1:16">
      <c r="A17" s="1039" t="s">
        <v>714</v>
      </c>
      <c r="B17" s="944" t="s">
        <v>578</v>
      </c>
      <c r="C17" s="944" t="str">
        <f ca="1">INDEX(INDIRECT($B17&amp;"!$B$5"),MATCH(INDIRECT($B17&amp;"!$B$3"),관리대장!$B17:$B197,0))</f>
        <v>3-11320-00347</v>
      </c>
      <c r="D17" s="748" t="str">
        <f ca="1">INDIRECT(ADDRESS(ROWS($E$4:E5)*1+3,COLUMNS($E$4:E5)*1+4,1,1,$B17))</f>
        <v>박옥순</v>
      </c>
      <c r="E17" s="748" t="str">
        <f ca="1">INDIRECT(ADDRESS(ROWS($E$4:F5)*1+3,COLUMNS($E$4:F5)*1+4,1,1,$B17))</f>
        <v>580216-2340112</v>
      </c>
      <c r="F17" s="748" t="str">
        <f ca="1">INDIRECT(ADDRESS(ROWS($E$4:G5)*1+3,COLUMNS($E$4:G5)*1+4,1,1,$B17))</f>
        <v>010-5584-3686</v>
      </c>
      <c r="G17" s="972" t="s">
        <v>350</v>
      </c>
      <c r="H17" s="1567">
        <v>17</v>
      </c>
      <c r="I17" s="943" t="str">
        <f ca="1">INDEX(INDIRECT($B17&amp;"!$B$7"),MATCH(INDIRECT($B17&amp;"!$B$3"),관리대장!$B17:$B197,0))</f>
        <v>753-94-00189</v>
      </c>
      <c r="J17" s="943" t="s">
        <v>1557</v>
      </c>
      <c r="K17" s="991"/>
      <c r="L17" s="943"/>
      <c r="M17" s="943"/>
      <c r="N17" s="973"/>
      <c r="O17" s="943"/>
      <c r="P17" s="1588">
        <f ca="1">INDEX(INDIRECT($B17&amp;"!$D$4"),MATCH(INDIRECT($B17&amp;"!$B$3"),관리대장!$B17:$B212,0))</f>
        <v>44051</v>
      </c>
    </row>
    <row r="18" spans="1:16">
      <c r="A18" s="1039" t="s">
        <v>715</v>
      </c>
      <c r="B18" s="944" t="s">
        <v>578</v>
      </c>
      <c r="C18" s="944" t="str">
        <f ca="1">INDEX(INDIRECT($B18&amp;"!$B$5"),MATCH(INDIRECT($B18&amp;"!$B$3"),관리대장!$B18:$B197,0))</f>
        <v>3-11320-00347</v>
      </c>
      <c r="D18" s="748" t="str">
        <f ca="1">INDIRECT(ADDRESS(ROWS($E$4:E6)*1+3,COLUMNS($E$4:E6)*1+4,1,1,$B18))</f>
        <v>윤여도</v>
      </c>
      <c r="E18" s="748" t="str">
        <f ca="1">INDIRECT(ADDRESS(ROWS($E$4:F6)*1+3,COLUMNS($E$4:F6)*1+4,1,1,$B18))</f>
        <v>521120-2030520</v>
      </c>
      <c r="F18" s="748" t="str">
        <f ca="1">INDIRECT(ADDRESS(ROWS($E$4:G6)*1+3,COLUMNS($E$4:G6)*1+4,1,1,$B18))</f>
        <v>010-6420-0542</v>
      </c>
      <c r="G18" s="972" t="s">
        <v>350</v>
      </c>
      <c r="H18" s="1567">
        <v>18</v>
      </c>
      <c r="I18" s="943" t="str">
        <f ca="1">INDEX(INDIRECT($B18&amp;"!$B$7"),MATCH(INDIRECT($B18&amp;"!$B$3"),관리대장!$B18:$B197,0))</f>
        <v>753-94-00189</v>
      </c>
      <c r="J18" s="943" t="s">
        <v>1557</v>
      </c>
      <c r="K18" s="991"/>
      <c r="L18" s="943"/>
      <c r="M18" s="943"/>
      <c r="N18" s="973"/>
      <c r="O18" s="943"/>
      <c r="P18" s="1588">
        <f ca="1">INDEX(INDIRECT($B18&amp;"!$D$4"),MATCH(INDIRECT($B18&amp;"!$B$3"),관리대장!$B18:$B213,0))</f>
        <v>44051</v>
      </c>
    </row>
    <row r="19" spans="1:16">
      <c r="A19" s="1039" t="s">
        <v>716</v>
      </c>
      <c r="B19" s="944" t="s">
        <v>580</v>
      </c>
      <c r="C19" s="944" t="str">
        <f ca="1">INDEX(INDIRECT($B19&amp;"!$B$5"),MATCH(INDIRECT($B19&amp;"!$B$3"),관리대장!$B19:$B197,0))</f>
        <v>3-11305-00337</v>
      </c>
      <c r="D19" s="748" t="str">
        <f ca="1">INDIRECT(ADDRESS(ROWS($E$4:E4)*1+3,COLUMNS($E$4:E4)*1+4,1,1,$B19))</f>
        <v>임유덕</v>
      </c>
      <c r="E19" s="748" t="str">
        <f ca="1">INDIRECT(ADDRESS(ROWS($E$4:F4)*1+3,COLUMNS($E$4:F4)*1+4,1,1,$B19))</f>
        <v>500702-2029811</v>
      </c>
      <c r="F19" s="748" t="str">
        <f ca="1">INDIRECT(ADDRESS(ROWS($E$4:G4)*1+3,COLUMNS($E$4:G4)*1+4,1,1,$B19))</f>
        <v>010-2881-1073</v>
      </c>
      <c r="G19" s="972" t="s">
        <v>350</v>
      </c>
      <c r="H19" s="1567">
        <v>19</v>
      </c>
      <c r="I19" s="943" t="str">
        <f ca="1">INDEX(INDIRECT($B19&amp;"!$B$7"),MATCH(INDIRECT($B19&amp;"!$B$3"),관리대장!$B19:$B197,0))</f>
        <v>793-80-01608</v>
      </c>
      <c r="J19" s="943" t="s">
        <v>1557</v>
      </c>
      <c r="K19" s="991"/>
      <c r="L19" s="943"/>
      <c r="M19" s="943"/>
      <c r="N19" s="973"/>
      <c r="O19" s="943"/>
      <c r="P19" s="1588">
        <f ca="1">INDEX(INDIRECT($B19&amp;"!$D$4"),MATCH(INDIRECT($B19&amp;"!$B$3"),관리대장!$B19:$B214,0))</f>
        <v>44051</v>
      </c>
    </row>
    <row r="20" spans="1:16">
      <c r="A20" s="1039" t="s">
        <v>717</v>
      </c>
      <c r="B20" s="944" t="s">
        <v>580</v>
      </c>
      <c r="C20" s="944" t="str">
        <f ca="1">INDEX(INDIRECT($B20&amp;"!$B$5"),MATCH(INDIRECT($B20&amp;"!$B$3"),관리대장!$B20:$B197,0))</f>
        <v>3-11305-00337</v>
      </c>
      <c r="D20" s="748" t="str">
        <f ca="1">INDIRECT(ADDRESS(ROWS($E$4:E5)*1+3,COLUMNS($E$4:E5)*1+4,1,1,$B20))</f>
        <v>엄정원</v>
      </c>
      <c r="E20" s="748" t="str">
        <f ca="1">INDIRECT(ADDRESS(ROWS($E$4:F5)*1+3,COLUMNS($E$4:F5)*1+4,1,1,$B20))</f>
        <v>570128-2079714</v>
      </c>
      <c r="F20" s="748" t="str">
        <f ca="1">INDIRECT(ADDRESS(ROWS($E$4:G5)*1+3,COLUMNS($E$4:G5)*1+4,1,1,$B20))</f>
        <v>010-9915-5263</v>
      </c>
      <c r="G20" s="972" t="s">
        <v>350</v>
      </c>
      <c r="H20" s="1567">
        <v>20</v>
      </c>
      <c r="I20" s="943" t="str">
        <f ca="1">INDEX(INDIRECT($B20&amp;"!$B$7"),MATCH(INDIRECT($B20&amp;"!$B$3"),관리대장!$B20:$B197,0))</f>
        <v>793-80-01608</v>
      </c>
      <c r="J20" s="943" t="s">
        <v>1557</v>
      </c>
      <c r="K20" s="991"/>
      <c r="L20" s="943"/>
      <c r="M20" s="943"/>
      <c r="N20" s="973"/>
      <c r="O20" s="943"/>
      <c r="P20" s="1588">
        <f ca="1">INDEX(INDIRECT($B20&amp;"!$D$4"),MATCH(INDIRECT($B20&amp;"!$B$3"),관리대장!$B20:$B215,0))</f>
        <v>44051</v>
      </c>
    </row>
    <row r="21" spans="1:16">
      <c r="A21" s="1039" t="s">
        <v>718</v>
      </c>
      <c r="B21" s="944" t="s">
        <v>580</v>
      </c>
      <c r="C21" s="944" t="str">
        <f ca="1">INDEX(INDIRECT($B21&amp;"!$B$5"),MATCH(INDIRECT($B21&amp;"!$B$3"),관리대장!$B21:$B197,0))</f>
        <v>3-11305-00337</v>
      </c>
      <c r="D21" s="748" t="str">
        <f ca="1">INDIRECT(ADDRESS(ROWS($E$4:E6)*1+3,COLUMNS($E$4:E6)*1+4,1,1,$B21))</f>
        <v>최영해</v>
      </c>
      <c r="E21" s="748" t="str">
        <f ca="1">INDIRECT(ADDRESS(ROWS($E$4:F6)*1+3,COLUMNS($E$4:F6)*1+4,1,1,$B21))</f>
        <v>630320-2392311</v>
      </c>
      <c r="F21" s="748" t="str">
        <f ca="1">INDIRECT(ADDRESS(ROWS($E$4:G6)*1+3,COLUMNS($E$4:G6)*1+4,1,1,$B21))</f>
        <v>010-9467-1203</v>
      </c>
      <c r="G21" s="972" t="s">
        <v>350</v>
      </c>
      <c r="H21" s="1567">
        <v>21</v>
      </c>
      <c r="I21" s="943" t="str">
        <f ca="1">INDEX(INDIRECT($B21&amp;"!$B$7"),MATCH(INDIRECT($B21&amp;"!$B$3"),관리대장!$B21:$B197,0))</f>
        <v>793-80-01608</v>
      </c>
      <c r="J21" s="943" t="s">
        <v>1557</v>
      </c>
      <c r="K21" s="991"/>
      <c r="L21" s="943"/>
      <c r="M21" s="943"/>
      <c r="N21" s="973"/>
      <c r="O21" s="943"/>
      <c r="P21" s="1588">
        <f ca="1">INDEX(INDIRECT($B21&amp;"!$D$4"),MATCH(INDIRECT($B21&amp;"!$B$3"),관리대장!$B21:$B216,0))</f>
        <v>44051</v>
      </c>
    </row>
    <row r="22" spans="1:16">
      <c r="A22" s="943" t="s">
        <v>1131</v>
      </c>
      <c r="B22" s="943" t="s">
        <v>729</v>
      </c>
      <c r="C22" s="943" t="str">
        <f ca="1">INDEX(INDIRECT($B22&amp;"!$B$5"),MATCH(INDIRECT($B22&amp;"!$B$3"),관리대장!$B22:$B197,0))</f>
        <v>3-11320-00197</v>
      </c>
      <c r="D22" s="943" t="str">
        <f ca="1">INDIRECT(ADDRESS(ROWS($E$4:E4)*1+3,COLUMNS($E$4:E4)*1+4,1,1,$B22))</f>
        <v>김영희</v>
      </c>
      <c r="E22" s="943" t="str">
        <f ca="1">INDIRECT(ADDRESS(ROWS($E$4:F4)*1+3,COLUMNS($E$4:F4)*1+4,1,1,$B22))</f>
        <v>650315-2117935</v>
      </c>
      <c r="F22" s="943" t="str">
        <f ca="1">INDIRECT(ADDRESS(ROWS($E$4:G4)*1+3,COLUMNS($E$4:G4)*1+4,1,1,$B22))</f>
        <v>010-8379-6895</v>
      </c>
      <c r="G22" s="972" t="s">
        <v>350</v>
      </c>
      <c r="H22" s="1567">
        <v>22</v>
      </c>
      <c r="I22" s="943" t="str">
        <f ca="1">INDEX(INDIRECT($B22&amp;"!$B$7"),MATCH(INDIRECT($B22&amp;"!$B$3"),관리대장!$B22:$B197,0))</f>
        <v>640-80-00697</v>
      </c>
      <c r="J22" s="943" t="s">
        <v>1557</v>
      </c>
      <c r="K22" s="991"/>
      <c r="L22" s="943"/>
      <c r="M22" s="1040"/>
      <c r="N22" s="973"/>
      <c r="O22" s="943"/>
      <c r="P22" s="1588">
        <f ca="1">INDEX(INDIRECT($B22&amp;"!$D$4"),MATCH(INDIRECT($B22&amp;"!$B$3"),관리대장!$B22:$B217,0))</f>
        <v>44100</v>
      </c>
    </row>
    <row r="23" spans="1:16">
      <c r="A23" s="943" t="s">
        <v>1132</v>
      </c>
      <c r="B23" s="943" t="s">
        <v>729</v>
      </c>
      <c r="C23" s="943" t="str">
        <f ca="1">INDEX(INDIRECT($B23&amp;"!$B$5"),MATCH(INDIRECT($B23&amp;"!$B$3"),관리대장!$B23:$B197,0))</f>
        <v>3-11320-00197</v>
      </c>
      <c r="D23" s="943" t="str">
        <f ca="1">INDIRECT(ADDRESS(ROWS($E$4:E5)*1+3,COLUMNS($E$4:E5)*1+4,1,1,$B23))</f>
        <v>김옥순</v>
      </c>
      <c r="E23" s="943" t="str">
        <f ca="1">INDIRECT(ADDRESS(ROWS($E$4:F5)*1+3,COLUMNS($E$4:F5)*1+4,1,1,$B23))</f>
        <v>600709-2659318</v>
      </c>
      <c r="F23" s="943" t="str">
        <f ca="1">INDIRECT(ADDRESS(ROWS($E$4:G5)*1+3,COLUMNS($E$4:G5)*1+4,1,1,$B23))</f>
        <v>010-3561-3628</v>
      </c>
      <c r="G23" s="972" t="s">
        <v>350</v>
      </c>
      <c r="H23" s="1567">
        <v>23</v>
      </c>
      <c r="I23" s="943" t="str">
        <f ca="1">INDEX(INDIRECT($B23&amp;"!$B$7"),MATCH(INDIRECT($B23&amp;"!$B$3"),관리대장!$B23:$B197,0))</f>
        <v>640-80-00697</v>
      </c>
      <c r="J23" s="943" t="s">
        <v>1557</v>
      </c>
      <c r="K23" s="991"/>
      <c r="L23" s="943"/>
      <c r="M23" s="943"/>
      <c r="N23" s="973"/>
      <c r="O23" s="943"/>
      <c r="P23" s="1588">
        <f ca="1">INDEX(INDIRECT($B23&amp;"!$D$4"),MATCH(INDIRECT($B23&amp;"!$B$3"),관리대장!$B23:$B218,0))</f>
        <v>44100</v>
      </c>
    </row>
    <row r="24" spans="1:16">
      <c r="A24" s="943" t="s">
        <v>1133</v>
      </c>
      <c r="B24" s="943" t="s">
        <v>729</v>
      </c>
      <c r="C24" s="943" t="str">
        <f ca="1">INDEX(INDIRECT($B24&amp;"!$B$5"),MATCH(INDIRECT($B24&amp;"!$B$3"),관리대장!$B24:$B197,0))</f>
        <v>3-11320-00197</v>
      </c>
      <c r="D24" s="943" t="str">
        <f ca="1">INDIRECT(ADDRESS(ROWS($E$4:E6)*1+3,COLUMNS($E$4:E6)*1+4,1,1,$B24))</f>
        <v>김후남</v>
      </c>
      <c r="E24" s="943" t="str">
        <f ca="1">INDIRECT(ADDRESS(ROWS($E$4:F6)*1+3,COLUMNS($E$4:F6)*1+4,1,1,$B24))</f>
        <v>590610-2559918</v>
      </c>
      <c r="F24" s="943" t="str">
        <f ca="1">INDIRECT(ADDRESS(ROWS($E$4:G6)*1+3,COLUMNS($E$4:G6)*1+4,1,1,$B24))</f>
        <v>010-6541-4662</v>
      </c>
      <c r="G24" s="972" t="s">
        <v>350</v>
      </c>
      <c r="H24" s="1567">
        <v>24</v>
      </c>
      <c r="I24" s="943" t="str">
        <f ca="1">INDEX(INDIRECT($B24&amp;"!$B$7"),MATCH(INDIRECT($B24&amp;"!$B$3"),관리대장!$B24:$B197,0))</f>
        <v>640-80-00697</v>
      </c>
      <c r="J24" s="943" t="s">
        <v>1557</v>
      </c>
      <c r="K24" s="991"/>
      <c r="L24" s="943"/>
      <c r="M24" s="943"/>
      <c r="N24" s="973"/>
      <c r="O24" s="943"/>
      <c r="P24" s="1588">
        <f ca="1">INDEX(INDIRECT($B24&amp;"!$D$4"),MATCH(INDIRECT($B24&amp;"!$B$3"),관리대장!$B24:$B219,0))</f>
        <v>44100</v>
      </c>
    </row>
    <row r="25" spans="1:16">
      <c r="A25" s="943" t="s">
        <v>1134</v>
      </c>
      <c r="B25" s="943" t="s">
        <v>729</v>
      </c>
      <c r="C25" s="943" t="str">
        <f ca="1">INDEX(INDIRECT($B25&amp;"!$B$5"),MATCH(INDIRECT($B25&amp;"!$B$3"),관리대장!$B25:$B197,0))</f>
        <v>3-11320-00197</v>
      </c>
      <c r="D25" s="943" t="str">
        <f ca="1">INDIRECT(ADDRESS(ROWS($E$4:E7)*1+3,COLUMNS($E$4:E7)*1+4,1,1,$B25))</f>
        <v>문순옥</v>
      </c>
      <c r="E25" s="943" t="str">
        <f ca="1">INDIRECT(ADDRESS(ROWS($E$4:F7)*1+3,COLUMNS($E$4:F7)*1+4,1,1,$B25))</f>
        <v>631115-2519831</v>
      </c>
      <c r="F25" s="943" t="str">
        <f ca="1">INDIRECT(ADDRESS(ROWS($E$4:G7)*1+3,COLUMNS($E$4:G7)*1+4,1,1,$B25))</f>
        <v>010-3293-6909</v>
      </c>
      <c r="G25" s="972" t="s">
        <v>350</v>
      </c>
      <c r="H25" s="1567">
        <v>25</v>
      </c>
      <c r="I25" s="943" t="str">
        <f ca="1">INDEX(INDIRECT($B25&amp;"!$B$7"),MATCH(INDIRECT($B25&amp;"!$B$3"),관리대장!$B25:$B197,0))</f>
        <v>640-80-00697</v>
      </c>
      <c r="J25" s="943" t="s">
        <v>1557</v>
      </c>
      <c r="K25" s="991"/>
      <c r="L25" s="943"/>
      <c r="M25" s="943"/>
      <c r="N25" s="973"/>
      <c r="O25" s="943"/>
      <c r="P25" s="1588">
        <f ca="1">INDEX(INDIRECT($B25&amp;"!$D$4"),MATCH(INDIRECT($B25&amp;"!$B$3"),관리대장!$B25:$B220,0))</f>
        <v>44100</v>
      </c>
    </row>
    <row r="26" spans="1:16">
      <c r="A26" s="943" t="s">
        <v>1135</v>
      </c>
      <c r="B26" s="943" t="s">
        <v>729</v>
      </c>
      <c r="C26" s="943" t="str">
        <f ca="1">INDEX(INDIRECT($B26&amp;"!$B$5"),MATCH(INDIRECT($B26&amp;"!$B$3"),관리대장!$B26:$B197,0))</f>
        <v>3-11320-00197</v>
      </c>
      <c r="D26" s="943" t="str">
        <f ca="1">INDIRECT(ADDRESS(ROWS($E$4:E8)*1+3,COLUMNS($E$4:E8)*1+4,1,1,$B26))</f>
        <v>어금용</v>
      </c>
      <c r="E26" s="943" t="str">
        <f ca="1">INDIRECT(ADDRESS(ROWS($E$4:F8)*1+3,COLUMNS($E$4:F8)*1+4,1,1,$B26))</f>
        <v>390226-2036610</v>
      </c>
      <c r="F26" s="943" t="str">
        <f ca="1">INDIRECT(ADDRESS(ROWS($E$4:G8)*1+3,COLUMNS($E$4:G8)*1+4,1,1,$B26))</f>
        <v>010-3732-3389</v>
      </c>
      <c r="G26" s="972" t="s">
        <v>350</v>
      </c>
      <c r="H26" s="1567">
        <v>26</v>
      </c>
      <c r="I26" s="943" t="str">
        <f ca="1">INDEX(INDIRECT($B26&amp;"!$B$7"),MATCH(INDIRECT($B26&amp;"!$B$3"),관리대장!$B26:$B197,0))</f>
        <v>640-80-00697</v>
      </c>
      <c r="J26" s="943" t="s">
        <v>1557</v>
      </c>
      <c r="K26" s="991"/>
      <c r="L26" s="943"/>
      <c r="M26" s="943"/>
      <c r="N26" s="973"/>
      <c r="O26" s="943"/>
      <c r="P26" s="1588">
        <f ca="1">INDEX(INDIRECT($B26&amp;"!$D$4"),MATCH(INDIRECT($B26&amp;"!$B$3"),관리대장!$B26:$B221,0))</f>
        <v>44100</v>
      </c>
    </row>
    <row r="27" spans="1:16">
      <c r="A27" s="943" t="s">
        <v>1136</v>
      </c>
      <c r="B27" s="943" t="s">
        <v>729</v>
      </c>
      <c r="C27" s="943" t="str">
        <f ca="1">INDEX(INDIRECT($B27&amp;"!$B$5"),MATCH(INDIRECT($B27&amp;"!$B$3"),관리대장!$B27:$B197,0))</f>
        <v>3-11320-00197</v>
      </c>
      <c r="D27" s="943" t="str">
        <f ca="1">INDIRECT(ADDRESS(ROWS($E$4:E9)*1+3,COLUMNS($E$4:E9)*1+4,1,1,$B27))</f>
        <v>장연옥</v>
      </c>
      <c r="E27" s="943" t="str">
        <f ca="1">INDIRECT(ADDRESS(ROWS($E$4:F9)*1+3,COLUMNS($E$4:F9)*1+4,1,1,$B27))</f>
        <v>580302-2011618</v>
      </c>
      <c r="F27" s="943" t="str">
        <f ca="1">INDIRECT(ADDRESS(ROWS($E$4:G9)*1+3,COLUMNS($E$4:G9)*1+4,1,1,$B27))</f>
        <v>010-4324-2621</v>
      </c>
      <c r="G27" s="972" t="s">
        <v>350</v>
      </c>
      <c r="H27" s="1567">
        <v>27</v>
      </c>
      <c r="I27" s="943" t="str">
        <f ca="1">INDEX(INDIRECT($B27&amp;"!$B$7"),MATCH(INDIRECT($B27&amp;"!$B$3"),관리대장!$B27:$B197,0))</f>
        <v>640-80-00697</v>
      </c>
      <c r="J27" s="943" t="s">
        <v>1557</v>
      </c>
      <c r="K27" s="991"/>
      <c r="L27" s="943"/>
      <c r="M27" s="943"/>
      <c r="N27" s="973"/>
      <c r="O27" s="943"/>
      <c r="P27" s="1588">
        <f ca="1">INDEX(INDIRECT($B27&amp;"!$D$4"),MATCH(INDIRECT($B27&amp;"!$B$3"),관리대장!$B27:$B222,0))</f>
        <v>44100</v>
      </c>
    </row>
    <row r="28" spans="1:16">
      <c r="A28" s="943" t="s">
        <v>1137</v>
      </c>
      <c r="B28" s="943" t="s">
        <v>729</v>
      </c>
      <c r="C28" s="943" t="str">
        <f ca="1">INDEX(INDIRECT($B28&amp;"!$B$5"),MATCH(INDIRECT($B28&amp;"!$B$3"),관리대장!$B28:$B197,0))</f>
        <v>3-11320-00197</v>
      </c>
      <c r="D28" s="943" t="str">
        <f ca="1">INDIRECT(ADDRESS(ROWS($E$4:E10)*1+3,COLUMNS($E$4:E10)*1+4,1,1,$B28))</f>
        <v>장행순</v>
      </c>
      <c r="E28" s="943" t="str">
        <f ca="1">INDIRECT(ADDRESS(ROWS($E$4:F10)*1+3,COLUMNS($E$4:F10)*1+4,1,1,$B28))</f>
        <v>620404-2530816</v>
      </c>
      <c r="F28" s="943" t="str">
        <f ca="1">INDIRECT(ADDRESS(ROWS($E$4:G10)*1+3,COLUMNS($E$4:G10)*1+4,1,1,$B28))</f>
        <v>010-2610-3740</v>
      </c>
      <c r="G28" s="972" t="s">
        <v>350</v>
      </c>
      <c r="H28" s="1567">
        <v>28</v>
      </c>
      <c r="I28" s="943" t="str">
        <f ca="1">INDEX(INDIRECT($B28&amp;"!$B$7"),MATCH(INDIRECT($B28&amp;"!$B$3"),관리대장!$B28:$B197,0))</f>
        <v>640-80-00697</v>
      </c>
      <c r="J28" s="943" t="s">
        <v>1557</v>
      </c>
      <c r="K28" s="991"/>
      <c r="L28" s="943"/>
      <c r="M28" s="943"/>
      <c r="N28" s="973"/>
      <c r="O28" s="943"/>
      <c r="P28" s="1588">
        <f ca="1">INDEX(INDIRECT($B28&amp;"!$D$4"),MATCH(INDIRECT($B28&amp;"!$B$3"),관리대장!$B28:$B223,0))</f>
        <v>44100</v>
      </c>
    </row>
    <row r="29" spans="1:16">
      <c r="A29" s="943" t="s">
        <v>1138</v>
      </c>
      <c r="B29" s="943" t="s">
        <v>729</v>
      </c>
      <c r="C29" s="943" t="str">
        <f ca="1">INDEX(INDIRECT($B29&amp;"!$B$5"),MATCH(INDIRECT($B29&amp;"!$B$3"),관리대장!$B29:$B197,0))</f>
        <v>3-11320-00197</v>
      </c>
      <c r="D29" s="943" t="str">
        <f ca="1">INDIRECT(ADDRESS(ROWS($E$4:E11)*1+3,COLUMNS($E$4:E11)*1+4,1,1,$B29))</f>
        <v>차영숙</v>
      </c>
      <c r="E29" s="943" t="str">
        <f ca="1">INDIRECT(ADDRESS(ROWS($E$4:F11)*1+3,COLUMNS($E$4:F11)*1+4,1,1,$B29))</f>
        <v>560827-2023215</v>
      </c>
      <c r="F29" s="943" t="str">
        <f ca="1">INDIRECT(ADDRESS(ROWS($E$4:G11)*1+3,COLUMNS($E$4:G11)*1+4,1,1,$B29))</f>
        <v>010-4568-9675</v>
      </c>
      <c r="G29" s="972" t="s">
        <v>350</v>
      </c>
      <c r="H29" s="1567">
        <v>29</v>
      </c>
      <c r="I29" s="943" t="str">
        <f ca="1">INDEX(INDIRECT($B29&amp;"!$B$7"),MATCH(INDIRECT($B29&amp;"!$B$3"),관리대장!$B29:$B197,0))</f>
        <v>640-80-00697</v>
      </c>
      <c r="J29" s="943" t="s">
        <v>1557</v>
      </c>
      <c r="K29" s="991"/>
      <c r="L29" s="943"/>
      <c r="M29" s="943"/>
      <c r="N29" s="973"/>
      <c r="O29" s="943"/>
      <c r="P29" s="1588">
        <f ca="1">INDEX(INDIRECT($B29&amp;"!$D$4"),MATCH(INDIRECT($B29&amp;"!$B$3"),관리대장!$B29:$B224,0))</f>
        <v>44100</v>
      </c>
    </row>
    <row r="30" spans="1:16">
      <c r="A30" s="943" t="s">
        <v>1139</v>
      </c>
      <c r="B30" s="943" t="s">
        <v>797</v>
      </c>
      <c r="C30" s="943" t="str">
        <f ca="1">INDEX(INDIRECT($B30&amp;"!$B$5"),MATCH(INDIRECT($B30&amp;"!$B$3"),관리대장!$B30:$B197,0))</f>
        <v>3-11350-00140</v>
      </c>
      <c r="D30" s="943" t="str">
        <f ca="1">INDIRECT(ADDRESS(ROWS($E$4:E4)*1+3,COLUMNS($E$4:E4)*1+4,1,1,$B30))</f>
        <v>이종희</v>
      </c>
      <c r="E30" s="943" t="str">
        <f ca="1">INDIRECT(ADDRESS(ROWS($E$4:F4)*1+3,COLUMNS($E$4:F4)*1+4,1,1,$B30))</f>
        <v>550305-2462815</v>
      </c>
      <c r="F30" s="943" t="str">
        <f ca="1">INDIRECT(ADDRESS(ROWS($E$4:G4)*1+3,COLUMNS($E$4:G4)*1+4,1,1,$B30))</f>
        <v>010-3251-8455</v>
      </c>
      <c r="G30" s="972" t="s">
        <v>350</v>
      </c>
      <c r="H30" s="1567">
        <v>30</v>
      </c>
      <c r="I30" s="943" t="str">
        <f ca="1">INDEX(INDIRECT($B30&amp;"!$B$7"),MATCH(INDIRECT($B30&amp;"!$B$3"),관리대장!$B30:$B197,0))</f>
        <v>217-80-19282</v>
      </c>
      <c r="J30" s="943" t="s">
        <v>1557</v>
      </c>
      <c r="K30" s="991"/>
      <c r="L30" s="943"/>
      <c r="M30" s="943"/>
      <c r="N30" s="973"/>
      <c r="O30" s="943"/>
      <c r="P30" s="1588">
        <f ca="1">INDEX(INDIRECT($B30&amp;"!$D$4"),MATCH(INDIRECT($B30&amp;"!$B$3"),관리대장!$B30:$B225,0))</f>
        <v>44100</v>
      </c>
    </row>
    <row r="31" spans="1:16">
      <c r="A31" s="943" t="s">
        <v>1140</v>
      </c>
      <c r="B31" s="943" t="s">
        <v>1148</v>
      </c>
      <c r="C31" s="943" t="str">
        <f ca="1">INDEX(INDIRECT($B31&amp;"!$B$5"),MATCH(INDIRECT($B31&amp;"!$B$3"),관리대장!$B31:$B197,0))</f>
        <v>3-11350-00140</v>
      </c>
      <c r="D31" s="943" t="str">
        <f ca="1">INDIRECT(ADDRESS(ROWS($E$4:E5)*1+3,COLUMNS($E$4:E5)*1+4,1,1,$B31))</f>
        <v>김정완</v>
      </c>
      <c r="E31" s="943" t="str">
        <f ca="1">INDIRECT(ADDRESS(ROWS($E$4:F5)*1+3,COLUMNS($E$4:F5)*1+4,1,1,$B31))</f>
        <v>500613-2167910</v>
      </c>
      <c r="F31" s="943" t="str">
        <f ca="1">INDIRECT(ADDRESS(ROWS($E$4:G5)*1+3,COLUMNS($E$4:G5)*1+4,1,1,$B31))</f>
        <v>010-3198-9639</v>
      </c>
      <c r="G31" s="972" t="s">
        <v>350</v>
      </c>
      <c r="H31" s="1567">
        <v>31</v>
      </c>
      <c r="I31" s="943" t="str">
        <f ca="1">INDEX(INDIRECT($B31&amp;"!$B$7"),MATCH(INDIRECT($B31&amp;"!$B$3"),관리대장!$B31:$B197,0))</f>
        <v>217-80-19282</v>
      </c>
      <c r="J31" s="943" t="s">
        <v>1557</v>
      </c>
      <c r="K31" s="991"/>
      <c r="L31" s="943"/>
      <c r="M31" s="943"/>
      <c r="N31" s="973"/>
      <c r="O31" s="943"/>
      <c r="P31" s="1588">
        <f ca="1">INDEX(INDIRECT($B31&amp;"!$D$4"),MATCH(INDIRECT($B31&amp;"!$B$3"),관리대장!$B31:$B226,0))</f>
        <v>44100</v>
      </c>
    </row>
    <row r="32" spans="1:16">
      <c r="A32" s="943" t="s">
        <v>1141</v>
      </c>
      <c r="B32" s="943" t="s">
        <v>1148</v>
      </c>
      <c r="C32" s="943" t="str">
        <f ca="1">INDEX(INDIRECT($B32&amp;"!$B$5"),MATCH(INDIRECT($B32&amp;"!$B$3"),관리대장!$B32:$B197,0))</f>
        <v>3-11350-00140</v>
      </c>
      <c r="D32" s="943" t="str">
        <f ca="1">INDIRECT(ADDRESS(ROWS($E$4:E6)*1+3,COLUMNS($E$4:E6)*1+4,1,1,$B32))</f>
        <v>한숙자</v>
      </c>
      <c r="E32" s="943" t="str">
        <f ca="1">INDIRECT(ADDRESS(ROWS($E$4:F6)*1+3,COLUMNS($E$4:F6)*1+4,1,1,$B32))</f>
        <v>600505-2031413</v>
      </c>
      <c r="F32" s="943" t="str">
        <f ca="1">INDIRECT(ADDRESS(ROWS($E$4:G6)*1+3,COLUMNS($E$4:G6)*1+4,1,1,$B32))</f>
        <v>010-2150-3860</v>
      </c>
      <c r="G32" s="972" t="s">
        <v>350</v>
      </c>
      <c r="H32" s="1567">
        <v>32</v>
      </c>
      <c r="I32" s="943" t="str">
        <f ca="1">INDEX(INDIRECT($B32&amp;"!$B$7"),MATCH(INDIRECT($B32&amp;"!$B$3"),관리대장!$B32:$B197,0))</f>
        <v>217-80-19282</v>
      </c>
      <c r="J32" s="943" t="s">
        <v>1557</v>
      </c>
      <c r="K32" s="991"/>
      <c r="L32" s="943"/>
      <c r="M32" s="943"/>
      <c r="N32" s="973"/>
      <c r="O32" s="943"/>
      <c r="P32" s="1588">
        <f ca="1">INDEX(INDIRECT($B32&amp;"!$D$4"),MATCH(INDIRECT($B32&amp;"!$B$3"),관리대장!$B32:$B227,0))</f>
        <v>44100</v>
      </c>
    </row>
    <row r="33" spans="1:16">
      <c r="A33" s="943" t="s">
        <v>1142</v>
      </c>
      <c r="B33" s="943" t="s">
        <v>1148</v>
      </c>
      <c r="C33" s="943" t="str">
        <f ca="1">INDEX(INDIRECT($B33&amp;"!$B$5"),MATCH(INDIRECT($B33&amp;"!$B$3"),관리대장!$B33:$B197,0))</f>
        <v>3-11350-00140</v>
      </c>
      <c r="D33" s="943" t="str">
        <f ca="1">INDIRECT(ADDRESS(ROWS($E$4:E7)*1+3,COLUMNS($E$4:E7)*1+4,1,1,$B33))</f>
        <v>이유진</v>
      </c>
      <c r="E33" s="943" t="str">
        <f ca="1">INDIRECT(ADDRESS(ROWS($E$4:F7)*1+3,COLUMNS($E$4:F7)*1+4,1,1,$B33))</f>
        <v>531115-2017733</v>
      </c>
      <c r="F33" s="943" t="str">
        <f ca="1">INDIRECT(ADDRESS(ROWS($E$4:G7)*1+3,COLUMNS($E$4:G7)*1+4,1,1,$B33))</f>
        <v>010-7443-4249</v>
      </c>
      <c r="G33" s="972" t="s">
        <v>350</v>
      </c>
      <c r="H33" s="1567">
        <v>33</v>
      </c>
      <c r="I33" s="943" t="str">
        <f ca="1">INDEX(INDIRECT($B33&amp;"!$B$7"),MATCH(INDIRECT($B33&amp;"!$B$3"),관리대장!$B33:$B197,0))</f>
        <v>217-80-19282</v>
      </c>
      <c r="J33" s="943" t="s">
        <v>1557</v>
      </c>
      <c r="K33" s="991"/>
      <c r="L33" s="943"/>
      <c r="M33" s="943"/>
      <c r="N33" s="973"/>
      <c r="O33" s="943"/>
      <c r="P33" s="1588">
        <f ca="1">INDEX(INDIRECT($B33&amp;"!$D$4"),MATCH(INDIRECT($B33&amp;"!$B$3"),관리대장!$B33:$B228,0))</f>
        <v>44100</v>
      </c>
    </row>
    <row r="34" spans="1:16">
      <c r="A34" s="943" t="s">
        <v>1143</v>
      </c>
      <c r="B34" s="943" t="s">
        <v>798</v>
      </c>
      <c r="C34" s="943" t="str">
        <f ca="1">INDEX(INDIRECT($B34&amp;"!$B$5"),MATCH(INDIRECT($B34&amp;"!$B$3"),관리대장!$B34:$B197,0))</f>
        <v>3-11305-00313</v>
      </c>
      <c r="D34" s="943" t="str">
        <f ca="1">INDIRECT(ADDRESS(ROWS($E$4:E4)*1+3,COLUMNS($E$4:E4)*1+4,1,1,$B34))</f>
        <v>유경자</v>
      </c>
      <c r="E34" s="943" t="str">
        <f ca="1">INDIRECT(ADDRESS(ROWS($E$4:F4)*1+3,COLUMNS($E$4:F4)*1+4,1,1,$B34))</f>
        <v>680623-2453118</v>
      </c>
      <c r="F34" s="943" t="str">
        <f ca="1">INDIRECT(ADDRESS(ROWS($E$4:G4)*1+3,COLUMNS($E$4:G4)*1+4,1,1,$B34))</f>
        <v>010-4744-3871</v>
      </c>
      <c r="G34" s="972" t="s">
        <v>350</v>
      </c>
      <c r="H34" s="1567">
        <v>34</v>
      </c>
      <c r="I34" s="943" t="str">
        <f ca="1">INDEX(INDIRECT($B34&amp;"!$B$7"),MATCH(INDIRECT($B34&amp;"!$B$3"),관리대장!$B34:$B197,0))</f>
        <v>114-80-55316</v>
      </c>
      <c r="J34" s="943" t="s">
        <v>1557</v>
      </c>
      <c r="K34" s="991"/>
      <c r="L34" s="943"/>
      <c r="M34" s="943"/>
      <c r="N34" s="973"/>
      <c r="O34" s="943"/>
      <c r="P34" s="1588">
        <f ca="1">INDEX(INDIRECT($B34&amp;"!$D$4"),MATCH(INDIRECT($B34&amp;"!$B$3"),관리대장!$B34:$B229,0))</f>
        <v>44100</v>
      </c>
    </row>
    <row r="35" spans="1:16">
      <c r="A35" s="943" t="s">
        <v>1144</v>
      </c>
      <c r="B35" s="943" t="s">
        <v>1526</v>
      </c>
      <c r="C35" s="943" t="str">
        <f ca="1">INDEX(INDIRECT($B35&amp;"!$B$5"),MATCH(INDIRECT($B35&amp;"!$B$3"),관리대장!$B35:$B197,0))</f>
        <v>3-11350-00340</v>
      </c>
      <c r="D35" s="943" t="str">
        <f ca="1">INDIRECT(ADDRESS(ROWS($E$4:E4)*1+3,COLUMNS($E$4:E4)*1+4,1,1,$B35))</f>
        <v>오매자</v>
      </c>
      <c r="E35" s="943" t="str">
        <f ca="1">INDIRECT(ADDRESS(ROWS($E$4:F4)*1+3,COLUMNS($E$4:F4)*1+4,1,1,$B35))</f>
        <v>440516-2221222</v>
      </c>
      <c r="F35" s="943" t="str">
        <f ca="1">INDIRECT(ADDRESS(ROWS($E$4:G4)*1+3,COLUMNS($E$4:G4)*1+4,1,1,$B35))</f>
        <v>010-3854-2647</v>
      </c>
      <c r="G35" s="972" t="s">
        <v>350</v>
      </c>
      <c r="H35" s="1567">
        <v>35</v>
      </c>
      <c r="I35" s="943" t="str">
        <f ca="1">INDEX(INDIRECT($B35&amp;"!$B$7"),MATCH(INDIRECT($B35&amp;"!$B$3"),관리대장!$B35:$B197,0))</f>
        <v>320-80-00094</v>
      </c>
      <c r="J35" s="943" t="s">
        <v>1557</v>
      </c>
      <c r="K35" s="991"/>
      <c r="L35" s="943"/>
      <c r="M35" s="943"/>
      <c r="N35" s="973"/>
      <c r="O35" s="943"/>
      <c r="P35" s="1588">
        <f ca="1">INDEX(INDIRECT($B35&amp;"!$D$4"),MATCH(INDIRECT($B35&amp;"!$B$3"),관리대장!$B35:$B230,0))</f>
        <v>44100</v>
      </c>
    </row>
    <row r="36" spans="1:16">
      <c r="A36" s="943" t="s">
        <v>1145</v>
      </c>
      <c r="B36" s="943" t="s">
        <v>799</v>
      </c>
      <c r="C36" s="943" t="str">
        <f ca="1">INDEX(INDIRECT($B36&amp;"!$B$5"),MATCH(INDIRECT($B36&amp;"!$B$3"),관리대장!$B36:$B197,0))</f>
        <v>3-11305-00318</v>
      </c>
      <c r="D36" s="943" t="str">
        <f ca="1">INDIRECT(ADDRESS(ROWS($E$4:E4)*1+3,COLUMNS($E$4:E4)*1+4,1,1,$B36))</f>
        <v>곽영심</v>
      </c>
      <c r="E36" s="943" t="str">
        <f ca="1">INDIRECT(ADDRESS(ROWS($E$4:F4)*1+3,COLUMNS($E$4:F4)*1+4,1,1,$B36))</f>
        <v>681227-2919416</v>
      </c>
      <c r="F36" s="943" t="str">
        <f ca="1">INDIRECT(ADDRESS(ROWS($E$4:G4)*1+3,COLUMNS($E$4:G4)*1+4,1,1,$B36))</f>
        <v>010-7723-6690</v>
      </c>
      <c r="G36" s="972" t="s">
        <v>350</v>
      </c>
      <c r="H36" s="1567">
        <v>36</v>
      </c>
      <c r="I36" s="943" t="str">
        <f ca="1">INDEX(INDIRECT($B36&amp;"!$B$7"),MATCH(INDIRECT($B36&amp;"!$B$3"),관리대장!$B36:$B197,0))</f>
        <v>639-80-01342</v>
      </c>
      <c r="J36" s="943" t="s">
        <v>1557</v>
      </c>
      <c r="K36" s="991"/>
      <c r="L36" s="943"/>
      <c r="M36" s="943"/>
      <c r="N36" s="973"/>
      <c r="O36" s="943"/>
      <c r="P36" s="1588">
        <f ca="1">INDEX(INDIRECT($B36&amp;"!$D$4"),MATCH(INDIRECT($B36&amp;"!$B$3"),관리대장!$B36:$B231,0))</f>
        <v>44100</v>
      </c>
    </row>
    <row r="37" spans="1:16">
      <c r="A37" s="943" t="s">
        <v>1146</v>
      </c>
      <c r="B37" s="943" t="s">
        <v>799</v>
      </c>
      <c r="C37" s="943" t="str">
        <f ca="1">INDEX(INDIRECT($B37&amp;"!$B$5"),MATCH(INDIRECT($B37&amp;"!$B$3"),관리대장!$B37:$B197,0))</f>
        <v>3-11305-00318</v>
      </c>
      <c r="D37" s="943" t="str">
        <f ca="1">INDIRECT(ADDRESS(ROWS($E$4:E5)*1+3,COLUMNS($E$4:E5)*1+4,1,1,$B37))</f>
        <v>안복선</v>
      </c>
      <c r="E37" s="943" t="str">
        <f ca="1">INDIRECT(ADDRESS(ROWS($E$4:F5)*1+3,COLUMNS($E$4:F5)*1+4,1,1,$B37))</f>
        <v>641124-2340110</v>
      </c>
      <c r="F37" s="943" t="str">
        <f ca="1">INDIRECT(ADDRESS(ROWS($E$4:G5)*1+3,COLUMNS($E$4:G5)*1+4,1,1,$B37))</f>
        <v>010-9434-9168</v>
      </c>
      <c r="G37" s="972" t="s">
        <v>350</v>
      </c>
      <c r="H37" s="1567">
        <v>37</v>
      </c>
      <c r="I37" s="943" t="str">
        <f ca="1">INDEX(INDIRECT($B37&amp;"!$B$7"),MATCH(INDIRECT($B37&amp;"!$B$3"),관리대장!$B37:$B197,0))</f>
        <v>639-80-01342</v>
      </c>
      <c r="J37" s="943" t="s">
        <v>1557</v>
      </c>
      <c r="K37" s="991"/>
      <c r="L37" s="943"/>
      <c r="M37" s="943"/>
      <c r="N37" s="973"/>
      <c r="O37" s="943"/>
      <c r="P37" s="1588">
        <f ca="1">INDEX(INDIRECT($B37&amp;"!$D$4"),MATCH(INDIRECT($B37&amp;"!$B$3"),관리대장!$B37:$B232,0))</f>
        <v>44100</v>
      </c>
    </row>
    <row r="38" spans="1:16">
      <c r="A38" s="943" t="s">
        <v>1147</v>
      </c>
      <c r="B38" s="943" t="s">
        <v>799</v>
      </c>
      <c r="C38" s="943" t="str">
        <f ca="1">INDEX(INDIRECT($B38&amp;"!$B$5"),MATCH(INDIRECT($B38&amp;"!$B$3"),관리대장!$B38:$B197,0))</f>
        <v>3-11305-00318</v>
      </c>
      <c r="D38" s="943" t="str">
        <f ca="1">INDIRECT(ADDRESS(ROWS($E$4:E6)*1+3,COLUMNS($E$4:E6)*1+4,1,1,$B38))</f>
        <v>이행자</v>
      </c>
      <c r="E38" s="943" t="str">
        <f ca="1">INDIRECT(ADDRESS(ROWS($E$4:F6)*1+3,COLUMNS($E$4:F6)*1+4,1,1,$B38))</f>
        <v>660615-2328618</v>
      </c>
      <c r="F38" s="943" t="str">
        <f ca="1">INDIRECT(ADDRESS(ROWS($E$4:G6)*1+3,COLUMNS($E$4:G6)*1+4,1,1,$B38))</f>
        <v>010-4547-7098</v>
      </c>
      <c r="G38" s="972" t="s">
        <v>350</v>
      </c>
      <c r="H38" s="1567">
        <v>38</v>
      </c>
      <c r="I38" s="943" t="str">
        <f ca="1">INDEX(INDIRECT($B38&amp;"!$B$7"),MATCH(INDIRECT($B38&amp;"!$B$3"),관리대장!$B38:$B197,0))</f>
        <v>639-80-01342</v>
      </c>
      <c r="J38" s="943" t="s">
        <v>1557</v>
      </c>
      <c r="K38" s="991"/>
      <c r="L38" s="943"/>
      <c r="M38" s="943"/>
      <c r="N38" s="973"/>
      <c r="O38" s="943"/>
      <c r="P38" s="1588">
        <f ca="1">INDEX(INDIRECT($B38&amp;"!$D$4"),MATCH(INDIRECT($B38&amp;"!$B$3"),관리대장!$B38:$B233,0))</f>
        <v>44100</v>
      </c>
    </row>
    <row r="39" spans="1:16">
      <c r="A39" s="943" t="s">
        <v>1149</v>
      </c>
      <c r="B39" s="943" t="s">
        <v>799</v>
      </c>
      <c r="C39" s="943" t="str">
        <f ca="1">INDEX(INDIRECT($B39&amp;"!$B$5"),MATCH(INDIRECT($B39&amp;"!$B$3"),관리대장!$B39:$B197,0))</f>
        <v>3-11305-00318</v>
      </c>
      <c r="D39" s="943" t="str">
        <f ca="1">INDIRECT(ADDRESS(ROWS($E$4:E7)*1+3,COLUMNS($E$4:E7)*1+4,1,1,$B39))</f>
        <v>전경자</v>
      </c>
      <c r="E39" s="943" t="str">
        <f ca="1">INDIRECT(ADDRESS(ROWS($E$4:F7)*1+3,COLUMNS($E$4:F7)*1+4,1,1,$B39))</f>
        <v>560224-2063716</v>
      </c>
      <c r="F39" s="943" t="str">
        <f ca="1">INDIRECT(ADDRESS(ROWS($E$4:G7)*1+3,COLUMNS($E$4:G7)*1+4,1,1,$B39))</f>
        <v>010-6744-0712</v>
      </c>
      <c r="G39" s="972" t="s">
        <v>350</v>
      </c>
      <c r="H39" s="1567">
        <v>39</v>
      </c>
      <c r="I39" s="943" t="str">
        <f ca="1">INDEX(INDIRECT($B39&amp;"!$B$7"),MATCH(INDIRECT($B39&amp;"!$B$3"),관리대장!$B39:$B197,0))</f>
        <v>639-80-01342</v>
      </c>
      <c r="J39" s="943" t="s">
        <v>1557</v>
      </c>
      <c r="K39" s="991"/>
      <c r="L39" s="943"/>
      <c r="M39" s="943"/>
      <c r="N39" s="973"/>
      <c r="O39" s="943"/>
      <c r="P39" s="1588">
        <f ca="1">INDEX(INDIRECT($B39&amp;"!$D$4"),MATCH(INDIRECT($B39&amp;"!$B$3"),관리대장!$B39:$B234,0))</f>
        <v>44100</v>
      </c>
    </row>
    <row r="40" spans="1:16">
      <c r="A40" s="943" t="s">
        <v>1150</v>
      </c>
      <c r="B40" s="943" t="s">
        <v>1048</v>
      </c>
      <c r="C40" s="943" t="str">
        <f ca="1">INDEX(INDIRECT($B40&amp;"!$B$5"),MATCH(INDIRECT($B40&amp;"!$B$3"),관리대장!$B40:$B197,0))</f>
        <v>3-11320-00291</v>
      </c>
      <c r="D40" s="943" t="str">
        <f ca="1">INDIRECT(ADDRESS(ROWS($E$4:E4)*1+3,COLUMNS($E$4:E4)*1+4,1,1,$B40))</f>
        <v>김인숙</v>
      </c>
      <c r="E40" s="943" t="str">
        <f ca="1">INDIRECT(ADDRESS(ROWS($E$4:F4)*1+3,COLUMNS($E$4:F4)*1+4,1,1,$B40))</f>
        <v>680101-2113116</v>
      </c>
      <c r="F40" s="943" t="str">
        <f ca="1">INDIRECT(ADDRESS(ROWS($E$4:G4)*1+3,COLUMNS($E$4:G4)*1+4,1,1,$B40))</f>
        <v>010-4671-3585</v>
      </c>
      <c r="G40" s="972" t="s">
        <v>350</v>
      </c>
      <c r="H40" s="1567">
        <v>40</v>
      </c>
      <c r="I40" s="943" t="str">
        <f ca="1">INDEX(INDIRECT($B40&amp;"!$B$7"),MATCH(INDIRECT($B40&amp;"!$B$3"),관리대장!$B40:$B197,0))</f>
        <v>210-82-77626</v>
      </c>
      <c r="J40" s="943" t="s">
        <v>1557</v>
      </c>
      <c r="K40" s="991"/>
      <c r="L40" s="943"/>
      <c r="M40" s="943"/>
      <c r="N40" s="973"/>
      <c r="O40" s="943"/>
      <c r="P40" s="1588">
        <f ca="1">INDEX(INDIRECT($B40&amp;"!$D$4"),MATCH(INDIRECT($B40&amp;"!$B$3"),관리대장!$B40:$B235,0))</f>
        <v>44100</v>
      </c>
    </row>
    <row r="41" spans="1:16">
      <c r="A41" s="943" t="s">
        <v>1151</v>
      </c>
      <c r="B41" s="943" t="s">
        <v>1048</v>
      </c>
      <c r="C41" s="943" t="str">
        <f ca="1">INDEX(INDIRECT($B41&amp;"!$B$5"),MATCH(INDIRECT($B41&amp;"!$B$3"),관리대장!$B41:$B197,0))</f>
        <v>3-11320-00291</v>
      </c>
      <c r="D41" s="943" t="str">
        <f ca="1">INDIRECT(ADDRESS(ROWS($E$4:E5)*1+3,COLUMNS($E$4:E5)*1+4,1,1,$B41))</f>
        <v>백점순</v>
      </c>
      <c r="E41" s="943" t="str">
        <f ca="1">INDIRECT(ADDRESS(ROWS($E$4:F5)*1+3,COLUMNS($E$4:F5)*1+4,1,1,$B41))</f>
        <v>510117-2357910</v>
      </c>
      <c r="F41" s="943" t="str">
        <f ca="1">INDIRECT(ADDRESS(ROWS($E$4:G5)*1+3,COLUMNS($E$4:G5)*1+4,1,1,$B41))</f>
        <v>010-8874-7744</v>
      </c>
      <c r="G41" s="972" t="s">
        <v>350</v>
      </c>
      <c r="H41" s="1567">
        <v>41</v>
      </c>
      <c r="I41" s="943" t="str">
        <f ca="1">INDEX(INDIRECT($B41&amp;"!$B$7"),MATCH(INDIRECT($B41&amp;"!$B$3"),관리대장!$B41:$B197,0))</f>
        <v>210-82-77626</v>
      </c>
      <c r="J41" s="943" t="s">
        <v>1557</v>
      </c>
      <c r="K41" s="991"/>
      <c r="L41" s="943"/>
      <c r="M41" s="943"/>
      <c r="N41" s="973"/>
      <c r="O41" s="943"/>
      <c r="P41" s="1588">
        <f ca="1">INDEX(INDIRECT($B41&amp;"!$D$4"),MATCH(INDIRECT($B41&amp;"!$B$3"),관리대장!$B41:$B236,0))</f>
        <v>44100</v>
      </c>
    </row>
    <row r="42" spans="1:16">
      <c r="A42" s="943" t="s">
        <v>1152</v>
      </c>
      <c r="B42" s="943" t="s">
        <v>1048</v>
      </c>
      <c r="C42" s="943" t="str">
        <f ca="1">INDEX(INDIRECT($B42&amp;"!$B$5"),MATCH(INDIRECT($B42&amp;"!$B$3"),관리대장!$B42:$B197,0))</f>
        <v>3-11320-00291</v>
      </c>
      <c r="D42" s="943" t="str">
        <f ca="1">INDIRECT(ADDRESS(ROWS($E$4:E6)*1+3,COLUMNS($E$4:E6)*1+4,1,1,$B42))</f>
        <v>유은옥</v>
      </c>
      <c r="E42" s="943" t="str">
        <f ca="1">INDIRECT(ADDRESS(ROWS($E$4:F6)*1+3,COLUMNS($E$4:F6)*1+4,1,1,$B42))</f>
        <v>591223-2543622</v>
      </c>
      <c r="F42" s="943" t="str">
        <f ca="1">INDIRECT(ADDRESS(ROWS($E$4:G6)*1+3,COLUMNS($E$4:G6)*1+4,1,1,$B42))</f>
        <v>010-6268-1223</v>
      </c>
      <c r="G42" s="972" t="s">
        <v>350</v>
      </c>
      <c r="H42" s="1567">
        <v>42</v>
      </c>
      <c r="I42" s="943" t="str">
        <f ca="1">INDEX(INDIRECT($B42&amp;"!$B$7"),MATCH(INDIRECT($B42&amp;"!$B$3"),관리대장!$B42:$B197,0))</f>
        <v>210-82-77626</v>
      </c>
      <c r="J42" s="943" t="s">
        <v>1557</v>
      </c>
      <c r="K42" s="991"/>
      <c r="L42" s="943"/>
      <c r="M42" s="943"/>
      <c r="N42" s="973"/>
      <c r="O42" s="943"/>
      <c r="P42" s="1588">
        <f ca="1">INDEX(INDIRECT($B42&amp;"!$D$4"),MATCH(INDIRECT($B42&amp;"!$B$3"),관리대장!$B42:$B237,0))</f>
        <v>44100</v>
      </c>
    </row>
    <row r="43" spans="1:16">
      <c r="A43" s="943" t="s">
        <v>1153</v>
      </c>
      <c r="B43" s="943" t="s">
        <v>1048</v>
      </c>
      <c r="C43" s="943" t="str">
        <f ca="1">INDEX(INDIRECT($B43&amp;"!$B$5"),MATCH(INDIRECT($B43&amp;"!$B$3"),관리대장!$B43:$B197,0))</f>
        <v>3-11320-00291</v>
      </c>
      <c r="D43" s="943" t="str">
        <f ca="1">INDIRECT(ADDRESS(ROWS($E$4:E7)*1+3,COLUMNS($E$4:E7)*1+4,1,1,$B43))</f>
        <v>이경재</v>
      </c>
      <c r="E43" s="943" t="str">
        <f ca="1">INDIRECT(ADDRESS(ROWS($E$4:F7)*1+3,COLUMNS($E$4:F7)*1+4,1,1,$B43))</f>
        <v>850824-1032818</v>
      </c>
      <c r="F43" s="943" t="str">
        <f ca="1">INDIRECT(ADDRESS(ROWS($E$4:G7)*1+3,COLUMNS($E$4:G7)*1+4,1,1,$B43))</f>
        <v>010-2009-7106</v>
      </c>
      <c r="G43" s="972" t="s">
        <v>350</v>
      </c>
      <c r="H43" s="1567">
        <v>43</v>
      </c>
      <c r="I43" s="943" t="str">
        <f ca="1">INDEX(INDIRECT($B43&amp;"!$B$7"),MATCH(INDIRECT($B43&amp;"!$B$3"),관리대장!$B43:$B197,0))</f>
        <v>210-82-77626</v>
      </c>
      <c r="J43" s="943" t="s">
        <v>1557</v>
      </c>
      <c r="K43" s="991"/>
      <c r="L43" s="943"/>
      <c r="M43" s="943"/>
      <c r="N43" s="973"/>
      <c r="O43" s="943"/>
      <c r="P43" s="1588">
        <f ca="1">INDEX(INDIRECT($B43&amp;"!$D$4"),MATCH(INDIRECT($B43&amp;"!$B$3"),관리대장!$B43:$B238,0))</f>
        <v>44100</v>
      </c>
    </row>
    <row r="44" spans="1:16">
      <c r="A44" s="943" t="s">
        <v>1154</v>
      </c>
      <c r="B44" s="943" t="s">
        <v>1048</v>
      </c>
      <c r="C44" s="943" t="str">
        <f ca="1">INDEX(INDIRECT($B44&amp;"!$B$5"),MATCH(INDIRECT($B44&amp;"!$B$3"),관리대장!$B44:$B197,0))</f>
        <v>3-11320-00291</v>
      </c>
      <c r="D44" s="943" t="str">
        <f ca="1">INDIRECT(ADDRESS(ROWS($E$4:E8)*1+3,COLUMNS($E$4:E8)*1+4,1,1,$B44))</f>
        <v>이명례</v>
      </c>
      <c r="E44" s="943" t="str">
        <f ca="1">INDIRECT(ADDRESS(ROWS($E$4:F8)*1+3,COLUMNS($E$4:F8)*1+4,1,1,$B44))</f>
        <v>571219-2030514</v>
      </c>
      <c r="F44" s="943" t="str">
        <f ca="1">INDIRECT(ADDRESS(ROWS($E$4:G8)*1+3,COLUMNS($E$4:G8)*1+4,1,1,$B44))</f>
        <v>010-4045-5048</v>
      </c>
      <c r="G44" s="972" t="s">
        <v>350</v>
      </c>
      <c r="H44" s="1567">
        <v>44</v>
      </c>
      <c r="I44" s="943" t="str">
        <f ca="1">INDEX(INDIRECT($B44&amp;"!$B$7"),MATCH(INDIRECT($B44&amp;"!$B$3"),관리대장!$B44:$B197,0))</f>
        <v>210-82-77626</v>
      </c>
      <c r="J44" s="943" t="s">
        <v>1557</v>
      </c>
      <c r="K44" s="991"/>
      <c r="L44" s="943"/>
      <c r="M44" s="943"/>
      <c r="N44" s="973"/>
      <c r="O44" s="943"/>
      <c r="P44" s="1588">
        <f ca="1">INDEX(INDIRECT($B44&amp;"!$D$4"),MATCH(INDIRECT($B44&amp;"!$B$3"),관리대장!$B44:$B239,0))</f>
        <v>44100</v>
      </c>
    </row>
    <row r="45" spans="1:16">
      <c r="A45" s="943" t="s">
        <v>1155</v>
      </c>
      <c r="B45" s="943" t="s">
        <v>1048</v>
      </c>
      <c r="C45" s="943" t="str">
        <f ca="1">INDEX(INDIRECT($B45&amp;"!$B$5"),MATCH(INDIRECT($B45&amp;"!$B$3"),관리대장!$B45:$B197,0))</f>
        <v>3-11320-00291</v>
      </c>
      <c r="D45" s="943" t="str">
        <f ca="1">INDIRECT(ADDRESS(ROWS($E$4:E9)*1+3,COLUMNS($E$4:E9)*1+4,1,1,$B45))</f>
        <v>이순덕</v>
      </c>
      <c r="E45" s="943" t="str">
        <f ca="1">INDIRECT(ADDRESS(ROWS($E$4:F9)*1+3,COLUMNS($E$4:F9)*1+4,1,1,$B45))</f>
        <v>651025-2388228</v>
      </c>
      <c r="F45" s="943" t="str">
        <f ca="1">INDIRECT(ADDRESS(ROWS($E$4:G9)*1+3,COLUMNS($E$4:G9)*1+4,1,1,$B45))</f>
        <v>010-6250-2388</v>
      </c>
      <c r="G45" s="972" t="s">
        <v>350</v>
      </c>
      <c r="H45" s="1567">
        <v>45</v>
      </c>
      <c r="I45" s="943" t="str">
        <f ca="1">INDEX(INDIRECT($B45&amp;"!$B$7"),MATCH(INDIRECT($B45&amp;"!$B$3"),관리대장!$B45:$B197,0))</f>
        <v>210-82-77626</v>
      </c>
      <c r="J45" s="943" t="s">
        <v>1557</v>
      </c>
      <c r="K45" s="991"/>
      <c r="L45" s="943"/>
      <c r="M45" s="943"/>
      <c r="N45" s="973"/>
      <c r="O45" s="943"/>
      <c r="P45" s="1588">
        <f ca="1">INDEX(INDIRECT($B45&amp;"!$D$4"),MATCH(INDIRECT($B45&amp;"!$B$3"),관리대장!$B45:$B240,0))</f>
        <v>44100</v>
      </c>
    </row>
    <row r="46" spans="1:16">
      <c r="A46" s="943" t="s">
        <v>1494</v>
      </c>
      <c r="B46" s="943" t="s">
        <v>1493</v>
      </c>
      <c r="C46" s="943" t="str">
        <f ca="1">INDEX(INDIRECT($B46&amp;"!$B$5"),MATCH(INDIRECT($B46&amp;"!$B$3"),관리대장!$B46:$B197,0))</f>
        <v>3-11350-00214</v>
      </c>
      <c r="D46" s="943" t="str">
        <f ca="1">INDIRECT(ADDRESS(ROWS($E$4:E4)*1+3,COLUMNS($E$4:E4)*1+4,1,1,$B46))</f>
        <v>강경란</v>
      </c>
      <c r="E46" s="1041" t="s">
        <v>1689</v>
      </c>
      <c r="F46" s="943" t="str">
        <f ca="1">INDIRECT(ADDRESS(ROWS($E$4:G4)*1+3,COLUMNS($E$4:G4)*1+4,1,1,$B46))</f>
        <v>010-4100-3371</v>
      </c>
      <c r="G46" s="972" t="s">
        <v>350</v>
      </c>
      <c r="H46" s="1567">
        <v>46</v>
      </c>
      <c r="I46" s="943" t="str">
        <f ca="1">INDEX(INDIRECT($B46&amp;"!$B$7"),MATCH(INDIRECT($B46&amp;"!$B$3"),관리대장!$B46:$B197,0))</f>
        <v>217-91-02259</v>
      </c>
      <c r="J46" s="824" t="s">
        <v>1662</v>
      </c>
      <c r="K46" s="1157" t="s">
        <v>1688</v>
      </c>
      <c r="L46" s="943"/>
      <c r="M46" s="943" t="s">
        <v>1690</v>
      </c>
      <c r="N46" s="973" t="s">
        <v>1691</v>
      </c>
      <c r="O46" s="943"/>
      <c r="P46" s="1588">
        <f ca="1">INDEX(INDIRECT($B46&amp;"!$D$4"),MATCH(INDIRECT($B46&amp;"!$B$3"),관리대장!$B46:$B241,0))</f>
        <v>44121</v>
      </c>
    </row>
    <row r="47" spans="1:16">
      <c r="A47" s="943" t="s">
        <v>1495</v>
      </c>
      <c r="B47" s="943" t="s">
        <v>1493</v>
      </c>
      <c r="C47" s="943" t="str">
        <f ca="1">INDEX(INDIRECT(B47&amp;"!$B$5"),MATCH(INDIRECT(B47&amp;"!$B$3"),관리대장!$B47:$B197,0))</f>
        <v>3-11350-00214</v>
      </c>
      <c r="D47" s="943" t="str">
        <f ca="1">INDIRECT(ADDRESS(ROWS($E$4:E5)*1+3,COLUMNS($E$4:E5)*1+4,1,1,$B47))</f>
        <v>강옥기</v>
      </c>
      <c r="E47" s="1041" t="s">
        <v>1665</v>
      </c>
      <c r="F47" s="943" t="str">
        <f ca="1">INDIRECT(ADDRESS(ROWS($E$4:G5)*1+3,COLUMNS($E$4:G5)*1+4,1,1,$B47))</f>
        <v>010-4507-0133</v>
      </c>
      <c r="G47" s="972" t="s">
        <v>350</v>
      </c>
      <c r="H47" s="1567">
        <v>47</v>
      </c>
      <c r="I47" s="943" t="str">
        <f ca="1">INDEX(INDIRECT($B47&amp;"!$B$7"),MATCH(INDIRECT($B47&amp;"!$B$3"),관리대장!$B47:$B197,0))</f>
        <v>217-91-02259</v>
      </c>
      <c r="J47" s="824" t="s">
        <v>1662</v>
      </c>
      <c r="K47" s="1157" t="s">
        <v>1688</v>
      </c>
      <c r="L47" s="943"/>
      <c r="M47" s="943" t="s">
        <v>1696</v>
      </c>
      <c r="N47" s="973" t="s">
        <v>1691</v>
      </c>
      <c r="O47" s="943"/>
      <c r="P47" s="1588">
        <f ca="1">INDEX(INDIRECT($B47&amp;"!$D$4"),MATCH(INDIRECT($B47&amp;"!$B$3"),관리대장!$B47:$B242,0))</f>
        <v>44121</v>
      </c>
    </row>
    <row r="48" spans="1:16">
      <c r="A48" s="943" t="s">
        <v>1496</v>
      </c>
      <c r="B48" s="943" t="s">
        <v>1493</v>
      </c>
      <c r="C48" s="943" t="str">
        <f ca="1">INDEX(INDIRECT(B48&amp;"!$B$5"),MATCH(INDIRECT(B48&amp;"!$B$3"),관리대장!$B48:$B197,0))</f>
        <v>3-11350-00214</v>
      </c>
      <c r="D48" s="943" t="str">
        <f ca="1">INDIRECT(ADDRESS(ROWS($E$4:E6)*1+3,COLUMNS($E$4:E6)*1+4,1,1,$B48))</f>
        <v>권오례</v>
      </c>
      <c r="E48" s="1041" t="s">
        <v>1666</v>
      </c>
      <c r="F48" s="943" t="str">
        <f ca="1">INDIRECT(ADDRESS(ROWS($E$4:G6)*1+3,COLUMNS($E$4:G6)*1+4,1,1,$B48))</f>
        <v>010-5271-2590</v>
      </c>
      <c r="G48" s="972" t="s">
        <v>350</v>
      </c>
      <c r="H48" s="1567">
        <v>48</v>
      </c>
      <c r="I48" s="943" t="str">
        <f ca="1">INDEX(INDIRECT($B48&amp;"!$B$7"),MATCH(INDIRECT($B48&amp;"!$B$3"),관리대장!$B48:$B197,0))</f>
        <v>217-91-02259</v>
      </c>
      <c r="J48" s="824" t="s">
        <v>1662</v>
      </c>
      <c r="K48" s="1157" t="s">
        <v>1695</v>
      </c>
      <c r="L48" s="943"/>
      <c r="M48" s="943" t="s">
        <v>1697</v>
      </c>
      <c r="N48" s="973" t="s">
        <v>1691</v>
      </c>
      <c r="O48" s="943"/>
      <c r="P48" s="1588">
        <f ca="1">INDEX(INDIRECT($B48&amp;"!$D$4"),MATCH(INDIRECT($B48&amp;"!$B$3"),관리대장!$B48:$B243,0))</f>
        <v>44121</v>
      </c>
    </row>
    <row r="49" spans="1:16">
      <c r="A49" s="943" t="s">
        <v>1497</v>
      </c>
      <c r="B49" s="943" t="s">
        <v>1493</v>
      </c>
      <c r="C49" s="943" t="str">
        <f ca="1">INDEX(INDIRECT(B49&amp;"!$B$5"),MATCH(INDIRECT(B49&amp;"!$B$3"),관리대장!$B49:$B197,0))</f>
        <v>3-11350-00214</v>
      </c>
      <c r="D49" s="943" t="str">
        <f ca="1">INDIRECT(ADDRESS(ROWS($E$4:E7)*1+3,COLUMNS($E$4:E7)*1+4,1,1,$B49))</f>
        <v>김정자</v>
      </c>
      <c r="E49" s="1041" t="s">
        <v>1667</v>
      </c>
      <c r="F49" s="943" t="str">
        <f ca="1">INDIRECT(ADDRESS(ROWS($E$4:G7)*1+3,COLUMNS($E$4:G7)*1+4,1,1,$B49))</f>
        <v>010-5501-3802</v>
      </c>
      <c r="G49" s="972" t="s">
        <v>350</v>
      </c>
      <c r="H49" s="1567">
        <v>49</v>
      </c>
      <c r="I49" s="943" t="str">
        <f ca="1">INDEX(INDIRECT($B49&amp;"!$B$7"),MATCH(INDIRECT($B49&amp;"!$B$3"),관리대장!$B49:$B197,0))</f>
        <v>217-91-02259</v>
      </c>
      <c r="J49" s="824" t="s">
        <v>1662</v>
      </c>
      <c r="K49" s="1157" t="s">
        <v>1695</v>
      </c>
      <c r="L49" s="943"/>
      <c r="M49" s="943" t="s">
        <v>1698</v>
      </c>
      <c r="N49" s="973" t="s">
        <v>1691</v>
      </c>
      <c r="O49" s="943"/>
      <c r="P49" s="1588">
        <f ca="1">INDEX(INDIRECT($B49&amp;"!$D$4"),MATCH(INDIRECT($B49&amp;"!$B$3"),관리대장!$B49:$B244,0))</f>
        <v>44121</v>
      </c>
    </row>
    <row r="50" spans="1:16">
      <c r="A50" s="943" t="s">
        <v>1498</v>
      </c>
      <c r="B50" s="943" t="s">
        <v>1493</v>
      </c>
      <c r="C50" s="943" t="str">
        <f ca="1">INDEX(INDIRECT(B50&amp;"!$B$5"),MATCH(INDIRECT(B50&amp;"!$B$3"),관리대장!$B50:$B197,0))</f>
        <v>3-11350-00214</v>
      </c>
      <c r="D50" s="943" t="str">
        <f ca="1">INDIRECT(ADDRESS(ROWS($E$4:E8)*1+3,COLUMNS($E$4:E8)*1+4,1,1,$B50))</f>
        <v>박귀자</v>
      </c>
      <c r="E50" s="1041" t="s">
        <v>1668</v>
      </c>
      <c r="F50" s="943" t="str">
        <f ca="1">INDIRECT(ADDRESS(ROWS($E$4:G8)*1+3,COLUMNS($E$4:G8)*1+4,1,1,$B50))</f>
        <v>010-5351-1414</v>
      </c>
      <c r="G50" s="972" t="s">
        <v>350</v>
      </c>
      <c r="H50" s="1567">
        <v>50</v>
      </c>
      <c r="I50" s="943" t="str">
        <f ca="1">INDEX(INDIRECT($B50&amp;"!$B$7"),MATCH(INDIRECT($B50&amp;"!$B$3"),관리대장!$B50:$B197,0))</f>
        <v>217-91-02259</v>
      </c>
      <c r="J50" s="824" t="s">
        <v>1662</v>
      </c>
      <c r="K50" s="1157" t="s">
        <v>1687</v>
      </c>
      <c r="L50" s="943"/>
      <c r="M50" s="943" t="s">
        <v>1701</v>
      </c>
      <c r="N50" s="973" t="s">
        <v>1691</v>
      </c>
      <c r="O50" s="943"/>
      <c r="P50" s="1588">
        <f ca="1">INDEX(INDIRECT($B50&amp;"!$D$4"),MATCH(INDIRECT($B50&amp;"!$B$3"),관리대장!$B50:$B245,0))</f>
        <v>44121</v>
      </c>
    </row>
    <row r="51" spans="1:16">
      <c r="A51" s="943" t="s">
        <v>1499</v>
      </c>
      <c r="B51" s="943" t="s">
        <v>1493</v>
      </c>
      <c r="C51" s="943" t="str">
        <f ca="1">INDEX(INDIRECT(B51&amp;"!$B$5"),MATCH(INDIRECT(B51&amp;"!$B$3"),관리대장!$B51:$B197,0))</f>
        <v>3-11350-00214</v>
      </c>
      <c r="D51" s="943" t="str">
        <f ca="1">INDIRECT(ADDRESS(ROWS($E$4:E9)*1+3,COLUMNS($E$4:E9)*1+4,1,1,$B51))</f>
        <v>박영숙</v>
      </c>
      <c r="E51" s="1041" t="s">
        <v>1669</v>
      </c>
      <c r="F51" s="943" t="str">
        <f ca="1">INDIRECT(ADDRESS(ROWS($E$4:G9)*1+3,COLUMNS($E$4:G9)*1+4,1,1,$B51))</f>
        <v>010-2787-2758</v>
      </c>
      <c r="G51" s="972" t="s">
        <v>350</v>
      </c>
      <c r="H51" s="1567">
        <v>51</v>
      </c>
      <c r="I51" s="943" t="str">
        <f ca="1">INDEX(INDIRECT($B51&amp;"!$B$7"),MATCH(INDIRECT($B51&amp;"!$B$3"),관리대장!$B51:$B197,0))</f>
        <v>217-91-02259</v>
      </c>
      <c r="J51" s="824" t="s">
        <v>1662</v>
      </c>
      <c r="K51" s="1157" t="s">
        <v>1718</v>
      </c>
      <c r="L51" s="943" t="s">
        <v>1695</v>
      </c>
      <c r="M51" s="943" t="s">
        <v>1787</v>
      </c>
      <c r="N51" s="973" t="s">
        <v>1691</v>
      </c>
      <c r="O51" s="943"/>
      <c r="P51" s="1588">
        <f ca="1">INDEX(INDIRECT($B51&amp;"!$D$4"),MATCH(INDIRECT($B51&amp;"!$B$3"),관리대장!$B51:$B246,0))</f>
        <v>44121</v>
      </c>
    </row>
    <row r="52" spans="1:16">
      <c r="A52" s="943" t="s">
        <v>1500</v>
      </c>
      <c r="B52" s="943" t="s">
        <v>1493</v>
      </c>
      <c r="C52" s="943" t="str">
        <f ca="1">INDEX(INDIRECT(B52&amp;"!$B$5"),MATCH(INDIRECT(B52&amp;"!$B$3"),관리대장!$B52:$B197,0))</f>
        <v>3-11350-00214</v>
      </c>
      <c r="D52" s="943" t="str">
        <f ca="1">INDIRECT(ADDRESS(ROWS($E$4:E10)*1+3,COLUMNS($E$4:E10)*1+4,1,1,$B52))</f>
        <v>박응순</v>
      </c>
      <c r="E52" s="1041" t="s">
        <v>1670</v>
      </c>
      <c r="F52" s="943" t="str">
        <f ca="1">INDIRECT(ADDRESS(ROWS($E$4:G10)*1+3,COLUMNS($E$4:G10)*1+4,1,1,$B52))</f>
        <v>010-5294-2386</v>
      </c>
      <c r="G52" s="972" t="s">
        <v>350</v>
      </c>
      <c r="H52" s="1567">
        <v>52</v>
      </c>
      <c r="I52" s="943" t="str">
        <f ca="1">INDEX(INDIRECT($B52&amp;"!$B$7"),MATCH(INDIRECT($B52&amp;"!$B$3"),관리대장!$B52:$B197,0))</f>
        <v>217-91-02259</v>
      </c>
      <c r="J52" s="824" t="s">
        <v>1662</v>
      </c>
      <c r="K52" s="1157" t="s">
        <v>1687</v>
      </c>
      <c r="L52" s="943"/>
      <c r="M52" s="943" t="s">
        <v>1812</v>
      </c>
      <c r="N52" s="973" t="s">
        <v>1691</v>
      </c>
      <c r="O52" s="943"/>
      <c r="P52" s="1588">
        <f ca="1">INDEX(INDIRECT($B52&amp;"!$D$4"),MATCH(INDIRECT($B52&amp;"!$B$3"),관리대장!$B52:$B247,0))</f>
        <v>44121</v>
      </c>
    </row>
    <row r="53" spans="1:16">
      <c r="A53" s="943" t="s">
        <v>1501</v>
      </c>
      <c r="B53" s="943" t="s">
        <v>1493</v>
      </c>
      <c r="C53" s="943" t="str">
        <f ca="1">INDEX(INDIRECT(B53&amp;"!$B$5"),MATCH(INDIRECT(B53&amp;"!$B$3"),관리대장!$B53:$B197,0))</f>
        <v>3-11350-00214</v>
      </c>
      <c r="D53" s="943" t="str">
        <f ca="1">INDIRECT(ADDRESS(ROWS($E$4:E11)*1+3,COLUMNS($E$4:E11)*1+4,1,1,$B53))</f>
        <v>박종덕</v>
      </c>
      <c r="E53" s="1041" t="s">
        <v>1671</v>
      </c>
      <c r="F53" s="943" t="str">
        <f ca="1">INDIRECT(ADDRESS(ROWS($E$4:G11)*1+3,COLUMNS($E$4:G11)*1+4,1,1,$B53))</f>
        <v>010-7733-2650</v>
      </c>
      <c r="G53" s="972" t="s">
        <v>350</v>
      </c>
      <c r="H53" s="1567">
        <v>53</v>
      </c>
      <c r="I53" s="943" t="str">
        <f ca="1">INDEX(INDIRECT($B53&amp;"!$B$7"),MATCH(INDIRECT($B53&amp;"!$B$3"),관리대장!$B53:$B197,0))</f>
        <v>217-91-02259</v>
      </c>
      <c r="J53" s="824" t="s">
        <v>1662</v>
      </c>
      <c r="K53" s="1157" t="s">
        <v>1688</v>
      </c>
      <c r="L53" s="943"/>
      <c r="M53" s="1158" t="s">
        <v>1721</v>
      </c>
      <c r="N53" s="973" t="s">
        <v>1691</v>
      </c>
      <c r="O53" s="943"/>
      <c r="P53" s="1588">
        <f ca="1">INDEX(INDIRECT($B53&amp;"!$D$4"),MATCH(INDIRECT($B53&amp;"!$B$3"),관리대장!$B53:$B248,0))</f>
        <v>44121</v>
      </c>
    </row>
    <row r="54" spans="1:16">
      <c r="A54" s="943" t="s">
        <v>1502</v>
      </c>
      <c r="B54" s="943" t="s">
        <v>1493</v>
      </c>
      <c r="C54" s="943" t="str">
        <f ca="1">INDEX(INDIRECT(B54&amp;"!$B$5"),MATCH(INDIRECT(B54&amp;"!$B$3"),관리대장!$B54:$B197,0))</f>
        <v>3-11350-00214</v>
      </c>
      <c r="D54" s="943" t="str">
        <f ca="1">INDIRECT(ADDRESS(ROWS($E$4:E12)*1+3,COLUMNS($E$4:E12)*1+4,1,1,$B54))</f>
        <v>박태임</v>
      </c>
      <c r="E54" s="1041" t="s">
        <v>1672</v>
      </c>
      <c r="F54" s="943" t="str">
        <f ca="1">INDIRECT(ADDRESS(ROWS($E$4:G12)*1+3,COLUMNS($E$4:G12)*1+4,1,1,$B54))</f>
        <v>010-7747-6561</v>
      </c>
      <c r="G54" s="972" t="s">
        <v>350</v>
      </c>
      <c r="H54" s="1567">
        <v>54</v>
      </c>
      <c r="I54" s="943" t="str">
        <f ca="1">INDEX(INDIRECT($B54&amp;"!$B$7"),MATCH(INDIRECT($B54&amp;"!$B$3"),관리대장!$B54:$B197,0))</f>
        <v>217-91-02259</v>
      </c>
      <c r="J54" s="824" t="s">
        <v>1662</v>
      </c>
      <c r="K54" s="1157" t="s">
        <v>1692</v>
      </c>
      <c r="L54" s="943"/>
      <c r="M54" s="943" t="s">
        <v>1794</v>
      </c>
      <c r="N54" s="973" t="s">
        <v>1691</v>
      </c>
      <c r="O54" s="943"/>
      <c r="P54" s="1588">
        <f ca="1">INDEX(INDIRECT($B54&amp;"!$D$4"),MATCH(INDIRECT($B54&amp;"!$B$3"),관리대장!$B54:$B249,0))</f>
        <v>44121</v>
      </c>
    </row>
    <row r="55" spans="1:16">
      <c r="A55" s="943" t="s">
        <v>1503</v>
      </c>
      <c r="B55" s="943" t="s">
        <v>1493</v>
      </c>
      <c r="C55" s="943" t="str">
        <f ca="1">INDEX(INDIRECT(B55&amp;"!$B$5"),MATCH(INDIRECT(B55&amp;"!$B$3"),관리대장!$B55:$B197,0))</f>
        <v>3-11350-00214</v>
      </c>
      <c r="D55" s="943" t="str">
        <f ca="1">INDIRECT(ADDRESS(ROWS($E$4:E13)*1+3,COLUMNS($E$4:E13)*1+4,1,1,$B55))</f>
        <v>변계순</v>
      </c>
      <c r="E55" s="1041" t="s">
        <v>1700</v>
      </c>
      <c r="F55" s="943" t="str">
        <f ca="1">INDIRECT(ADDRESS(ROWS($E$4:G13)*1+3,COLUMNS($E$4:G13)*1+4,1,1,$B55))</f>
        <v>010-6255-5325</v>
      </c>
      <c r="G55" s="972" t="s">
        <v>350</v>
      </c>
      <c r="H55" s="1567">
        <v>55</v>
      </c>
      <c r="I55" s="943" t="str">
        <f ca="1">INDEX(INDIRECT($B55&amp;"!$B$7"),MATCH(INDIRECT($B55&amp;"!$B$3"),관리대장!$B55:$B197,0))</f>
        <v>217-91-02259</v>
      </c>
      <c r="J55" s="824" t="s">
        <v>1662</v>
      </c>
      <c r="K55" s="1157" t="s">
        <v>1692</v>
      </c>
      <c r="L55" s="943"/>
      <c r="M55" s="943" t="s">
        <v>1699</v>
      </c>
      <c r="N55" s="973" t="s">
        <v>1691</v>
      </c>
      <c r="O55" s="943"/>
      <c r="P55" s="1588">
        <f ca="1">INDEX(INDIRECT($B55&amp;"!$D$4"),MATCH(INDIRECT($B55&amp;"!$B$3"),관리대장!$B55:$B250,0))</f>
        <v>44121</v>
      </c>
    </row>
    <row r="56" spans="1:16">
      <c r="A56" s="943" t="s">
        <v>1504</v>
      </c>
      <c r="B56" s="943" t="s">
        <v>1493</v>
      </c>
      <c r="C56" s="943" t="str">
        <f ca="1">INDEX(INDIRECT(B56&amp;"!$B$5"),MATCH(INDIRECT(B56&amp;"!$B$3"),관리대장!$B56:$B197,0))</f>
        <v>3-11350-00214</v>
      </c>
      <c r="D56" s="943" t="str">
        <f ca="1">INDIRECT(ADDRESS(ROWS($E$4:E14)*1+3,COLUMNS($E$4:E14)*1+4,1,1,$B56))</f>
        <v>유금덕</v>
      </c>
      <c r="E56" s="1041" t="s">
        <v>1673</v>
      </c>
      <c r="F56" s="943" t="str">
        <f ca="1">INDIRECT(ADDRESS(ROWS($E$4:G14)*1+3,COLUMNS($E$4:G14)*1+4,1,1,$B56))</f>
        <v>010-2356-7565</v>
      </c>
      <c r="G56" s="972" t="s">
        <v>350</v>
      </c>
      <c r="H56" s="1567">
        <v>56</v>
      </c>
      <c r="I56" s="943" t="str">
        <f ca="1">INDEX(INDIRECT($B56&amp;"!$B$7"),MATCH(INDIRECT($B56&amp;"!$B$3"),관리대장!$B56:$B197,0))</f>
        <v>217-91-02259</v>
      </c>
      <c r="J56" s="824" t="s">
        <v>1662</v>
      </c>
      <c r="K56" s="1157" t="s">
        <v>1687</v>
      </c>
      <c r="L56" s="943"/>
      <c r="M56" s="943" t="s">
        <v>1821</v>
      </c>
      <c r="N56" s="973" t="s">
        <v>1691</v>
      </c>
      <c r="O56" s="943"/>
      <c r="P56" s="1588">
        <f ca="1">INDEX(INDIRECT($B56&amp;"!$D$4"),MATCH(INDIRECT($B56&amp;"!$B$3"),관리대장!$B56:$B251,0))</f>
        <v>44121</v>
      </c>
    </row>
    <row r="57" spans="1:16">
      <c r="A57" s="943" t="s">
        <v>1505</v>
      </c>
      <c r="B57" s="943" t="s">
        <v>1493</v>
      </c>
      <c r="C57" s="943" t="str">
        <f ca="1">INDEX(INDIRECT(B57&amp;"!$B$5"),MATCH(INDIRECT(B57&amp;"!$B$3"),관리대장!$B57:$B197,0))</f>
        <v>3-11350-00214</v>
      </c>
      <c r="D57" s="943" t="str">
        <f ca="1">INDIRECT(ADDRESS(ROWS($E$4:E15)*1+3,COLUMNS($E$4:E15)*1+4,1,1,$B57))</f>
        <v>이정임</v>
      </c>
      <c r="E57" s="1041" t="s">
        <v>1789</v>
      </c>
      <c r="F57" s="943" t="str">
        <f ca="1">INDIRECT(ADDRESS(ROWS($E$4:G15)*1+3,COLUMNS($E$4:G15)*1+4,1,1,$B57))</f>
        <v>010-2209-0936</v>
      </c>
      <c r="G57" s="972" t="s">
        <v>350</v>
      </c>
      <c r="H57" s="1567">
        <v>57</v>
      </c>
      <c r="I57" s="943" t="str">
        <f ca="1">INDEX(INDIRECT($B57&amp;"!$B$7"),MATCH(INDIRECT($B57&amp;"!$B$3"),관리대장!$B57:$B197,0))</f>
        <v>217-91-02259</v>
      </c>
      <c r="J57" s="824" t="s">
        <v>1662</v>
      </c>
      <c r="K57" s="1157" t="s">
        <v>1687</v>
      </c>
      <c r="L57" s="943"/>
      <c r="M57" s="943" t="s">
        <v>1788</v>
      </c>
      <c r="N57" s="973" t="s">
        <v>1691</v>
      </c>
      <c r="O57" s="943"/>
      <c r="P57" s="1588">
        <f ca="1">INDEX(INDIRECT($B57&amp;"!$D$4"),MATCH(INDIRECT($B57&amp;"!$B$3"),관리대장!$B57:$B252,0))</f>
        <v>44121</v>
      </c>
    </row>
    <row r="58" spans="1:16">
      <c r="A58" s="943" t="s">
        <v>1506</v>
      </c>
      <c r="B58" s="943" t="s">
        <v>1493</v>
      </c>
      <c r="C58" s="943" t="str">
        <f ca="1">INDEX(INDIRECT(B58&amp;"!$B$5"),MATCH(INDIRECT(B58&amp;"!$B$3"),관리대장!$B58:$B197,0))</f>
        <v>3-11350-00214</v>
      </c>
      <c r="D58" s="943" t="str">
        <f ca="1">INDIRECT(ADDRESS(ROWS($E$4:E16)*1+3,COLUMNS($E$4:E16)*1+4,1,1,$B58))</f>
        <v>이정희</v>
      </c>
      <c r="E58" s="1041" t="s">
        <v>1674</v>
      </c>
      <c r="F58" s="943" t="str">
        <f ca="1">INDIRECT(ADDRESS(ROWS($E$4:G16)*1+3,COLUMNS($E$4:G16)*1+4,1,1,$B58))</f>
        <v>010-8919-2559</v>
      </c>
      <c r="G58" s="972" t="s">
        <v>350</v>
      </c>
      <c r="H58" s="1567">
        <v>58</v>
      </c>
      <c r="I58" s="943" t="str">
        <f ca="1">INDEX(INDIRECT($B58&amp;"!$B$7"),MATCH(INDIRECT($B58&amp;"!$B$3"),관리대장!$B58:$B197,0))</f>
        <v>217-91-02259</v>
      </c>
      <c r="J58" s="824" t="s">
        <v>1662</v>
      </c>
      <c r="K58" s="1157" t="s">
        <v>1688</v>
      </c>
      <c r="L58" s="943"/>
      <c r="M58" s="943" t="s">
        <v>1814</v>
      </c>
      <c r="N58" s="973" t="s">
        <v>1691</v>
      </c>
      <c r="O58" s="943"/>
      <c r="P58" s="1588">
        <f ca="1">INDEX(INDIRECT($B58&amp;"!$D$4"),MATCH(INDIRECT($B58&amp;"!$B$3"),관리대장!$B58:$B253,0))</f>
        <v>44121</v>
      </c>
    </row>
    <row r="59" spans="1:16">
      <c r="A59" s="943" t="s">
        <v>1791</v>
      </c>
      <c r="B59" s="943" t="s">
        <v>1493</v>
      </c>
      <c r="C59" s="943" t="str">
        <f ca="1">INDEX(INDIRECT(B59&amp;"!$B$5"),MATCH(INDIRECT(B59&amp;"!$B$3"),관리대장!$B59:$B197,0))</f>
        <v>3-11350-00214</v>
      </c>
      <c r="D59" s="943" t="str">
        <f ca="1">INDIRECT(ADDRESS(ROWS($E$4:E17)*1+3,COLUMNS($E$4:E17)*1+4,1,1,$B59))</f>
        <v>임경숙</v>
      </c>
      <c r="E59" s="1041" t="s">
        <v>1792</v>
      </c>
      <c r="F59" s="943" t="str">
        <f ca="1">INDIRECT(ADDRESS(ROWS($E$4:G17)*1+3,COLUMNS($E$4:G17)*1+4,1,1,$B59))</f>
        <v>010-4124-5910</v>
      </c>
      <c r="G59" s="972" t="s">
        <v>350</v>
      </c>
      <c r="H59" s="1567">
        <v>59</v>
      </c>
      <c r="I59" s="943" t="str">
        <f ca="1">INDEX(INDIRECT($B59&amp;"!$B$7"),MATCH(INDIRECT($B59&amp;"!$B$3"),관리대장!$B59:$B197,0))</f>
        <v>217-91-02259</v>
      </c>
      <c r="J59" s="824" t="s">
        <v>1662</v>
      </c>
      <c r="K59" s="1157" t="s">
        <v>1687</v>
      </c>
      <c r="L59" s="943"/>
      <c r="M59" s="943" t="s">
        <v>1793</v>
      </c>
      <c r="N59" s="973" t="s">
        <v>1691</v>
      </c>
      <c r="O59" s="943"/>
      <c r="P59" s="1588">
        <f ca="1">INDEX(INDIRECT($B59&amp;"!$D$4"),MATCH(INDIRECT($B59&amp;"!$B$3"),관리대장!$B59:$B254,0))</f>
        <v>44121</v>
      </c>
    </row>
    <row r="60" spans="1:16">
      <c r="A60" s="943" t="s">
        <v>1507</v>
      </c>
      <c r="B60" s="943" t="s">
        <v>1493</v>
      </c>
      <c r="C60" s="943" t="str">
        <f ca="1">INDEX(INDIRECT(B60&amp;"!$B$5"),MATCH(INDIRECT(B60&amp;"!$B$3"),관리대장!$B60:$B197,0))</f>
        <v>3-11350-00214</v>
      </c>
      <c r="D60" s="943" t="str">
        <f ca="1">INDIRECT(ADDRESS(ROWS($E$4:E18)*1+3,COLUMNS($E$4:E18)*1+4,1,1,$B60))</f>
        <v>임명심</v>
      </c>
      <c r="E60" s="1041" t="s">
        <v>1795</v>
      </c>
      <c r="F60" s="943" t="str">
        <f ca="1">INDIRECT(ADDRESS(ROWS($E$4:G18)*1+3,COLUMNS($E$4:G18)*1+4,1,1,$B60))</f>
        <v>010-7119-8075</v>
      </c>
      <c r="G60" s="972" t="s">
        <v>350</v>
      </c>
      <c r="H60" s="1567">
        <v>60</v>
      </c>
      <c r="I60" s="943" t="str">
        <f ca="1">INDEX(INDIRECT($B60&amp;"!$B$7"),MATCH(INDIRECT($B60&amp;"!$B$3"),관리대장!$B60:$B197,0))</f>
        <v>217-91-02259</v>
      </c>
      <c r="J60" s="824" t="s">
        <v>1662</v>
      </c>
      <c r="K60" s="1157" t="s">
        <v>1688</v>
      </c>
      <c r="L60" s="943"/>
      <c r="M60" s="943" t="s">
        <v>1796</v>
      </c>
      <c r="N60" s="973" t="s">
        <v>1691</v>
      </c>
      <c r="O60" s="943"/>
      <c r="P60" s="1588">
        <f ca="1">INDEX(INDIRECT($B60&amp;"!$D$4"),MATCH(INDIRECT($B60&amp;"!$B$3"),관리대장!$B60:$B255,0))</f>
        <v>44121</v>
      </c>
    </row>
    <row r="61" spans="1:16">
      <c r="A61" s="943" t="s">
        <v>1508</v>
      </c>
      <c r="B61" s="943" t="s">
        <v>1493</v>
      </c>
      <c r="C61" s="943" t="str">
        <f ca="1">INDEX(INDIRECT(B61&amp;"!$B$5"),MATCH(INDIRECT(B61&amp;"!$B$3"),관리대장!$B61:$B197,0))</f>
        <v>3-11350-00214</v>
      </c>
      <c r="D61" s="943" t="str">
        <f ca="1">INDIRECT(ADDRESS(ROWS($E$4:E19)*1+3,COLUMNS($E$4:E19)*1+4,1,1,$B61))</f>
        <v>임영자</v>
      </c>
      <c r="E61" s="1041" t="s">
        <v>1797</v>
      </c>
      <c r="F61" s="943" t="str">
        <f ca="1">INDIRECT(ADDRESS(ROWS($E$4:G19)*1+3,COLUMNS($E$4:G19)*1+4,1,1,$B61))</f>
        <v>010-9110-3828</v>
      </c>
      <c r="G61" s="972" t="s">
        <v>350</v>
      </c>
      <c r="H61" s="1567">
        <v>61</v>
      </c>
      <c r="I61" s="943" t="str">
        <f ca="1">INDEX(INDIRECT($B61&amp;"!$B$7"),MATCH(INDIRECT($B61&amp;"!$B$3"),관리대장!$B61:$B197,0))</f>
        <v>217-91-02259</v>
      </c>
      <c r="J61" s="824" t="s">
        <v>1662</v>
      </c>
      <c r="K61" s="1157" t="s">
        <v>1692</v>
      </c>
      <c r="L61" s="943"/>
      <c r="M61" s="943" t="s">
        <v>1798</v>
      </c>
      <c r="N61" s="973" t="s">
        <v>1691</v>
      </c>
      <c r="O61" s="943"/>
      <c r="P61" s="1588">
        <f ca="1">INDEX(INDIRECT($B61&amp;"!$D$4"),MATCH(INDIRECT($B61&amp;"!$B$3"),관리대장!$B61:$B256,0))</f>
        <v>44121</v>
      </c>
    </row>
    <row r="62" spans="1:16">
      <c r="A62" s="943" t="s">
        <v>1509</v>
      </c>
      <c r="B62" s="943" t="s">
        <v>1493</v>
      </c>
      <c r="C62" s="943" t="str">
        <f ca="1">INDEX(INDIRECT(B62&amp;"!$B$5"),MATCH(INDIRECT(B62&amp;"!$B$3"),관리대장!$B62:$B197,0))</f>
        <v>3-11350-00214</v>
      </c>
      <c r="D62" s="943" t="str">
        <f ca="1">INDIRECT(ADDRESS(ROWS($E$4:E20)*1+3,COLUMNS($E$4:E20)*1+4,1,1,$B62))</f>
        <v>정영자</v>
      </c>
      <c r="E62" s="1041" t="s">
        <v>1799</v>
      </c>
      <c r="F62" s="943" t="str">
        <f ca="1">INDIRECT(ADDRESS(ROWS($E$4:G20)*1+3,COLUMNS($E$4:G20)*1+4,1,1,$B62))</f>
        <v>010-6482-1067</v>
      </c>
      <c r="G62" s="972" t="s">
        <v>350</v>
      </c>
      <c r="H62" s="1567">
        <v>62</v>
      </c>
      <c r="I62" s="943" t="str">
        <f ca="1">INDEX(INDIRECT($B62&amp;"!$B$7"),MATCH(INDIRECT($B62&amp;"!$B$3"),관리대장!$B62:$B197,0))</f>
        <v>217-91-02259</v>
      </c>
      <c r="J62" s="824" t="s">
        <v>1662</v>
      </c>
      <c r="K62" s="1157" t="s">
        <v>1694</v>
      </c>
      <c r="L62" s="943"/>
      <c r="M62" s="943" t="s">
        <v>1800</v>
      </c>
      <c r="N62" s="973" t="s">
        <v>1691</v>
      </c>
      <c r="O62" s="943"/>
      <c r="P62" s="1588">
        <f ca="1">INDEX(INDIRECT($B62&amp;"!$D$4"),MATCH(INDIRECT($B62&amp;"!$B$3"),관리대장!$B62:$B257,0))</f>
        <v>44121</v>
      </c>
    </row>
    <row r="63" spans="1:16">
      <c r="A63" s="943" t="s">
        <v>1510</v>
      </c>
      <c r="B63" s="944" t="s">
        <v>1523</v>
      </c>
      <c r="C63" s="943" t="str">
        <f ca="1">INDEX(INDIRECT(B63&amp;"!$B$5"),MATCH(INDIRECT(B63&amp;"!$B$3"),관리대장!$B63:$B197,0))</f>
        <v>3-11320-00321</v>
      </c>
      <c r="D63" s="943" t="str">
        <f ca="1">INDIRECT(ADDRESS(ROWS($E$4:E4)*1+3,COLUMNS($E$4:E4)*1+4,1,1,$B63))</f>
        <v>임춘자</v>
      </c>
      <c r="E63" s="1041" t="s">
        <v>1675</v>
      </c>
      <c r="F63" s="943" t="str">
        <f ca="1">INDIRECT(ADDRESS(ROWS($E$4:G4)*1+3,COLUMNS($E$4:G4)*1+4,1,1,$B63))</f>
        <v>010-3726-9912</v>
      </c>
      <c r="G63" s="972" t="s">
        <v>350</v>
      </c>
      <c r="H63" s="1567">
        <v>63</v>
      </c>
      <c r="I63" s="943" t="str">
        <f ca="1">INDEX(INDIRECT($B63&amp;"!$B$7"),MATCH(INDIRECT($B63&amp;"!$B$3"),관리대장!$B63:$B197,0))</f>
        <v>210-80-17814</v>
      </c>
      <c r="J63" s="824" t="s">
        <v>1720</v>
      </c>
      <c r="K63" s="1157" t="s">
        <v>1687</v>
      </c>
      <c r="L63" s="943"/>
      <c r="M63" s="943" t="s">
        <v>1801</v>
      </c>
      <c r="N63" s="973" t="s">
        <v>1691</v>
      </c>
      <c r="O63" s="943"/>
      <c r="P63" s="1588">
        <f ca="1">INDEX(INDIRECT($B63&amp;"!$D$4"),MATCH(INDIRECT($B63&amp;"!$B$3"),관리대장!$B63:$B258,0))</f>
        <v>44121</v>
      </c>
    </row>
    <row r="64" spans="1:16">
      <c r="A64" s="943" t="s">
        <v>1511</v>
      </c>
      <c r="B64" s="944" t="s">
        <v>1523</v>
      </c>
      <c r="C64" s="943" t="str">
        <f ca="1">INDEX(INDIRECT(B64&amp;"!$B$5"),MATCH(INDIRECT(B64&amp;"!$B$3"),관리대장!$B64:$B197,0))</f>
        <v>3-11320-00321</v>
      </c>
      <c r="D64" s="943" t="str">
        <f ca="1">INDIRECT(ADDRESS(ROWS($E$4:E5)*1+3,COLUMNS($E$4:E5)*1+4,1,1,$B64))</f>
        <v>김미선</v>
      </c>
      <c r="E64" s="1041" t="s">
        <v>1676</v>
      </c>
      <c r="F64" s="943" t="str">
        <f ca="1">INDIRECT(ADDRESS(ROWS($E$4:G5)*1+3,COLUMNS($E$4:G5)*1+4,1,1,$B64))</f>
        <v>010-5385-9564</v>
      </c>
      <c r="G64" s="972" t="s">
        <v>350</v>
      </c>
      <c r="H64" s="1567">
        <v>64</v>
      </c>
      <c r="I64" s="943" t="str">
        <f ca="1">INDEX(INDIRECT($B64&amp;"!$B$7"),MATCH(INDIRECT($B64&amp;"!$B$3"),관리대장!$B64:$B197,0))</f>
        <v>210-80-17814</v>
      </c>
      <c r="J64" s="824" t="s">
        <v>1662</v>
      </c>
      <c r="K64" s="1157" t="s">
        <v>1688</v>
      </c>
      <c r="L64" s="943"/>
      <c r="M64" s="943" t="s">
        <v>1803</v>
      </c>
      <c r="N64" s="973" t="s">
        <v>1691</v>
      </c>
      <c r="O64" s="943"/>
      <c r="P64" s="1588">
        <f ca="1">INDEX(INDIRECT($B64&amp;"!$D$4"),MATCH(INDIRECT($B64&amp;"!$B$3"),관리대장!$B64:$B259,0))</f>
        <v>44121</v>
      </c>
    </row>
    <row r="65" spans="1:16">
      <c r="A65" s="943" t="s">
        <v>1512</v>
      </c>
      <c r="B65" s="944" t="s">
        <v>1523</v>
      </c>
      <c r="C65" s="943" t="str">
        <f ca="1">INDEX(INDIRECT(B65&amp;"!$B$5"),MATCH(INDIRECT(B65&amp;"!$B$3"),관리대장!$B65:$B197,0))</f>
        <v>3-11320-00321</v>
      </c>
      <c r="D65" s="943" t="str">
        <f ca="1">INDIRECT(ADDRESS(ROWS($E$4:E6)*1+3,COLUMNS($E$4:E6)*1+4,1,1,$B65))</f>
        <v>남현희</v>
      </c>
      <c r="E65" s="1041" t="s">
        <v>1677</v>
      </c>
      <c r="F65" s="943" t="str">
        <f ca="1">INDIRECT(ADDRESS(ROWS($E$4:G6)*1+3,COLUMNS($E$4:G6)*1+4,1,1,$B65))</f>
        <v>010-7127-6066</v>
      </c>
      <c r="G65" s="972" t="s">
        <v>350</v>
      </c>
      <c r="H65" s="1567">
        <v>65</v>
      </c>
      <c r="I65" s="943" t="str">
        <f ca="1">INDEX(INDIRECT($B65&amp;"!$B$7"),MATCH(INDIRECT($B65&amp;"!$B$3"),관리대장!$B65:$B197,0))</f>
        <v>210-80-17814</v>
      </c>
      <c r="J65" s="824" t="s">
        <v>1662</v>
      </c>
      <c r="K65" s="1157" t="s">
        <v>1687</v>
      </c>
      <c r="L65" s="943"/>
      <c r="M65" s="943" t="s">
        <v>1804</v>
      </c>
      <c r="N65" s="973" t="s">
        <v>1691</v>
      </c>
      <c r="O65" s="943"/>
      <c r="P65" s="1588">
        <f ca="1">INDEX(INDIRECT($B65&amp;"!$D$4"),MATCH(INDIRECT($B65&amp;"!$B$3"),관리대장!$B65:$B260,0))</f>
        <v>44121</v>
      </c>
    </row>
    <row r="66" spans="1:16">
      <c r="A66" s="943" t="s">
        <v>1513</v>
      </c>
      <c r="B66" s="944" t="s">
        <v>1523</v>
      </c>
      <c r="C66" s="943" t="str">
        <f ca="1">INDEX(INDIRECT(B66&amp;"!$B$5"),MATCH(INDIRECT(B66&amp;"!$B$3"),관리대장!$B66:$B197,0))</f>
        <v>3-11320-00321</v>
      </c>
      <c r="D66" s="943" t="str">
        <f ca="1">INDIRECT(ADDRESS(ROWS($E$4:E7)*1+3,COLUMNS($E$4:E7)*1+4,1,1,$B66))</f>
        <v>정영숙</v>
      </c>
      <c r="E66" s="1041" t="s">
        <v>1562</v>
      </c>
      <c r="F66" s="943" t="str">
        <f ca="1">INDIRECT(ADDRESS(ROWS($E$4:G7)*1+3,COLUMNS($E$4:G7)*1+4,1,1,$B66))</f>
        <v>010-6242-1901</v>
      </c>
      <c r="G66" s="972" t="s">
        <v>350</v>
      </c>
      <c r="H66" s="1567">
        <v>66</v>
      </c>
      <c r="I66" s="943" t="str">
        <f ca="1">INDEX(INDIRECT($B66&amp;"!$B$7"),MATCH(INDIRECT($B66&amp;"!$B$3"),관리대장!$B66:$B197,0))</f>
        <v>210-80-17814</v>
      </c>
      <c r="J66" s="824" t="s">
        <v>1662</v>
      </c>
      <c r="K66" s="1157" t="s">
        <v>1692</v>
      </c>
      <c r="L66" s="943"/>
      <c r="M66" s="943" t="s">
        <v>1805</v>
      </c>
      <c r="N66" s="973" t="s">
        <v>1691</v>
      </c>
      <c r="O66" s="943"/>
      <c r="P66" s="1588">
        <f ca="1">INDEX(INDIRECT($B66&amp;"!$D$4"),MATCH(INDIRECT($B66&amp;"!$B$3"),관리대장!$B66:$B261,0))</f>
        <v>44121</v>
      </c>
    </row>
    <row r="67" spans="1:16">
      <c r="A67" s="943" t="s">
        <v>1514</v>
      </c>
      <c r="B67" s="943" t="s">
        <v>1525</v>
      </c>
      <c r="C67" s="943" t="str">
        <f ca="1">INDEX(INDIRECT(B67&amp;"!$B$5"),MATCH(INDIRECT(B67&amp;"!$B$3"),관리대장!$B67:$B197,0))</f>
        <v>3-11305-00223</v>
      </c>
      <c r="D67" s="943" t="str">
        <f ca="1">INDIRECT(ADDRESS(ROWS($E$4:E4)*1+3,COLUMNS($E$4:E4)*1+4,1,1,$B67))</f>
        <v>김영애</v>
      </c>
      <c r="E67" s="1041" t="s">
        <v>1678</v>
      </c>
      <c r="F67" s="943" t="str">
        <f ca="1">INDIRECT(ADDRESS(ROWS($E$4:G4)*1+3,COLUMNS($E$4:G4)*1+4,1,1,$B67))</f>
        <v>010-7744-8571</v>
      </c>
      <c r="G67" s="972" t="s">
        <v>350</v>
      </c>
      <c r="H67" s="1567">
        <v>67</v>
      </c>
      <c r="I67" s="943" t="str">
        <f ca="1">INDEX(INDIRECT($B67&amp;"!$B$7"),MATCH(INDIRECT($B67&amp;"!$B$3"),관리대장!$B67:$B197,0))</f>
        <v>540-80-00039</v>
      </c>
      <c r="J67" s="824" t="s">
        <v>1662</v>
      </c>
      <c r="K67" s="1157" t="s">
        <v>1695</v>
      </c>
      <c r="L67" s="943"/>
      <c r="M67" s="943" t="s">
        <v>1806</v>
      </c>
      <c r="N67" s="973" t="s">
        <v>1691</v>
      </c>
      <c r="O67" s="943"/>
      <c r="P67" s="1588">
        <f ca="1">INDEX(INDIRECT($B67&amp;"!$D$4"),MATCH(INDIRECT($B67&amp;"!$B$3"),관리대장!$B67:$B262,0))</f>
        <v>44121</v>
      </c>
    </row>
    <row r="68" spans="1:16">
      <c r="A68" s="943" t="s">
        <v>1515</v>
      </c>
      <c r="B68" s="943" t="s">
        <v>1525</v>
      </c>
      <c r="C68" s="943" t="str">
        <f ca="1">INDEX(INDIRECT(B68&amp;"!$B$5"),MATCH(INDIRECT(B68&amp;"!$B$3"),관리대장!$B68:$B197,0))</f>
        <v>3-11305-00223</v>
      </c>
      <c r="D68" s="943" t="str">
        <f ca="1">INDIRECT(ADDRESS(ROWS($E$4:E5)*1+3,COLUMNS($E$4:E5)*1+4,1,1,$B68))</f>
        <v>양순식</v>
      </c>
      <c r="E68" s="1041" t="s">
        <v>1679</v>
      </c>
      <c r="F68" s="943" t="str">
        <f ca="1">INDIRECT(ADDRESS(ROWS($E$4:G5)*1+3,COLUMNS($E$4:G5)*1+4,1,1,$B68))</f>
        <v>010-9144-4305</v>
      </c>
      <c r="G68" s="972" t="s">
        <v>350</v>
      </c>
      <c r="H68" s="1567">
        <v>68</v>
      </c>
      <c r="I68" s="943" t="str">
        <f ca="1">INDEX(INDIRECT($B68&amp;"!$B$7"),MATCH(INDIRECT($B68&amp;"!$B$3"),관리대장!$B68:$B197,0))</f>
        <v>540-80-00039</v>
      </c>
      <c r="J68" s="824" t="s">
        <v>1662</v>
      </c>
      <c r="K68" s="1157" t="s">
        <v>1687</v>
      </c>
      <c r="L68" s="943"/>
      <c r="M68" s="943" t="s">
        <v>1813</v>
      </c>
      <c r="N68" s="973" t="s">
        <v>1691</v>
      </c>
      <c r="O68" s="943"/>
      <c r="P68" s="1588">
        <f ca="1">INDEX(INDIRECT($B68&amp;"!$D$4"),MATCH(INDIRECT($B68&amp;"!$B$3"),관리대장!$B68:$B263,0))</f>
        <v>44121</v>
      </c>
    </row>
    <row r="69" spans="1:16">
      <c r="A69" s="943" t="s">
        <v>1516</v>
      </c>
      <c r="B69" s="943" t="s">
        <v>1525</v>
      </c>
      <c r="C69" s="943" t="str">
        <f ca="1">INDEX(INDIRECT(B69&amp;"!$B$5"),MATCH(INDIRECT(B69&amp;"!$B$3"),관리대장!$B69:$B197,0))</f>
        <v>3-11305-00223</v>
      </c>
      <c r="D69" s="943" t="str">
        <f ca="1">INDIRECT(ADDRESS(ROWS($E$4:E6)*1+3,COLUMNS($E$4:E6)*1+4,1,1,$B69))</f>
        <v>엄영숙</v>
      </c>
      <c r="E69" s="1041" t="s">
        <v>1680</v>
      </c>
      <c r="F69" s="943" t="str">
        <f ca="1">INDIRECT(ADDRESS(ROWS($E$4:G6)*1+3,COLUMNS($E$4:G6)*1+4,1,1,$B69))</f>
        <v>010-4212-6442</v>
      </c>
      <c r="G69" s="972" t="s">
        <v>350</v>
      </c>
      <c r="H69" s="1567">
        <v>69</v>
      </c>
      <c r="I69" s="943" t="str">
        <f ca="1">INDEX(INDIRECT($B69&amp;"!$B$7"),MATCH(INDIRECT($B69&amp;"!$B$3"),관리대장!$B69:$B197,0))</f>
        <v>540-80-00039</v>
      </c>
      <c r="J69" s="824" t="s">
        <v>1662</v>
      </c>
      <c r="K69" s="1157" t="s">
        <v>1694</v>
      </c>
      <c r="L69" s="943"/>
      <c r="M69" s="943" t="s">
        <v>1807</v>
      </c>
      <c r="N69" s="973" t="s">
        <v>1691</v>
      </c>
      <c r="O69" s="943"/>
      <c r="P69" s="1588">
        <f ca="1">INDEX(INDIRECT($B69&amp;"!$D$4"),MATCH(INDIRECT($B69&amp;"!$B$3"),관리대장!$B69:$B264,0))</f>
        <v>44121</v>
      </c>
    </row>
    <row r="70" spans="1:16">
      <c r="A70" s="943" t="s">
        <v>1517</v>
      </c>
      <c r="B70" s="943" t="s">
        <v>1525</v>
      </c>
      <c r="C70" s="943" t="str">
        <f ca="1">INDEX(INDIRECT(B70&amp;"!$B$5"),MATCH(INDIRECT(B70&amp;"!$B$3"),관리대장!$B70:$B197,0))</f>
        <v>3-11305-00223</v>
      </c>
      <c r="D70" s="943" t="str">
        <f ca="1">INDIRECT(ADDRESS(ROWS($E$4:E7)*1+3,COLUMNS($E$4:E7)*1+4,1,1,$B70))</f>
        <v>엄해숙</v>
      </c>
      <c r="E70" s="1041" t="s">
        <v>1681</v>
      </c>
      <c r="F70" s="943" t="str">
        <f ca="1">INDIRECT(ADDRESS(ROWS($E$4:G7)*1+3,COLUMNS($E$4:G7)*1+4,1,1,$B70))</f>
        <v>010-2678-3244</v>
      </c>
      <c r="G70" s="972" t="s">
        <v>350</v>
      </c>
      <c r="H70" s="1567">
        <v>70</v>
      </c>
      <c r="I70" s="943" t="str">
        <f ca="1">INDEX(INDIRECT($B70&amp;"!$B$7"),MATCH(INDIRECT($B70&amp;"!$B$3"),관리대장!$B70:$B197,0))</f>
        <v>540-80-00039</v>
      </c>
      <c r="J70" s="824" t="s">
        <v>1662</v>
      </c>
      <c r="K70" s="1157" t="s">
        <v>1694</v>
      </c>
      <c r="L70" s="943"/>
      <c r="M70" s="943" t="s">
        <v>1808</v>
      </c>
      <c r="N70" s="973" t="s">
        <v>1691</v>
      </c>
      <c r="O70" s="943"/>
      <c r="P70" s="1588">
        <f ca="1">INDEX(INDIRECT($B70&amp;"!$D$4"),MATCH(INDIRECT($B70&amp;"!$B$3"),관리대장!$B70:$B265,0))</f>
        <v>44121</v>
      </c>
    </row>
    <row r="71" spans="1:16">
      <c r="A71" s="943" t="s">
        <v>1518</v>
      </c>
      <c r="B71" s="943" t="s">
        <v>1525</v>
      </c>
      <c r="C71" s="943" t="str">
        <f ca="1">INDEX(INDIRECT(B71&amp;"!$B$5"),MATCH(INDIRECT(B71&amp;"!$B$3"),관리대장!$B71:$B197,0))</f>
        <v>3-11305-00223</v>
      </c>
      <c r="D71" s="943" t="str">
        <f ca="1">INDIRECT(ADDRESS(ROWS($E$4:E8)*1+3,COLUMNS($E$4:E8)*1+4,1,1,$B71))</f>
        <v>이미희</v>
      </c>
      <c r="E71" s="1041" t="s">
        <v>1682</v>
      </c>
      <c r="F71" s="943" t="str">
        <f ca="1">INDIRECT(ADDRESS(ROWS($E$4:G8)*1+3,COLUMNS($E$4:G8)*1+4,1,1,$B71))</f>
        <v>010-6440-1489</v>
      </c>
      <c r="G71" s="972" t="s">
        <v>350</v>
      </c>
      <c r="H71" s="1567">
        <v>71</v>
      </c>
      <c r="I71" s="943" t="str">
        <f ca="1">INDEX(INDIRECT($B71&amp;"!$B$7"),MATCH(INDIRECT($B71&amp;"!$B$3"),관리대장!$B71:$B197,0))</f>
        <v>540-80-00039</v>
      </c>
      <c r="J71" s="824" t="s">
        <v>1662</v>
      </c>
      <c r="K71" s="1157" t="s">
        <v>1687</v>
      </c>
      <c r="L71" s="943"/>
      <c r="M71" s="943" t="s">
        <v>1809</v>
      </c>
      <c r="N71" s="973" t="s">
        <v>1691</v>
      </c>
      <c r="O71" s="943"/>
      <c r="P71" s="1588">
        <f ca="1">INDEX(INDIRECT($B71&amp;"!$D$4"),MATCH(INDIRECT($B71&amp;"!$B$3"),관리대장!$B71:$B266,0))</f>
        <v>44121</v>
      </c>
    </row>
    <row r="72" spans="1:16">
      <c r="A72" s="943" t="s">
        <v>1519</v>
      </c>
      <c r="B72" s="943" t="s">
        <v>1525</v>
      </c>
      <c r="C72" s="943" t="str">
        <f ca="1">INDEX(INDIRECT(B72&amp;"!$B$5"),MATCH(INDIRECT(B72&amp;"!$B$3"),관리대장!$B72:$B197,0))</f>
        <v>3-11305-00223</v>
      </c>
      <c r="D72" s="943" t="str">
        <f ca="1">INDIRECT(ADDRESS(ROWS($E$4:E9)*1+3,COLUMNS($E$4:E9)*1+4,1,1,$B72))</f>
        <v>양경희</v>
      </c>
      <c r="E72" s="1041" t="s">
        <v>1683</v>
      </c>
      <c r="F72" s="943" t="str">
        <f ca="1">INDIRECT(ADDRESS(ROWS($E$4:G9)*1+3,COLUMNS($E$4:G9)*1+4,1,1,$B72))</f>
        <v>010-2836-1513</v>
      </c>
      <c r="G72" s="972" t="s">
        <v>350</v>
      </c>
      <c r="H72" s="1567">
        <v>72</v>
      </c>
      <c r="I72" s="943" t="str">
        <f ca="1">INDEX(INDIRECT($B72&amp;"!$B$7"),MATCH(INDIRECT($B72&amp;"!$B$3"),관리대장!$B72:$B197,0))</f>
        <v>540-80-00039</v>
      </c>
      <c r="J72" s="824" t="s">
        <v>1720</v>
      </c>
      <c r="K72" s="1157" t="s">
        <v>1695</v>
      </c>
      <c r="L72" s="943"/>
      <c r="M72" s="943" t="s">
        <v>1802</v>
      </c>
      <c r="N72" s="973" t="s">
        <v>1691</v>
      </c>
      <c r="O72" s="943"/>
      <c r="P72" s="1588">
        <f ca="1">INDEX(INDIRECT($B72&amp;"!$D$4"),MATCH(INDIRECT($B72&amp;"!$B$3"),관리대장!$B72:$B267,0))</f>
        <v>44121</v>
      </c>
    </row>
    <row r="73" spans="1:16">
      <c r="A73" s="943" t="s">
        <v>1520</v>
      </c>
      <c r="B73" s="943" t="s">
        <v>1525</v>
      </c>
      <c r="C73" s="943" t="str">
        <f ca="1">INDEX(INDIRECT(B73&amp;"!$B$5"),MATCH(INDIRECT(B73&amp;"!$B$3"),관리대장!$B73:$B197,0))</f>
        <v>3-11305-00223</v>
      </c>
      <c r="D73" s="943" t="str">
        <f ca="1">INDIRECT(ADDRESS(ROWS($E$4:E10)*1+3,COLUMNS($E$4:E10)*1+4,1,1,$B73))</f>
        <v>석영순</v>
      </c>
      <c r="E73" s="1041" t="s">
        <v>1684</v>
      </c>
      <c r="F73" s="943" t="str">
        <f ca="1">INDIRECT(ADDRESS(ROWS($E$4:G10)*1+3,COLUMNS($E$4:G10)*1+4,1,1,$B73))</f>
        <v>010-2709-0339</v>
      </c>
      <c r="G73" s="972" t="s">
        <v>350</v>
      </c>
      <c r="H73" s="1567">
        <v>73</v>
      </c>
      <c r="I73" s="943" t="str">
        <f ca="1">INDEX(INDIRECT($B73&amp;"!$B$7"),MATCH(INDIRECT($B73&amp;"!$B$3"),관리대장!$B73:$B197,0))</f>
        <v>540-80-00039</v>
      </c>
      <c r="J73" s="824" t="s">
        <v>1662</v>
      </c>
      <c r="K73" s="1157" t="s">
        <v>1693</v>
      </c>
      <c r="L73" s="943"/>
      <c r="M73" s="943" t="s">
        <v>1719</v>
      </c>
      <c r="N73" s="973" t="s">
        <v>1691</v>
      </c>
      <c r="O73" s="943"/>
      <c r="P73" s="1588">
        <f ca="1">INDEX(INDIRECT($B73&amp;"!$D$4"),MATCH(INDIRECT($B73&amp;"!$B$3"),관리대장!$B73:$B268,0))</f>
        <v>44121</v>
      </c>
    </row>
    <row r="74" spans="1:16">
      <c r="A74" s="943" t="s">
        <v>1521</v>
      </c>
      <c r="B74" s="943" t="s">
        <v>1525</v>
      </c>
      <c r="C74" s="943" t="str">
        <f ca="1">INDEX(INDIRECT(B74&amp;"!$B$5"),MATCH(INDIRECT(B74&amp;"!$B$3"),관리대장!$B74:$B197,0))</f>
        <v>3-11305-00223</v>
      </c>
      <c r="D74" s="943" t="str">
        <f ca="1">INDIRECT(ADDRESS(ROWS($E$4:E11)*1+3,COLUMNS($E$4:E11)*1+4,1,1,$B74))</f>
        <v>이호순</v>
      </c>
      <c r="E74" s="1041" t="s">
        <v>1685</v>
      </c>
      <c r="F74" s="943" t="str">
        <f ca="1">INDIRECT(ADDRESS(ROWS($E$4:G11)*1+3,COLUMNS($E$4:G11)*1+4,1,1,$B74))</f>
        <v>010-2721-7918</v>
      </c>
      <c r="G74" s="972" t="s">
        <v>350</v>
      </c>
      <c r="H74" s="1567">
        <v>74</v>
      </c>
      <c r="I74" s="943" t="str">
        <f ca="1">INDEX(INDIRECT($B74&amp;"!$B$7"),MATCH(INDIRECT($B74&amp;"!$B$3"),관리대장!$B74:$B197,0))</f>
        <v>540-80-00039</v>
      </c>
      <c r="J74" s="824" t="s">
        <v>1662</v>
      </c>
      <c r="K74" s="1157" t="s">
        <v>1695</v>
      </c>
      <c r="L74" s="943"/>
      <c r="M74" s="943" t="s">
        <v>1810</v>
      </c>
      <c r="N74" s="973" t="s">
        <v>1691</v>
      </c>
      <c r="O74" s="943"/>
      <c r="P74" s="1588">
        <f ca="1">INDEX(INDIRECT($B74&amp;"!$D$4"),MATCH(INDIRECT($B74&amp;"!$B$3"),관리대장!$B74:$B269,0))</f>
        <v>44121</v>
      </c>
    </row>
    <row r="75" spans="1:16" ht="14.25" thickBot="1">
      <c r="A75" s="998" t="s">
        <v>1522</v>
      </c>
      <c r="B75" s="998" t="s">
        <v>1525</v>
      </c>
      <c r="C75" s="998" t="str">
        <f ca="1">INDEX(INDIRECT(B75&amp;"!$B$5"),MATCH(INDIRECT(B75&amp;"!$B$3"),관리대장!$B75:$B197,0))</f>
        <v>3-11305-00223</v>
      </c>
      <c r="D75" s="998" t="str">
        <f ca="1">INDIRECT(ADDRESS(ROWS($E$4:E12)*1+3,COLUMNS($E$4:E12)*1+4,1,1,$B75))</f>
        <v>이규희</v>
      </c>
      <c r="E75" s="1042" t="s">
        <v>1686</v>
      </c>
      <c r="F75" s="998" t="str">
        <f ca="1">INDIRECT(ADDRESS(ROWS($E$4:G12)*1+3,COLUMNS($E$4:G12)*1+4,1,1,$B75))</f>
        <v>010-2385-6160</v>
      </c>
      <c r="G75" s="999" t="s">
        <v>350</v>
      </c>
      <c r="H75" s="1567">
        <v>75</v>
      </c>
      <c r="I75" s="998" t="str">
        <f ca="1">INDEX(INDIRECT($B75&amp;"!$B$7"),MATCH(INDIRECT($B75&amp;"!$B$3"),관리대장!$B75:$B197,0))</f>
        <v>540-80-00039</v>
      </c>
      <c r="J75" s="1011" t="s">
        <v>1662</v>
      </c>
      <c r="K75" s="1159" t="s">
        <v>1693</v>
      </c>
      <c r="L75" s="998"/>
      <c r="M75" s="998" t="s">
        <v>1811</v>
      </c>
      <c r="N75" s="1000" t="s">
        <v>1691</v>
      </c>
      <c r="O75" s="998"/>
      <c r="P75" s="1588">
        <f ca="1">INDEX(INDIRECT($B75&amp;"!$D$4"),MATCH(INDIRECT($B75&amp;"!$B$3"),관리대장!$B75:$B270,0))</f>
        <v>44121</v>
      </c>
    </row>
    <row r="76" spans="1:16" ht="16.5">
      <c r="A76" s="1037" t="s">
        <v>1842</v>
      </c>
      <c r="B76" s="1160" t="s">
        <v>1130</v>
      </c>
      <c r="C76" s="1016" t="str">
        <f ca="1">INDEX(INDIRECT(B76&amp;"!$B$5"),MATCH(INDIRECT(B76&amp;"!$B$3"),관리대장!$B76:$B198,0))</f>
        <v>3-11320-00321</v>
      </c>
      <c r="D76" s="1161" t="str">
        <f ca="1">INDIRECT(ADDRESS(ROWS($E$4:E4)*1+3,COLUMNS($E$4:E13)*1+4,1,1,$B76))</f>
        <v>범영자</v>
      </c>
      <c r="E76" s="1019" t="str">
        <f ca="1">INDIRECT(ADDRESS(ROWS($E$4:F4)*1+3,COLUMNS($E$4:F13)*1+4,1,1,$B76))</f>
        <v>570120-2623615</v>
      </c>
      <c r="F76" s="1002" t="str">
        <f ca="1">INDIRECT(ADDRESS(ROWS($E$4:G4)*1+3,COLUMNS($E$4:G13)*1+4,1,1,$B76))</f>
        <v>010-7607-6942</v>
      </c>
      <c r="G76" s="1003" t="s">
        <v>350</v>
      </c>
      <c r="H76" s="1567">
        <v>76</v>
      </c>
      <c r="I76" s="1002" t="str">
        <f ca="1">INDEX(INDIRECT($B76&amp;"!$B$7"),MATCH(INDIRECT($B76&amp;"!$B$3"),관리대장!$B76:$B198,0))</f>
        <v>210-80-17814</v>
      </c>
      <c r="J76" s="1007" t="s">
        <v>1662</v>
      </c>
      <c r="K76" s="1088" t="s">
        <v>1695</v>
      </c>
      <c r="L76" s="1002"/>
      <c r="M76" s="1002" t="s">
        <v>1944</v>
      </c>
      <c r="N76" s="1012" t="s">
        <v>1946</v>
      </c>
      <c r="O76" s="1013" t="s">
        <v>1946</v>
      </c>
      <c r="P76" s="1588">
        <f ca="1">INDEX(INDIRECT($B76&amp;"!$D$4"),MATCH(INDIRECT($B76&amp;"!$B$3"),관리대장!$B76:$B271,0))</f>
        <v>44128</v>
      </c>
    </row>
    <row r="77" spans="1:16" ht="16.5">
      <c r="A77" s="1038" t="s">
        <v>1845</v>
      </c>
      <c r="B77" s="1162" t="s">
        <v>1130</v>
      </c>
      <c r="C77" s="997" t="str">
        <f ca="1">INDEX(INDIRECT(B77&amp;"!$B$5"),MATCH(INDIRECT(B77&amp;"!$B$3"),관리대장!$B77:$B199,0))</f>
        <v>3-11320-00321</v>
      </c>
      <c r="D77" s="1163" t="str">
        <f ca="1">INDIRECT(ADDRESS(ROWS($E$4:E5)*1+3,COLUMNS($E$4:E14)*1+4,1,1,$B77))</f>
        <v>이은정</v>
      </c>
      <c r="E77" s="1020" t="str">
        <f ca="1">INDIRECT(ADDRESS(ROWS($E$4:F5)*1+3,COLUMNS($E$4:F14)*1+4,1,1,$B77))</f>
        <v>680113-2025311</v>
      </c>
      <c r="F77" s="943" t="str">
        <f ca="1">INDIRECT(ADDRESS(ROWS($E$4:G5)*1+3,COLUMNS($E$4:G14)*1+4,1,1,$B77))</f>
        <v>010-6265-9419</v>
      </c>
      <c r="G77" s="972" t="s">
        <v>350</v>
      </c>
      <c r="H77" s="1567">
        <v>77</v>
      </c>
      <c r="I77" s="943" t="str">
        <f ca="1">INDEX(INDIRECT($B77&amp;"!$B$7"),MATCH(INDIRECT($B77&amp;"!$B$3"),관리대장!$B77:$B199,0))</f>
        <v>210-80-17814</v>
      </c>
      <c r="J77" s="992" t="s">
        <v>1662</v>
      </c>
      <c r="K77" s="1157" t="s">
        <v>1687</v>
      </c>
      <c r="L77" s="943"/>
      <c r="M77" s="943" t="s">
        <v>1950</v>
      </c>
      <c r="N77" s="973" t="s">
        <v>1945</v>
      </c>
      <c r="O77" s="1043"/>
      <c r="P77" s="1588">
        <f ca="1">INDEX(INDIRECT($B77&amp;"!$D$4"),MATCH(INDIRECT($B77&amp;"!$B$3"),관리대장!$B77:$B272,0))</f>
        <v>44128</v>
      </c>
    </row>
    <row r="78" spans="1:16" ht="16.5">
      <c r="A78" s="1038" t="s">
        <v>1846</v>
      </c>
      <c r="B78" s="1162" t="s">
        <v>1130</v>
      </c>
      <c r="C78" s="997" t="str">
        <f ca="1">INDEX(INDIRECT(B78&amp;"!$B$5"),MATCH(INDIRECT(B78&amp;"!$B$3"),관리대장!$B78:$B200,0))</f>
        <v>3-11320-00321</v>
      </c>
      <c r="D78" s="1163" t="str">
        <f ca="1">INDIRECT(ADDRESS(ROWS($E$4:E6)*1+3,COLUMNS($E$4:E15)*1+4,1,1,$B78))</f>
        <v>이현선</v>
      </c>
      <c r="E78" s="1020" t="str">
        <f ca="1">INDIRECT(ADDRESS(ROWS($E$4:F6)*1+3,COLUMNS($E$4:F15)*1+4,1,1,$B78))</f>
        <v>660518-2222010</v>
      </c>
      <c r="F78" s="943" t="str">
        <f ca="1">INDIRECT(ADDRESS(ROWS($E$4:G6)*1+3,COLUMNS($E$4:G15)*1+4,1,1,$B78))</f>
        <v>010-5730-3726</v>
      </c>
      <c r="G78" s="972" t="s">
        <v>350</v>
      </c>
      <c r="H78" s="1567">
        <v>78</v>
      </c>
      <c r="I78" s="943" t="str">
        <f ca="1">INDEX(INDIRECT($B78&amp;"!$B$7"),MATCH(INDIRECT($B78&amp;"!$B$3"),관리대장!$B78:$B200,0))</f>
        <v>210-80-17814</v>
      </c>
      <c r="J78" s="992" t="s">
        <v>1661</v>
      </c>
      <c r="K78" s="991" t="s">
        <v>1687</v>
      </c>
      <c r="L78" s="943"/>
      <c r="M78" s="943" t="s">
        <v>1951</v>
      </c>
      <c r="N78" s="973" t="s">
        <v>1945</v>
      </c>
      <c r="O78" s="1043"/>
      <c r="P78" s="1588">
        <f ca="1">INDEX(INDIRECT($B78&amp;"!$D$4"),MATCH(INDIRECT($B78&amp;"!$B$3"),관리대장!$B78:$B273,0))</f>
        <v>44128</v>
      </c>
    </row>
    <row r="79" spans="1:16" ht="16.5">
      <c r="A79" s="1038" t="s">
        <v>1847</v>
      </c>
      <c r="B79" s="1162" t="s">
        <v>1130</v>
      </c>
      <c r="C79" s="997" t="str">
        <f ca="1">INDEX(INDIRECT(B79&amp;"!$B$5"),MATCH(INDIRECT(B79&amp;"!$B$3"),관리대장!$B79:$B201,0))</f>
        <v>3-11320-00321</v>
      </c>
      <c r="D79" s="1163" t="str">
        <f ca="1">INDIRECT(ADDRESS(ROWS($E$4:E7)*1+3,COLUMNS($E$4:E16)*1+4,1,1,$B79))</f>
        <v>박영례</v>
      </c>
      <c r="E79" s="1020" t="str">
        <f ca="1">INDIRECT(ADDRESS(ROWS($E$4:F7)*1+3,COLUMNS($E$4:F16)*1+4,1,1,$B79))</f>
        <v>610330-2241118</v>
      </c>
      <c r="F79" s="943" t="str">
        <f ca="1">INDIRECT(ADDRESS(ROWS($E$4:G7)*1+3,COLUMNS($E$4:G16)*1+4,1,1,$B79))</f>
        <v>010-5432-6103</v>
      </c>
      <c r="G79" s="972" t="s">
        <v>350</v>
      </c>
      <c r="H79" s="1567">
        <v>79</v>
      </c>
      <c r="I79" s="943" t="str">
        <f ca="1">INDEX(INDIRECT($B79&amp;"!$B$7"),MATCH(INDIRECT($B79&amp;"!$B$3"),관리대장!$B79:$B201,0))</f>
        <v>210-80-17814</v>
      </c>
      <c r="J79" s="992" t="s">
        <v>1661</v>
      </c>
      <c r="K79" s="991" t="s">
        <v>1695</v>
      </c>
      <c r="L79" s="943"/>
      <c r="M79" s="943" t="s">
        <v>1958</v>
      </c>
      <c r="N79" s="973" t="s">
        <v>1945</v>
      </c>
      <c r="O79" s="1043"/>
      <c r="P79" s="1588">
        <f ca="1">INDEX(INDIRECT($B79&amp;"!$D$4"),MATCH(INDIRECT($B79&amp;"!$B$3"),관리대장!$B79:$B274,0))</f>
        <v>44128</v>
      </c>
    </row>
    <row r="80" spans="1:16" ht="17.25" thickBot="1">
      <c r="A80" s="1038" t="s">
        <v>1848</v>
      </c>
      <c r="B80" s="1162" t="s">
        <v>1130</v>
      </c>
      <c r="C80" s="997" t="str">
        <f ca="1">INDEX(INDIRECT(B80&amp;"!$B$5"),MATCH(INDIRECT(B80&amp;"!$B$3"),관리대장!$B80:$B202,0))</f>
        <v>3-11320-00321</v>
      </c>
      <c r="D80" s="1163" t="str">
        <f ca="1">INDIRECT(ADDRESS(ROWS($E$4:E8)*1+3,COLUMNS($E$4:E17)*1+4,1,1,$B80))</f>
        <v>조영숙</v>
      </c>
      <c r="E80" s="1020" t="str">
        <f ca="1">INDIRECT(ADDRESS(ROWS($E$4:F8)*1+3,COLUMNS($E$4:F17)*1+4,1,1,$B80))</f>
        <v>640124-2379711</v>
      </c>
      <c r="F80" s="943" t="str">
        <f ca="1">INDIRECT(ADDRESS(ROWS($E$4:G8)*1+3,COLUMNS($E$4:G17)*1+4,1,1,$B80))</f>
        <v>010-3227-7629</v>
      </c>
      <c r="G80" s="972" t="s">
        <v>350</v>
      </c>
      <c r="H80" s="1567">
        <v>80</v>
      </c>
      <c r="I80" s="943" t="str">
        <f ca="1">INDEX(INDIRECT($B80&amp;"!$B$7"),MATCH(INDIRECT($B80&amp;"!$B$3"),관리대장!$B80:$B202,0))</f>
        <v>210-80-17814</v>
      </c>
      <c r="J80" s="992" t="s">
        <v>1661</v>
      </c>
      <c r="K80" s="1090"/>
      <c r="L80" s="1004"/>
      <c r="M80" s="1004"/>
      <c r="N80" s="973" t="s">
        <v>1945</v>
      </c>
      <c r="O80" s="1043"/>
      <c r="P80" s="1588">
        <f ca="1">INDEX(INDIRECT($B80&amp;"!$D$4"),MATCH(INDIRECT($B80&amp;"!$B$3"),관리대장!$B80:$B275,0))</f>
        <v>44128</v>
      </c>
    </row>
    <row r="81" spans="1:16" ht="17.25" thickBot="1">
      <c r="A81" s="1038" t="s">
        <v>1849</v>
      </c>
      <c r="B81" s="1164" t="s">
        <v>1130</v>
      </c>
      <c r="C81" s="1017" t="str">
        <f ca="1">INDEX(INDIRECT(B81&amp;"!$B$5"),MATCH(INDIRECT(B81&amp;"!$B$3"),관리대장!$B81:$B203,0))</f>
        <v>3-11320-00321</v>
      </c>
      <c r="D81" s="1165" t="str">
        <f ca="1">INDIRECT(ADDRESS(ROWS($E$4:E9)*1+3,COLUMNS($E$4:E18)*1+4,1,1,$B81))</f>
        <v>한길녀</v>
      </c>
      <c r="E81" s="1021" t="str">
        <f ca="1">INDIRECT(ADDRESS(ROWS($E$4:F9)*1+3,COLUMNS($E$4:F18)*1+4,1,1,$B81))</f>
        <v>541115-2026112</v>
      </c>
      <c r="F81" s="1004" t="str">
        <f ca="1">INDIRECT(ADDRESS(ROWS($E$4:G9)*1+3,COLUMNS($E$4:G18)*1+4,1,1,$B81))</f>
        <v>010-4139-4360</v>
      </c>
      <c r="G81" s="1005" t="s">
        <v>350</v>
      </c>
      <c r="H81" s="1567">
        <v>81</v>
      </c>
      <c r="I81" s="1004" t="str">
        <f ca="1">INDEX(INDIRECT($B81&amp;"!$B$7"),MATCH(INDIRECT($B81&amp;"!$B$3"),관리대장!$B81:$B203,0))</f>
        <v>210-80-17814</v>
      </c>
      <c r="J81" s="1014" t="s">
        <v>1661</v>
      </c>
      <c r="K81" s="1090" t="s">
        <v>1693</v>
      </c>
      <c r="L81" s="1004"/>
      <c r="M81" s="1004" t="s">
        <v>1972</v>
      </c>
      <c r="N81" s="1015" t="s">
        <v>1945</v>
      </c>
      <c r="O81" s="1044"/>
      <c r="P81" s="1588">
        <f ca="1">INDEX(INDIRECT($B81&amp;"!$D$4"),MATCH(INDIRECT($B81&amp;"!$B$3"),관리대장!$B81:$B276,0))</f>
        <v>44128</v>
      </c>
    </row>
    <row r="82" spans="1:16" ht="16.5">
      <c r="A82" s="1038" t="s">
        <v>1850</v>
      </c>
      <c r="B82" s="1166" t="s">
        <v>1870</v>
      </c>
      <c r="C82" s="1018" t="str">
        <f ca="1">INDEX(INDIRECT(B82&amp;"!$B$5"),MATCH(INDIRECT(B82&amp;"!$B$3"),관리대장!$B82:$B205,0))</f>
        <v>3-11320-00170</v>
      </c>
      <c r="D82" s="1167" t="str">
        <f ca="1">INDIRECT(ADDRESS(ROWS($E$4:E4)*1+3,COLUMNS($E$4:E20)*1+4,1,1,$B82))</f>
        <v>임공례</v>
      </c>
      <c r="E82" s="1022" t="str">
        <f ca="1">INDIRECT(ADDRESS(ROWS($E$4:F4)*1+3,COLUMNS($E$4:F20)*1+4,1,1,$B82))</f>
        <v>540503-2651019</v>
      </c>
      <c r="F82" s="1001" t="str">
        <f ca="1">INDIRECT(ADDRESS(ROWS($E$4:G4)*1+3,COLUMNS($E$4:G20)*1+4,1,1,$B82))</f>
        <v>010-4743-4620</v>
      </c>
      <c r="G82" s="1006" t="s">
        <v>350</v>
      </c>
      <c r="H82" s="1567">
        <v>82</v>
      </c>
      <c r="I82" s="1001" t="str">
        <f ca="1">INDEX(INDIRECT($B82&amp;"!$B$7"),MATCH(INDIRECT($B82&amp;"!$B$3"),관리대장!$B82:$B205,0))</f>
        <v>217-80-19924</v>
      </c>
      <c r="J82" s="1045" t="s">
        <v>1661</v>
      </c>
      <c r="K82" s="1168" t="s">
        <v>1695</v>
      </c>
      <c r="L82" s="1001"/>
      <c r="M82" s="1001" t="s">
        <v>1953</v>
      </c>
      <c r="N82" s="1046" t="s">
        <v>1945</v>
      </c>
      <c r="O82" s="1022"/>
      <c r="P82" s="1588">
        <f ca="1">INDEX(INDIRECT($B82&amp;"!$D$4"),MATCH(INDIRECT($B82&amp;"!$B$3"),관리대장!$B82:$B277,0))</f>
        <v>44128</v>
      </c>
    </row>
    <row r="83" spans="1:16" ht="16.5">
      <c r="A83" s="1038" t="s">
        <v>1851</v>
      </c>
      <c r="B83" s="1162" t="s">
        <v>1870</v>
      </c>
      <c r="C83" s="997" t="str">
        <f ca="1">INDEX(INDIRECT(B83&amp;"!$B$5"),MATCH(INDIRECT(B83&amp;"!$B$3"),관리대장!$B83:$B206,0))</f>
        <v>3-11320-00170</v>
      </c>
      <c r="D83" s="1163" t="str">
        <f ca="1">INDIRECT(ADDRESS(ROWS($E$4:E5)*1+3,COLUMNS($E$4:E21)*1+4,1,1,$B83))</f>
        <v>이현숙</v>
      </c>
      <c r="E83" s="1020" t="str">
        <f ca="1">INDIRECT(ADDRESS(ROWS($E$4:F5)*1+3,COLUMNS($E$4:F21)*1+4,1,1,$B83))</f>
        <v>590903-2520216</v>
      </c>
      <c r="F83" s="943" t="str">
        <f ca="1">INDIRECT(ADDRESS(ROWS($E$4:G5)*1+3,COLUMNS($E$4:G21)*1+4,1,1,$B83))</f>
        <v>010-9393-9468</v>
      </c>
      <c r="G83" s="972" t="s">
        <v>350</v>
      </c>
      <c r="H83" s="1567">
        <v>83</v>
      </c>
      <c r="I83" s="943" t="str">
        <f ca="1">INDEX(INDIRECT($B83&amp;"!$B$7"),MATCH(INDIRECT($B83&amp;"!$B$3"),관리대장!$B83:$B206,0))</f>
        <v>217-80-19924</v>
      </c>
      <c r="J83" s="992" t="s">
        <v>1661</v>
      </c>
      <c r="K83" s="1157" t="s">
        <v>1687</v>
      </c>
      <c r="L83" s="943"/>
      <c r="M83" s="943" t="s">
        <v>1954</v>
      </c>
      <c r="N83" s="1009" t="s">
        <v>1945</v>
      </c>
      <c r="O83" s="1020"/>
      <c r="P83" s="1588">
        <f ca="1">INDEX(INDIRECT($B83&amp;"!$D$4"),MATCH(INDIRECT($B83&amp;"!$B$3"),관리대장!$B83:$B278,0))</f>
        <v>44128</v>
      </c>
    </row>
    <row r="84" spans="1:16" ht="16.5">
      <c r="A84" s="1038" t="s">
        <v>1852</v>
      </c>
      <c r="B84" s="1162" t="s">
        <v>1870</v>
      </c>
      <c r="C84" s="997" t="str">
        <f ca="1">INDEX(INDIRECT(B84&amp;"!$B$5"),MATCH(INDIRECT(B84&amp;"!$B$3"),관리대장!$B84:$B207,0))</f>
        <v>3-11320-00170</v>
      </c>
      <c r="D84" s="1163" t="str">
        <f ca="1">INDIRECT(ADDRESS(ROWS($E$4:E6)*1+3,COLUMNS($E$4:E22)*1+4,1,1,$B84))</f>
        <v>장인숙</v>
      </c>
      <c r="E84" s="1020" t="str">
        <f ca="1">INDIRECT(ADDRESS(ROWS($E$4:F6)*1+3,COLUMNS($E$4:F22)*1+4,1,1,$B84))</f>
        <v>690217-2478421</v>
      </c>
      <c r="F84" s="943" t="str">
        <f ca="1">INDIRECT(ADDRESS(ROWS($E$4:G6)*1+3,COLUMNS($E$4:G22)*1+4,1,1,$B84))</f>
        <v>010-9040-7993</v>
      </c>
      <c r="G84" s="972" t="s">
        <v>350</v>
      </c>
      <c r="H84" s="1567">
        <v>84</v>
      </c>
      <c r="I84" s="943" t="str">
        <f ca="1">INDEX(INDIRECT($B84&amp;"!$B$7"),MATCH(INDIRECT($B84&amp;"!$B$3"),관리대장!$B84:$B207,0))</f>
        <v>217-80-19924</v>
      </c>
      <c r="J84" s="992" t="s">
        <v>1661</v>
      </c>
      <c r="K84" s="991"/>
      <c r="L84" s="943"/>
      <c r="M84" s="943" t="s">
        <v>1955</v>
      </c>
      <c r="N84" s="1009" t="s">
        <v>1945</v>
      </c>
      <c r="O84" s="1020"/>
      <c r="P84" s="1588">
        <f ca="1">INDEX(INDIRECT($B84&amp;"!$D$4"),MATCH(INDIRECT($B84&amp;"!$B$3"),관리대장!$B84:$B279,0))</f>
        <v>44128</v>
      </c>
    </row>
    <row r="85" spans="1:16" ht="16.5">
      <c r="A85" s="1038" t="s">
        <v>1853</v>
      </c>
      <c r="B85" s="1162" t="s">
        <v>1870</v>
      </c>
      <c r="C85" s="997" t="str">
        <f ca="1">INDEX(INDIRECT(B85&amp;"!$B$5"),MATCH(INDIRECT(B85&amp;"!$B$3"),관리대장!$B85:$B208,0))</f>
        <v>3-11320-00170</v>
      </c>
      <c r="D85" s="1163" t="str">
        <f ca="1">INDIRECT(ADDRESS(ROWS($E$4:E7)*1+3,COLUMNS($E$4:E23)*1+4,1,1,$B85))</f>
        <v>우숙자</v>
      </c>
      <c r="E85" s="1020" t="str">
        <f ca="1">INDIRECT(ADDRESS(ROWS($E$4:F7)*1+3,COLUMNS($E$4:F23)*1+4,1,1,$B85))</f>
        <v>571214-2460016</v>
      </c>
      <c r="F85" s="943" t="str">
        <f ca="1">INDIRECT(ADDRESS(ROWS($E$4:G7)*1+3,COLUMNS($E$4:G23)*1+4,1,1,$B85))</f>
        <v>010-9083-4686</v>
      </c>
      <c r="G85" s="972" t="s">
        <v>350</v>
      </c>
      <c r="H85" s="1567">
        <v>85</v>
      </c>
      <c r="I85" s="943" t="str">
        <f ca="1">INDEX(INDIRECT($B85&amp;"!$B$7"),MATCH(INDIRECT($B85&amp;"!$B$3"),관리대장!$B85:$B208,0))</f>
        <v>217-80-19924</v>
      </c>
      <c r="J85" s="992" t="s">
        <v>1661</v>
      </c>
      <c r="K85" s="991" t="s">
        <v>1693</v>
      </c>
      <c r="L85" s="943"/>
      <c r="M85" s="943" t="s">
        <v>1993</v>
      </c>
      <c r="N85" s="1009" t="s">
        <v>1945</v>
      </c>
      <c r="O85" s="1020"/>
      <c r="P85" s="1588">
        <f ca="1">INDEX(INDIRECT($B85&amp;"!$D$4"),MATCH(INDIRECT($B85&amp;"!$B$3"),관리대장!$B85:$B280,0))</f>
        <v>44128</v>
      </c>
    </row>
    <row r="86" spans="1:16" ht="17.25" thickBot="1">
      <c r="A86" s="1038" t="s">
        <v>1854</v>
      </c>
      <c r="B86" s="1164" t="s">
        <v>1870</v>
      </c>
      <c r="C86" s="1017" t="str">
        <f ca="1">INDEX(INDIRECT(B86&amp;"!$B$5"),MATCH(INDIRECT(B86&amp;"!$B$3"),관리대장!$B86:$B209,0))</f>
        <v>3-11320-00170</v>
      </c>
      <c r="D86" s="1165" t="str">
        <f ca="1">INDIRECT(ADDRESS(ROWS($E$4:E8)*1+3,COLUMNS($E$4:E24)*1+4,1,1,$B86))</f>
        <v>정순화</v>
      </c>
      <c r="E86" s="1021" t="str">
        <f ca="1">INDIRECT(ADDRESS(ROWS($E$4:F8)*1+3,COLUMNS($E$4:F24)*1+4,1,1,$B86))</f>
        <v>570617-2331013</v>
      </c>
      <c r="F86" s="1004" t="str">
        <f ca="1">INDIRECT(ADDRESS(ROWS($E$4:G8)*1+3,COLUMNS($E$4:G24)*1+4,1,1,$B86))</f>
        <v>010-4387-2477</v>
      </c>
      <c r="G86" s="1005" t="s">
        <v>350</v>
      </c>
      <c r="H86" s="1567">
        <v>86</v>
      </c>
      <c r="I86" s="1004" t="str">
        <f ca="1">INDEX(INDIRECT($B86&amp;"!$B$7"),MATCH(INDIRECT($B86&amp;"!$B$3"),관리대장!$B86:$B209,0))</f>
        <v>217-80-19924</v>
      </c>
      <c r="J86" s="1014" t="s">
        <v>1661</v>
      </c>
      <c r="K86" s="1090"/>
      <c r="L86" s="1004"/>
      <c r="M86" s="1004" t="s">
        <v>1957</v>
      </c>
      <c r="N86" s="1010" t="s">
        <v>1945</v>
      </c>
      <c r="O86" s="1020"/>
      <c r="P86" s="1588">
        <f ca="1">INDEX(INDIRECT($B86&amp;"!$D$4"),MATCH(INDIRECT($B86&amp;"!$B$3"),관리대장!$B86:$B281,0))</f>
        <v>44128</v>
      </c>
    </row>
    <row r="87" spans="1:16" ht="17.25" thickBot="1">
      <c r="A87" s="1038" t="s">
        <v>1855</v>
      </c>
      <c r="B87" s="1169" t="s">
        <v>1947</v>
      </c>
      <c r="C87" s="1016" t="e">
        <f ca="1">INDEX(INDIRECT(B87&amp;"!$B$5"),MATCH(INDIRECT(B87&amp;"!$B$3"),관리대장!$B87:$B210,0))</f>
        <v>#N/A</v>
      </c>
      <c r="D87" s="1161" t="str">
        <f ca="1">INDIRECT(ADDRESS(ROWS($E$4:E4)*1+3,COLUMNS($E$4:E25)*1+4,1,1,$B87))</f>
        <v>김삼심</v>
      </c>
      <c r="E87" s="1019" t="str">
        <f ca="1">INDIRECT(ADDRESS(ROWS($E$4:F4)*1+3,COLUMNS($E$4:F25)*1+4,1,1,$B87))</f>
        <v>640719-2667518</v>
      </c>
      <c r="F87" s="1002" t="str">
        <f ca="1">INDIRECT(ADDRESS(ROWS($E$4:G4)*1+3,COLUMNS($E$4:G25)*1+4,1,1,$B87))</f>
        <v>010-3406-0753</v>
      </c>
      <c r="G87" s="1003" t="s">
        <v>350</v>
      </c>
      <c r="H87" s="1567">
        <v>87</v>
      </c>
      <c r="I87" s="1004" t="e">
        <f ca="1">INDEX(INDIRECT($B87&amp;"!$B$7"),MATCH(INDIRECT($B87&amp;"!$B$3"),관리대장!$B87:$B210,0))</f>
        <v>#N/A</v>
      </c>
      <c r="J87" s="1007" t="s">
        <v>1661</v>
      </c>
      <c r="K87" s="1088" t="s">
        <v>1693</v>
      </c>
      <c r="L87" s="1002"/>
      <c r="M87" s="1002"/>
      <c r="N87" s="1008" t="s">
        <v>1945</v>
      </c>
      <c r="O87" s="1020"/>
      <c r="P87" s="1588" t="e">
        <f ca="1">INDEX(INDIRECT($B87&amp;"!$D$4"),MATCH(INDIRECT($B87&amp;"!$B$3"),관리대장!$B87:$B282,0))</f>
        <v>#N/A</v>
      </c>
    </row>
    <row r="88" spans="1:16" ht="17.25" thickBot="1">
      <c r="A88" s="1038" t="s">
        <v>1856</v>
      </c>
      <c r="B88" s="1170" t="s">
        <v>1947</v>
      </c>
      <c r="C88" s="997" t="e">
        <f ca="1">INDEX(INDIRECT(B88&amp;"!$B$5"),MATCH(INDIRECT(B88&amp;"!$B$3"),관리대장!$B88:$B211,0))</f>
        <v>#N/A</v>
      </c>
      <c r="D88" s="1163" t="str">
        <f ca="1">INDIRECT(ADDRESS(ROWS($E$4:$E5)*1+3,COLUMNS($E$4:E27)*1+4,1,1,$B88))</f>
        <v>정연행</v>
      </c>
      <c r="E88" s="1020" t="str">
        <f ca="1">INDIRECT(ADDRESS(ROWS($E$4:$E5)*1+3,COLUMNS($E$4:F27)*1+4,1,1,$B88))</f>
        <v>620108-2331210</v>
      </c>
      <c r="F88" s="943" t="str">
        <f ca="1">INDIRECT(ADDRESS(ROWS($E$4:$E5)*1+3,COLUMNS($E$4:G27)*1+4,1,1,$B88))</f>
        <v>010-9948-2572</v>
      </c>
      <c r="G88" s="972" t="s">
        <v>350</v>
      </c>
      <c r="H88" s="1567">
        <v>88</v>
      </c>
      <c r="I88" s="1004" t="e">
        <f ca="1">INDEX(INDIRECT($B88&amp;"!$B$7"),MATCH(INDIRECT($B88&amp;"!$B$3"),관리대장!$B88:$B211,0))</f>
        <v>#N/A</v>
      </c>
      <c r="J88" s="943" t="s">
        <v>1956</v>
      </c>
      <c r="K88" s="991" t="s">
        <v>1693</v>
      </c>
      <c r="L88" s="943"/>
      <c r="M88" s="943" t="s">
        <v>1964</v>
      </c>
      <c r="N88" s="1009" t="s">
        <v>1945</v>
      </c>
      <c r="O88" s="1020"/>
      <c r="P88" s="1588" t="e">
        <f ca="1">INDEX(INDIRECT($B88&amp;"!$D$4"),MATCH(INDIRECT($B88&amp;"!$B$3"),관리대장!$B88:$B283,0))</f>
        <v>#N/A</v>
      </c>
    </row>
    <row r="89" spans="1:16" ht="17.25" thickBot="1">
      <c r="A89" s="1038" t="s">
        <v>1857</v>
      </c>
      <c r="B89" s="1170" t="s">
        <v>1947</v>
      </c>
      <c r="C89" s="997" t="e">
        <f ca="1">INDEX(INDIRECT(B89&amp;"!$B$5"),MATCH(INDIRECT(B89&amp;"!$B$3"),관리대장!$B89:$B213,0))</f>
        <v>#N/A</v>
      </c>
      <c r="D89" s="1163" t="str">
        <f ca="1">INDIRECT(ADDRESS(ROWS($E$4:$E6)*1+3,COLUMNS($E$4:E28)*1+4,1,1,$B89))</f>
        <v>진현숙</v>
      </c>
      <c r="E89" s="1020" t="str">
        <f ca="1">INDIRECT(ADDRESS(ROWS($E$4:$E6)*1+3,COLUMNS($E$4:F28)*1+4,1,1,$B89))</f>
        <v>620405-2623612</v>
      </c>
      <c r="F89" s="943" t="str">
        <f ca="1">INDIRECT(ADDRESS(ROWS($E$4:$E6)*1+3,COLUMNS($E$4:G28)*1+4,1,1,$B89))</f>
        <v>010-3299-1699</v>
      </c>
      <c r="G89" s="972" t="s">
        <v>350</v>
      </c>
      <c r="H89" s="1567">
        <v>89</v>
      </c>
      <c r="I89" s="1004" t="e">
        <f ca="1">INDEX(INDIRECT($B89&amp;"!$B$7"),MATCH(INDIRECT($B89&amp;"!$B$3"),관리대장!$B89:$B212,0))</f>
        <v>#N/A</v>
      </c>
      <c r="J89" s="992" t="s">
        <v>1661</v>
      </c>
      <c r="K89" s="1157" t="s">
        <v>1687</v>
      </c>
      <c r="L89" s="943"/>
      <c r="M89" s="943" t="s">
        <v>1963</v>
      </c>
      <c r="N89" s="1009" t="s">
        <v>1945</v>
      </c>
      <c r="O89" s="1020"/>
      <c r="P89" s="1588" t="e">
        <f ca="1">INDEX(INDIRECT($B89&amp;"!$D$4"),MATCH(INDIRECT($B89&amp;"!$B$3"),관리대장!$B89:$B284,0))</f>
        <v>#N/A</v>
      </c>
    </row>
    <row r="90" spans="1:16" ht="17.25" thickBot="1">
      <c r="A90" s="1038" t="s">
        <v>1858</v>
      </c>
      <c r="B90" s="1170" t="s">
        <v>1947</v>
      </c>
      <c r="C90" s="997" t="e">
        <f ca="1">INDEX(INDIRECT(B90&amp;"!$B$5"),MATCH(INDIRECT(B90&amp;"!$B$3"),관리대장!$B90:$B214,0))</f>
        <v>#N/A</v>
      </c>
      <c r="D90" s="1163" t="str">
        <f ca="1">INDIRECT(ADDRESS(ROWS($E$4:$E7)*1+3,COLUMNS($E$4:E29)*1+4,1,1,$B90))</f>
        <v>홍영희</v>
      </c>
      <c r="E90" s="1020" t="str">
        <f ca="1">INDIRECT(ADDRESS(ROWS($E$4:$E7)*1+3,COLUMNS($E$4:F29)*1+4,1,1,$B90))</f>
        <v>531001-2351114</v>
      </c>
      <c r="F90" s="943" t="str">
        <f ca="1">INDIRECT(ADDRESS(ROWS($E$4:$E7)*1+3,COLUMNS($E$4:G29)*1+4,1,1,$B90))</f>
        <v>010-5308-5481</v>
      </c>
      <c r="G90" s="972" t="s">
        <v>350</v>
      </c>
      <c r="H90" s="1567">
        <v>90</v>
      </c>
      <c r="I90" s="1004" t="e">
        <f ca="1">INDEX(INDIRECT($B90&amp;"!$B$7"),MATCH(INDIRECT($B90&amp;"!$B$3"),관리대장!$B90:$B213,0))</f>
        <v>#N/A</v>
      </c>
      <c r="J90" s="992" t="s">
        <v>1662</v>
      </c>
      <c r="K90" s="991" t="s">
        <v>1688</v>
      </c>
      <c r="L90" s="943"/>
      <c r="M90" s="943" t="s">
        <v>1965</v>
      </c>
      <c r="N90" s="1009" t="s">
        <v>1945</v>
      </c>
      <c r="O90" s="1020"/>
      <c r="P90" s="1588" t="e">
        <f ca="1">INDEX(INDIRECT($B90&amp;"!$D$4"),MATCH(INDIRECT($B90&amp;"!$B$3"),관리대장!$B90:$B285,0))</f>
        <v>#N/A</v>
      </c>
    </row>
    <row r="91" spans="1:16" ht="17.25" thickBot="1">
      <c r="A91" s="1038" t="s">
        <v>1859</v>
      </c>
      <c r="B91" s="1171" t="s">
        <v>1947</v>
      </c>
      <c r="C91" s="1017" t="e">
        <f ca="1">INDEX(INDIRECT(B91&amp;"!$B$5"),MATCH(INDIRECT(B91&amp;"!$B$3"),관리대장!$B91:$B215,0))</f>
        <v>#N/A</v>
      </c>
      <c r="D91" s="1165" t="str">
        <f ca="1">INDIRECT(ADDRESS(ROWS($E$4:$E8)*1+3,COLUMNS($E$4:E30)*1+4,1,1,$B91))</f>
        <v>강성희</v>
      </c>
      <c r="E91" s="1021" t="str">
        <f ca="1">INDIRECT(ADDRESS(ROWS($E$4:$E8)*1+3,COLUMNS($E$4:F30)*1+4,1,1,$B91))</f>
        <v>700616-2663319</v>
      </c>
      <c r="F91" s="1004" t="str">
        <f ca="1">INDIRECT(ADDRESS(ROWS($E$4:$E8)*1+3,COLUMNS($E$4:G30)*1+4,1,1,$B91))</f>
        <v>010-7128-5762</v>
      </c>
      <c r="G91" s="1005" t="s">
        <v>350</v>
      </c>
      <c r="H91" s="1567">
        <v>91</v>
      </c>
      <c r="I91" s="1004" t="e">
        <f ca="1">INDEX(INDIRECT($B91&amp;"!$B$7"),MATCH(INDIRECT($B91&amp;"!$B$3"),관리대장!$B91:$B214,0))</f>
        <v>#N/A</v>
      </c>
      <c r="J91" s="1014" t="s">
        <v>1661</v>
      </c>
      <c r="K91" s="1172" t="s">
        <v>1687</v>
      </c>
      <c r="L91" s="1004"/>
      <c r="M91" s="1004" t="s">
        <v>1966</v>
      </c>
      <c r="N91" s="1010" t="s">
        <v>1945</v>
      </c>
      <c r="O91" s="1020"/>
      <c r="P91" s="1588" t="e">
        <f ca="1">INDEX(INDIRECT($B91&amp;"!$D$4"),MATCH(INDIRECT($B91&amp;"!$B$3"),관리대장!$B91:$B286,0))</f>
        <v>#N/A</v>
      </c>
    </row>
    <row r="92" spans="1:16" ht="16.5">
      <c r="A92" s="1038" t="s">
        <v>1860</v>
      </c>
      <c r="B92" s="1173" t="s">
        <v>1079</v>
      </c>
      <c r="C92" s="1018" t="str">
        <f ca="1">INDEX(INDIRECT(B92&amp;"!$B$5"),MATCH(INDIRECT(B92&amp;"!$B$3"),관리대장!$B92:$B219,0))</f>
        <v>2-11320-00437</v>
      </c>
      <c r="D92" s="1167" t="str">
        <f ca="1">INDIRECT(ADDRESS(ROWS($E$4:$E4)*1+3,COLUMNS($E$4:E34)*1+4,1,1,$B92))</f>
        <v>고정옥</v>
      </c>
      <c r="E92" s="1022" t="str">
        <f ca="1">INDIRECT(ADDRESS(ROWS($E$4:$E4)*1+3,COLUMNS($E$4:F34)*1+4,1,1,$B92))</f>
        <v>610211-2932611</v>
      </c>
      <c r="F92" s="1001" t="str">
        <f ca="1">INDIRECT(ADDRESS(ROWS($E$4:$E4)*1+3,COLUMNS($E$4:G34)*1+4,1,1,$B92))</f>
        <v>010-2728-3150</v>
      </c>
      <c r="G92" s="1006" t="s">
        <v>350</v>
      </c>
      <c r="H92" s="1567">
        <v>92</v>
      </c>
      <c r="I92" s="1001" t="str">
        <f ca="1">INDEX(INDIRECT($B92&amp;"!$B$7"),MATCH(INDIRECT($B92&amp;"!$B$3"),관리대장!$B92:$B218,0))</f>
        <v>624-82-00234</v>
      </c>
      <c r="J92" s="1045" t="s">
        <v>1661</v>
      </c>
      <c r="K92" s="1168" t="s">
        <v>1695</v>
      </c>
      <c r="L92" s="1001"/>
      <c r="M92" s="1001" t="s">
        <v>1961</v>
      </c>
      <c r="N92" s="1046" t="s">
        <v>1945</v>
      </c>
      <c r="O92" s="1020"/>
      <c r="P92" s="1588">
        <f ca="1">INDEX(INDIRECT($B92&amp;"!$D$4"),MATCH(INDIRECT($B92&amp;"!$B$3"),관리대장!$B92:$B287,0))</f>
        <v>44128</v>
      </c>
    </row>
    <row r="93" spans="1:16" ht="16.5">
      <c r="A93" s="1038" t="s">
        <v>1861</v>
      </c>
      <c r="B93" s="1170" t="s">
        <v>1079</v>
      </c>
      <c r="C93" s="997" t="str">
        <f ca="1">INDEX(INDIRECT(B93&amp;"!$B$5"),MATCH(INDIRECT(B93&amp;"!$B$3"),관리대장!$B93:$B220,0))</f>
        <v>2-11320-00437</v>
      </c>
      <c r="D93" s="1163" t="str">
        <f ca="1">INDIRECT(ADDRESS(ROWS($E$4:$E5)*1+3,COLUMNS($E$4:E35)*1+4,1,1,$B93))</f>
        <v>권오남</v>
      </c>
      <c r="E93" s="1020" t="str">
        <f ca="1">INDIRECT(ADDRESS(ROWS($E$4:$E5)*1+3,COLUMNS($E$4:F35)*1+4,1,1,$B93))</f>
        <v>491101-2009811</v>
      </c>
      <c r="F93" s="943" t="str">
        <f ca="1">INDIRECT(ADDRESS(ROWS($E$4:$E5)*1+3,COLUMNS($E$4:G35)*1+4,1,1,$B93))</f>
        <v>010-4716-4177</v>
      </c>
      <c r="G93" s="972" t="s">
        <v>350</v>
      </c>
      <c r="H93" s="1567">
        <v>93</v>
      </c>
      <c r="I93" s="943" t="str">
        <f ca="1">INDEX(INDIRECT($B93&amp;"!$B$7"),MATCH(INDIRECT($B93&amp;"!$B$3"),관리대장!$B93:$B219,0))</f>
        <v>624-82-00234</v>
      </c>
      <c r="J93" s="992" t="s">
        <v>1661</v>
      </c>
      <c r="K93" s="1157" t="s">
        <v>1687</v>
      </c>
      <c r="L93" s="943"/>
      <c r="M93" s="943" t="s">
        <v>1959</v>
      </c>
      <c r="N93" s="1009" t="s">
        <v>1945</v>
      </c>
      <c r="O93" s="1020"/>
      <c r="P93" s="1588">
        <f ca="1">INDEX(INDIRECT($B93&amp;"!$D$4"),MATCH(INDIRECT($B93&amp;"!$B$3"),관리대장!$B93:$B288,0))</f>
        <v>44128</v>
      </c>
    </row>
    <row r="94" spans="1:16" ht="16.5">
      <c r="A94" s="1038" t="s">
        <v>1862</v>
      </c>
      <c r="B94" s="1170" t="s">
        <v>1079</v>
      </c>
      <c r="C94" s="997" t="str">
        <f ca="1">INDEX(INDIRECT(B94&amp;"!$B$5"),MATCH(INDIRECT(B94&amp;"!$B$3"),관리대장!$B94:$B221,0))</f>
        <v>2-11320-00437</v>
      </c>
      <c r="D94" s="1163" t="str">
        <f ca="1">INDIRECT(ADDRESS(ROWS($E$4:$E6)*1+3,COLUMNS($E$4:E36)*1+4,1,1,$B94))</f>
        <v>권현숙</v>
      </c>
      <c r="E94" s="1020" t="str">
        <f ca="1">INDIRECT(ADDRESS(ROWS($E$4:$E6)*1+3,COLUMNS($E$4:F36)*1+4,1,1,$B94))</f>
        <v>590328-2812826</v>
      </c>
      <c r="F94" s="943" t="str">
        <f ca="1">INDIRECT(ADDRESS(ROWS($E$4:$E6)*1+3,COLUMNS($E$4:G36)*1+4,1,1,$B94))</f>
        <v>010-6353-9964</v>
      </c>
      <c r="G94" s="972" t="s">
        <v>350</v>
      </c>
      <c r="H94" s="1567">
        <v>94</v>
      </c>
      <c r="I94" s="943" t="str">
        <f ca="1">INDEX(INDIRECT($B94&amp;"!$B$7"),MATCH(INDIRECT($B94&amp;"!$B$3"),관리대장!$B94:$B220,0))</f>
        <v>624-82-00234</v>
      </c>
      <c r="J94" s="992" t="s">
        <v>1661</v>
      </c>
      <c r="K94" s="991" t="s">
        <v>1693</v>
      </c>
      <c r="L94" s="943"/>
      <c r="M94" s="943" t="s">
        <v>1967</v>
      </c>
      <c r="N94" s="1009" t="s">
        <v>1945</v>
      </c>
      <c r="O94" s="1020"/>
      <c r="P94" s="1588">
        <f ca="1">INDEX(INDIRECT($B94&amp;"!$D$4"),MATCH(INDIRECT($B94&amp;"!$B$3"),관리대장!$B94:$B289,0))</f>
        <v>44128</v>
      </c>
    </row>
    <row r="95" spans="1:16" ht="16.5">
      <c r="A95" s="1038" t="s">
        <v>1863</v>
      </c>
      <c r="B95" s="1170" t="s">
        <v>1079</v>
      </c>
      <c r="C95" s="997" t="str">
        <f ca="1">INDEX(INDIRECT(B95&amp;"!$B$5"),MATCH(INDIRECT(B95&amp;"!$B$3"),관리대장!$B95:$B222,0))</f>
        <v>2-11320-00437</v>
      </c>
      <c r="D95" s="1163" t="str">
        <f ca="1">INDIRECT(ADDRESS(ROWS($E$4:$E7)*1+3,COLUMNS($E$4:E37)*1+4,1,1,$B95))</f>
        <v>김명순</v>
      </c>
      <c r="E95" s="1020" t="str">
        <f ca="1">INDIRECT(ADDRESS(ROWS($E$4:$E7)*1+3,COLUMNS($E$4:F37)*1+4,1,1,$B95))</f>
        <v>470110-2031113</v>
      </c>
      <c r="F95" s="943" t="str">
        <f ca="1">INDIRECT(ADDRESS(ROWS($E$4:$E7)*1+3,COLUMNS($E$4:G37)*1+4,1,1,$B95))</f>
        <v>010-4053-1033</v>
      </c>
      <c r="G95" s="972" t="s">
        <v>350</v>
      </c>
      <c r="H95" s="1567">
        <v>95</v>
      </c>
      <c r="I95" s="943" t="str">
        <f ca="1">INDEX(INDIRECT($B95&amp;"!$B$7"),MATCH(INDIRECT($B95&amp;"!$B$3"),관리대장!$B95:$B221,0))</f>
        <v>624-82-00234</v>
      </c>
      <c r="J95" s="992" t="s">
        <v>1661</v>
      </c>
      <c r="K95" s="991"/>
      <c r="L95" s="943"/>
      <c r="M95" s="943"/>
      <c r="N95" s="1009" t="s">
        <v>1945</v>
      </c>
      <c r="O95" s="1020"/>
      <c r="P95" s="1588">
        <f ca="1">INDEX(INDIRECT($B95&amp;"!$D$4"),MATCH(INDIRECT($B95&amp;"!$B$3"),관리대장!$B95:$B290,0))</f>
        <v>44128</v>
      </c>
    </row>
    <row r="96" spans="1:16" ht="16.5">
      <c r="A96" s="1038" t="s">
        <v>1864</v>
      </c>
      <c r="B96" s="1170" t="s">
        <v>1079</v>
      </c>
      <c r="C96" s="997" t="str">
        <f ca="1">INDEX(INDIRECT(B96&amp;"!$B$5"),MATCH(INDIRECT(B96&amp;"!$B$3"),관리대장!$B96:$B223,0))</f>
        <v>2-11320-00437</v>
      </c>
      <c r="D96" s="1163" t="str">
        <f ca="1">INDIRECT(ADDRESS(ROWS($E$4:$E8)*1+3,COLUMNS($E$4:E38)*1+4,1,1,$B96))</f>
        <v>남순우</v>
      </c>
      <c r="E96" s="1020" t="str">
        <f ca="1">INDIRECT(ADDRESS(ROWS($E$4:$E8)*1+3,COLUMNS($E$4:F38)*1+4,1,1,$B96))</f>
        <v>460214-2025011</v>
      </c>
      <c r="F96" s="943" t="str">
        <f ca="1">INDIRECT(ADDRESS(ROWS($E$4:$E8)*1+3,COLUMNS($E$4:G38)*1+4,1,1,$B96))</f>
        <v>010-3176-3920</v>
      </c>
      <c r="G96" s="972" t="s">
        <v>350</v>
      </c>
      <c r="H96" s="1567">
        <v>96</v>
      </c>
      <c r="I96" s="943" t="str">
        <f ca="1">INDEX(INDIRECT($B96&amp;"!$B$7"),MATCH(INDIRECT($B96&amp;"!$B$3"),관리대장!$B96:$B222,0))</f>
        <v>624-82-00234</v>
      </c>
      <c r="J96" s="992" t="s">
        <v>1661</v>
      </c>
      <c r="K96" s="991" t="s">
        <v>1693</v>
      </c>
      <c r="L96" s="943"/>
      <c r="M96" s="943" t="s">
        <v>1960</v>
      </c>
      <c r="N96" s="1009" t="s">
        <v>1945</v>
      </c>
      <c r="O96" s="1020"/>
      <c r="P96" s="1588">
        <f ca="1">INDEX(INDIRECT($B96&amp;"!$D$4"),MATCH(INDIRECT($B96&amp;"!$B$3"),관리대장!$B96:$B291,0))</f>
        <v>44128</v>
      </c>
    </row>
    <row r="97" spans="1:16" ht="16.5">
      <c r="A97" s="1038" t="s">
        <v>1865</v>
      </c>
      <c r="B97" s="1170" t="s">
        <v>1079</v>
      </c>
      <c r="C97" s="997" t="str">
        <f ca="1">INDEX(INDIRECT(B97&amp;"!$B$5"),MATCH(INDIRECT(B97&amp;"!$B$3"),관리대장!$B97:$B224,0))</f>
        <v>2-11320-00437</v>
      </c>
      <c r="D97" s="1163" t="str">
        <f ca="1">INDIRECT(ADDRESS(ROWS($E$4:$E9)*1+3,COLUMNS($E$4:E39)*1+4,1,1,$B97))</f>
        <v>임영희</v>
      </c>
      <c r="E97" s="1020" t="str">
        <f ca="1">INDIRECT(ADDRESS(ROWS($E$4:$E9)*1+3,COLUMNS($E$4:F39)*1+4,1,1,$B97))</f>
        <v>640715-2530911</v>
      </c>
      <c r="F97" s="943" t="str">
        <f ca="1">INDIRECT(ADDRESS(ROWS($E$4:$E9)*1+3,COLUMNS($E$4:G39)*1+4,1,1,$B97))</f>
        <v>010-7320-1090</v>
      </c>
      <c r="G97" s="972" t="s">
        <v>350</v>
      </c>
      <c r="H97" s="1567">
        <v>97</v>
      </c>
      <c r="I97" s="943" t="str">
        <f ca="1">INDEX(INDIRECT($B97&amp;"!$B$7"),MATCH(INDIRECT($B97&amp;"!$B$3"),관리대장!$B97:$B223,0))</f>
        <v>624-82-00234</v>
      </c>
      <c r="J97" s="992" t="s">
        <v>1661</v>
      </c>
      <c r="K97" s="991"/>
      <c r="L97" s="943"/>
      <c r="M97" s="943" t="s">
        <v>1991</v>
      </c>
      <c r="N97" s="1009" t="s">
        <v>1992</v>
      </c>
      <c r="O97" s="1020"/>
      <c r="P97" s="1588">
        <f ca="1">INDEX(INDIRECT($B97&amp;"!$D$4"),MATCH(INDIRECT($B97&amp;"!$B$3"),관리대장!$B97:$B292,0))</f>
        <v>44128</v>
      </c>
    </row>
    <row r="98" spans="1:16" ht="17.25" thickBot="1">
      <c r="A98" s="1038" t="s">
        <v>1866</v>
      </c>
      <c r="B98" s="1171" t="s">
        <v>1079</v>
      </c>
      <c r="C98" s="1017" t="str">
        <f ca="1">INDEX(INDIRECT(B98&amp;"!$B$5"),MATCH(INDIRECT(B98&amp;"!$B$3"),관리대장!$B98:$B225,0))</f>
        <v>2-11320-00437</v>
      </c>
      <c r="D98" s="1165" t="str">
        <f ca="1">INDIRECT(ADDRESS(ROWS($E$4:$E10)*1+3,COLUMNS($E$4:E40)*1+4,1,1,$B98))</f>
        <v>최연옥</v>
      </c>
      <c r="E98" s="1021" t="str">
        <f ca="1">INDIRECT(ADDRESS(ROWS($E$4:$E10)*1+3,COLUMNS($E$4:F40)*1+4,1,1,$B98))</f>
        <v>580909-2627923</v>
      </c>
      <c r="F98" s="1004" t="str">
        <f ca="1">INDIRECT(ADDRESS(ROWS($E$4:$E10)*1+3,COLUMNS($E$4:G40)*1+4,1,1,$B98))</f>
        <v>010-4757-7225</v>
      </c>
      <c r="G98" s="1005" t="s">
        <v>350</v>
      </c>
      <c r="H98" s="1567">
        <v>98</v>
      </c>
      <c r="I98" s="1004" t="str">
        <f ca="1">INDEX(INDIRECT($B98&amp;"!$B$7"),MATCH(INDIRECT($B98&amp;"!$B$3"),관리대장!$B98:$B224,0))</f>
        <v>624-82-00234</v>
      </c>
      <c r="J98" s="1014" t="s">
        <v>1661</v>
      </c>
      <c r="K98" s="1090" t="s">
        <v>1688</v>
      </c>
      <c r="L98" s="1004"/>
      <c r="M98" s="1004" t="s">
        <v>1968</v>
      </c>
      <c r="N98" s="1010" t="s">
        <v>1945</v>
      </c>
      <c r="O98" s="1020"/>
      <c r="P98" s="1588">
        <f ca="1">INDEX(INDIRECT($B98&amp;"!$D$4"),MATCH(INDIRECT($B98&amp;"!$B$3"),관리대장!$B98:$B293,0))</f>
        <v>44128</v>
      </c>
    </row>
    <row r="99" spans="1:16" ht="16.5">
      <c r="A99" s="1038" t="s">
        <v>1867</v>
      </c>
      <c r="B99" s="1173" t="s">
        <v>1871</v>
      </c>
      <c r="C99" s="1018" t="str">
        <f ca="1">INDEX(INDIRECT(B99&amp;"!$B$5"),MATCH(INDIRECT(B99&amp;"!$B$3"),관리대장!$B99:$B226,0))</f>
        <v>3-11320-00301</v>
      </c>
      <c r="D99" s="1167" t="str">
        <f ca="1">INDIRECT(ADDRESS(ROWS($E$4:$E4)*1+3,COLUMNS($E$4:E41)*1+4,1,1,$B99))</f>
        <v>이봉종</v>
      </c>
      <c r="E99" s="1022" t="str">
        <f ca="1">INDIRECT(ADDRESS(ROWS($E$4:$E4)*1+3,COLUMNS($E$4:F41)*1+4,1,1,$B99))</f>
        <v>490905-2051816</v>
      </c>
      <c r="F99" s="1001" t="str">
        <f ca="1">INDIRECT(ADDRESS(ROWS($E$4:$E4)*1+3,COLUMNS($E$4:G41)*1+4,1,1,$B99))</f>
        <v>010-2930-3391</v>
      </c>
      <c r="G99" s="1006" t="s">
        <v>350</v>
      </c>
      <c r="H99" s="1567">
        <v>99</v>
      </c>
      <c r="I99" s="1001" t="str">
        <f ca="1">INDEX(INDIRECT($B99&amp;"!$B$7"),MATCH(INDIRECT($B99&amp;"!$B$3"),관리대장!$B99:$B225,0))</f>
        <v>217-80-20310</v>
      </c>
      <c r="J99" s="1045" t="s">
        <v>1661</v>
      </c>
      <c r="K99" s="1168" t="s">
        <v>1688</v>
      </c>
      <c r="L99" s="1001"/>
      <c r="M99" s="1001" t="s">
        <v>1971</v>
      </c>
      <c r="N99" s="1046" t="s">
        <v>1945</v>
      </c>
      <c r="O99" s="1020" t="s">
        <v>2006</v>
      </c>
      <c r="P99" s="1588">
        <f ca="1">INDEX(INDIRECT($B99&amp;"!$D$4"),MATCH(INDIRECT($B99&amp;"!$B$3"),관리대장!$B99:$B294,0))</f>
        <v>44128</v>
      </c>
    </row>
    <row r="100" spans="1:16" ht="17.25" thickBot="1">
      <c r="A100" s="1084" t="s">
        <v>1868</v>
      </c>
      <c r="B100" s="1174" t="s">
        <v>1716</v>
      </c>
      <c r="C100" s="1023" t="str">
        <f ca="1">INDEX(INDIRECT(B100&amp;"!$B$5"),MATCH(INDIRECT(B100&amp;"!$B$3"),관리대장!$B100:$B227,0))</f>
        <v>3-11320-00301</v>
      </c>
      <c r="D100" s="1175" t="str">
        <f ca="1">INDIRECT(ADDRESS(ROWS($E$4:$E5)*1+3,COLUMNS($E$4:E42)*1+4,1,1,$B100))</f>
        <v>신정애</v>
      </c>
      <c r="E100" s="1024" t="str">
        <f ca="1">INDIRECT(ADDRESS(ROWS($E$4:$E5)*1+3,COLUMNS($E$4:F42)*1+4,1,1,$B100))</f>
        <v>590812-2017813</v>
      </c>
      <c r="F100" s="998" t="str">
        <f ca="1">INDIRECT(ADDRESS(ROWS($E$4:$E5)*1+3,COLUMNS($E$4:G42)*1+4,1,1,$B100))</f>
        <v>010-6822-3493</v>
      </c>
      <c r="G100" s="999" t="s">
        <v>350</v>
      </c>
      <c r="H100" s="1567">
        <v>100</v>
      </c>
      <c r="I100" s="998" t="str">
        <f ca="1">INDEX(INDIRECT($B100&amp;"!$B$7"),MATCH(INDIRECT($B100&amp;"!$B$3"),관리대장!$B100:$B226,0))</f>
        <v>217-80-20310</v>
      </c>
      <c r="J100" s="1047" t="s">
        <v>1661</v>
      </c>
      <c r="K100" s="1176" t="s">
        <v>1695</v>
      </c>
      <c r="L100" s="998"/>
      <c r="M100" s="998" t="s">
        <v>1962</v>
      </c>
      <c r="N100" s="1048" t="s">
        <v>1945</v>
      </c>
      <c r="O100" s="1020"/>
      <c r="P100" s="1588">
        <f ca="1">INDEX(INDIRECT($B100&amp;"!$D$4"),MATCH(INDIRECT($B100&amp;"!$B$3"),관리대장!$B100:$B295,0))</f>
        <v>44128</v>
      </c>
    </row>
    <row r="101" spans="1:16" ht="17.25" thickBot="1">
      <c r="A101" s="1247" t="s">
        <v>1869</v>
      </c>
      <c r="B101" s="1248" t="s">
        <v>2003</v>
      </c>
      <c r="C101" s="1249" t="str">
        <f ca="1">INDEX(INDIRECT(B101&amp;"!$B$5"),MATCH(INDIRECT(B101&amp;"!$B$3"),관리대장!$B101:$B228,0))</f>
        <v>3-11350-00332</v>
      </c>
      <c r="D101" s="1250" t="str">
        <f ca="1">INDIRECT(ADDRESS(ROWS($E$4:$E4)*1+3,COLUMNS($E$4:E43)*1+4,1,1,$B101))</f>
        <v>맹순옥</v>
      </c>
      <c r="E101" s="1251" t="str">
        <f ca="1">INDIRECT(ADDRESS(ROWS($E$4:$E4)*1+3,COLUMNS($E$4:F43)*1+4,1,1,$B101))</f>
        <v>570129-2031012</v>
      </c>
      <c r="F101" s="1251" t="str">
        <f ca="1">INDIRECT(ADDRESS(ROWS($E$4:$E4)*1+3,COLUMNS($E$4:G43)*1+4,1,1,$B101))</f>
        <v>010-9166-1032</v>
      </c>
      <c r="G101" s="1252" t="s">
        <v>350</v>
      </c>
      <c r="H101" s="1567">
        <v>101</v>
      </c>
      <c r="I101" s="1249" t="str">
        <f ca="1">INDEX(INDIRECT($B101&amp;"!$B$7"),MATCH(INDIRECT($B101&amp;"!$B$3"),관리대장!$B101:$B227,0))</f>
        <v>217-80-21089</v>
      </c>
      <c r="J101" s="1253"/>
      <c r="K101" s="1254" t="s">
        <v>1688</v>
      </c>
      <c r="L101" s="1253"/>
      <c r="M101" s="1253" t="s">
        <v>2005</v>
      </c>
      <c r="N101" s="1255" t="s">
        <v>1945</v>
      </c>
      <c r="O101" s="1256"/>
      <c r="P101" s="1588">
        <f ca="1">INDEX(INDIRECT($B101&amp;"!$D$4"),MATCH(INDIRECT($B101&amp;"!$B$3"),관리대장!$B101:$B296,0))</f>
        <v>44128</v>
      </c>
    </row>
    <row r="102" spans="1:16" ht="12">
      <c r="A102" s="1257" t="s">
        <v>2076</v>
      </c>
      <c r="B102" s="1258" t="s">
        <v>2140</v>
      </c>
      <c r="C102" s="1258" t="str">
        <f ca="1">INDEX(INDIRECT(B102&amp;"!$B$5"),MATCH(INDIRECT(B102&amp;"!$B$3"),관리대장!$B102:$B230,0))</f>
        <v>3-11320-00360</v>
      </c>
      <c r="D102" s="1258" t="str">
        <f ca="1">INDIRECT(ADDRESS(ROWS($E$4:$E4)*1+3,COLUMNS($E$4:E45)*1+4,1,1,$B102))</f>
        <v>김경숙</v>
      </c>
      <c r="E102" s="1258" t="str">
        <f ca="1">INDIRECT(ADDRESS(ROWS($E$4:$E4)*1+3,COLUMNS($E$4:F45)*1+4,1,1,$B102))</f>
        <v>520220-2006528</v>
      </c>
      <c r="F102" s="1258" t="str">
        <f ca="1">INDIRECT(ADDRESS(ROWS($E$4:$E4)*1+3,COLUMNS($E$4:G45)*1+4,1,1,$B102))</f>
        <v>010-8169-0337</v>
      </c>
      <c r="G102" s="1259" t="s">
        <v>350</v>
      </c>
      <c r="H102" s="1567">
        <v>102</v>
      </c>
      <c r="I102" s="1258" t="str">
        <f ca="1">INDEX(INDIRECT($B102&amp;"!$B$7"),MATCH(INDIRECT($B102&amp;"!$B$3"),관리대장!$B102:$B229,0))</f>
        <v>471-80-00451</v>
      </c>
      <c r="J102" s="1258"/>
      <c r="K102" s="1260" t="s">
        <v>1687</v>
      </c>
      <c r="L102" s="1258"/>
      <c r="M102" s="1258" t="s">
        <v>2106</v>
      </c>
      <c r="N102" s="1261" t="s">
        <v>2037</v>
      </c>
      <c r="O102" s="1262"/>
      <c r="P102" s="1588">
        <f ca="1">INDEX(INDIRECT($B102&amp;"!$D$4"),MATCH(INDIRECT($B102&amp;"!$B$3"),관리대장!$B102:$B297,0))</f>
        <v>44135</v>
      </c>
    </row>
    <row r="103" spans="1:16" ht="12">
      <c r="A103" s="1263" t="s">
        <v>2077</v>
      </c>
      <c r="B103" s="1264" t="s">
        <v>2140</v>
      </c>
      <c r="C103" s="1264" t="str">
        <f ca="1">INDEX(INDIRECT(B103&amp;"!$B$5"),MATCH(INDIRECT(B103&amp;"!$B$3"),관리대장!$B103:$B231,0))</f>
        <v>3-11320-00360</v>
      </c>
      <c r="D103" s="1264" t="str">
        <f ca="1">INDIRECT(ADDRESS(ROWS($E$4:$E5)*1+3,COLUMNS($E$4:E46)*1+4,1,1,$B103))</f>
        <v>김경숙</v>
      </c>
      <c r="E103" s="1264" t="str">
        <f ca="1">INDIRECT(ADDRESS(ROWS($E$4:$E5)*1+3,COLUMNS($E$4:F46)*1+4,1,1,$B103))</f>
        <v>560825-2670517</v>
      </c>
      <c r="F103" s="1264" t="str">
        <f ca="1">INDIRECT(ADDRESS(ROWS($E$4:$E5)*1+3,COLUMNS($E$4:G46)*1+4,1,1,$B103))</f>
        <v>010-2788-2608</v>
      </c>
      <c r="G103" s="1265" t="s">
        <v>350</v>
      </c>
      <c r="H103" s="1567">
        <v>103</v>
      </c>
      <c r="I103" s="1264" t="str">
        <f ca="1">INDEX(INDIRECT($B103&amp;"!$B$7"),MATCH(INDIRECT($B103&amp;"!$B$3"),관리대장!$B103:$B230,0))</f>
        <v>471-80-00451</v>
      </c>
      <c r="J103" s="1264"/>
      <c r="K103" s="1266" t="s">
        <v>1693</v>
      </c>
      <c r="L103" s="1264"/>
      <c r="M103" s="1264" t="s">
        <v>2125</v>
      </c>
      <c r="N103" s="1267" t="s">
        <v>2037</v>
      </c>
      <c r="O103" s="1268"/>
      <c r="P103" s="1588">
        <f ca="1">INDEX(INDIRECT($B103&amp;"!$D$4"),MATCH(INDIRECT($B103&amp;"!$B$3"),관리대장!$B103:$B298,0))</f>
        <v>44135</v>
      </c>
    </row>
    <row r="104" spans="1:16" ht="12">
      <c r="A104" s="1263" t="s">
        <v>2078</v>
      </c>
      <c r="B104" s="1264" t="s">
        <v>2140</v>
      </c>
      <c r="C104" s="1264" t="str">
        <f ca="1">INDEX(INDIRECT(B104&amp;"!$B$5"),MATCH(INDIRECT(B104&amp;"!$B$3"),관리대장!$B104:$B232,0))</f>
        <v>3-11320-00360</v>
      </c>
      <c r="D104" s="1264" t="str">
        <f ca="1">INDIRECT(ADDRESS(ROWS($E$4:$E6)*1+3,COLUMNS($E$4:E47)*1+4,1,1,$B104))</f>
        <v>김남례</v>
      </c>
      <c r="E104" s="1264" t="str">
        <f ca="1">INDIRECT(ADDRESS(ROWS($E$4:$E6)*1+3,COLUMNS($E$4:F47)*1+4,1,1,$B104))</f>
        <v>601210-2321326</v>
      </c>
      <c r="F104" s="1264" t="str">
        <f ca="1">INDIRECT(ADDRESS(ROWS($E$4:$E6)*1+3,COLUMNS($E$4:G47)*1+4,1,1,$B104))</f>
        <v>010-3006-5328</v>
      </c>
      <c r="G104" s="1265" t="s">
        <v>350</v>
      </c>
      <c r="H104" s="1567">
        <v>104</v>
      </c>
      <c r="I104" s="1264" t="str">
        <f ca="1">INDEX(INDIRECT($B104&amp;"!$B$7"),MATCH(INDIRECT($B104&amp;"!$B$3"),관리대장!$B104:$B231,0))</f>
        <v>471-80-00451</v>
      </c>
      <c r="J104" s="1264"/>
      <c r="K104" s="1266" t="s">
        <v>1687</v>
      </c>
      <c r="L104" s="1264"/>
      <c r="M104" s="1264" t="s">
        <v>2115</v>
      </c>
      <c r="N104" s="1267" t="s">
        <v>2037</v>
      </c>
      <c r="O104" s="1268"/>
      <c r="P104" s="1588">
        <f ca="1">INDEX(INDIRECT($B104&amp;"!$D$4"),MATCH(INDIRECT($B104&amp;"!$B$3"),관리대장!$B104:$B299,0))</f>
        <v>44135</v>
      </c>
    </row>
    <row r="105" spans="1:16" ht="12">
      <c r="A105" s="1263" t="s">
        <v>2079</v>
      </c>
      <c r="B105" s="1264" t="s">
        <v>2140</v>
      </c>
      <c r="C105" s="1264" t="str">
        <f ca="1">INDEX(INDIRECT(B105&amp;"!$B$5"),MATCH(INDIRECT(B105&amp;"!$B$3"),관리대장!$B105:$B233,0))</f>
        <v>3-11320-00360</v>
      </c>
      <c r="D105" s="1264" t="str">
        <f ca="1">INDIRECT(ADDRESS(ROWS($E$4:$E7)*1+3,COLUMNS($E$4:E48)*1+4,1,1,$B105))</f>
        <v>김명순</v>
      </c>
      <c r="E105" s="1264" t="str">
        <f ca="1">INDIRECT(ADDRESS(ROWS($E$4:$E7)*1+3,COLUMNS($E$4:F48)*1+4,1,1,$B105))</f>
        <v>520209-2030223</v>
      </c>
      <c r="F105" s="1264" t="str">
        <f ca="1">INDIRECT(ADDRESS(ROWS($E$4:$E7)*1+3,COLUMNS($E$4:G48)*1+4,1,1,$B105))</f>
        <v>010-2226-5234</v>
      </c>
      <c r="G105" s="1265" t="s">
        <v>350</v>
      </c>
      <c r="H105" s="1567">
        <v>105</v>
      </c>
      <c r="I105" s="1264" t="str">
        <f ca="1">INDEX(INDIRECT($B105&amp;"!$B$7"),MATCH(INDIRECT($B105&amp;"!$B$3"),관리대장!$B105:$B232,0))</f>
        <v>471-80-00451</v>
      </c>
      <c r="J105" s="1264"/>
      <c r="K105" s="1266" t="s">
        <v>1692</v>
      </c>
      <c r="L105" s="1264"/>
      <c r="M105" s="1264" t="s">
        <v>2107</v>
      </c>
      <c r="N105" s="1267" t="s">
        <v>2037</v>
      </c>
      <c r="O105" s="1268"/>
      <c r="P105" s="1588">
        <f ca="1">INDEX(INDIRECT($B105&amp;"!$D$4"),MATCH(INDIRECT($B105&amp;"!$B$3"),관리대장!$B105:$B300,0))</f>
        <v>44135</v>
      </c>
    </row>
    <row r="106" spans="1:16" ht="12">
      <c r="A106" s="1263" t="s">
        <v>2080</v>
      </c>
      <c r="B106" s="1264" t="s">
        <v>2140</v>
      </c>
      <c r="C106" s="1264" t="str">
        <f ca="1">INDEX(INDIRECT(B106&amp;"!$B$5"),MATCH(INDIRECT(B106&amp;"!$B$3"),관리대장!$B106:$B234,0))</f>
        <v>3-11320-00360</v>
      </c>
      <c r="D106" s="1264" t="str">
        <f ca="1">INDIRECT(ADDRESS(ROWS($E$4:$E8)*1+3,COLUMNS($E$4:E49)*1+4,1,1,$B106))</f>
        <v>김보예</v>
      </c>
      <c r="E106" s="1264" t="str">
        <f ca="1">INDIRECT(ADDRESS(ROWS($E$4:$E8)*1+3,COLUMNS($E$4:F49)*1+4,1,1,$B106))</f>
        <v>481129-2480713</v>
      </c>
      <c r="F106" s="1264" t="str">
        <f ca="1">INDIRECT(ADDRESS(ROWS($E$4:$E8)*1+3,COLUMNS($E$4:G49)*1+4,1,1,$B106))</f>
        <v>010-2511-1529</v>
      </c>
      <c r="G106" s="1265" t="s">
        <v>350</v>
      </c>
      <c r="H106" s="1567">
        <v>106</v>
      </c>
      <c r="I106" s="1264" t="str">
        <f ca="1">INDEX(INDIRECT($B106&amp;"!$B$7"),MATCH(INDIRECT($B106&amp;"!$B$3"),관리대장!$B106:$B233,0))</f>
        <v>471-80-00451</v>
      </c>
      <c r="J106" s="1264"/>
      <c r="K106" s="1266" t="s">
        <v>1688</v>
      </c>
      <c r="L106" s="1264"/>
      <c r="M106" s="1264" t="s">
        <v>2127</v>
      </c>
      <c r="N106" s="1267" t="s">
        <v>2037</v>
      </c>
      <c r="O106" s="1268"/>
      <c r="P106" s="1588">
        <f ca="1">INDEX(INDIRECT($B106&amp;"!$D$4"),MATCH(INDIRECT($B106&amp;"!$B$3"),관리대장!$B106:$B301,0))</f>
        <v>44135</v>
      </c>
    </row>
    <row r="107" spans="1:16" ht="12">
      <c r="A107" s="1263" t="s">
        <v>2081</v>
      </c>
      <c r="B107" s="1264" t="s">
        <v>2140</v>
      </c>
      <c r="C107" s="1264" t="str">
        <f ca="1">INDEX(INDIRECT(B107&amp;"!$B$5"),MATCH(INDIRECT(B107&amp;"!$B$3"),관리대장!$B107:$B235,0))</f>
        <v>3-11320-00360</v>
      </c>
      <c r="D107" s="1264" t="str">
        <f ca="1">INDIRECT(ADDRESS(ROWS($E$4:$E9)*1+3,COLUMNS($E$4:E50)*1+4,1,1,$B107))</f>
        <v>김수현</v>
      </c>
      <c r="E107" s="1264" t="str">
        <f ca="1">INDIRECT(ADDRESS(ROWS($E$4:$E9)*1+3,COLUMNS($E$4:F50)*1+4,1,1,$B107))</f>
        <v>610503-2627927</v>
      </c>
      <c r="F107" s="1264" t="str">
        <f ca="1">INDIRECT(ADDRESS(ROWS($E$4:$E9)*1+3,COLUMNS($E$4:G50)*1+4,1,1,$B107))</f>
        <v>010-2550-6932</v>
      </c>
      <c r="G107" s="1265" t="s">
        <v>350</v>
      </c>
      <c r="H107" s="1567">
        <v>107</v>
      </c>
      <c r="I107" s="1264" t="str">
        <f ca="1">INDEX(INDIRECT($B107&amp;"!$B$7"),MATCH(INDIRECT($B107&amp;"!$B$3"),관리대장!$B107:$B234,0))</f>
        <v>471-80-00451</v>
      </c>
      <c r="J107" s="1264"/>
      <c r="K107" s="1266" t="s">
        <v>1693</v>
      </c>
      <c r="L107" s="1264"/>
      <c r="M107" s="1264" t="s">
        <v>2144</v>
      </c>
      <c r="N107" s="1267" t="s">
        <v>2037</v>
      </c>
      <c r="O107" s="1268"/>
      <c r="P107" s="1588">
        <f ca="1">INDEX(INDIRECT($B107&amp;"!$D$4"),MATCH(INDIRECT($B107&amp;"!$B$3"),관리대장!$B107:$B302,0))</f>
        <v>44135</v>
      </c>
    </row>
    <row r="108" spans="1:16" ht="12">
      <c r="A108" s="1263" t="s">
        <v>2082</v>
      </c>
      <c r="B108" s="1264" t="s">
        <v>2140</v>
      </c>
      <c r="C108" s="1264" t="str">
        <f ca="1">INDEX(INDIRECT(B108&amp;"!$B$5"),MATCH(INDIRECT(B108&amp;"!$B$3"),관리대장!$B108:$B236,0))</f>
        <v>3-11320-00360</v>
      </c>
      <c r="D108" s="1264" t="str">
        <f ca="1">INDIRECT(ADDRESS(ROWS($E$4:$E10)*1+3,COLUMNS($E$4:E51)*1+4,1,1,$B108))</f>
        <v>김영창</v>
      </c>
      <c r="E108" s="1264" t="str">
        <f ca="1">INDIRECT(ADDRESS(ROWS($E$4:$E10)*1+3,COLUMNS($E$4:F51)*1+4,1,1,$B108))</f>
        <v>600610-2224113</v>
      </c>
      <c r="F108" s="1264" t="str">
        <f ca="1">INDIRECT(ADDRESS(ROWS($E$4:$E10)*1+3,COLUMNS($E$4:G51)*1+4,1,1,$B108))</f>
        <v>010-3896-9197</v>
      </c>
      <c r="G108" s="1265" t="s">
        <v>350</v>
      </c>
      <c r="H108" s="1567">
        <v>108</v>
      </c>
      <c r="I108" s="1264" t="str">
        <f ca="1">INDEX(INDIRECT($B108&amp;"!$B$7"),MATCH(INDIRECT($B108&amp;"!$B$3"),관리대장!$B108:$B235,0))</f>
        <v>471-80-00451</v>
      </c>
      <c r="J108" s="1264"/>
      <c r="K108" s="1266" t="s">
        <v>1687</v>
      </c>
      <c r="L108" s="1264"/>
      <c r="M108" s="1264" t="s">
        <v>2145</v>
      </c>
      <c r="N108" s="1267" t="s">
        <v>2037</v>
      </c>
      <c r="O108" s="1268"/>
      <c r="P108" s="1588">
        <f ca="1">INDEX(INDIRECT($B108&amp;"!$D$4"),MATCH(INDIRECT($B108&amp;"!$B$3"),관리대장!$B108:$B303,0))</f>
        <v>44135</v>
      </c>
    </row>
    <row r="109" spans="1:16" ht="12">
      <c r="A109" s="1263" t="s">
        <v>2083</v>
      </c>
      <c r="B109" s="1264" t="s">
        <v>2140</v>
      </c>
      <c r="C109" s="1264" t="str">
        <f ca="1">INDEX(INDIRECT(B109&amp;"!$B$5"),MATCH(INDIRECT(B109&amp;"!$B$3"),관리대장!$B109:$B237,0))</f>
        <v>3-11320-00360</v>
      </c>
      <c r="D109" s="1264" t="str">
        <f ca="1">INDIRECT(ADDRESS(ROWS($E$4:$E11)*1+3,COLUMNS($E$4:E52)*1+4,1,1,$B109))</f>
        <v>김옥례</v>
      </c>
      <c r="E109" s="1264" t="str">
        <f ca="1">INDIRECT(ADDRESS(ROWS($E$4:$E11)*1+3,COLUMNS($E$4:F52)*1+4,1,1,$B109))</f>
        <v>610828-2581610</v>
      </c>
      <c r="F109" s="1264" t="str">
        <f ca="1">INDIRECT(ADDRESS(ROWS($E$4:$E11)*1+3,COLUMNS($E$4:G52)*1+4,1,1,$B109))</f>
        <v>010-2443-0182</v>
      </c>
      <c r="G109" s="1265" t="s">
        <v>350</v>
      </c>
      <c r="H109" s="1567">
        <v>109</v>
      </c>
      <c r="I109" s="1264" t="str">
        <f ca="1">INDEX(INDIRECT($B109&amp;"!$B$7"),MATCH(INDIRECT($B109&amp;"!$B$3"),관리대장!$B109:$B236,0))</f>
        <v>471-80-00451</v>
      </c>
      <c r="J109" s="1264"/>
      <c r="K109" s="1266" t="s">
        <v>1692</v>
      </c>
      <c r="L109" s="1264"/>
      <c r="M109" s="1264" t="s">
        <v>2108</v>
      </c>
      <c r="N109" s="1267" t="s">
        <v>2037</v>
      </c>
      <c r="O109" s="1268"/>
      <c r="P109" s="1588">
        <f ca="1">INDEX(INDIRECT($B109&amp;"!$D$4"),MATCH(INDIRECT($B109&amp;"!$B$3"),관리대장!$B109:$B304,0))</f>
        <v>44135</v>
      </c>
    </row>
    <row r="110" spans="1:16" ht="12">
      <c r="A110" s="1263" t="s">
        <v>2084</v>
      </c>
      <c r="B110" s="1264" t="s">
        <v>2140</v>
      </c>
      <c r="C110" s="1264" t="str">
        <f ca="1">INDEX(INDIRECT(B110&amp;"!$B$5"),MATCH(INDIRECT(B110&amp;"!$B$3"),관리대장!$B110:$B238,0))</f>
        <v>3-11320-00360</v>
      </c>
      <c r="D110" s="1264" t="str">
        <f ca="1">INDIRECT(ADDRESS(ROWS($E$4:$E12)*1+3,COLUMNS($E$4:E53)*1+4,1,1,$B110))</f>
        <v>김옥자</v>
      </c>
      <c r="E110" s="1264" t="str">
        <f ca="1">INDIRECT(ADDRESS(ROWS($E$4:$E12)*1+3,COLUMNS($E$4:F53)*1+4,1,1,$B110))</f>
        <v>590401-2333517</v>
      </c>
      <c r="F110" s="1264" t="str">
        <f ca="1">INDIRECT(ADDRESS(ROWS($E$4:$E12)*1+3,COLUMNS($E$4:G53)*1+4,1,1,$B110))</f>
        <v>010-4699-5759</v>
      </c>
      <c r="G110" s="1265" t="s">
        <v>350</v>
      </c>
      <c r="H110" s="1567">
        <v>110</v>
      </c>
      <c r="I110" s="1264" t="str">
        <f ca="1">INDEX(INDIRECT($B110&amp;"!$B$7"),MATCH(INDIRECT($B110&amp;"!$B$3"),관리대장!$B110:$B237,0))</f>
        <v>471-80-00451</v>
      </c>
      <c r="J110" s="1264"/>
      <c r="K110" s="1266" t="s">
        <v>1694</v>
      </c>
      <c r="L110" s="1264"/>
      <c r="M110" s="1264" t="s">
        <v>2331</v>
      </c>
      <c r="N110" s="1267" t="s">
        <v>2037</v>
      </c>
      <c r="O110" s="1268"/>
      <c r="P110" s="1588">
        <f ca="1">INDEX(INDIRECT($B110&amp;"!$D$4"),MATCH(INDIRECT($B110&amp;"!$B$3"),관리대장!$B110:$B305,0))</f>
        <v>44135</v>
      </c>
    </row>
    <row r="111" spans="1:16" ht="12">
      <c r="A111" s="1263" t="s">
        <v>2085</v>
      </c>
      <c r="B111" s="1264" t="s">
        <v>2140</v>
      </c>
      <c r="C111" s="1264" t="str">
        <f ca="1">INDEX(INDIRECT(B111&amp;"!$B$5"),MATCH(INDIRECT(B111&amp;"!$B$3"),관리대장!$B111:$B239,0))</f>
        <v>3-11320-00360</v>
      </c>
      <c r="D111" s="1264" t="str">
        <f ca="1">INDIRECT(ADDRESS(ROWS($E$4:$E13)*1+3,COLUMNS($E$4:E54)*1+4,1,1,$B111))</f>
        <v>김정임</v>
      </c>
      <c r="E111" s="1264" t="str">
        <f ca="1">INDIRECT(ADDRESS(ROWS($E$4:$E13)*1+3,COLUMNS($E$4:F54)*1+4,1,1,$B111))</f>
        <v>570323-2659412</v>
      </c>
      <c r="F111" s="1264" t="str">
        <f ca="1">INDIRECT(ADDRESS(ROWS($E$4:$E13)*1+3,COLUMNS($E$4:G54)*1+4,1,1,$B111))</f>
        <v>010-4102-8049</v>
      </c>
      <c r="G111" s="1265" t="s">
        <v>350</v>
      </c>
      <c r="H111" s="1567">
        <v>111</v>
      </c>
      <c r="I111" s="1264" t="str">
        <f ca="1">INDEX(INDIRECT($B111&amp;"!$B$7"),MATCH(INDIRECT($B111&amp;"!$B$3"),관리대장!$B111:$B238,0))</f>
        <v>471-80-00451</v>
      </c>
      <c r="J111" s="1264"/>
      <c r="K111" s="1266" t="s">
        <v>1687</v>
      </c>
      <c r="L111" s="1264"/>
      <c r="M111" s="1264" t="s">
        <v>2117</v>
      </c>
      <c r="N111" s="1267" t="s">
        <v>2037</v>
      </c>
      <c r="O111" s="1268"/>
      <c r="P111" s="1588">
        <f ca="1">INDEX(INDIRECT($B111&amp;"!$D$4"),MATCH(INDIRECT($B111&amp;"!$B$3"),관리대장!$B111:$B306,0))</f>
        <v>44135</v>
      </c>
    </row>
    <row r="112" spans="1:16" ht="12">
      <c r="A112" s="1263" t="s">
        <v>2086</v>
      </c>
      <c r="B112" s="1264" t="s">
        <v>2140</v>
      </c>
      <c r="C112" s="1264" t="str">
        <f ca="1">INDEX(INDIRECT(B112&amp;"!$B$5"),MATCH(INDIRECT(B112&amp;"!$B$3"),관리대장!$B112:$B240,0))</f>
        <v>3-11320-00360</v>
      </c>
      <c r="D112" s="1264" t="str">
        <f ca="1">INDIRECT(ADDRESS(ROWS($E$4:$E14)*1+3,COLUMNS($E$4:E55)*1+4,1,1,$B112))</f>
        <v>명경심</v>
      </c>
      <c r="E112" s="1264" t="str">
        <f ca="1">INDIRECT(ADDRESS(ROWS($E$4:$E14)*1+3,COLUMNS($E$4:F55)*1+4,1,1,$B112))</f>
        <v>610303-2637214</v>
      </c>
      <c r="F112" s="1264" t="str">
        <f ca="1">INDIRECT(ADDRESS(ROWS($E$4:$E14)*1+3,COLUMNS($E$4:G55)*1+4,1,1,$B112))</f>
        <v>010-7266-2870</v>
      </c>
      <c r="G112" s="1265" t="s">
        <v>350</v>
      </c>
      <c r="H112" s="1567">
        <v>112</v>
      </c>
      <c r="I112" s="1264" t="str">
        <f ca="1">INDEX(INDIRECT($B112&amp;"!$B$7"),MATCH(INDIRECT($B112&amp;"!$B$3"),관리대장!$B112:$B239,0))</f>
        <v>471-80-00451</v>
      </c>
      <c r="J112" s="1264"/>
      <c r="K112" s="1266" t="s">
        <v>1692</v>
      </c>
      <c r="L112" s="1264"/>
      <c r="M112" s="1264" t="s">
        <v>2146</v>
      </c>
      <c r="N112" s="1267" t="s">
        <v>2037</v>
      </c>
      <c r="O112" s="1268"/>
      <c r="P112" s="1588">
        <f ca="1">INDEX(INDIRECT($B112&amp;"!$D$4"),MATCH(INDIRECT($B112&amp;"!$B$3"),관리대장!$B112:$B307,0))</f>
        <v>44135</v>
      </c>
    </row>
    <row r="113" spans="1:20" ht="12">
      <c r="A113" s="1263" t="s">
        <v>2087</v>
      </c>
      <c r="B113" s="1264" t="s">
        <v>2140</v>
      </c>
      <c r="C113" s="1264" t="str">
        <f ca="1">INDEX(INDIRECT(B113&amp;"!$B$5"),MATCH(INDIRECT(B113&amp;"!$B$3"),관리대장!$B113:$B241,0))</f>
        <v>3-11320-00360</v>
      </c>
      <c r="D113" s="1264" t="str">
        <f ca="1">INDIRECT(ADDRESS(ROWS($E$4:$E15)*1+3,COLUMNS($E$4:E56)*1+4,1,1,$B113))</f>
        <v>박갑수</v>
      </c>
      <c r="E113" s="1264" t="str">
        <f ca="1">INDIRECT(ADDRESS(ROWS($E$4:$E15)*1+3,COLUMNS($E$4:F56)*1+4,1,1,$B113))</f>
        <v>610304-1025511</v>
      </c>
      <c r="F113" s="1264" t="str">
        <f ca="1">INDIRECT(ADDRESS(ROWS($E$4:$E15)*1+3,COLUMNS($E$4:G56)*1+4,1,1,$B113))</f>
        <v>010-7673-7302</v>
      </c>
      <c r="G113" s="1265" t="s">
        <v>350</v>
      </c>
      <c r="H113" s="1567">
        <v>113</v>
      </c>
      <c r="I113" s="1264" t="str">
        <f ca="1">INDEX(INDIRECT($B113&amp;"!$B$7"),MATCH(INDIRECT($B113&amp;"!$B$3"),관리대장!$B113:$B240,0))</f>
        <v>471-80-00451</v>
      </c>
      <c r="J113" s="1264"/>
      <c r="K113" s="1266" t="s">
        <v>1688</v>
      </c>
      <c r="L113" s="1264"/>
      <c r="M113" s="1264" t="s">
        <v>2147</v>
      </c>
      <c r="N113" s="1267" t="s">
        <v>2037</v>
      </c>
      <c r="O113" s="1268"/>
      <c r="P113" s="1588">
        <f ca="1">INDEX(INDIRECT($B113&amp;"!$D$4"),MATCH(INDIRECT($B113&amp;"!$B$3"),관리대장!$B113:$B308,0))</f>
        <v>44135</v>
      </c>
    </row>
    <row r="114" spans="1:20" ht="12">
      <c r="A114" s="1263" t="s">
        <v>2088</v>
      </c>
      <c r="B114" s="1264" t="s">
        <v>2140</v>
      </c>
      <c r="C114" s="1264" t="str">
        <f ca="1">INDEX(INDIRECT(B114&amp;"!$B$5"),MATCH(INDIRECT(B114&amp;"!$B$3"),관리대장!$B114:$B242,0))</f>
        <v>3-11320-00360</v>
      </c>
      <c r="D114" s="1264" t="str">
        <f ca="1">INDIRECT(ADDRESS(ROWS($E$4:$E16)*1+3,COLUMNS($E$4:E57)*1+4,1,1,$B114))</f>
        <v>박계남</v>
      </c>
      <c r="E114" s="1264" t="str">
        <f ca="1">INDIRECT(ADDRESS(ROWS($E$4:$E16)*1+3,COLUMNS($E$4:F57)*1+4,1,1,$B114))</f>
        <v>600620-2581612</v>
      </c>
      <c r="F114" s="1264" t="str">
        <f ca="1">INDIRECT(ADDRESS(ROWS($E$4:$E16)*1+3,COLUMNS($E$4:G57)*1+4,1,1,$B114))</f>
        <v>010-4247-1221</v>
      </c>
      <c r="G114" s="1265" t="s">
        <v>350</v>
      </c>
      <c r="H114" s="1567">
        <v>114</v>
      </c>
      <c r="I114" s="1264" t="str">
        <f ca="1">INDEX(INDIRECT($B114&amp;"!$B$7"),MATCH(INDIRECT($B114&amp;"!$B$3"),관리대장!$B114:$B241,0))</f>
        <v>471-80-00451</v>
      </c>
      <c r="J114" s="1264"/>
      <c r="K114" s="1266" t="s">
        <v>1694</v>
      </c>
      <c r="L114" s="1264"/>
      <c r="M114" s="1264" t="s">
        <v>2109</v>
      </c>
      <c r="N114" s="1267" t="s">
        <v>2037</v>
      </c>
      <c r="O114" s="1268"/>
      <c r="P114" s="1588">
        <f ca="1">INDEX(INDIRECT($B114&amp;"!$D$4"),MATCH(INDIRECT($B114&amp;"!$B$3"),관리대장!$B114:$B309,0))</f>
        <v>44135</v>
      </c>
    </row>
    <row r="115" spans="1:20" ht="12">
      <c r="A115" s="1263" t="s">
        <v>2089</v>
      </c>
      <c r="B115" s="1264" t="s">
        <v>2140</v>
      </c>
      <c r="C115" s="1264" t="str">
        <f ca="1">INDEX(INDIRECT(B115&amp;"!$B$5"),MATCH(INDIRECT(B115&amp;"!$B$3"),관리대장!$B115:$B243,0))</f>
        <v>3-11320-00360</v>
      </c>
      <c r="D115" s="1264" t="str">
        <f ca="1">INDIRECT(ADDRESS(ROWS($E$4:$E17)*1+3,COLUMNS($E$4:E58)*1+4,1,1,$B115))</f>
        <v>신경자</v>
      </c>
      <c r="E115" s="1264" t="str">
        <f ca="1">INDIRECT(ADDRESS(ROWS($E$4:$E17)*1+3,COLUMNS($E$4:F58)*1+4,1,1,$B115))</f>
        <v>610902-2906821</v>
      </c>
      <c r="F115" s="1264" t="str">
        <f ca="1">INDIRECT(ADDRESS(ROWS($E$4:$E17)*1+3,COLUMNS($E$4:G58)*1+4,1,1,$B115))</f>
        <v>010-2711-4378</v>
      </c>
      <c r="G115" s="1265" t="s">
        <v>350</v>
      </c>
      <c r="H115" s="1567">
        <v>115</v>
      </c>
      <c r="I115" s="1264" t="str">
        <f ca="1">INDEX(INDIRECT($B115&amp;"!$B$7"),MATCH(INDIRECT($B115&amp;"!$B$3"),관리대장!$B115:$B242,0))</f>
        <v>471-80-00451</v>
      </c>
      <c r="J115" s="1264"/>
      <c r="K115" s="1266" t="s">
        <v>1692</v>
      </c>
      <c r="L115" s="1264"/>
      <c r="M115" s="1264" t="s">
        <v>2110</v>
      </c>
      <c r="N115" s="1267" t="s">
        <v>2121</v>
      </c>
      <c r="O115" s="1268"/>
      <c r="P115" s="1588">
        <f ca="1">INDEX(INDIRECT($B115&amp;"!$D$4"),MATCH(INDIRECT($B115&amp;"!$B$3"),관리대장!$B115:$B310,0))</f>
        <v>44135</v>
      </c>
    </row>
    <row r="116" spans="1:20" ht="12">
      <c r="A116" s="1263" t="s">
        <v>2090</v>
      </c>
      <c r="B116" s="1264" t="s">
        <v>2140</v>
      </c>
      <c r="C116" s="1264" t="str">
        <f ca="1">INDEX(INDIRECT(B116&amp;"!$B$5"),MATCH(INDIRECT(B116&amp;"!$B$3"),관리대장!$B116:$B244,0))</f>
        <v>3-11320-00360</v>
      </c>
      <c r="D116" s="1264" t="str">
        <f ca="1">INDIRECT(ADDRESS(ROWS($E$4:$E18)*1+3,COLUMNS($E$4:E59)*1+4,1,1,$B116))</f>
        <v>이경선</v>
      </c>
      <c r="E116" s="1264" t="str">
        <f ca="1">INDIRECT(ADDRESS(ROWS($E$4:$E18)*1+3,COLUMNS($E$4:F59)*1+4,1,1,$B116))</f>
        <v>630506-2953416</v>
      </c>
      <c r="F116" s="1264" t="str">
        <f ca="1">INDIRECT(ADDRESS(ROWS($E$4:$E18)*1+3,COLUMNS($E$4:G59)*1+4,1,1,$B116))</f>
        <v>010-9898-1548</v>
      </c>
      <c r="G116" s="1265" t="s">
        <v>350</v>
      </c>
      <c r="H116" s="1567">
        <v>116</v>
      </c>
      <c r="I116" s="1264" t="str">
        <f ca="1">INDEX(INDIRECT($B116&amp;"!$B$7"),MATCH(INDIRECT($B116&amp;"!$B$3"),관리대장!$B116:$B243,0))</f>
        <v>471-80-00451</v>
      </c>
      <c r="J116" s="1264"/>
      <c r="K116" s="1266" t="s">
        <v>1692</v>
      </c>
      <c r="L116" s="1264"/>
      <c r="M116" s="1264" t="s">
        <v>2111</v>
      </c>
      <c r="N116" s="1267" t="s">
        <v>2037</v>
      </c>
      <c r="O116" s="1268"/>
      <c r="P116" s="1588">
        <f ca="1">INDEX(INDIRECT($B116&amp;"!$D$4"),MATCH(INDIRECT($B116&amp;"!$B$3"),관리대장!$B116:$B311,0))</f>
        <v>44135</v>
      </c>
    </row>
    <row r="117" spans="1:20" ht="12">
      <c r="A117" s="1263" t="s">
        <v>2091</v>
      </c>
      <c r="B117" s="1264" t="s">
        <v>2140</v>
      </c>
      <c r="C117" s="1264" t="str">
        <f ca="1">INDEX(INDIRECT(B117&amp;"!$B$5"),MATCH(INDIRECT(B117&amp;"!$B$3"),관리대장!$B117:$B245,0))</f>
        <v>3-11320-00360</v>
      </c>
      <c r="D117" s="1264" t="str">
        <f ca="1">INDIRECT(ADDRESS(ROWS($E$4:$E19)*1+3,COLUMNS($E$4:E60)*1+4,1,1,$B117))</f>
        <v>이금자</v>
      </c>
      <c r="E117" s="1264" t="str">
        <f ca="1">INDIRECT(ADDRESS(ROWS($E$4:$E19)*1+3,COLUMNS($E$4:F60)*1+4,1,1,$B117))</f>
        <v>591204-2543328</v>
      </c>
      <c r="F117" s="1264" t="str">
        <f ca="1">INDIRECT(ADDRESS(ROWS($E$4:$E19)*1+3,COLUMNS($E$4:G60)*1+4,1,1,$B117))</f>
        <v>010-2263-5337</v>
      </c>
      <c r="G117" s="1265" t="s">
        <v>350</v>
      </c>
      <c r="H117" s="1567">
        <v>117</v>
      </c>
      <c r="I117" s="1264" t="str">
        <f ca="1">INDEX(INDIRECT($B117&amp;"!$B$7"),MATCH(INDIRECT($B117&amp;"!$B$3"),관리대장!$B117:$B244,0))</f>
        <v>471-80-00451</v>
      </c>
      <c r="J117" s="1264"/>
      <c r="K117" s="1266" t="s">
        <v>1687</v>
      </c>
      <c r="L117" s="1264"/>
      <c r="M117" s="1264" t="s">
        <v>2148</v>
      </c>
      <c r="N117" s="1267" t="s">
        <v>2037</v>
      </c>
      <c r="O117" s="1268"/>
      <c r="P117" s="1588">
        <f ca="1">INDEX(INDIRECT($B117&amp;"!$D$4"),MATCH(INDIRECT($B117&amp;"!$B$3"),관리대장!$B117:$B312,0))</f>
        <v>44135</v>
      </c>
    </row>
    <row r="118" spans="1:20" ht="12">
      <c r="A118" s="1263" t="s">
        <v>2092</v>
      </c>
      <c r="B118" s="1264" t="s">
        <v>2140</v>
      </c>
      <c r="C118" s="1264" t="str">
        <f ca="1">INDEX(INDIRECT(B118&amp;"!$B$5"),MATCH(INDIRECT(B118&amp;"!$B$3"),관리대장!$B118:$B246,0))</f>
        <v>3-11320-00360</v>
      </c>
      <c r="D118" s="1264" t="str">
        <f ca="1">INDIRECT(ADDRESS(ROWS($E$4:$E20)*1+3,COLUMNS($E$4:E61)*1+4,1,1,$B118))</f>
        <v>이남희</v>
      </c>
      <c r="E118" s="1264" t="str">
        <f ca="1">INDIRECT(ADDRESS(ROWS($E$4:$E20)*1+3,COLUMNS($E$4:F61)*1+4,1,1,$B118))</f>
        <v>470620-2030812</v>
      </c>
      <c r="F118" s="1264" t="str">
        <f ca="1">INDIRECT(ADDRESS(ROWS($E$4:$E20)*1+3,COLUMNS($E$4:G61)*1+4,1,1,$B118))</f>
        <v>010-6218-4257</v>
      </c>
      <c r="G118" s="1265" t="s">
        <v>350</v>
      </c>
      <c r="H118" s="1567">
        <v>118</v>
      </c>
      <c r="I118" s="1264" t="str">
        <f ca="1">INDEX(INDIRECT($B118&amp;"!$B$7"),MATCH(INDIRECT($B118&amp;"!$B$3"),관리대장!$B118:$B245,0))</f>
        <v>471-80-00451</v>
      </c>
      <c r="J118" s="1264"/>
      <c r="K118" s="1266" t="s">
        <v>1687</v>
      </c>
      <c r="L118" s="1264"/>
      <c r="M118" s="1264" t="s">
        <v>2113</v>
      </c>
      <c r="N118" s="1267" t="s">
        <v>2037</v>
      </c>
      <c r="O118" s="1268"/>
      <c r="P118" s="1588">
        <f ca="1">INDEX(INDIRECT($B118&amp;"!$D$4"),MATCH(INDIRECT($B118&amp;"!$B$3"),관리대장!$B118:$B313,0))</f>
        <v>44135</v>
      </c>
    </row>
    <row r="119" spans="1:20" ht="12">
      <c r="A119" s="1263" t="s">
        <v>2093</v>
      </c>
      <c r="B119" s="1264" t="s">
        <v>2140</v>
      </c>
      <c r="C119" s="1264" t="str">
        <f ca="1">INDEX(INDIRECT(B119&amp;"!$B$5"),MATCH(INDIRECT(B119&amp;"!$B$3"),관리대장!$B119:$B247,0))</f>
        <v>3-11320-00360</v>
      </c>
      <c r="D119" s="1264" t="str">
        <f ca="1">INDIRECT(ADDRESS(ROWS($E$4:$E21)*1+3,COLUMNS($E$4:E62)*1+4,1,1,$B119))</f>
        <v>이삼남</v>
      </c>
      <c r="E119" s="1264" t="str">
        <f ca="1">INDIRECT(ADDRESS(ROWS($E$4:$E21)*1+3,COLUMNS($E$4:F62)*1+4,1,1,$B119))</f>
        <v>610412-2639813</v>
      </c>
      <c r="F119" s="1264" t="str">
        <f ca="1">INDIRECT(ADDRESS(ROWS($E$4:$E21)*1+3,COLUMNS($E$4:G62)*1+4,1,1,$B119))</f>
        <v>010-7133-2927</v>
      </c>
      <c r="G119" s="1265" t="s">
        <v>350</v>
      </c>
      <c r="H119" s="1567">
        <v>119</v>
      </c>
      <c r="I119" s="1264" t="str">
        <f ca="1">INDEX(INDIRECT($B119&amp;"!$B$7"),MATCH(INDIRECT($B119&amp;"!$B$3"),관리대장!$B119:$B246,0))</f>
        <v>471-80-00451</v>
      </c>
      <c r="J119" s="1264"/>
      <c r="K119" s="1266" t="s">
        <v>1695</v>
      </c>
      <c r="L119" s="1264"/>
      <c r="M119" s="1264" t="s">
        <v>2149</v>
      </c>
      <c r="N119" s="1267" t="s">
        <v>2037</v>
      </c>
      <c r="O119" s="1268"/>
      <c r="P119" s="1588">
        <f ca="1">INDEX(INDIRECT($B119&amp;"!$D$4"),MATCH(INDIRECT($B119&amp;"!$B$3"),관리대장!$B119:$B314,0))</f>
        <v>44135</v>
      </c>
    </row>
    <row r="120" spans="1:20">
      <c r="A120" s="1263" t="s">
        <v>2094</v>
      </c>
      <c r="B120" s="1264" t="s">
        <v>2140</v>
      </c>
      <c r="C120" s="1264" t="str">
        <f ca="1">INDEX(INDIRECT(B120&amp;"!$B$5"),MATCH(INDIRECT(B120&amp;"!$B$3"),관리대장!$B120:$B248,0))</f>
        <v>3-11320-00360</v>
      </c>
      <c r="D120" s="1264" t="str">
        <f ca="1">INDIRECT(ADDRESS(ROWS($E$4:$E22)*1+3,COLUMNS($E$4:E63)*1+4,1,1,$B120))</f>
        <v>이인숙</v>
      </c>
      <c r="E120" s="1264" t="str">
        <f ca="1">INDIRECT(ADDRESS(ROWS($E$4:$E22)*1+3,COLUMNS($E$4:F63)*1+4,1,1,$B120))</f>
        <v>580930-2490516</v>
      </c>
      <c r="F120" s="1264" t="str">
        <f ca="1">INDIRECT(ADDRESS(ROWS($E$4:$E22)*1+3,COLUMNS($E$4:G63)*1+4,1,1,$B120))</f>
        <v>010-2127-8877</v>
      </c>
      <c r="G120" s="1265" t="s">
        <v>350</v>
      </c>
      <c r="H120" s="1567">
        <v>120</v>
      </c>
      <c r="I120" s="1264" t="str">
        <f ca="1">INDEX(INDIRECT($B120&amp;"!$B$7"),MATCH(INDIRECT($B120&amp;"!$B$3"),관리대장!$B120:$B247,0))</f>
        <v>471-80-00451</v>
      </c>
      <c r="J120" s="1264"/>
      <c r="K120" s="1266" t="s">
        <v>1687</v>
      </c>
      <c r="L120" s="1264"/>
      <c r="M120" s="1264" t="s">
        <v>2150</v>
      </c>
      <c r="N120" s="1267" t="s">
        <v>2037</v>
      </c>
      <c r="O120" s="1268"/>
      <c r="P120" s="1588">
        <f ca="1">INDEX(INDIRECT($B120&amp;"!$D$4"),MATCH(INDIRECT($B120&amp;"!$B$3"),관리대장!$B120:$B315,0))</f>
        <v>44135</v>
      </c>
      <c r="R120" s="2044" t="s">
        <v>2152</v>
      </c>
      <c r="S120" s="2044"/>
    </row>
    <row r="121" spans="1:20" ht="12">
      <c r="A121" s="1263" t="s">
        <v>2095</v>
      </c>
      <c r="B121" s="1264" t="s">
        <v>2140</v>
      </c>
      <c r="C121" s="1264" t="str">
        <f ca="1">INDEX(INDIRECT(B121&amp;"!$B$5"),MATCH(INDIRECT(B121&amp;"!$B$3"),관리대장!$B121:$B249,0))</f>
        <v>3-11320-00360</v>
      </c>
      <c r="D121" s="1264" t="str">
        <f ca="1">INDIRECT(ADDRESS(ROWS($E$4:$E23)*1+3,COLUMNS($E$4:E64)*1+4,1,1,$B121))</f>
        <v>이춘자</v>
      </c>
      <c r="E121" s="1264" t="str">
        <f ca="1">INDIRECT(ADDRESS(ROWS($E$4:$E23)*1+3,COLUMNS($E$4:F64)*1+4,1,1,$B121))</f>
        <v>570506-2173515</v>
      </c>
      <c r="F121" s="1264" t="str">
        <f ca="1">INDIRECT(ADDRESS(ROWS($E$4:$E23)*1+3,COLUMNS($E$4:G64)*1+4,1,1,$B121))</f>
        <v>010-5664-1633</v>
      </c>
      <c r="G121" s="1265" t="s">
        <v>350</v>
      </c>
      <c r="H121" s="1567">
        <v>121</v>
      </c>
      <c r="I121" s="1264" t="str">
        <f ca="1">INDEX(INDIRECT($B121&amp;"!$B$7"),MATCH(INDIRECT($B121&amp;"!$B$3"),관리대장!$B121:$B248,0))</f>
        <v>471-80-00451</v>
      </c>
      <c r="J121" s="1264"/>
      <c r="K121" s="1266" t="s">
        <v>1692</v>
      </c>
      <c r="L121" s="1264"/>
      <c r="M121" s="1264" t="s">
        <v>2112</v>
      </c>
      <c r="N121" s="1267" t="s">
        <v>2037</v>
      </c>
      <c r="O121" s="1268"/>
      <c r="P121" s="1588">
        <f ca="1">INDEX(INDIRECT($B121&amp;"!$D$4"),MATCH(INDIRECT($B121&amp;"!$B$3"),관리대장!$B121:$B316,0))</f>
        <v>44135</v>
      </c>
      <c r="R121" s="1177"/>
    </row>
    <row r="122" spans="1:20" ht="12">
      <c r="A122" s="1263" t="s">
        <v>2096</v>
      </c>
      <c r="B122" s="1264" t="s">
        <v>2140</v>
      </c>
      <c r="C122" s="1264" t="str">
        <f ca="1">INDEX(INDIRECT(B122&amp;"!$B$5"),MATCH(INDIRECT(B122&amp;"!$B$3"),관리대장!$B122:$B250,0))</f>
        <v>3-11320-00360</v>
      </c>
      <c r="D122" s="1264" t="str">
        <f ca="1">INDIRECT(ADDRESS(ROWS($E$4:$E24)*1+3,COLUMNS($E$4:E65)*1+4,1,1,$B122))</f>
        <v>조은녀</v>
      </c>
      <c r="E122" s="1264" t="str">
        <f ca="1">INDIRECT(ADDRESS(ROWS($E$4:$E24)*1+3,COLUMNS($E$4:F65)*1+4,1,1,$B122))</f>
        <v>540821-2029415</v>
      </c>
      <c r="F122" s="1264" t="str">
        <f ca="1">INDIRECT(ADDRESS(ROWS($E$4:$E24)*1+3,COLUMNS($E$4:G65)*1+4,1,1,$B122))</f>
        <v>010-6226-5541</v>
      </c>
      <c r="G122" s="1265" t="s">
        <v>350</v>
      </c>
      <c r="H122" s="1567">
        <v>122</v>
      </c>
      <c r="I122" s="1264" t="str">
        <f ca="1">INDEX(INDIRECT($B122&amp;"!$B$7"),MATCH(INDIRECT($B122&amp;"!$B$3"),관리대장!$B122:$B249,0))</f>
        <v>471-80-00451</v>
      </c>
      <c r="J122" s="1264"/>
      <c r="K122" s="1266" t="s">
        <v>1694</v>
      </c>
      <c r="L122" s="1264"/>
      <c r="M122" s="1264" t="s">
        <v>2119</v>
      </c>
      <c r="N122" s="1267" t="s">
        <v>2037</v>
      </c>
      <c r="O122" s="1268"/>
      <c r="P122" s="1588">
        <f ca="1">INDEX(INDIRECT($B122&amp;"!$D$4"),MATCH(INDIRECT($B122&amp;"!$B$3"),관리대장!$B122:$B317,0))</f>
        <v>44135</v>
      </c>
    </row>
    <row r="123" spans="1:20" ht="12">
      <c r="A123" s="1263" t="s">
        <v>2097</v>
      </c>
      <c r="B123" s="1264" t="s">
        <v>2140</v>
      </c>
      <c r="C123" s="1264" t="str">
        <f ca="1">INDEX(INDIRECT(B123&amp;"!$B$5"),MATCH(INDIRECT(B123&amp;"!$B$3"),관리대장!$B123:$B251,0))</f>
        <v>3-11320-00360</v>
      </c>
      <c r="D123" s="1264" t="str">
        <f ca="1">INDIRECT(ADDRESS(ROWS($E$4:$E25)*1+3,COLUMNS($E$4:E66)*1+4,1,1,$B123))</f>
        <v>천정임</v>
      </c>
      <c r="E123" s="1264" t="str">
        <f ca="1">INDIRECT(ADDRESS(ROWS($E$4:$E25)*1+3,COLUMNS($E$4:F66)*1+4,1,1,$B123))</f>
        <v>631012-2657312</v>
      </c>
      <c r="F123" s="1264" t="str">
        <f ca="1">INDIRECT(ADDRESS(ROWS($E$4:$E25)*1+3,COLUMNS($E$4:G66)*1+4,1,1,$B123))</f>
        <v>010-7611-7945</v>
      </c>
      <c r="G123" s="1265" t="s">
        <v>350</v>
      </c>
      <c r="H123" s="1567">
        <v>123</v>
      </c>
      <c r="I123" s="1264" t="str">
        <f ca="1">INDEX(INDIRECT($B123&amp;"!$B$7"),MATCH(INDIRECT($B123&amp;"!$B$3"),관리대장!$B123:$B250,0))</f>
        <v>471-80-00451</v>
      </c>
      <c r="J123" s="1264"/>
      <c r="K123" s="1266" t="s">
        <v>2120</v>
      </c>
      <c r="L123" s="1264" t="s">
        <v>1692</v>
      </c>
      <c r="M123" s="1264" t="s">
        <v>2153</v>
      </c>
      <c r="N123" s="1267" t="s">
        <v>2037</v>
      </c>
      <c r="O123" s="1268"/>
      <c r="P123" s="1588">
        <f ca="1">INDEX(INDIRECT($B123&amp;"!$D$4"),MATCH(INDIRECT($B123&amp;"!$B$3"),관리대장!$B123:$B318,0))</f>
        <v>44135</v>
      </c>
      <c r="Q123" s="991" t="s">
        <v>1687</v>
      </c>
      <c r="R123" s="943" t="s">
        <v>2154</v>
      </c>
      <c r="S123" s="943" t="s">
        <v>2118</v>
      </c>
      <c r="T123" s="1089" t="s">
        <v>2037</v>
      </c>
    </row>
    <row r="124" spans="1:20" ht="12">
      <c r="A124" s="1263" t="s">
        <v>2098</v>
      </c>
      <c r="B124" s="1264" t="s">
        <v>2140</v>
      </c>
      <c r="C124" s="1264" t="str">
        <f ca="1">INDEX(INDIRECT(B124&amp;"!$B$5"),MATCH(INDIRECT(B124&amp;"!$B$3"),관리대장!$B124:$B252,0))</f>
        <v>3-11320-00360</v>
      </c>
      <c r="D124" s="1264" t="str">
        <f ca="1">INDIRECT(ADDRESS(ROWS($E$4:$E26)*1+3,COLUMNS($E$4:E67)*1+4,1,1,$B124))</f>
        <v>최정순</v>
      </c>
      <c r="E124" s="1264" t="str">
        <f ca="1">INDIRECT(ADDRESS(ROWS($E$4:$E26)*1+3,COLUMNS($E$4:F67)*1+4,1,1,$B124))</f>
        <v>510520-2547414</v>
      </c>
      <c r="F124" s="1264" t="str">
        <f ca="1">INDIRECT(ADDRESS(ROWS($E$4:$E26)*1+3,COLUMNS($E$4:G67)*1+4,1,1,$B124))</f>
        <v>010-3932-5259</v>
      </c>
      <c r="G124" s="1265" t="s">
        <v>350</v>
      </c>
      <c r="H124" s="1567">
        <v>124</v>
      </c>
      <c r="I124" s="1264" t="str">
        <f ca="1">INDEX(INDIRECT($B124&amp;"!$B$7"),MATCH(INDIRECT($B124&amp;"!$B$3"),관리대장!$B124:$B251,0))</f>
        <v>471-80-00451</v>
      </c>
      <c r="J124" s="1264"/>
      <c r="K124" s="1266" t="s">
        <v>1687</v>
      </c>
      <c r="L124" s="1264"/>
      <c r="M124" s="1264" t="s">
        <v>2157</v>
      </c>
      <c r="N124" s="1267" t="s">
        <v>2037</v>
      </c>
      <c r="O124" s="1268"/>
      <c r="P124" s="1588">
        <f ca="1">INDEX(INDIRECT($B124&amp;"!$D$4"),MATCH(INDIRECT($B124&amp;"!$B$3"),관리대장!$B124:$B319,0))</f>
        <v>44135</v>
      </c>
    </row>
    <row r="125" spans="1:20" ht="12">
      <c r="A125" s="1263" t="s">
        <v>2099</v>
      </c>
      <c r="B125" s="1264" t="s">
        <v>1969</v>
      </c>
      <c r="C125" s="1264" t="str">
        <f ca="1">INDEX(INDIRECT(B125&amp;"!$B$5"),MATCH(INDIRECT(B125&amp;"!$B$3"),관리대장!$B125:$B255,0))</f>
        <v>3-11320-00321</v>
      </c>
      <c r="D125" s="1264" t="str">
        <f ca="1">INDIRECT(ADDRESS(ROWS($E$4:$E4)*1+3,COLUMNS($E$4:E70)*1+4,1,1,$B125))</f>
        <v>석경옥</v>
      </c>
      <c r="E125" s="1264" t="str">
        <f ca="1">INDIRECT(ADDRESS(ROWS($E$4:$E4)*1+3,COLUMNS($E$4:F70)*1+4,1,1,$B125))</f>
        <v>580209-2396621</v>
      </c>
      <c r="F125" s="1264" t="str">
        <f ca="1">INDIRECT(ADDRESS(ROWS($E$4:$E4)*1+3,COLUMNS($E$4:G70)*1+4,1,1,$B125))</f>
        <v>010-4084-9182</v>
      </c>
      <c r="G125" s="1265" t="s">
        <v>350</v>
      </c>
      <c r="H125" s="1567">
        <v>125</v>
      </c>
      <c r="I125" s="1264" t="str">
        <f ca="1">INDEX(INDIRECT($B125&amp;"!$B$7"),MATCH(INDIRECT($B125&amp;"!$B$3"),관리대장!$B125:$B254,0))</f>
        <v>210-80-17814</v>
      </c>
      <c r="J125" s="1264"/>
      <c r="K125" s="1266" t="s">
        <v>1687</v>
      </c>
      <c r="L125" s="1264"/>
      <c r="M125" s="1264" t="s">
        <v>1952</v>
      </c>
      <c r="N125" s="1267" t="s">
        <v>2037</v>
      </c>
      <c r="O125" s="1268"/>
      <c r="P125" s="1588">
        <f ca="1">INDEX(INDIRECT($B125&amp;"!$D$4"),MATCH(INDIRECT($B125&amp;"!$B$3"),관리대장!$B125:$B320,0))</f>
        <v>44135</v>
      </c>
    </row>
    <row r="126" spans="1:20" ht="12">
      <c r="A126" s="1263" t="s">
        <v>2100</v>
      </c>
      <c r="B126" s="1264" t="s">
        <v>1544</v>
      </c>
      <c r="C126" s="1264" t="str">
        <f ca="1">INDEX(INDIRECT(B126&amp;"!$B$5"),MATCH(INDIRECT(B126&amp;"!$B$3"),관리대장!$B126:$B256,0))</f>
        <v>3-11305-00223</v>
      </c>
      <c r="D126" s="1264" t="str">
        <f ca="1">INDIRECT(ADDRESS(ROWS($E$4:$E4)*1+3,COLUMNS($E$4:E72)*1+4,1,1,$B126))</f>
        <v>나금례</v>
      </c>
      <c r="E126" s="1264" t="str">
        <f ca="1">INDIRECT(ADDRESS(ROWS($E$4:$E4)*1+3,COLUMNS($E$4:F72)*1+4,1,1,$B126))</f>
        <v>500915-2025113</v>
      </c>
      <c r="F126" s="1264" t="str">
        <f ca="1">INDIRECT(ADDRESS(ROWS($E$4:$E4)*1+3,COLUMNS($E$4:G72)*1+4,1,1,$B126))</f>
        <v>010-2727-3469</v>
      </c>
      <c r="G126" s="1265" t="s">
        <v>350</v>
      </c>
      <c r="H126" s="1567">
        <v>126</v>
      </c>
      <c r="I126" s="1264" t="str">
        <f ca="1">INDEX(INDIRECT($B126&amp;"!$B$7"),MATCH(INDIRECT($B126&amp;"!$B$3"),관리대장!$B126:$B256,0))</f>
        <v>540-80-00039</v>
      </c>
      <c r="J126" s="1264"/>
      <c r="K126" s="1266" t="s">
        <v>1693</v>
      </c>
      <c r="L126" s="1264"/>
      <c r="M126" s="1264" t="s">
        <v>2156</v>
      </c>
      <c r="N126" s="1267" t="s">
        <v>2037</v>
      </c>
      <c r="O126" s="1268"/>
      <c r="P126" s="1588">
        <f ca="1">INDEX(INDIRECT($B126&amp;"!$D$4"),MATCH(INDIRECT($B126&amp;"!$B$3"),관리대장!$B126:$B321,0))</f>
        <v>44135</v>
      </c>
    </row>
    <row r="127" spans="1:20" s="1179" customFormat="1" ht="12">
      <c r="A127" s="1263" t="s">
        <v>2101</v>
      </c>
      <c r="B127" s="1264" t="s">
        <v>1544</v>
      </c>
      <c r="C127" s="1264" t="str">
        <f ca="1">INDEX(INDIRECT(B127&amp;"!$B$5"),MATCH(INDIRECT(B127&amp;"!$B$3"),관리대장!$B127:$B257,0))</f>
        <v>3-11305-00223</v>
      </c>
      <c r="D127" s="1264" t="str">
        <f ca="1">INDIRECT(ADDRESS(ROWS($E$4:$E5)*1+3,COLUMNS($E$4:E73)*1+4,1,1,$B127))</f>
        <v>최화자</v>
      </c>
      <c r="E127" s="1264" t="str">
        <f ca="1">INDIRECT(ADDRESS(ROWS($E$4:$E5)*1+3,COLUMNS($E$4:F73)*1+4,1,1,$B127))</f>
        <v>520707-2029717</v>
      </c>
      <c r="F127" s="1264" t="str">
        <f ca="1">INDIRECT(ADDRESS(ROWS($E$4:$E5)*1+3,COLUMNS($E$4:G73)*1+4,1,1,$B127))</f>
        <v>010-4762-5876</v>
      </c>
      <c r="G127" s="1265" t="s">
        <v>350</v>
      </c>
      <c r="H127" s="1567">
        <v>127</v>
      </c>
      <c r="I127" s="1264" t="str">
        <f ca="1">INDEX(INDIRECT($B127&amp;"!$B$7"),MATCH(INDIRECT($B127&amp;"!$B$3"),관리대장!$B127:$B257,0))</f>
        <v>540-80-00039</v>
      </c>
      <c r="J127" s="1264"/>
      <c r="K127" s="1266" t="s">
        <v>1687</v>
      </c>
      <c r="L127" s="1264"/>
      <c r="M127" s="1269" t="s">
        <v>2151</v>
      </c>
      <c r="N127" s="1267" t="s">
        <v>2037</v>
      </c>
      <c r="O127" s="1268"/>
      <c r="P127" s="1588">
        <f ca="1">INDEX(INDIRECT($B127&amp;"!$D$4"),MATCH(INDIRECT($B127&amp;"!$B$3"),관리대장!$B127:$B322,0))</f>
        <v>44135</v>
      </c>
    </row>
    <row r="128" spans="1:20" ht="12">
      <c r="A128" s="1263" t="s">
        <v>2102</v>
      </c>
      <c r="B128" s="1264" t="s">
        <v>1174</v>
      </c>
      <c r="C128" s="1264" t="str">
        <f ca="1">INDEX(INDIRECT(B128&amp;"!$B$5"),MATCH(INDIRECT(B128&amp;"!$B$3"),관리대장!$B128:$B258,0))</f>
        <v>3-11350-00423</v>
      </c>
      <c r="D128" s="1264" t="str">
        <f ca="1">INDIRECT(ADDRESS(ROWS($E$4:$E4)*1+3,COLUMNS($E$4:E70)*1+4,1,1,$B128))</f>
        <v>고향숙</v>
      </c>
      <c r="E128" s="1264" t="str">
        <f ca="1">INDIRECT(ADDRESS(ROWS($E$4:$E4)*1+3,COLUMNS($E$4:F70)*1+4,1,1,$B128))</f>
        <v>600320-2024919</v>
      </c>
      <c r="F128" s="1264" t="str">
        <f ca="1">INDIRECT(ADDRESS(ROWS($E$4:$E4)*1+3,COLUMNS($E$4:G70)*1+4,1,1,$B128))</f>
        <v>010-9073-4787</v>
      </c>
      <c r="G128" s="1265" t="s">
        <v>350</v>
      </c>
      <c r="H128" s="1567">
        <v>128</v>
      </c>
      <c r="I128" s="1264" t="str">
        <f ca="1">INDEX(INDIRECT($B128&amp;"!$B$7"),MATCH(INDIRECT($B128&amp;"!$B$3"),관리대장!$B128:$B254,0))</f>
        <v>702-80-00980</v>
      </c>
      <c r="J128" s="1264"/>
      <c r="K128" s="1266" t="s">
        <v>1688</v>
      </c>
      <c r="L128" s="1264"/>
      <c r="M128" s="1264" t="s">
        <v>2126</v>
      </c>
      <c r="N128" s="1267" t="s">
        <v>2037</v>
      </c>
      <c r="O128" s="1268"/>
      <c r="P128" s="1588">
        <f ca="1">INDEX(INDIRECT($B128&amp;"!$D$4"),MATCH(INDIRECT($B128&amp;"!$B$3"),관리대장!$B128:$B323,0))</f>
        <v>44135</v>
      </c>
    </row>
    <row r="129" spans="1:16" ht="12.75" thickBot="1">
      <c r="A129" s="1270" t="s">
        <v>2298</v>
      </c>
      <c r="B129" s="1253" t="s">
        <v>1174</v>
      </c>
      <c r="C129" s="1253" t="str">
        <f ca="1">INDEX(INDIRECT(B129&amp;"!$B$5"),MATCH(INDIRECT(B129&amp;"!$B$3"),관리대장!$B129:$B259,0))</f>
        <v>3-11350-00423</v>
      </c>
      <c r="D129" s="1253" t="str">
        <f ca="1">INDIRECT(ADDRESS(ROWS($E$4:$E5)*1+3,COLUMNS($E$4:E71)*1+4,1,1,$B129))</f>
        <v>이정우</v>
      </c>
      <c r="E129" s="1253" t="str">
        <f ca="1">INDIRECT(ADDRESS(ROWS($E$4:$E5)*1+3,COLUMNS($E$4:F71)*1+4,1,1,$B129))</f>
        <v>550610-2056011</v>
      </c>
      <c r="F129" s="1253" t="str">
        <f ca="1">INDIRECT(ADDRESS(ROWS($E$4:$E5)*1+3,COLUMNS($E$4:G71)*1+4,1,1,$B129))</f>
        <v>010-8957-4264</v>
      </c>
      <c r="G129" s="1271" t="s">
        <v>350</v>
      </c>
      <c r="H129" s="1567">
        <v>129</v>
      </c>
      <c r="I129" s="1253" t="str">
        <f ca="1">INDEX(INDIRECT($B129&amp;"!$B$7"),MATCH(INDIRECT($B129&amp;"!$B$3"),관리대장!$B129:$B255,0))</f>
        <v>702-80-00980</v>
      </c>
      <c r="J129" s="1253"/>
      <c r="K129" s="1254" t="s">
        <v>1695</v>
      </c>
      <c r="L129" s="1253"/>
      <c r="M129" s="1253" t="s">
        <v>2124</v>
      </c>
      <c r="N129" s="1272" t="s">
        <v>2037</v>
      </c>
      <c r="O129" s="1273"/>
      <c r="P129" s="1588">
        <f ca="1">INDEX(INDIRECT($B129&amp;"!$D$4"),MATCH(INDIRECT($B129&amp;"!$B$3"),관리대장!$B129:$B324,0))</f>
        <v>44135</v>
      </c>
    </row>
    <row r="130" spans="1:16">
      <c r="A130" s="1366" t="s">
        <v>2299</v>
      </c>
      <c r="B130" s="1367" t="s">
        <v>650</v>
      </c>
      <c r="C130" s="1368" t="str">
        <f ca="1">INDEX(INDIRECT(B130&amp;"!$B$5"),MATCH(INDIRECT(B130&amp;"!$B$3"),관리대장!$B130:$B260,0))</f>
        <v>3-11320-00158</v>
      </c>
      <c r="D130" s="1368" t="str">
        <f ca="1">INDIRECT(ADDRESS(ROWS($E$4:$E4)*1+3,COLUMNS($E$4:E72)*1+4,1,1,$B130))</f>
        <v>김복순</v>
      </c>
      <c r="E130" s="1368" t="str">
        <f ca="1">INDIRECT(ADDRESS(ROWS($E$4:$E4)*1+3,COLUMNS($E$4:F72)*1+4,1,1,$B130))</f>
        <v>580314-2538211</v>
      </c>
      <c r="F130" s="1368" t="str">
        <f ca="1">INDIRECT(ADDRESS(ROWS($E$4:$E4)*1+3,COLUMNS($E$4:G72)*1+4,1,1,$B130))</f>
        <v>010-9998-5678</v>
      </c>
      <c r="G130" s="1369" t="s">
        <v>350</v>
      </c>
      <c r="H130" s="1567">
        <v>130</v>
      </c>
      <c r="I130" s="1368" t="str">
        <f ca="1">INDEX(INDIRECT($B130&amp;"!$B$7"),MATCH(INDIRECT($B130&amp;"!$B$3"),관리대장!$B130:$B256,0))</f>
        <v>210-80-16950</v>
      </c>
      <c r="J130" s="1368"/>
      <c r="K130" s="1368" t="str">
        <f ca="1">INDIRECT(ADDRESS(ROWS($E$4:$E4)*1+3,COLUMNS($E$4:L72)*1+1,1,1,$B130))</f>
        <v>알뜰</v>
      </c>
      <c r="L130" s="1368" t="str">
        <f ca="1">INDIRECT(ADDRESS(ROWS($E$4:$E4)*1+3,COLUMNS($E$4:M72)*1+1,1,1,$B130))</f>
        <v>lg</v>
      </c>
      <c r="M130" s="1368" t="str">
        <f ca="1">INDIRECT(ADDRESS(ROWS($E$4:$E4)*1+3,COLUMNS($E$4:N72)*1+1,1,1,$B130))</f>
        <v>kbs253</v>
      </c>
      <c r="N130" s="1368" t="str">
        <f ca="1">INDIRECT(ADDRESS(ROWS($E$4:$E4)*1+3,COLUMNS($E$4:O72)*1+1,1,1,$B130))</f>
        <v>123456a**</v>
      </c>
      <c r="O130" s="1370"/>
      <c r="P130" s="1588">
        <f ca="1">INDEX(INDIRECT($B130&amp;"!$D$4"),MATCH(INDIRECT($B130&amp;"!$B$3"),관리대장!$B130:$B325,0))</f>
        <v>44142</v>
      </c>
    </row>
    <row r="131" spans="1:16">
      <c r="A131" s="1371" t="s">
        <v>2300</v>
      </c>
      <c r="B131" s="1372" t="s">
        <v>650</v>
      </c>
      <c r="C131" s="1373" t="str">
        <f ca="1">INDEX(INDIRECT(B131&amp;"!$B$5"),MATCH(INDIRECT(B131&amp;"!$B$3"),관리대장!$B131:$B261,0))</f>
        <v>3-11320-00158</v>
      </c>
      <c r="D131" s="1373" t="str">
        <f ca="1">INDIRECT(ADDRESS(ROWS($E$4:$E5)*1+3,COLUMNS($E$4:E73)*1+4,1,1,$B131))</f>
        <v>김선순</v>
      </c>
      <c r="E131" s="1373" t="str">
        <f ca="1">INDIRECT(ADDRESS(ROWS($E$4:$E5)*1+3,COLUMNS($E$4:F73)*1+4,1,1,$B131))</f>
        <v>640324-2460711</v>
      </c>
      <c r="F131" s="1373" t="str">
        <f ca="1">INDIRECT(ADDRESS(ROWS($E$4:$E5)*1+3,COLUMNS($E$4:G73)*1+4,1,1,$B131))</f>
        <v>010-7676-2413</v>
      </c>
      <c r="G131" s="1374" t="s">
        <v>350</v>
      </c>
      <c r="H131" s="1567">
        <v>131</v>
      </c>
      <c r="I131" s="1373" t="str">
        <f ca="1">INDEX(INDIRECT($B131&amp;"!$B$7"),MATCH(INDIRECT($B131&amp;"!$B$3"),관리대장!$B131:$B257,0))</f>
        <v>210-80-16950</v>
      </c>
      <c r="J131" s="1373"/>
      <c r="K131" s="1376">
        <f ca="1">INDIRECT(ADDRESS(ROWS($E$4:$E5)*1+3,COLUMNS($E$4:L73)*1+1,1,1,$B131))</f>
        <v>0</v>
      </c>
      <c r="L131" s="1373" t="str">
        <f ca="1">INDIRECT(ADDRESS(ROWS($E$4:$E5)*1+3,COLUMNS($E$4:M73)*1+1,1,1,$B131))</f>
        <v>지문</v>
      </c>
      <c r="M131" s="1373">
        <f ca="1">INDIRECT(ADDRESS(ROWS($E$4:$E5)*1+3,COLUMNS($E$4:N73)*1+1,1,1,$B131))</f>
        <v>0</v>
      </c>
      <c r="N131" s="1377" t="str">
        <f ca="1">INDIRECT(ADDRESS(ROWS($E$4:$E5)*1+3,COLUMNS($E$4:O73)*1+1,1,1,$B131))</f>
        <v>123456a**</v>
      </c>
      <c r="O131" s="1378"/>
      <c r="P131" s="1588">
        <f ca="1">INDEX(INDIRECT($B131&amp;"!$D$4"),MATCH(INDIRECT($B131&amp;"!$B$3"),관리대장!$B131:$B326,0))</f>
        <v>44142</v>
      </c>
    </row>
    <row r="132" spans="1:16">
      <c r="A132" s="1371" t="s">
        <v>2301</v>
      </c>
      <c r="B132" s="1379" t="s">
        <v>650</v>
      </c>
      <c r="C132" s="1380" t="str">
        <f ca="1">INDEX(INDIRECT(B132&amp;"!$B$5"),MATCH(INDIRECT(B132&amp;"!$B$3"),관리대장!$B132:$B262,0))</f>
        <v>3-11320-00158</v>
      </c>
      <c r="D132" s="1380" t="str">
        <f ca="1">INDIRECT(ADDRESS(ROWS($E$4:$E6)*1+3,COLUMNS($E$4:E74)*1+4,1,1,$B132))</f>
        <v>김소정</v>
      </c>
      <c r="E132" s="1380" t="str">
        <f ca="1">INDIRECT(ADDRESS(ROWS($E$4:$E6)*1+3,COLUMNS($E$4:F74)*1+4,1,1,$B132))</f>
        <v>501016-2005513</v>
      </c>
      <c r="F132" s="1380" t="str">
        <f ca="1">INDIRECT(ADDRESS(ROWS($E$4:$E6)*1+3,COLUMNS($E$4:G74)*1+4,1,1,$B132))</f>
        <v>010-3279-4327</v>
      </c>
      <c r="G132" s="1381" t="s">
        <v>350</v>
      </c>
      <c r="H132" s="1567">
        <v>132</v>
      </c>
      <c r="I132" s="1380" t="str">
        <f ca="1">INDEX(INDIRECT($B132&amp;"!$B$7"),MATCH(INDIRECT($B132&amp;"!$B$3"),관리대장!$B132:$B258,0))</f>
        <v>210-80-16950</v>
      </c>
      <c r="J132" s="1380"/>
      <c r="K132" s="1382" t="str">
        <f ca="1">INDIRECT(ADDRESS(ROWS($E$4:$E6)*1+3,COLUMNS($E$4:L74)*1+1,1,1,$B132))</f>
        <v>kt</v>
      </c>
      <c r="L132" s="1380">
        <f ca="1">INDIRECT(ADDRESS(ROWS($E$4:$E6)*1+3,COLUMNS($E$4:M74)*1+1,1,1,$B132))</f>
        <v>0</v>
      </c>
      <c r="M132" s="1380" t="str">
        <f ca="1">INDIRECT(ADDRESS(ROWS($E$4:$E6)*1+3,COLUMNS($E$4:N74)*1+1,1,1,$B132))</f>
        <v>ksj20000</v>
      </c>
      <c r="N132" s="1383" t="str">
        <f ca="1">INDIRECT(ADDRESS(ROWS($E$4:$E6)*1+3,COLUMNS($E$4:O74)*1+1,1,1,$B132))</f>
        <v>123456a**</v>
      </c>
      <c r="O132" s="1384"/>
      <c r="P132" s="1588">
        <f ca="1">INDEX(INDIRECT($B132&amp;"!$D$4"),MATCH(INDIRECT($B132&amp;"!$B$3"),관리대장!$B132:$B327,0))</f>
        <v>44142</v>
      </c>
    </row>
    <row r="133" spans="1:16">
      <c r="A133" s="1371" t="s">
        <v>2302</v>
      </c>
      <c r="B133" s="1379" t="s">
        <v>650</v>
      </c>
      <c r="C133" s="1380" t="str">
        <f ca="1">INDEX(INDIRECT(B133&amp;"!$B$5"),MATCH(INDIRECT(B133&amp;"!$B$3"),관리대장!$B133:$B264,0))</f>
        <v>3-11320-00158</v>
      </c>
      <c r="D133" s="1380" t="str">
        <f ca="1">INDIRECT(ADDRESS(ROWS($E$4:$E7)*1+3,COLUMNS($E$4:E75)*1+4,1,1,$B133))</f>
        <v>김연수</v>
      </c>
      <c r="E133" s="1380" t="str">
        <f ca="1">INDIRECT(ADDRESS(ROWS($E$4:$E7)*1+3,COLUMNS($E$4:F75)*1+4,1,1,$B133))</f>
        <v>560717-2520527</v>
      </c>
      <c r="F133" s="1380" t="str">
        <f ca="1">INDIRECT(ADDRESS(ROWS($E$4:$E7)*1+3,COLUMNS($E$4:G75)*1+4,1,1,$B133))</f>
        <v>010-4782-5287</v>
      </c>
      <c r="G133" s="1381" t="s">
        <v>350</v>
      </c>
      <c r="H133" s="1567">
        <v>133</v>
      </c>
      <c r="I133" s="1380" t="str">
        <f ca="1">INDEX(INDIRECT($B133&amp;"!$B$7"),MATCH(INDIRECT($B133&amp;"!$B$3"),관리대장!$B133:$B260,0))</f>
        <v>210-80-16950</v>
      </c>
      <c r="J133" s="1380"/>
      <c r="K133" s="1382" t="str">
        <f ca="1">INDIRECT(ADDRESS(ROWS($E$4:$E7)*1+3,COLUMNS($E$4:L75)*1+1,1,1,$B133))</f>
        <v>sk</v>
      </c>
      <c r="L133" s="1380">
        <f ca="1">INDIRECT(ADDRESS(ROWS($E$4:$E7)*1+3,COLUMNS($E$4:M75)*1+1,1,1,$B133))</f>
        <v>0</v>
      </c>
      <c r="M133" s="1380" t="str">
        <f ca="1">INDIRECT(ADDRESS(ROWS($E$4:$E7)*1+3,COLUMNS($E$4:N75)*1+1,1,1,$B133))</f>
        <v>kys25222</v>
      </c>
      <c r="N133" s="1383" t="str">
        <f ca="1">INDIRECT(ADDRESS(ROWS($E$4:$E7)*1+3,COLUMNS($E$4:O75)*1+1,1,1,$B133))</f>
        <v>123456a**</v>
      </c>
      <c r="O133" s="1384"/>
      <c r="P133" s="1588">
        <f ca="1">INDEX(INDIRECT($B133&amp;"!$D$4"),MATCH(INDIRECT($B133&amp;"!$B$3"),관리대장!$B133:$B328,0))</f>
        <v>44142</v>
      </c>
    </row>
    <row r="134" spans="1:16">
      <c r="A134" s="1371" t="s">
        <v>2303</v>
      </c>
      <c r="B134" s="1372" t="s">
        <v>650</v>
      </c>
      <c r="C134" s="1373" t="str">
        <f ca="1">INDEX(INDIRECT(B134&amp;"!$B$5"),MATCH(INDIRECT(B134&amp;"!$B$3"),관리대장!$B134:$B265,0))</f>
        <v>3-11320-00158</v>
      </c>
      <c r="D134" s="1380" t="str">
        <f ca="1">INDIRECT(ADDRESS(ROWS($E$4:$E8)*1+3,COLUMNS($E$4:E76)*1+4,1,1,$B134))</f>
        <v>김정순</v>
      </c>
      <c r="E134" s="1380" t="str">
        <f ca="1">INDIRECT(ADDRESS(ROWS($E$4:$E8)*1+3,COLUMNS($E$4:F76)*1+4,1,1,$B134))</f>
        <v>551110-2017111</v>
      </c>
      <c r="F134" s="1380" t="str">
        <f ca="1">INDIRECT(ADDRESS(ROWS($E$4:$E8)*1+3,COLUMNS($E$4:G76)*1+4,1,1,$B134))</f>
        <v>010-9191-4398</v>
      </c>
      <c r="G134" s="1374" t="s">
        <v>350</v>
      </c>
      <c r="H134" s="1567">
        <v>134</v>
      </c>
      <c r="I134" s="1373" t="str">
        <f ca="1">INDEX(INDIRECT($B134&amp;"!$B$7"),MATCH(INDIRECT($B134&amp;"!$B$3"),관리대장!$B134:$B261,0))</f>
        <v>210-80-16950</v>
      </c>
      <c r="J134" s="1373"/>
      <c r="K134" s="1382" t="str">
        <f ca="1">INDIRECT(ADDRESS(ROWS($E$4:$E8)*1+3,COLUMNS($E$4:L76)*1+1,1,1,$B134))</f>
        <v>sk</v>
      </c>
      <c r="L134" s="1373">
        <f ca="1">INDIRECT(ADDRESS(ROWS($E$4:$E8)*1+3,COLUMNS($E$4:M76)*1+1,1,1,$B134))</f>
        <v>0</v>
      </c>
      <c r="M134" s="1380" t="str">
        <f ca="1">INDIRECT(ADDRESS(ROWS($E$4:$E8)*1+3,COLUMNS($E$4:N76)*1+1,1,1,$B134))</f>
        <v>kjs20111</v>
      </c>
      <c r="N134" s="1377" t="str">
        <f ca="1">INDIRECT(ADDRESS(ROWS($E$4:$E8)*1+3,COLUMNS($E$4:O76)*1+1,1,1,$B134))</f>
        <v>123456a**</v>
      </c>
      <c r="O134" s="1378"/>
      <c r="P134" s="1588">
        <f ca="1">INDEX(INDIRECT($B134&amp;"!$D$4"),MATCH(INDIRECT($B134&amp;"!$B$3"),관리대장!$B134:$B329,0))</f>
        <v>44142</v>
      </c>
    </row>
    <row r="135" spans="1:16">
      <c r="A135" s="1371" t="s">
        <v>2304</v>
      </c>
      <c r="B135" s="1379" t="s">
        <v>650</v>
      </c>
      <c r="C135" s="1380" t="str">
        <f ca="1">INDEX(INDIRECT(B135&amp;"!$B$5"),MATCH(INDIRECT(B135&amp;"!$B$3"),관리대장!$B135:$B266,0))</f>
        <v>3-11320-00158</v>
      </c>
      <c r="D135" s="1380" t="str">
        <f ca="1">INDIRECT(ADDRESS(ROWS($E$4:$E9)*1+3,COLUMNS($E$4:E77)*1+4,1,1,$B135))</f>
        <v>김찬옥</v>
      </c>
      <c r="E135" s="1380" t="str">
        <f ca="1">INDIRECT(ADDRESS(ROWS($E$4:$E9)*1+3,COLUMNS($E$4:F77)*1+4,1,1,$B135))</f>
        <v>590412-2382615</v>
      </c>
      <c r="F135" s="1380" t="str">
        <f ca="1">INDIRECT(ADDRESS(ROWS($E$4:$E9)*1+3,COLUMNS($E$4:G77)*1+4,1,1,$B135))</f>
        <v>010-6667-8604</v>
      </c>
      <c r="G135" s="1381" t="s">
        <v>350</v>
      </c>
      <c r="H135" s="1567">
        <v>135</v>
      </c>
      <c r="I135" s="1380" t="str">
        <f ca="1">INDEX(INDIRECT($B135&amp;"!$B$7"),MATCH(INDIRECT($B135&amp;"!$B$3"),관리대장!$B135:$B262,0))</f>
        <v>210-80-16950</v>
      </c>
      <c r="J135" s="1380"/>
      <c r="K135" s="1382" t="str">
        <f ca="1">INDIRECT(ADDRESS(ROWS($E$4:$E9)*1+3,COLUMNS($E$4:L77)*1+1,1,1,$B135))</f>
        <v>kt</v>
      </c>
      <c r="L135" s="1380">
        <f ca="1">INDIRECT(ADDRESS(ROWS($E$4:$E9)*1+3,COLUMNS($E$4:M77)*1+1,1,1,$B135))</f>
        <v>0</v>
      </c>
      <c r="M135" s="1380" t="str">
        <f ca="1">INDIRECT(ADDRESS(ROWS($E$4:$E9)*1+3,COLUMNS($E$4:N77)*1+1,1,1,$B135))</f>
        <v>kco590412</v>
      </c>
      <c r="N135" s="1383" t="str">
        <f ca="1">INDIRECT(ADDRESS(ROWS($E$4:$E9)*1+3,COLUMNS($E$4:O77)*1+1,1,1,$B135))</f>
        <v>123456a**</v>
      </c>
      <c r="O135" s="1384"/>
      <c r="P135" s="1588">
        <f ca="1">INDEX(INDIRECT($B135&amp;"!$D$4"),MATCH(INDIRECT($B135&amp;"!$B$3"),관리대장!$B135:$B330,0))</f>
        <v>44142</v>
      </c>
    </row>
    <row r="136" spans="1:16">
      <c r="A136" s="1371" t="s">
        <v>2305</v>
      </c>
      <c r="B136" s="1372" t="s">
        <v>650</v>
      </c>
      <c r="C136" s="1373" t="str">
        <f ca="1">INDEX(INDIRECT(B136&amp;"!$B$5"),MATCH(INDIRECT(B136&amp;"!$B$3"),관리대장!$B136:$B267,0))</f>
        <v>3-11320-00158</v>
      </c>
      <c r="D136" s="1380" t="str">
        <f ca="1">INDIRECT(ADDRESS(ROWS($E$4:$E10)*1+3,COLUMNS($E$4:E78)*1+4,1,1,$B136))</f>
        <v>김희자</v>
      </c>
      <c r="E136" s="1380" t="str">
        <f ca="1">INDIRECT(ADDRESS(ROWS($E$4:$E10)*1+3,COLUMNS($E$4:F78)*1+4,1,1,$B136))</f>
        <v>590422-2037513</v>
      </c>
      <c r="F136" s="1380" t="str">
        <f ca="1">INDIRECT(ADDRESS(ROWS($E$4:$E10)*1+3,COLUMNS($E$4:G78)*1+4,1,1,$B136))</f>
        <v>010-3032-0589</v>
      </c>
      <c r="G136" s="1374" t="s">
        <v>350</v>
      </c>
      <c r="H136" s="1567">
        <v>136</v>
      </c>
      <c r="I136" s="1373" t="str">
        <f ca="1">INDEX(INDIRECT($B136&amp;"!$B$7"),MATCH(INDIRECT($B136&amp;"!$B$3"),관리대장!$B136:$B263,0))</f>
        <v>210-80-16950</v>
      </c>
      <c r="J136" s="1373"/>
      <c r="K136" s="1382" t="str">
        <f ca="1">INDIRECT(ADDRESS(ROWS($E$4:$E10)*1+3,COLUMNS($E$4:L78)*1+1,1,1,$B136))</f>
        <v>sk</v>
      </c>
      <c r="L136" s="1373">
        <f ca="1">INDIRECT(ADDRESS(ROWS($E$4:$E10)*1+3,COLUMNS($E$4:M78)*1+1,1,1,$B136))</f>
        <v>0</v>
      </c>
      <c r="M136" s="1380" t="str">
        <f ca="1">INDIRECT(ADDRESS(ROWS($E$4:$E10)*1+3,COLUMNS($E$4:N78)*1+1,1,1,$B136))</f>
        <v>khj2033</v>
      </c>
      <c r="N136" s="1377" t="str">
        <f ca="1">INDIRECT(ADDRESS(ROWS($E$4:$E10)*1+3,COLUMNS($E$4:O78)*1+1,1,1,$B136))</f>
        <v>123456a**</v>
      </c>
      <c r="O136" s="1378"/>
      <c r="P136" s="1588">
        <f ca="1">INDEX(INDIRECT($B136&amp;"!$D$4"),MATCH(INDIRECT($B136&amp;"!$B$3"),관리대장!$B136:$B331,0))</f>
        <v>44142</v>
      </c>
    </row>
    <row r="137" spans="1:16">
      <c r="A137" s="1371" t="s">
        <v>2306</v>
      </c>
      <c r="B137" s="1379" t="s">
        <v>650</v>
      </c>
      <c r="C137" s="1380" t="str">
        <f ca="1">INDEX(INDIRECT(B137&amp;"!$B$5"),MATCH(INDIRECT(B137&amp;"!$B$3"),관리대장!$B137:$B268,0))</f>
        <v>3-11320-00158</v>
      </c>
      <c r="D137" s="1380" t="str">
        <f ca="1">INDIRECT(ADDRESS(ROWS($E$4:$E11)*1+3,COLUMNS($E$4:E79)*1+4,1,1,$B137))</f>
        <v>민경희</v>
      </c>
      <c r="E137" s="1380" t="str">
        <f ca="1">INDIRECT(ADDRESS(ROWS($E$4:$E11)*1+3,COLUMNS($E$4:F79)*1+4,1,1,$B137))</f>
        <v>580819-2023319</v>
      </c>
      <c r="F137" s="1380" t="str">
        <f ca="1">INDIRECT(ADDRESS(ROWS($E$4:$E11)*1+3,COLUMNS($E$4:G79)*1+4,1,1,$B137))</f>
        <v>010-8582-2754</v>
      </c>
      <c r="G137" s="1381" t="s">
        <v>350</v>
      </c>
      <c r="H137" s="1567">
        <v>137</v>
      </c>
      <c r="I137" s="1380" t="str">
        <f ca="1">INDEX(INDIRECT($B137&amp;"!$B$7"),MATCH(INDIRECT($B137&amp;"!$B$3"),관리대장!$B137:$B264,0))</f>
        <v>210-80-16950</v>
      </c>
      <c r="J137" s="1380"/>
      <c r="K137" s="1382" t="str">
        <f ca="1">INDIRECT(ADDRESS(ROWS($E$4:$E11)*1+3,COLUMNS($E$4:L79)*1+1,1,1,$B137))</f>
        <v>kt</v>
      </c>
      <c r="L137" s="1380">
        <f ca="1">INDIRECT(ADDRESS(ROWS($E$4:$E11)*1+3,COLUMNS($E$4:M79)*1+1,1,1,$B137))</f>
        <v>0</v>
      </c>
      <c r="M137" s="1380" t="str">
        <f ca="1">INDIRECT(ADDRESS(ROWS($E$4:$E11)*1+3,COLUMNS($E$4:N79)*1+1,1,1,$B137))</f>
        <v>mkh202</v>
      </c>
      <c r="N137" s="1383" t="str">
        <f ca="1">INDIRECT(ADDRESS(ROWS($E$4:$E11)*1+3,COLUMNS($E$4:O79)*1+1,1,1,$B137))</f>
        <v>123456a**</v>
      </c>
      <c r="O137" s="1384"/>
      <c r="P137" s="1588">
        <f ca="1">INDEX(INDIRECT($B137&amp;"!$D$4"),MATCH(INDIRECT($B137&amp;"!$B$3"),관리대장!$B137:$B332,0))</f>
        <v>44142</v>
      </c>
    </row>
    <row r="138" spans="1:16">
      <c r="A138" s="1371" t="s">
        <v>2307</v>
      </c>
      <c r="B138" s="1372" t="s">
        <v>650</v>
      </c>
      <c r="C138" s="1373" t="str">
        <f ca="1">INDEX(INDIRECT(B138&amp;"!$B$5"),MATCH(INDIRECT(B138&amp;"!$B$3"),관리대장!$B138:$B269,0))</f>
        <v>3-11320-00158</v>
      </c>
      <c r="D138" s="1380" t="str">
        <f ca="1">INDIRECT(ADDRESS(ROWS($E$4:$E12)*1+3,COLUMNS($E$4:E80)*1+4,1,1,$B138))</f>
        <v>박경숙</v>
      </c>
      <c r="E138" s="1380" t="str">
        <f ca="1">INDIRECT(ADDRESS(ROWS($E$4:$E12)*1+3,COLUMNS($E$4:F80)*1+4,1,1,$B138))</f>
        <v>650223-2024627</v>
      </c>
      <c r="F138" s="1380" t="str">
        <f ca="1">INDIRECT(ADDRESS(ROWS($E$4:$E12)*1+3,COLUMNS($E$4:G80)*1+4,1,1,$B138))</f>
        <v>010-5363-3493</v>
      </c>
      <c r="G138" s="1374" t="s">
        <v>350</v>
      </c>
      <c r="H138" s="1567">
        <v>138</v>
      </c>
      <c r="I138" s="1373" t="str">
        <f ca="1">INDEX(INDIRECT($B138&amp;"!$B$7"),MATCH(INDIRECT($B138&amp;"!$B$3"),관리대장!$B138:$B265,0))</f>
        <v>210-80-16950</v>
      </c>
      <c r="J138" s="1373"/>
      <c r="K138" s="1382" t="str">
        <f ca="1">INDIRECT(ADDRESS(ROWS($E$4:$E12)*1+3,COLUMNS($E$4:L80)*1+1,1,1,$B138))</f>
        <v>sk</v>
      </c>
      <c r="L138" s="1373">
        <f ca="1">INDIRECT(ADDRESS(ROWS($E$4:$E12)*1+3,COLUMNS($E$4:M80)*1+1,1,1,$B138))</f>
        <v>0</v>
      </c>
      <c r="M138" s="1380" t="str">
        <f ca="1">INDIRECT(ADDRESS(ROWS($E$4:$E12)*1+3,COLUMNS($E$4:N80)*1+1,1,1,$B138))</f>
        <v>bks202</v>
      </c>
      <c r="N138" s="1377" t="str">
        <f ca="1">INDIRECT(ADDRESS(ROWS($E$4:$E12)*1+3,COLUMNS($E$4:O80)*1+1,1,1,$B138))</f>
        <v>123456a**</v>
      </c>
      <c r="O138" s="1378"/>
      <c r="P138" s="1588">
        <f ca="1">INDEX(INDIRECT($B138&amp;"!$D$4"),MATCH(INDIRECT($B138&amp;"!$B$3"),관리대장!$B138:$B333,0))</f>
        <v>44142</v>
      </c>
    </row>
    <row r="139" spans="1:16">
      <c r="A139" s="1371" t="s">
        <v>2308</v>
      </c>
      <c r="B139" s="1379" t="s">
        <v>650</v>
      </c>
      <c r="C139" s="1380" t="str">
        <f ca="1">INDEX(INDIRECT(B139&amp;"!$B$5"),MATCH(INDIRECT(B139&amp;"!$B$3"),관리대장!$B139:$B270,0))</f>
        <v>3-11320-00158</v>
      </c>
      <c r="D139" s="1380" t="str">
        <f ca="1">INDIRECT(ADDRESS(ROWS($E$4:$E13)*1+3,COLUMNS($E$4:E81)*1+4,1,1,$B139))</f>
        <v>박금희</v>
      </c>
      <c r="E139" s="1380" t="str">
        <f ca="1">INDIRECT(ADDRESS(ROWS($E$4:$E13)*1+3,COLUMNS($E$4:F81)*1+4,1,1,$B139))</f>
        <v>681005-2235317</v>
      </c>
      <c r="F139" s="1380" t="str">
        <f ca="1">INDIRECT(ADDRESS(ROWS($E$4:$E13)*1+3,COLUMNS($E$4:G81)*1+4,1,1,$B139))</f>
        <v>010-4127-2757</v>
      </c>
      <c r="G139" s="1381" t="s">
        <v>350</v>
      </c>
      <c r="H139" s="1567">
        <v>139</v>
      </c>
      <c r="I139" s="1380" t="str">
        <f ca="1">INDEX(INDIRECT($B139&amp;"!$B$7"),MATCH(INDIRECT($B139&amp;"!$B$3"),관리대장!$B139:$B266,0))</f>
        <v>210-80-16950</v>
      </c>
      <c r="J139" s="1380"/>
      <c r="K139" s="1382" t="str">
        <f ca="1">INDIRECT(ADDRESS(ROWS($E$4:$E13)*1+3,COLUMNS($E$4:L81)*1+1,1,1,$B139))</f>
        <v>kt</v>
      </c>
      <c r="L139" s="1380">
        <f ca="1">INDIRECT(ADDRESS(ROWS($E$4:$E13)*1+3,COLUMNS($E$4:M81)*1+1,1,1,$B139))</f>
        <v>0</v>
      </c>
      <c r="M139" s="1380" t="str">
        <f ca="1">INDIRECT(ADDRESS(ROWS($E$4:$E13)*1+3,COLUMNS($E$4:N81)*1+1,1,1,$B139))</f>
        <v>bkh223</v>
      </c>
      <c r="N139" s="1383" t="str">
        <f ca="1">INDIRECT(ADDRESS(ROWS($E$4:$E13)*1+3,COLUMNS($E$4:O81)*1+1,1,1,$B139))</f>
        <v>123456a**</v>
      </c>
      <c r="O139" s="1384"/>
      <c r="P139" s="1588">
        <f ca="1">INDEX(INDIRECT($B139&amp;"!$D$4"),MATCH(INDIRECT($B139&amp;"!$B$3"),관리대장!$B139:$B334,0))</f>
        <v>44142</v>
      </c>
    </row>
    <row r="140" spans="1:16">
      <c r="A140" s="1371" t="s">
        <v>2309</v>
      </c>
      <c r="B140" s="1372" t="s">
        <v>650</v>
      </c>
      <c r="C140" s="1373" t="str">
        <f ca="1">INDEX(INDIRECT(B140&amp;"!$B$5"),MATCH(INDIRECT(B140&amp;"!$B$3"),관리대장!$B140:$B271,0))</f>
        <v>3-11320-00158</v>
      </c>
      <c r="D140" s="1380" t="str">
        <f ca="1">INDIRECT(ADDRESS(ROWS($E$4:$E14)*1+3,COLUMNS($E$4:E82)*1+4,1,1,$B140))</f>
        <v>서순일</v>
      </c>
      <c r="E140" s="1380" t="str">
        <f ca="1">INDIRECT(ADDRESS(ROWS($E$4:$E14)*1+3,COLUMNS($E$4:F82)*1+4,1,1,$B140))</f>
        <v>680815-2804831</v>
      </c>
      <c r="F140" s="1380" t="str">
        <f ca="1">INDIRECT(ADDRESS(ROWS($E$4:$E14)*1+3,COLUMNS($E$4:G82)*1+4,1,1,$B140))</f>
        <v>010-8578-4591</v>
      </c>
      <c r="G140" s="1374" t="s">
        <v>350</v>
      </c>
      <c r="H140" s="1567">
        <v>140</v>
      </c>
      <c r="I140" s="1373" t="str">
        <f ca="1">INDEX(INDIRECT($B140&amp;"!$B$7"),MATCH(INDIRECT($B140&amp;"!$B$3"),관리대장!$B140:$B267,0))</f>
        <v>210-80-16950</v>
      </c>
      <c r="J140" s="1373"/>
      <c r="K140" s="1382" t="str">
        <f ca="1">INDIRECT(ADDRESS(ROWS($E$4:$E14)*1+3,COLUMNS($E$4:L82)*1+1,1,1,$B140))</f>
        <v>kt</v>
      </c>
      <c r="L140" s="1373">
        <f ca="1">INDIRECT(ADDRESS(ROWS($E$4:$E14)*1+3,COLUMNS($E$4:M82)*1+1,1,1,$B140))</f>
        <v>0</v>
      </c>
      <c r="M140" s="1380" t="str">
        <f ca="1">INDIRECT(ADDRESS(ROWS($E$4:$E14)*1+3,COLUMNS($E$4:N82)*1+1,1,1,$B140))</f>
        <v>ssi280</v>
      </c>
      <c r="N140" s="1377" t="str">
        <f ca="1">INDIRECT(ADDRESS(ROWS($E$4:$E14)*1+3,COLUMNS($E$4:O82)*1+1,1,1,$B140))</f>
        <v>123456a**</v>
      </c>
      <c r="O140" s="1378"/>
      <c r="P140" s="1588">
        <f ca="1">INDEX(INDIRECT($B140&amp;"!$D$4"),MATCH(INDIRECT($B140&amp;"!$B$3"),관리대장!$B140:$B335,0))</f>
        <v>44142</v>
      </c>
    </row>
    <row r="141" spans="1:16">
      <c r="A141" s="1371" t="s">
        <v>2310</v>
      </c>
      <c r="B141" s="1379" t="s">
        <v>650</v>
      </c>
      <c r="C141" s="1380" t="str">
        <f ca="1">INDEX(INDIRECT(B141&amp;"!$B$5"),MATCH(INDIRECT(B141&amp;"!$B$3"),관리대장!$B141:$B272,0))</f>
        <v>3-11320-00158</v>
      </c>
      <c r="D141" s="1380" t="str">
        <f ca="1">INDIRECT(ADDRESS(ROWS($E$4:$E15)*1+3,COLUMNS($E$4:E83)*1+4,1,1,$B141))</f>
        <v>설용희</v>
      </c>
      <c r="E141" s="1380" t="str">
        <f ca="1">INDIRECT(ADDRESS(ROWS($E$4:$E15)*1+3,COLUMNS($E$4:F83)*1+4,1,1,$B141))</f>
        <v>520720-1654910</v>
      </c>
      <c r="F141" s="1380" t="str">
        <f ca="1">INDIRECT(ADDRESS(ROWS($E$4:$E15)*1+3,COLUMNS($E$4:G83)*1+4,1,1,$B141))</f>
        <v>010-6660-1901</v>
      </c>
      <c r="G141" s="1381" t="s">
        <v>350</v>
      </c>
      <c r="H141" s="1567">
        <v>141</v>
      </c>
      <c r="I141" s="1380" t="str">
        <f ca="1">INDEX(INDIRECT($B141&amp;"!$B$7"),MATCH(INDIRECT($B141&amp;"!$B$3"),관리대장!$B141:$B268,0))</f>
        <v>210-80-16950</v>
      </c>
      <c r="J141" s="1380"/>
      <c r="K141" s="1382" t="str">
        <f ca="1">INDIRECT(ADDRESS(ROWS($E$4:$E15)*1+3,COLUMNS($E$4:L83)*1+1,1,1,$B141))</f>
        <v>kt</v>
      </c>
      <c r="L141" s="1380">
        <f ca="1">INDIRECT(ADDRESS(ROWS($E$4:$E15)*1+3,COLUMNS($E$4:M83)*1+1,1,1,$B141))</f>
        <v>0</v>
      </c>
      <c r="M141" s="1380" t="str">
        <f ca="1">INDIRECT(ADDRESS(ROWS($E$4:$E15)*1+3,COLUMNS($E$4:N83)*1+1,1,1,$B141))</f>
        <v>syh165</v>
      </c>
      <c r="N141" s="1383" t="str">
        <f ca="1">INDIRECT(ADDRESS(ROWS($E$4:$E15)*1+3,COLUMNS($E$4:O83)*1+1,1,1,$B141))</f>
        <v>123456a**</v>
      </c>
      <c r="O141" s="1384"/>
      <c r="P141" s="1588">
        <f ca="1">INDEX(INDIRECT($B141&amp;"!$D$4"),MATCH(INDIRECT($B141&amp;"!$B$3"),관리대장!$B141:$B336,0))</f>
        <v>44142</v>
      </c>
    </row>
    <row r="142" spans="1:16">
      <c r="A142" s="1371" t="s">
        <v>2311</v>
      </c>
      <c r="B142" s="1372" t="s">
        <v>650</v>
      </c>
      <c r="C142" s="1373" t="str">
        <f ca="1">INDEX(INDIRECT(B142&amp;"!$B$5"),MATCH(INDIRECT(B142&amp;"!$B$3"),관리대장!$B142:$B273,0))</f>
        <v>3-11320-00158</v>
      </c>
      <c r="D142" s="1380" t="str">
        <f ca="1">INDIRECT(ADDRESS(ROWS($E$4:$E16)*1+3,COLUMNS($E$4:E84)*1+4,1,1,$B142))</f>
        <v>양순이</v>
      </c>
      <c r="E142" s="1380" t="str">
        <f ca="1">INDIRECT(ADDRESS(ROWS($E$4:$E16)*1+3,COLUMNS($E$4:F84)*1+4,1,1,$B142))</f>
        <v>570505-2029416</v>
      </c>
      <c r="F142" s="1380" t="str">
        <f ca="1">INDIRECT(ADDRESS(ROWS($E$4:$E16)*1+3,COLUMNS($E$4:G84)*1+4,1,1,$B142))</f>
        <v>010-6664-4633</v>
      </c>
      <c r="G142" s="1374" t="s">
        <v>350</v>
      </c>
      <c r="H142" s="1567">
        <v>142</v>
      </c>
      <c r="I142" s="1373" t="str">
        <f ca="1">INDEX(INDIRECT($B142&amp;"!$B$7"),MATCH(INDIRECT($B142&amp;"!$B$3"),관리대장!$B142:$B269,0))</f>
        <v>210-80-16950</v>
      </c>
      <c r="J142" s="1373"/>
      <c r="K142" s="1382" t="str">
        <f ca="1">INDIRECT(ADDRESS(ROWS($E$4:$E16)*1+3,COLUMNS($E$4:L84)*1+1,1,1,$B142))</f>
        <v>lg</v>
      </c>
      <c r="L142" s="1373">
        <f ca="1">INDIRECT(ADDRESS(ROWS($E$4:$E16)*1+3,COLUMNS($E$4:M84)*1+1,1,1,$B142))</f>
        <v>0</v>
      </c>
      <c r="M142" s="1380" t="str">
        <f ca="1">INDIRECT(ADDRESS(ROWS($E$4:$E16)*1+3,COLUMNS($E$4:N84)*1+1,1,1,$B142))</f>
        <v>ysi202</v>
      </c>
      <c r="N142" s="1377" t="str">
        <f ca="1">INDIRECT(ADDRESS(ROWS($E$4:$E16)*1+3,COLUMNS($E$4:O84)*1+1,1,1,$B142))</f>
        <v>123456a**</v>
      </c>
      <c r="O142" s="1378"/>
      <c r="P142" s="1588">
        <f ca="1">INDEX(INDIRECT($B142&amp;"!$D$4"),MATCH(INDIRECT($B142&amp;"!$B$3"),관리대장!$B142:$B337,0))</f>
        <v>44142</v>
      </c>
    </row>
    <row r="143" spans="1:16">
      <c r="A143" s="1371" t="s">
        <v>2312</v>
      </c>
      <c r="B143" s="1379" t="s">
        <v>650</v>
      </c>
      <c r="C143" s="1380" t="str">
        <f ca="1">INDEX(INDIRECT(B143&amp;"!$B$5"),MATCH(INDIRECT(B143&amp;"!$B$3"),관리대장!$B143:$B274,0))</f>
        <v>3-11320-00158</v>
      </c>
      <c r="D143" s="1380" t="str">
        <f ca="1">INDIRECT(ADDRESS(ROWS($E$4:$E17)*1+3,COLUMNS($E$4:E85)*1+4,1,1,$B143))</f>
        <v>엄춘란</v>
      </c>
      <c r="E143" s="1380" t="str">
        <f ca="1">INDIRECT(ADDRESS(ROWS($E$4:$E17)*1+3,COLUMNS($E$4:F85)*1+4,1,1,$B143))</f>
        <v>650121-2815217</v>
      </c>
      <c r="F143" s="1380" t="str">
        <f ca="1">INDIRECT(ADDRESS(ROWS($E$4:$E17)*1+3,COLUMNS($E$4:G85)*1+4,1,1,$B143))</f>
        <v>010-8393-0121</v>
      </c>
      <c r="G143" s="1381" t="s">
        <v>350</v>
      </c>
      <c r="H143" s="1567">
        <v>143</v>
      </c>
      <c r="I143" s="1380" t="str">
        <f ca="1">INDEX(INDIRECT($B143&amp;"!$B$7"),MATCH(INDIRECT($B143&amp;"!$B$3"),관리대장!$B143:$B270,0))</f>
        <v>210-80-16950</v>
      </c>
      <c r="J143" s="1380"/>
      <c r="K143" s="1382" t="str">
        <f ca="1">INDIRECT(ADDRESS(ROWS($E$4:$E17)*1+3,COLUMNS($E$4:L85)*1+1,1,1,$B143))</f>
        <v>sk</v>
      </c>
      <c r="L143" s="1380">
        <f ca="1">INDIRECT(ADDRESS(ROWS($E$4:$E17)*1+3,COLUMNS($E$4:M85)*1+1,1,1,$B143))</f>
        <v>0</v>
      </c>
      <c r="M143" s="1380" t="str">
        <f ca="1">INDIRECT(ADDRESS(ROWS($E$4:$E17)*1+3,COLUMNS($E$4:N85)*1+1,1,1,$B143))</f>
        <v>ucr281</v>
      </c>
      <c r="N143" s="1383" t="str">
        <f ca="1">INDIRECT(ADDRESS(ROWS($E$4:$E17)*1+3,COLUMNS($E$4:O85)*1+1,1,1,$B143))</f>
        <v>123456a**</v>
      </c>
      <c r="O143" s="1384"/>
      <c r="P143" s="1588">
        <f ca="1">INDEX(INDIRECT($B143&amp;"!$D$4"),MATCH(INDIRECT($B143&amp;"!$B$3"),관리대장!$B143:$B338,0))</f>
        <v>44142</v>
      </c>
    </row>
    <row r="144" spans="1:16">
      <c r="A144" s="1371" t="s">
        <v>2313</v>
      </c>
      <c r="B144" s="1372" t="s">
        <v>650</v>
      </c>
      <c r="C144" s="1373" t="str">
        <f ca="1">INDEX(INDIRECT(B144&amp;"!$B$5"),MATCH(INDIRECT(B144&amp;"!$B$3"),관리대장!$B144:$B275,0))</f>
        <v>3-11320-00158</v>
      </c>
      <c r="D144" s="1380" t="str">
        <f ca="1">INDIRECT(ADDRESS(ROWS($E$4:$E18)*1+3,COLUMNS($E$4:E86)*1+4,1,1,$B144))</f>
        <v>유길자</v>
      </c>
      <c r="E144" s="1380" t="str">
        <f ca="1">INDIRECT(ADDRESS(ROWS($E$4:$E18)*1+3,COLUMNS($E$4:F86)*1+4,1,1,$B144))</f>
        <v>570830-2388228</v>
      </c>
      <c r="F144" s="1380" t="str">
        <f ca="1">INDIRECT(ADDRESS(ROWS($E$4:$E18)*1+3,COLUMNS($E$4:G86)*1+4,1,1,$B144))</f>
        <v>010-5215-9192</v>
      </c>
      <c r="G144" s="1374" t="s">
        <v>350</v>
      </c>
      <c r="H144" s="1567">
        <v>144</v>
      </c>
      <c r="I144" s="1373" t="str">
        <f ca="1">INDEX(INDIRECT($B144&amp;"!$B$7"),MATCH(INDIRECT($B144&amp;"!$B$3"),관리대장!$B144:$B271,0))</f>
        <v>210-80-16950</v>
      </c>
      <c r="J144" s="1373"/>
      <c r="K144" s="1382" t="str">
        <f ca="1">INDIRECT(ADDRESS(ROWS($E$4:$E18)*1+3,COLUMNS($E$4:L86)*1+1,1,1,$B144))</f>
        <v>sk</v>
      </c>
      <c r="L144" s="1373">
        <f ca="1">INDIRECT(ADDRESS(ROWS($E$4:$E18)*1+3,COLUMNS($E$4:M86)*1+1,1,1,$B144))</f>
        <v>0</v>
      </c>
      <c r="M144" s="1380" t="str">
        <f ca="1">INDIRECT(ADDRESS(ROWS($E$4:$E18)*1+3,COLUMNS($E$4:N86)*1+1,1,1,$B144))</f>
        <v>ykj238</v>
      </c>
      <c r="N144" s="1377" t="str">
        <f ca="1">INDIRECT(ADDRESS(ROWS($E$4:$E18)*1+3,COLUMNS($E$4:O86)*1+1,1,1,$B144))</f>
        <v>123456a**</v>
      </c>
      <c r="O144" s="1378"/>
      <c r="P144" s="1588">
        <f ca="1">INDEX(INDIRECT($B144&amp;"!$D$4"),MATCH(INDIRECT($B144&amp;"!$B$3"),관리대장!$B144:$B339,0))</f>
        <v>44142</v>
      </c>
    </row>
    <row r="145" spans="1:16">
      <c r="A145" s="1371" t="s">
        <v>2314</v>
      </c>
      <c r="B145" s="1379" t="s">
        <v>650</v>
      </c>
      <c r="C145" s="1380" t="str">
        <f ca="1">INDEX(INDIRECT(B145&amp;"!$B$5"),MATCH(INDIRECT(B145&amp;"!$B$3"),관리대장!$B145:$B276,0))</f>
        <v>3-11320-00158</v>
      </c>
      <c r="D145" s="1380" t="str">
        <f ca="1">INDIRECT(ADDRESS(ROWS($E$4:$E19)*1+3,COLUMNS($E$4:E87)*1+4,1,1,$B145))</f>
        <v>윤인숙</v>
      </c>
      <c r="E145" s="1380" t="str">
        <f ca="1">INDIRECT(ADDRESS(ROWS($E$4:$E19)*1+3,COLUMNS($E$4:F87)*1+4,1,1,$B145))</f>
        <v>571013-2167519</v>
      </c>
      <c r="F145" s="1380" t="str">
        <f ca="1">INDIRECT(ADDRESS(ROWS($E$4:$E19)*1+3,COLUMNS($E$4:G87)*1+4,1,1,$B145))</f>
        <v>010-9332-4679</v>
      </c>
      <c r="G145" s="1381" t="s">
        <v>350</v>
      </c>
      <c r="H145" s="1567">
        <v>145</v>
      </c>
      <c r="I145" s="1380" t="str">
        <f ca="1">INDEX(INDIRECT($B145&amp;"!$B$7"),MATCH(INDIRECT($B145&amp;"!$B$3"),관리대장!$B145:$B272,0))</f>
        <v>210-80-16950</v>
      </c>
      <c r="J145" s="1380"/>
      <c r="K145" s="1382" t="str">
        <f ca="1">INDIRECT(ADDRESS(ROWS($E$4:$E19)*1+3,COLUMNS($E$4:L87)*1+1,1,1,$B145))</f>
        <v>lg</v>
      </c>
      <c r="L145" s="1380">
        <f ca="1">INDIRECT(ADDRESS(ROWS($E$4:$E19)*1+3,COLUMNS($E$4:M87)*1+1,1,1,$B145))</f>
        <v>0</v>
      </c>
      <c r="M145" s="1380" t="str">
        <f ca="1">INDIRECT(ADDRESS(ROWS($E$4:$E19)*1+3,COLUMNS($E$4:N87)*1+1,1,1,$B145))</f>
        <v>yis216</v>
      </c>
      <c r="N145" s="1383" t="str">
        <f ca="1">INDIRECT(ADDRESS(ROWS($E$4:$E19)*1+3,COLUMNS($E$4:O87)*1+1,1,1,$B145))</f>
        <v>123456a**</v>
      </c>
      <c r="O145" s="1384"/>
      <c r="P145" s="1588">
        <f ca="1">INDEX(INDIRECT($B145&amp;"!$D$4"),MATCH(INDIRECT($B145&amp;"!$B$3"),관리대장!$B145:$B340,0))</f>
        <v>44142</v>
      </c>
    </row>
    <row r="146" spans="1:16">
      <c r="A146" s="1371" t="s">
        <v>2315</v>
      </c>
      <c r="B146" s="1372" t="s">
        <v>650</v>
      </c>
      <c r="C146" s="1373" t="str">
        <f ca="1">INDEX(INDIRECT(B146&amp;"!$B$5"),MATCH(INDIRECT(B146&amp;"!$B$3"),관리대장!$B146:$B277,0))</f>
        <v>3-11320-00158</v>
      </c>
      <c r="D146" s="1380" t="str">
        <f ca="1">INDIRECT(ADDRESS(ROWS($E$4:$E20)*1+3,COLUMNS($E$4:E88)*1+4,1,1,$B146))</f>
        <v>이점숙</v>
      </c>
      <c r="E146" s="1380" t="str">
        <f ca="1">INDIRECT(ADDRESS(ROWS($E$4:$E20)*1+3,COLUMNS($E$4:F88)*1+4,1,1,$B146))</f>
        <v>571125-2551922</v>
      </c>
      <c r="F146" s="1380" t="str">
        <f ca="1">INDIRECT(ADDRESS(ROWS($E$4:$E20)*1+3,COLUMNS($E$4:G88)*1+4,1,1,$B146))</f>
        <v>010-7770-0898</v>
      </c>
      <c r="G146" s="1374" t="s">
        <v>350</v>
      </c>
      <c r="H146" s="1567">
        <v>146</v>
      </c>
      <c r="I146" s="1373" t="str">
        <f ca="1">INDEX(INDIRECT($B146&amp;"!$B$7"),MATCH(INDIRECT($B146&amp;"!$B$3"),관리대장!$B146:$B273,0))</f>
        <v>210-80-16950</v>
      </c>
      <c r="J146" s="1373"/>
      <c r="K146" s="1382" t="str">
        <f ca="1">INDIRECT(ADDRESS(ROWS($E$4:$E20)*1+3,COLUMNS($E$4:L88)*1+1,1,1,$B146))</f>
        <v>lg</v>
      </c>
      <c r="L146" s="1373">
        <f ca="1">INDIRECT(ADDRESS(ROWS($E$4:$E20)*1+3,COLUMNS($E$4:M88)*1+1,1,1,$B146))</f>
        <v>0</v>
      </c>
      <c r="M146" s="1380" t="str">
        <f ca="1">INDIRECT(ADDRESS(ROWS($E$4:$E20)*1+3,COLUMNS($E$4:N88)*1+1,1,1,$B146))</f>
        <v>sungmin0035</v>
      </c>
      <c r="N146" s="1377" t="str">
        <f ca="1">INDIRECT(ADDRESS(ROWS($E$4:$E20)*1+3,COLUMNS($E$4:O88)*1+1,1,1,$B146))</f>
        <v>123456a**</v>
      </c>
      <c r="O146" s="1378"/>
      <c r="P146" s="1588">
        <f ca="1">INDEX(INDIRECT($B146&amp;"!$D$4"),MATCH(INDIRECT($B146&amp;"!$B$3"),관리대장!$B146:$B341,0))</f>
        <v>44142</v>
      </c>
    </row>
    <row r="147" spans="1:16">
      <c r="A147" s="1371" t="s">
        <v>2316</v>
      </c>
      <c r="B147" s="1379" t="s">
        <v>650</v>
      </c>
      <c r="C147" s="1380" t="str">
        <f ca="1">INDEX(INDIRECT(B147&amp;"!$B$5"),MATCH(INDIRECT(B147&amp;"!$B$3"),관리대장!$B147:$B278,0))</f>
        <v>3-11320-00158</v>
      </c>
      <c r="D147" s="1380" t="str">
        <f ca="1">INDIRECT(ADDRESS(ROWS($E$4:$E21)*1+3,COLUMNS($E$4:E89)*1+4,1,1,$B147))</f>
        <v>이춘화</v>
      </c>
      <c r="E147" s="1380" t="str">
        <f ca="1">INDIRECT(ADDRESS(ROWS($E$4:$E21)*1+3,COLUMNS($E$4:F89)*1+4,1,1,$B147))</f>
        <v>630804-2815010</v>
      </c>
      <c r="F147" s="1380" t="str">
        <f ca="1">INDIRECT(ADDRESS(ROWS($E$4:$E21)*1+3,COLUMNS($E$4:G89)*1+4,1,1,$B147))</f>
        <v>010-9037-9755</v>
      </c>
      <c r="G147" s="1381" t="s">
        <v>350</v>
      </c>
      <c r="H147" s="1567">
        <v>147</v>
      </c>
      <c r="I147" s="1380" t="str">
        <f ca="1">INDEX(INDIRECT($B147&amp;"!$B$7"),MATCH(INDIRECT($B147&amp;"!$B$3"),관리대장!$B147:$B274,0))</f>
        <v>210-80-16950</v>
      </c>
      <c r="J147" s="1380"/>
      <c r="K147" s="1382" t="str">
        <f ca="1">INDIRECT(ADDRESS(ROWS($E$4:$E21)*1+3,COLUMNS($E$4:L89)*1+1,1,1,$B147))</f>
        <v>lg</v>
      </c>
      <c r="L147" s="1380">
        <f ca="1">INDIRECT(ADDRESS(ROWS($E$4:$E21)*1+3,COLUMNS($E$4:M89)*1+1,1,1,$B147))</f>
        <v>0</v>
      </c>
      <c r="M147" s="1380" t="str">
        <f ca="1">INDIRECT(ADDRESS(ROWS($E$4:$E21)*1+3,COLUMNS($E$4:N89)*1+1,1,1,$B147))</f>
        <v>lch281</v>
      </c>
      <c r="N147" s="1383" t="str">
        <f ca="1">INDIRECT(ADDRESS(ROWS($E$4:$E21)*1+3,COLUMNS($E$4:O89)*1+1,1,1,$B147))</f>
        <v>123456a**</v>
      </c>
      <c r="O147" s="1384"/>
      <c r="P147" s="1588">
        <f ca="1">INDEX(INDIRECT($B147&amp;"!$D$4"),MATCH(INDIRECT($B147&amp;"!$B$3"),관리대장!$B147:$B342,0))</f>
        <v>44142</v>
      </c>
    </row>
    <row r="148" spans="1:16">
      <c r="A148" s="1371" t="s">
        <v>2317</v>
      </c>
      <c r="B148" s="1372" t="s">
        <v>650</v>
      </c>
      <c r="C148" s="1373" t="str">
        <f ca="1">INDEX(INDIRECT(B148&amp;"!$B$5"),MATCH(INDIRECT(B148&amp;"!$B$3"),관리대장!$B148:$B279,0))</f>
        <v>3-11320-00158</v>
      </c>
      <c r="D148" s="1380" t="str">
        <f ca="1">INDIRECT(ADDRESS(ROWS($E$4:$E22)*1+3,COLUMNS($E$4:E90)*1+4,1,1,$B148))</f>
        <v>이현주</v>
      </c>
      <c r="E148" s="1380" t="str">
        <f ca="1">INDIRECT(ADDRESS(ROWS($E$4:$E22)*1+3,COLUMNS($E$4:F90)*1+4,1,1,$B148))</f>
        <v>610310-2466344</v>
      </c>
      <c r="F148" s="1380" t="str">
        <f ca="1">INDIRECT(ADDRESS(ROWS($E$4:$E22)*1+3,COLUMNS($E$4:G90)*1+4,1,1,$B148))</f>
        <v>010-8967-1074</v>
      </c>
      <c r="G148" s="1374" t="s">
        <v>350</v>
      </c>
      <c r="H148" s="1567">
        <v>148</v>
      </c>
      <c r="I148" s="1373" t="str">
        <f ca="1">INDEX(INDIRECT($B148&amp;"!$B$7"),MATCH(INDIRECT($B148&amp;"!$B$3"),관리대장!$B148:$B275,0))</f>
        <v>210-80-16950</v>
      </c>
      <c r="J148" s="1373"/>
      <c r="K148" s="1382" t="str">
        <f ca="1">INDIRECT(ADDRESS(ROWS($E$4:$E22)*1+3,COLUMNS($E$4:L90)*1+1,1,1,$B148))</f>
        <v>lg</v>
      </c>
      <c r="L148" s="1373">
        <f ca="1">INDIRECT(ADDRESS(ROWS($E$4:$E22)*1+3,COLUMNS($E$4:M90)*1+1,1,1,$B148))</f>
        <v>0</v>
      </c>
      <c r="M148" s="1380" t="str">
        <f ca="1">INDIRECT(ADDRESS(ROWS($E$4:$E22)*1+3,COLUMNS($E$4:N90)*1+1,1,1,$B148))</f>
        <v>reo6158</v>
      </c>
      <c r="N148" s="1377" t="str">
        <f ca="1">INDIRECT(ADDRESS(ROWS($E$4:$E22)*1+3,COLUMNS($E$4:O90)*1+1,1,1,$B148))</f>
        <v>123456a**</v>
      </c>
      <c r="O148" s="1378"/>
      <c r="P148" s="1588">
        <f ca="1">INDEX(INDIRECT($B148&amp;"!$D$4"),MATCH(INDIRECT($B148&amp;"!$B$3"),관리대장!$B148:$B343,0))</f>
        <v>44142</v>
      </c>
    </row>
    <row r="149" spans="1:16">
      <c r="A149" s="1371" t="s">
        <v>2318</v>
      </c>
      <c r="B149" s="1379" t="s">
        <v>650</v>
      </c>
      <c r="C149" s="1380" t="str">
        <f ca="1">INDEX(INDIRECT(B149&amp;"!$B$5"),MATCH(INDIRECT(B149&amp;"!$B$3"),관리대장!$B149:$B280,0))</f>
        <v>3-11320-00158</v>
      </c>
      <c r="D149" s="1380" t="str">
        <f ca="1">INDIRECT(ADDRESS(ROWS($E$4:$E23)*1+3,COLUMNS($E$4:E91)*1+4,1,1,$B149))</f>
        <v>임순복</v>
      </c>
      <c r="E149" s="1380" t="str">
        <f ca="1">INDIRECT(ADDRESS(ROWS($E$4:$E23)*1+3,COLUMNS($E$4:F91)*1+4,1,1,$B149))</f>
        <v>660420-2523215</v>
      </c>
      <c r="F149" s="1380" t="str">
        <f ca="1">INDIRECT(ADDRESS(ROWS($E$4:$E23)*1+3,COLUMNS($E$4:G91)*1+4,1,1,$B149))</f>
        <v>010-2467-0893</v>
      </c>
      <c r="G149" s="1381" t="s">
        <v>350</v>
      </c>
      <c r="H149" s="1567">
        <v>149</v>
      </c>
      <c r="I149" s="1380" t="str">
        <f ca="1">INDEX(INDIRECT($B149&amp;"!$B$7"),MATCH(INDIRECT($B149&amp;"!$B$3"),관리대장!$B149:$B276,0))</f>
        <v>210-80-16950</v>
      </c>
      <c r="J149" s="1380"/>
      <c r="K149" s="1382" t="str">
        <f ca="1">INDIRECT(ADDRESS(ROWS($E$4:$E23)*1+3,COLUMNS($E$4:L91)*1+1,1,1,$B149))</f>
        <v>lg</v>
      </c>
      <c r="L149" s="1380">
        <f ca="1">INDIRECT(ADDRESS(ROWS($E$4:$E23)*1+3,COLUMNS($E$4:M91)*1+1,1,1,$B149))</f>
        <v>0</v>
      </c>
      <c r="M149" s="1380" t="str">
        <f ca="1">INDIRECT(ADDRESS(ROWS($E$4:$E23)*1+3,COLUMNS($E$4:N91)*1+1,1,1,$B149))</f>
        <v>lsb252</v>
      </c>
      <c r="N149" s="1383" t="str">
        <f ca="1">INDIRECT(ADDRESS(ROWS($E$4:$E23)*1+3,COLUMNS($E$4:O91)*1+1,1,1,$B149))</f>
        <v>123456a**</v>
      </c>
      <c r="O149" s="1384"/>
      <c r="P149" s="1588">
        <f ca="1">INDEX(INDIRECT($B149&amp;"!$D$4"),MATCH(INDIRECT($B149&amp;"!$B$3"),관리대장!$B149:$B344,0))</f>
        <v>44142</v>
      </c>
    </row>
    <row r="150" spans="1:16">
      <c r="A150" s="1371" t="s">
        <v>2319</v>
      </c>
      <c r="B150" s="1372" t="s">
        <v>650</v>
      </c>
      <c r="C150" s="1373" t="str">
        <f ca="1">INDEX(INDIRECT(B150&amp;"!$B$5"),MATCH(INDIRECT(B150&amp;"!$B$3"),관리대장!$B150:$B281,0))</f>
        <v>3-11320-00158</v>
      </c>
      <c r="D150" s="1380" t="str">
        <f ca="1">INDIRECT(ADDRESS(ROWS($E$4:$E24)*1+3,COLUMNS($E$4:E92)*1+4,1,1,$B150))</f>
        <v>최옥연</v>
      </c>
      <c r="E150" s="1380" t="str">
        <f ca="1">INDIRECT(ADDRESS(ROWS($E$4:$E24)*1+3,COLUMNS($E$4:F92)*1+4,1,1,$B150))</f>
        <v>520615-2831211</v>
      </c>
      <c r="F150" s="1380" t="str">
        <f ca="1">INDIRECT(ADDRESS(ROWS($E$4:$E24)*1+3,COLUMNS($E$4:G92)*1+4,1,1,$B150))</f>
        <v>010-3492-3937</v>
      </c>
      <c r="G150" s="1374" t="s">
        <v>350</v>
      </c>
      <c r="H150" s="1567">
        <v>150</v>
      </c>
      <c r="I150" s="1373" t="str">
        <f ca="1">INDEX(INDIRECT($B150&amp;"!$B$7"),MATCH(INDIRECT($B150&amp;"!$B$3"),관리대장!$B150:$B277,0))</f>
        <v>210-80-16950</v>
      </c>
      <c r="J150" s="1373"/>
      <c r="K150" s="1382" t="str">
        <f ca="1">INDIRECT(ADDRESS(ROWS($E$4:$E24)*1+3,COLUMNS($E$4:L92)*1+1,1,1,$B150))</f>
        <v>kt</v>
      </c>
      <c r="L150" s="1373">
        <f ca="1">INDIRECT(ADDRESS(ROWS($E$4:$E24)*1+3,COLUMNS($E$4:M92)*1+1,1,1,$B150))</f>
        <v>0</v>
      </c>
      <c r="M150" s="1380" t="str">
        <f ca="1">INDIRECT(ADDRESS(ROWS($E$4:$E24)*1+3,COLUMNS($E$4:N92)*1+1,1,1,$B150))</f>
        <v>coy283</v>
      </c>
      <c r="N150" s="1377" t="str">
        <f ca="1">INDIRECT(ADDRESS(ROWS($E$4:$E24)*1+3,COLUMNS($E$4:O92)*1+1,1,1,$B150))</f>
        <v>123456a**</v>
      </c>
      <c r="O150" s="1378"/>
      <c r="P150" s="1588">
        <f ca="1">INDEX(INDIRECT($B150&amp;"!$D$4"),MATCH(INDIRECT($B150&amp;"!$B$3"),관리대장!$B150:$B345,0))</f>
        <v>44142</v>
      </c>
    </row>
    <row r="151" spans="1:16">
      <c r="A151" s="1371" t="s">
        <v>2320</v>
      </c>
      <c r="B151" s="1379" t="s">
        <v>650</v>
      </c>
      <c r="C151" s="1380" t="str">
        <f ca="1">INDEX(INDIRECT(B151&amp;"!$B$5"),MATCH(INDIRECT(B151&amp;"!$B$3"),관리대장!$B151:$B282,0))</f>
        <v>3-11320-00158</v>
      </c>
      <c r="D151" s="1380" t="str">
        <f ca="1">INDIRECT(ADDRESS(ROWS($E$4:$E25)*1+3,COLUMNS($E$4:E93)*1+4,1,1,$B151))</f>
        <v>최현애</v>
      </c>
      <c r="E151" s="1380" t="str">
        <f ca="1">INDIRECT(ADDRESS(ROWS($E$4:$E25)*1+3,COLUMNS($E$4:F93)*1+4,1,1,$B151))</f>
        <v>670515-2006021</v>
      </c>
      <c r="F151" s="1380" t="str">
        <f ca="1">INDIRECT(ADDRESS(ROWS($E$4:$E25)*1+3,COLUMNS($E$4:G93)*1+4,1,1,$B151))</f>
        <v>010-9783-2325</v>
      </c>
      <c r="G151" s="1381" t="s">
        <v>350</v>
      </c>
      <c r="H151" s="1567">
        <v>151</v>
      </c>
      <c r="I151" s="1380" t="str">
        <f ca="1">INDEX(INDIRECT($B151&amp;"!$B$7"),MATCH(INDIRECT($B151&amp;"!$B$3"),관리대장!$B151:$B278,0))</f>
        <v>210-80-16950</v>
      </c>
      <c r="J151" s="1380"/>
      <c r="K151" s="1382" t="str">
        <f ca="1">INDIRECT(ADDRESS(ROWS($E$4:$E25)*1+3,COLUMNS($E$4:L93)*1+1,1,1,$B151))</f>
        <v>kt</v>
      </c>
      <c r="L151" s="1380">
        <f ca="1">INDIRECT(ADDRESS(ROWS($E$4:$E25)*1+3,COLUMNS($E$4:M93)*1+1,1,1,$B151))</f>
        <v>0</v>
      </c>
      <c r="M151" s="1380" t="str">
        <f ca="1">INDIRECT(ADDRESS(ROWS($E$4:$E25)*1+3,COLUMNS($E$4:N93)*1+1,1,1,$B151))</f>
        <v>cha2000</v>
      </c>
      <c r="N151" s="1383" t="str">
        <f ca="1">INDIRECT(ADDRESS(ROWS($E$4:$E25)*1+3,COLUMNS($E$4:O93)*1+1,1,1,$B151))</f>
        <v>123456a**</v>
      </c>
      <c r="O151" s="1384"/>
      <c r="P151" s="1588">
        <f ca="1">INDEX(INDIRECT($B151&amp;"!$D$4"),MATCH(INDIRECT($B151&amp;"!$B$3"),관리대장!$B151:$B346,0))</f>
        <v>44142</v>
      </c>
    </row>
    <row r="152" spans="1:16">
      <c r="A152" s="1371" t="s">
        <v>2321</v>
      </c>
      <c r="B152" s="1372" t="s">
        <v>650</v>
      </c>
      <c r="C152" s="1373" t="str">
        <f ca="1">INDEX(INDIRECT(B152&amp;"!$B$5"),MATCH(INDIRECT(B152&amp;"!$B$3"),관리대장!$B152:$B283,0))</f>
        <v>3-11320-00158</v>
      </c>
      <c r="D152" s="1380" t="str">
        <f ca="1">INDIRECT(ADDRESS(ROWS($E$4:$E26)*1+3,COLUMNS($E$4:E94)*1+4,1,1,$B152))</f>
        <v>피영숙</v>
      </c>
      <c r="E152" s="1380" t="str">
        <f ca="1">INDIRECT(ADDRESS(ROWS($E$4:$E26)*1+3,COLUMNS($E$4:F94)*1+4,1,1,$B152))</f>
        <v>600606-2395011</v>
      </c>
      <c r="F152" s="1380" t="str">
        <f ca="1">INDIRECT(ADDRESS(ROWS($E$4:$E26)*1+3,COLUMNS($E$4:G94)*1+4,1,1,$B152))</f>
        <v>010-9111-8765</v>
      </c>
      <c r="G152" s="1374" t="s">
        <v>350</v>
      </c>
      <c r="H152" s="1567">
        <v>152</v>
      </c>
      <c r="I152" s="1373" t="str">
        <f ca="1">INDEX(INDIRECT($B152&amp;"!$B$7"),MATCH(INDIRECT($B152&amp;"!$B$3"),관리대장!$B152:$B279,0))</f>
        <v>210-80-16950</v>
      </c>
      <c r="J152" s="1373"/>
      <c r="K152" s="1382" t="str">
        <f ca="1">INDIRECT(ADDRESS(ROWS($E$4:$E26)*1+3,COLUMNS($E$4:L94)*1+1,1,1,$B152))</f>
        <v>sk</v>
      </c>
      <c r="L152" s="1373">
        <f ca="1">INDIRECT(ADDRESS(ROWS($E$4:$E26)*1+3,COLUMNS($E$4:M94)*1+1,1,1,$B152))</f>
        <v>0</v>
      </c>
      <c r="M152" s="1380" t="str">
        <f ca="1">INDIRECT(ADDRESS(ROWS($E$4:$E26)*1+3,COLUMNS($E$4:N94)*1+1,1,1,$B152))</f>
        <v>pys239</v>
      </c>
      <c r="N152" s="1377" t="str">
        <f ca="1">INDIRECT(ADDRESS(ROWS($E$4:$E26)*1+3,COLUMNS($E$4:O94)*1+1,1,1,$B152))</f>
        <v>123456a**</v>
      </c>
      <c r="O152" s="1378"/>
      <c r="P152" s="1588">
        <f ca="1">INDEX(INDIRECT($B152&amp;"!$D$4"),MATCH(INDIRECT($B152&amp;"!$B$3"),관리대장!$B152:$B347,0))</f>
        <v>44142</v>
      </c>
    </row>
    <row r="153" spans="1:16">
      <c r="A153" s="1371" t="s">
        <v>2322</v>
      </c>
      <c r="B153" s="1379" t="s">
        <v>650</v>
      </c>
      <c r="C153" s="1380" t="str">
        <f ca="1">INDEX(INDIRECT(B153&amp;"!$B$5"),MATCH(INDIRECT(B153&amp;"!$B$3"),관리대장!$B153:$B284,0))</f>
        <v>3-11320-00158</v>
      </c>
      <c r="D153" s="1380" t="str">
        <f ca="1">INDIRECT(ADDRESS(ROWS($E$4:$E27)*1+3,COLUMNS($E$4:E95)*1+4,1,1,$B153))</f>
        <v>홍쌍이</v>
      </c>
      <c r="E153" s="1380" t="str">
        <f ca="1">INDIRECT(ADDRESS(ROWS($E$4:$E27)*1+3,COLUMNS($E$4:F95)*1+4,1,1,$B153))</f>
        <v>600513-2524819</v>
      </c>
      <c r="F153" s="1380" t="str">
        <f ca="1">INDIRECT(ADDRESS(ROWS($E$4:$E27)*1+3,COLUMNS($E$4:G95)*1+4,1,1,$B153))</f>
        <v>010-7228-5130</v>
      </c>
      <c r="G153" s="1381" t="s">
        <v>350</v>
      </c>
      <c r="H153" s="1567">
        <v>153</v>
      </c>
      <c r="I153" s="1380" t="str">
        <f ca="1">INDEX(INDIRECT($B153&amp;"!$B$7"),MATCH(INDIRECT($B153&amp;"!$B$3"),관리대장!$B153:$B280,0))</f>
        <v>210-80-16950</v>
      </c>
      <c r="J153" s="1380"/>
      <c r="K153" s="1382" t="str">
        <f ca="1">INDIRECT(ADDRESS(ROWS($E$4:$E27)*1+3,COLUMNS($E$4:L95)*1+1,1,1,$B153))</f>
        <v>lg</v>
      </c>
      <c r="L153" s="1380">
        <f ca="1">INDIRECT(ADDRESS(ROWS($E$4:$E27)*1+3,COLUMNS($E$4:M95)*1+1,1,1,$B153))</f>
        <v>0</v>
      </c>
      <c r="M153" s="1380" t="str">
        <f ca="1">INDIRECT(ADDRESS(ROWS($E$4:$E27)*1+3,COLUMNS($E$4:N95)*1+1,1,1,$B153))</f>
        <v>hai252</v>
      </c>
      <c r="N153" s="1383" t="str">
        <f ca="1">INDIRECT(ADDRESS(ROWS($E$4:$E27)*1+3,COLUMNS($E$4:O95)*1+1,1,1,$B153))</f>
        <v>123456a**</v>
      </c>
      <c r="O153" s="1384"/>
      <c r="P153" s="1588">
        <f ca="1">INDEX(INDIRECT($B153&amp;"!$D$4"),MATCH(INDIRECT($B153&amp;"!$B$3"),관리대장!$B153:$B348,0))</f>
        <v>44142</v>
      </c>
    </row>
    <row r="154" spans="1:16">
      <c r="A154" s="1371" t="s">
        <v>2323</v>
      </c>
      <c r="B154" s="1372" t="s">
        <v>650</v>
      </c>
      <c r="C154" s="1373" t="str">
        <f ca="1">INDEX(INDIRECT(B154&amp;"!$B$5"),MATCH(INDIRECT(B154&amp;"!$B$3"),관리대장!$B154:$B285,0))</f>
        <v>3-11320-00158</v>
      </c>
      <c r="D154" s="1380" t="str">
        <f ca="1">INDIRECT(ADDRESS(ROWS($E$4:$E28)*1+3,COLUMNS($E$4:E96)*1+4,1,1,$B154))</f>
        <v>홍영자</v>
      </c>
      <c r="E154" s="1380" t="str">
        <f ca="1">INDIRECT(ADDRESS(ROWS($E$4:$E28)*1+3,COLUMNS($E$4:F96)*1+4,1,1,$B154))</f>
        <v>620315-2402929</v>
      </c>
      <c r="F154" s="1380" t="str">
        <f ca="1">INDIRECT(ADDRESS(ROWS($E$4:$E28)*1+3,COLUMNS($E$4:G96)*1+4,1,1,$B154))</f>
        <v>010-7771-3953</v>
      </c>
      <c r="G154" s="1374" t="s">
        <v>2333</v>
      </c>
      <c r="H154" s="1567">
        <v>154</v>
      </c>
      <c r="I154" s="1373" t="str">
        <f ca="1">INDEX(INDIRECT($B154&amp;"!$B$7"),MATCH(INDIRECT($B154&amp;"!$B$3"),관리대장!$B154:$B281,0))</f>
        <v>210-80-16950</v>
      </c>
      <c r="J154" s="1373"/>
      <c r="K154" s="1382" t="str">
        <f ca="1">INDIRECT(ADDRESS(ROWS($E$4:$E28)*1+3,COLUMNS($E$4:L96)*1+1,1,1,$B154))</f>
        <v>sk</v>
      </c>
      <c r="L154" s="1373">
        <f ca="1">INDIRECT(ADDRESS(ROWS($E$4:$E28)*1+3,COLUMNS($E$4:M96)*1+1,1,1,$B154))</f>
        <v>0</v>
      </c>
      <c r="M154" s="1380" t="str">
        <f ca="1">INDIRECT(ADDRESS(ROWS($E$4:$E28)*1+3,COLUMNS($E$4:N96)*1+1,1,1,$B154))</f>
        <v>hyj240</v>
      </c>
      <c r="N154" s="1377" t="str">
        <f ca="1">INDIRECT(ADDRESS(ROWS($E$4:$E28)*1+3,COLUMNS($E$4:O96)*1+1,1,1,$B154))</f>
        <v>123456a**</v>
      </c>
      <c r="O154" s="1378"/>
      <c r="P154" s="1588">
        <f ca="1">INDEX(INDIRECT($B154&amp;"!$D$4"),MATCH(INDIRECT($B154&amp;"!$B$3"),관리대장!$B154:$B349,0))</f>
        <v>44142</v>
      </c>
    </row>
    <row r="155" spans="1:16">
      <c r="A155" s="1371" t="s">
        <v>2324</v>
      </c>
      <c r="B155" s="1379" t="s">
        <v>1539</v>
      </c>
      <c r="C155" s="1380" t="str">
        <f ca="1">INDEX(INDIRECT(B155&amp;"!$B$5"),MATCH(INDIRECT(B155&amp;"!$B$3"),관리대장!$B155:$B285,0))</f>
        <v>3-11320-00456</v>
      </c>
      <c r="D155" s="1380" t="str">
        <f ca="1">INDIRECT(ADDRESS(ROWS($E$4:$E4)*1+3,COLUMNS($E$4:E97)*1+4,1,1,$B155))</f>
        <v>김연순</v>
      </c>
      <c r="E155" s="1380" t="str">
        <f ca="1">INDIRECT(ADDRESS(ROWS($E$4:$E4)*1+3,COLUMNS($E$4:F97)*1+4,1,1,$B155))</f>
        <v>490408-2057418</v>
      </c>
      <c r="F155" s="1380" t="str">
        <f ca="1">INDIRECT(ADDRESS(ROWS($E$4:$E4)*1+3,COLUMNS($E$4:G97)*1+4,1,1,$B155))</f>
        <v>010-3899-6407</v>
      </c>
      <c r="G155" s="1381" t="s">
        <v>350</v>
      </c>
      <c r="H155" s="1567">
        <v>155</v>
      </c>
      <c r="I155" s="1380" t="str">
        <f ca="1">INDEX(INDIRECT($B155&amp;"!$B$7"),MATCH(INDIRECT($B155&amp;"!$B$3"),관리대장!$B155:$B281,0))</f>
        <v>239-80-01287</v>
      </c>
      <c r="J155" s="1380"/>
      <c r="K155" s="1375" t="str">
        <f ca="1">INDIRECT(ADDRESS(ROWS($E$4:$E4)*1+3,COLUMNS($E$4:L4)*1+1,1,1,$B155))</f>
        <v>sk</v>
      </c>
      <c r="L155" s="1375">
        <f ca="1">INDIRECT(ADDRESS(ROWS($E$4:$E4)*1+3,COLUMNS($E$4:M4)*1+1,1,1,$B155))</f>
        <v>0</v>
      </c>
      <c r="M155" s="1375" t="str">
        <f ca="1">INDIRECT(ADDRESS(ROWS($E$4:$E4)*1+3,COLUMNS($E$4:N4)*1+1,1,1,$B155))</f>
        <v>kys2055</v>
      </c>
      <c r="N155" s="1375" t="str">
        <f ca="1">INDIRECT(ADDRESS(ROWS($E$4:$E4)*1+3,COLUMNS($E$4:O4)*1+1,1,1,$B155))</f>
        <v>123456a**</v>
      </c>
      <c r="O155" s="1384"/>
      <c r="P155" s="1588">
        <f ca="1">INDEX(INDIRECT($B155&amp;"!$D$4"),MATCH(INDIRECT($B155&amp;"!$B$3"),관리대장!$B155:$B350,0))</f>
        <v>44142</v>
      </c>
    </row>
    <row r="156" spans="1:16">
      <c r="A156" s="1371" t="s">
        <v>2325</v>
      </c>
      <c r="B156" s="1372" t="s">
        <v>1539</v>
      </c>
      <c r="C156" s="1373" t="str">
        <f ca="1">INDEX(INDIRECT(B156&amp;"!$B$5"),MATCH(INDIRECT(B156&amp;"!$B$3"),관리대장!$B156:$B286,0))</f>
        <v>3-11320-00456</v>
      </c>
      <c r="D156" s="1373" t="str">
        <f ca="1">INDIRECT(ADDRESS(ROWS($E$4:$E5)*1+3,COLUMNS($E$4:E98)*1+4,1,1,$B156))</f>
        <v>이금자</v>
      </c>
      <c r="E156" s="1373" t="str">
        <f ca="1">INDIRECT(ADDRESS(ROWS($E$4:$E5)*1+3,COLUMNS($E$4:F98)*1+4,1,1,$B156))</f>
        <v>730527-2035911</v>
      </c>
      <c r="F156" s="1373" t="str">
        <f ca="1">INDIRECT(ADDRESS(ROWS($E$4:$E5)*1+3,COLUMNS($E$4:G98)*1+4,1,1,$B156))</f>
        <v>010-3191-2379</v>
      </c>
      <c r="G156" s="1374" t="s">
        <v>350</v>
      </c>
      <c r="H156" s="1567">
        <v>156</v>
      </c>
      <c r="I156" s="1373" t="str">
        <f ca="1">INDEX(INDIRECT($B156&amp;"!$B$7"),MATCH(INDIRECT($B156&amp;"!$B$3"),관리대장!$B156:$B282,0))</f>
        <v>239-80-01287</v>
      </c>
      <c r="J156" s="1373"/>
      <c r="K156" s="1375" t="str">
        <f ca="1">INDIRECT(ADDRESS(ROWS($E$4:$E5)*1+3,COLUMNS($E$4:L5)*1+1,1,1,$B156))</f>
        <v>sk</v>
      </c>
      <c r="L156" s="1375">
        <f ca="1">INDIRECT(ADDRESS(ROWS($E$4:$E5)*1+3,COLUMNS($E$4:M5)*1+1,1,1,$B156))</f>
        <v>0</v>
      </c>
      <c r="M156" s="1375" t="str">
        <f ca="1">INDIRECT(ADDRESS(ROWS($E$4:$E5)*1+3,COLUMNS($E$4:N5)*1+1,1,1,$B156))</f>
        <v>lkj2033</v>
      </c>
      <c r="N156" s="1375" t="str">
        <f ca="1">INDIRECT(ADDRESS(ROWS($E$4:$E5)*1+3,COLUMNS($E$4:O5)*1+1,1,1,$B156))</f>
        <v>123456a**</v>
      </c>
      <c r="O156" s="1378"/>
      <c r="P156" s="1588">
        <f ca="1">INDEX(INDIRECT($B156&amp;"!$D$4"),MATCH(INDIRECT($B156&amp;"!$B$3"),관리대장!$B156:$B351,0))</f>
        <v>44142</v>
      </c>
    </row>
    <row r="157" spans="1:16">
      <c r="A157" s="1371" t="s">
        <v>2326</v>
      </c>
      <c r="B157" s="1379" t="s">
        <v>1539</v>
      </c>
      <c r="C157" s="1380" t="str">
        <f ca="1">INDEX(INDIRECT(B157&amp;"!$B$5"),MATCH(INDIRECT(B157&amp;"!$B$3"),관리대장!$B157:$B287,0))</f>
        <v>3-11320-00456</v>
      </c>
      <c r="D157" s="1380" t="str">
        <f ca="1">INDIRECT(ADDRESS(ROWS($E$4:$E6)*1+3,COLUMNS($E$4:E99)*1+4,1,1,$B157))</f>
        <v>이진남</v>
      </c>
      <c r="E157" s="1380" t="str">
        <f ca="1">INDIRECT(ADDRESS(ROWS($E$4:$E6)*1+3,COLUMNS($E$4:F99)*1+4,1,1,$B157))</f>
        <v>571211-2528119</v>
      </c>
      <c r="F157" s="1380" t="str">
        <f ca="1">INDIRECT(ADDRESS(ROWS($E$4:$E6)*1+3,COLUMNS($E$4:G99)*1+4,1,1,$B157))</f>
        <v>010-5527-6490</v>
      </c>
      <c r="G157" s="1381" t="s">
        <v>350</v>
      </c>
      <c r="H157" s="1567">
        <v>157</v>
      </c>
      <c r="I157" s="1380" t="str">
        <f ca="1">INDEX(INDIRECT($B157&amp;"!$B$7"),MATCH(INDIRECT($B157&amp;"!$B$3"),관리대장!$B157:$B283,0))</f>
        <v>239-80-01287</v>
      </c>
      <c r="J157" s="1380"/>
      <c r="K157" s="1375" t="str">
        <f ca="1">INDIRECT(ADDRESS(ROWS($E$4:$E6)*1+3,COLUMNS($E$4:L6)*1+1,1,1,$B157))</f>
        <v>sk</v>
      </c>
      <c r="L157" s="1375">
        <f ca="1">INDIRECT(ADDRESS(ROWS($E$4:$E6)*1+3,COLUMNS($E$4:M6)*1+1,1,1,$B157))</f>
        <v>0</v>
      </c>
      <c r="M157" s="1375" t="str">
        <f ca="1">INDIRECT(ADDRESS(ROWS($E$4:$E6)*1+3,COLUMNS($E$4:N6)*1+1,1,1,$B157))</f>
        <v>ljn252</v>
      </c>
      <c r="N157" s="1375" t="str">
        <f ca="1">INDIRECT(ADDRESS(ROWS($E$4:$E6)*1+3,COLUMNS($E$4:O6)*1+1,1,1,$B157))</f>
        <v>123456a**</v>
      </c>
      <c r="O157" s="1384"/>
      <c r="P157" s="1588">
        <f ca="1">INDEX(INDIRECT($B157&amp;"!$D$4"),MATCH(INDIRECT($B157&amp;"!$B$3"),관리대장!$B157:$B352,0))</f>
        <v>44142</v>
      </c>
    </row>
    <row r="158" spans="1:16" ht="14.25" thickBot="1">
      <c r="A158" s="1385" t="s">
        <v>2327</v>
      </c>
      <c r="B158" s="1386" t="s">
        <v>2128</v>
      </c>
      <c r="C158" s="1387" t="str">
        <f ca="1">INDEX(INDIRECT(B158&amp;"!$B$5"),MATCH(INDIRECT(B158&amp;"!$B$3"),관리대장!$B158:$B288,0))</f>
        <v>3-11320-00155</v>
      </c>
      <c r="D158" s="1387" t="str">
        <f ca="1">INDIRECT(ADDRESS(ROWS($E$4:$E4)*1+3,COLUMNS($E$4:E100)*1+4,1,1,$B158))</f>
        <v>김경민</v>
      </c>
      <c r="E158" s="1387" t="str">
        <f ca="1">INDIRECT(ADDRESS(ROWS($E$4:$E4)*1+3,COLUMNS($E$4:F100)*1+4,1,1,$B158))</f>
        <v>780923-2221216</v>
      </c>
      <c r="F158" s="1387" t="str">
        <f ca="1">INDIRECT(ADDRESS(ROWS($E$4:$E4)*1+3,COLUMNS($E$4:G100)*1+4,1,1,$B158))</f>
        <v>010-9031-0846</v>
      </c>
      <c r="G158" s="1388" t="s">
        <v>350</v>
      </c>
      <c r="H158" s="1567">
        <v>158</v>
      </c>
      <c r="I158" s="1387" t="str">
        <f ca="1">INDEX(INDIRECT($B158&amp;"!$B$7"),MATCH(INDIRECT($B158&amp;"!$B$3"),관리대장!$B158:$B284,0))</f>
        <v>217-80-19389</v>
      </c>
      <c r="J158" s="1387"/>
      <c r="K158" s="1375" t="str">
        <f ca="1">INDIRECT(ADDRESS(ROWS($E$4:$E4)*1+3,COLUMNS($E$4:L4)*1+1,1,1,$B158))</f>
        <v>sk</v>
      </c>
      <c r="L158" s="1375">
        <f ca="1">INDIRECT(ADDRESS(ROWS($E$4:$E4)*1+3,COLUMNS($E$4:M4)*1+1,1,1,$B158))</f>
        <v>0</v>
      </c>
      <c r="M158" s="1375" t="str">
        <f ca="1">INDIRECT(ADDRESS(ROWS($E$4:$E4)*1+3,COLUMNS($E$4:N4)*1+1,1,1,$B158))</f>
        <v>kkm780810</v>
      </c>
      <c r="N158" s="1375" t="str">
        <f ca="1">INDIRECT(ADDRESS(ROWS($E$4:$E4)*1+3,COLUMNS($E$4:O4)*1+1,1,1,$B158))</f>
        <v>123456a**</v>
      </c>
      <c r="O158" s="1389"/>
      <c r="P158" s="1588">
        <f ca="1">INDEX(INDIRECT($B158&amp;"!$D$4"),MATCH(INDIRECT($B158&amp;"!$B$3"),관리대장!$B158:$B353,0))</f>
        <v>44142</v>
      </c>
    </row>
    <row r="159" spans="1:16">
      <c r="A159" s="1563" t="s">
        <v>2392</v>
      </c>
      <c r="B159" s="1564" t="s">
        <v>1541</v>
      </c>
      <c r="C159" s="1565" t="str">
        <f ca="1">INDEX(INDIRECT(B159&amp;"!$B$5"),MATCH(INDIRECT(B159&amp;"!$B$3"),관리대장!$B159:$B289,0))</f>
        <v>3-11320-00213</v>
      </c>
      <c r="D159" s="1565" t="str">
        <f ca="1">INDIRECT(ADDRESS(ROWS($E$4:E4)*1+3,COLUMNS($E$4:E4)*1+4,1,1,$B159))</f>
        <v>강형내</v>
      </c>
      <c r="E159" s="1565" t="str">
        <f ca="1">INDIRECT(ADDRESS(ROWS($E$4:F4)*1+3,COLUMNS($E$4:F4)*1+4,1,1,$B159))</f>
        <v>560922-2654626</v>
      </c>
      <c r="F159" s="1565" t="str">
        <f ca="1">INDIRECT(ADDRESS(ROWS($E$4:G4)*1+3,COLUMNS($E$4:G4)*1+4,1,1,$B159))</f>
        <v>010-5040-2468</v>
      </c>
      <c r="G159" s="1566" t="s">
        <v>350</v>
      </c>
      <c r="H159" s="1567">
        <v>159</v>
      </c>
      <c r="I159" s="1565" t="str">
        <f ca="1">INDEX(INDIRECT($B159&amp;"!$B$7"),MATCH(INDIRECT($B159&amp;"!$B$3"),관리대장!$B159:$B285,0))</f>
        <v>520-80-00883</v>
      </c>
      <c r="J159" s="1565"/>
      <c r="K159" s="1568" t="s">
        <v>1693</v>
      </c>
      <c r="L159" s="1565"/>
      <c r="M159" s="1569" t="s">
        <v>2535</v>
      </c>
      <c r="N159" s="1570" t="s">
        <v>1945</v>
      </c>
      <c r="O159" s="1571"/>
      <c r="P159" s="1588">
        <f ca="1">INDEX(INDIRECT($B159&amp;"!$D$4"),MATCH(INDIRECT($B159&amp;"!$B$3"),관리대장!$B159:$B354,0))</f>
        <v>44156</v>
      </c>
    </row>
    <row r="160" spans="1:16">
      <c r="A160" s="1572" t="s">
        <v>2393</v>
      </c>
      <c r="B160" s="1573" t="s">
        <v>1541</v>
      </c>
      <c r="C160" s="1574" t="str">
        <f ca="1">INDEX(INDIRECT(B160&amp;"!$B$5"),MATCH(INDIRECT(B160&amp;"!$B$3"),관리대장!$B160:$B290,0))</f>
        <v>3-11320-00213</v>
      </c>
      <c r="D160" s="1574" t="str">
        <f ca="1">INDIRECT(ADDRESS(ROWS($E$4:E5)*1+3,COLUMNS($E$4:E5)*1+4,1,1,$B160))</f>
        <v>김금수</v>
      </c>
      <c r="E160" s="1574" t="str">
        <f ca="1">INDIRECT(ADDRESS(ROWS($E$4:F5)*1+3,COLUMNS($E$4:F5)*1+4,1,1,$B160))</f>
        <v>620212-2654713</v>
      </c>
      <c r="F160" s="1574" t="str">
        <f ca="1">INDIRECT(ADDRESS(ROWS($E$4:G5)*1+3,COLUMNS($E$4:G5)*1+4,1,1,$B160))</f>
        <v>010-9917-0212</v>
      </c>
      <c r="G160" s="1575" t="s">
        <v>350</v>
      </c>
      <c r="H160" s="1567">
        <v>160</v>
      </c>
      <c r="I160" s="1574" t="str">
        <f ca="1">INDEX(INDIRECT($B160&amp;"!$B$7"),MATCH(INDIRECT($B160&amp;"!$B$3"),관리대장!$B160:$B286,0))</f>
        <v>520-80-00883</v>
      </c>
      <c r="J160" s="1574"/>
      <c r="K160" s="1576" t="s">
        <v>1688</v>
      </c>
      <c r="L160" s="1574"/>
      <c r="M160" s="1574" t="s">
        <v>2536</v>
      </c>
      <c r="N160" s="1570" t="s">
        <v>1945</v>
      </c>
      <c r="O160" s="1577"/>
      <c r="P160" s="1588">
        <f ca="1">INDEX(INDIRECT($B160&amp;"!$D$4"),MATCH(INDIRECT($B160&amp;"!$B$3"),관리대장!$B160:$B355,0))</f>
        <v>44156</v>
      </c>
    </row>
    <row r="161" spans="1:16">
      <c r="A161" s="1572" t="s">
        <v>2394</v>
      </c>
      <c r="B161" s="1573" t="s">
        <v>1541</v>
      </c>
      <c r="C161" s="1574" t="str">
        <f ca="1">INDEX(INDIRECT(B161&amp;"!$B$5"),MATCH(INDIRECT(B161&amp;"!$B$3"),관리대장!$B161:$B291,0))</f>
        <v>3-11320-00213</v>
      </c>
      <c r="D161" s="1574" t="str">
        <f ca="1">INDIRECT(ADDRESS(ROWS($E$4:E6)*1+3,COLUMNS($E$4:E6)*1+4,1,1,$B161))</f>
        <v>김순임</v>
      </c>
      <c r="E161" s="1574" t="str">
        <f ca="1">INDIRECT(ADDRESS(ROWS($E$4:F6)*1+3,COLUMNS($E$4:F6)*1+4,1,1,$B161))</f>
        <v>570427-2446911</v>
      </c>
      <c r="F161" s="1574" t="str">
        <f ca="1">INDIRECT(ADDRESS(ROWS($E$4:G6)*1+3,COLUMNS($E$4:G6)*1+4,1,1,$B161))</f>
        <v>010-9121-4325</v>
      </c>
      <c r="G161" s="1575" t="s">
        <v>350</v>
      </c>
      <c r="H161" s="1567">
        <v>161</v>
      </c>
      <c r="I161" s="1574" t="str">
        <f ca="1">INDEX(INDIRECT($B161&amp;"!$B$7"),MATCH(INDIRECT($B161&amp;"!$B$3"),관리대장!$B161:$B287,0))</f>
        <v>520-80-00883</v>
      </c>
      <c r="J161" s="1574"/>
      <c r="K161" s="1576" t="s">
        <v>1695</v>
      </c>
      <c r="L161" s="1574"/>
      <c r="M161" s="1574" t="s">
        <v>2537</v>
      </c>
      <c r="N161" s="1570" t="s">
        <v>1945</v>
      </c>
      <c r="O161" s="1577"/>
      <c r="P161" s="1588">
        <f ca="1">INDEX(INDIRECT($B161&amp;"!$D$4"),MATCH(INDIRECT($B161&amp;"!$B$3"),관리대장!$B161:$B356,0))</f>
        <v>44156</v>
      </c>
    </row>
    <row r="162" spans="1:16">
      <c r="A162" s="1572" t="s">
        <v>2395</v>
      </c>
      <c r="B162" s="1573" t="s">
        <v>1541</v>
      </c>
      <c r="C162" s="1574" t="str">
        <f ca="1">INDEX(INDIRECT(B162&amp;"!$B$5"),MATCH(INDIRECT(B162&amp;"!$B$3"),관리대장!$B162:$B292,0))</f>
        <v>3-11320-00213</v>
      </c>
      <c r="D162" s="1574" t="str">
        <f ca="1">INDIRECT(ADDRESS(ROWS($E$4:E7)*1+3,COLUMNS($E$4:E7)*1+4,1,1,$B162))</f>
        <v>김영숙</v>
      </c>
      <c r="E162" s="1574" t="str">
        <f ca="1">INDIRECT(ADDRESS(ROWS($E$4:F7)*1+3,COLUMNS($E$4:F7)*1+4,1,1,$B162))</f>
        <v>560903-2624514</v>
      </c>
      <c r="F162" s="1574" t="str">
        <f ca="1">INDIRECT(ADDRESS(ROWS($E$4:G7)*1+3,COLUMNS($E$4:G7)*1+4,1,1,$B162))</f>
        <v>010-6778-1811</v>
      </c>
      <c r="G162" s="1575" t="s">
        <v>350</v>
      </c>
      <c r="H162" s="1567">
        <v>162</v>
      </c>
      <c r="I162" s="1574" t="str">
        <f ca="1">INDEX(INDIRECT($B162&amp;"!$B$7"),MATCH(INDIRECT($B162&amp;"!$B$3"),관리대장!$B162:$B288,0))</f>
        <v>520-80-00883</v>
      </c>
      <c r="J162" s="1574"/>
      <c r="K162" s="1576" t="s">
        <v>1688</v>
      </c>
      <c r="L162" s="1574"/>
      <c r="M162" s="1574" t="s">
        <v>2538</v>
      </c>
      <c r="N162" s="1570" t="s">
        <v>1945</v>
      </c>
      <c r="O162" s="1577"/>
      <c r="P162" s="1588">
        <f ca="1">INDEX(INDIRECT($B162&amp;"!$D$4"),MATCH(INDIRECT($B162&amp;"!$B$3"),관리대장!$B162:$B357,0))</f>
        <v>44156</v>
      </c>
    </row>
    <row r="163" spans="1:16">
      <c r="A163" s="1572" t="s">
        <v>2396</v>
      </c>
      <c r="B163" s="1573" t="s">
        <v>1541</v>
      </c>
      <c r="C163" s="1574" t="str">
        <f ca="1">INDEX(INDIRECT(B163&amp;"!$B$5"),MATCH(INDIRECT(B163&amp;"!$B$3"),관리대장!$B163:$B293,0))</f>
        <v>3-11320-00213</v>
      </c>
      <c r="D163" s="1574" t="str">
        <f ca="1">INDIRECT(ADDRESS(ROWS($E$4:E8)*1+3,COLUMNS($E$4:E8)*1+4,1,1,$B163))</f>
        <v>김정미</v>
      </c>
      <c r="E163" s="1574" t="str">
        <f ca="1">INDIRECT(ADDRESS(ROWS($E$4:F8)*1+3,COLUMNS($E$4:F8)*1+4,1,1,$B163))</f>
        <v>670303-2639720</v>
      </c>
      <c r="F163" s="1574" t="str">
        <f ca="1">INDIRECT(ADDRESS(ROWS($E$4:G8)*1+3,COLUMNS($E$4:G8)*1+4,1,1,$B163))</f>
        <v>010-2772-4107</v>
      </c>
      <c r="G163" s="1575" t="s">
        <v>350</v>
      </c>
      <c r="H163" s="1567">
        <v>163</v>
      </c>
      <c r="I163" s="1574" t="str">
        <f ca="1">INDEX(INDIRECT($B163&amp;"!$B$7"),MATCH(INDIRECT($B163&amp;"!$B$3"),관리대장!$B163:$B289,0))</f>
        <v>520-80-00883</v>
      </c>
      <c r="J163" s="1574"/>
      <c r="K163" s="1576" t="s">
        <v>1688</v>
      </c>
      <c r="L163" s="1574"/>
      <c r="M163" s="1578" t="s">
        <v>2559</v>
      </c>
      <c r="N163" s="1570" t="s">
        <v>1945</v>
      </c>
      <c r="O163" s="1577"/>
      <c r="P163" s="1588">
        <f ca="1">INDEX(INDIRECT($B163&amp;"!$D$4"),MATCH(INDIRECT($B163&amp;"!$B$3"),관리대장!$B163:$B358,0))</f>
        <v>44156</v>
      </c>
    </row>
    <row r="164" spans="1:16">
      <c r="A164" s="1572" t="s">
        <v>2397</v>
      </c>
      <c r="B164" s="1573" t="s">
        <v>1541</v>
      </c>
      <c r="C164" s="1574" t="str">
        <f ca="1">INDEX(INDIRECT(B164&amp;"!$B$5"),MATCH(INDIRECT(B164&amp;"!$B$3"),관리대장!$B164:$B294,0))</f>
        <v>3-11320-00213</v>
      </c>
      <c r="D164" s="1574" t="str">
        <f ca="1">INDIRECT(ADDRESS(ROWS($E$4:E9)*1+3,COLUMNS($E$4:E9)*1+4,1,1,$B164))</f>
        <v>김정자</v>
      </c>
      <c r="E164" s="1574" t="str">
        <f ca="1">INDIRECT(ADDRESS(ROWS($E$4:F9)*1+3,COLUMNS($E$4:F9)*1+4,1,1,$B164))</f>
        <v>550125-2036618</v>
      </c>
      <c r="F164" s="1574" t="str">
        <f ca="1">INDIRECT(ADDRESS(ROWS($E$4:G9)*1+3,COLUMNS($E$4:G9)*1+4,1,1,$B164))</f>
        <v>010-3744-5099</v>
      </c>
      <c r="G164" s="1575" t="s">
        <v>350</v>
      </c>
      <c r="H164" s="1567">
        <v>164</v>
      </c>
      <c r="I164" s="1574" t="str">
        <f ca="1">INDEX(INDIRECT($B164&amp;"!$B$7"),MATCH(INDIRECT($B164&amp;"!$B$3"),관리대장!$B164:$B290,0))</f>
        <v>520-80-00883</v>
      </c>
      <c r="J164" s="1574"/>
      <c r="K164" s="1576" t="s">
        <v>1693</v>
      </c>
      <c r="L164" s="1574"/>
      <c r="M164" s="1574" t="s">
        <v>2539</v>
      </c>
      <c r="N164" s="1570" t="s">
        <v>1945</v>
      </c>
      <c r="O164" s="1577"/>
      <c r="P164" s="1588">
        <f ca="1">INDEX(INDIRECT($B164&amp;"!$D$4"),MATCH(INDIRECT($B164&amp;"!$B$3"),관리대장!$B164:$B359,0))</f>
        <v>44156</v>
      </c>
    </row>
    <row r="165" spans="1:16">
      <c r="A165" s="1572" t="s">
        <v>2398</v>
      </c>
      <c r="B165" s="1573" t="s">
        <v>1541</v>
      </c>
      <c r="C165" s="1574" t="str">
        <f ca="1">INDEX(INDIRECT(B165&amp;"!$B$5"),MATCH(INDIRECT(B165&amp;"!$B$3"),관리대장!$B165:$B295,0))</f>
        <v>3-11320-00213</v>
      </c>
      <c r="D165" s="1574" t="str">
        <f ca="1">INDIRECT(ADDRESS(ROWS($E$4:E10)*1+3,COLUMNS($E$4:E10)*1+4,1,1,$B165))</f>
        <v>김화숙</v>
      </c>
      <c r="E165" s="1574" t="str">
        <f ca="1">INDIRECT(ADDRESS(ROWS($E$4:F10)*1+3,COLUMNS($E$4:F10)*1+4,1,1,$B165))</f>
        <v>600622-2813217</v>
      </c>
      <c r="F165" s="1574" t="str">
        <f ca="1">INDIRECT(ADDRESS(ROWS($E$4:G10)*1+3,COLUMNS($E$4:G10)*1+4,1,1,$B165))</f>
        <v>010-9979-5971</v>
      </c>
      <c r="G165" s="1575" t="s">
        <v>350</v>
      </c>
      <c r="H165" s="1567">
        <v>165</v>
      </c>
      <c r="I165" s="1574" t="str">
        <f ca="1">INDEX(INDIRECT($B165&amp;"!$B$7"),MATCH(INDIRECT($B165&amp;"!$B$3"),관리대장!$B165:$B291,0))</f>
        <v>520-80-00883</v>
      </c>
      <c r="J165" s="1574"/>
      <c r="K165" s="1576" t="s">
        <v>1688</v>
      </c>
      <c r="L165" s="1574"/>
      <c r="M165" s="1579" t="s">
        <v>2540</v>
      </c>
      <c r="N165" s="1570" t="s">
        <v>1945</v>
      </c>
      <c r="O165" s="1577"/>
      <c r="P165" s="1588">
        <f ca="1">INDEX(INDIRECT($B165&amp;"!$D$4"),MATCH(INDIRECT($B165&amp;"!$B$3"),관리대장!$B165:$B360,0))</f>
        <v>44156</v>
      </c>
    </row>
    <row r="166" spans="1:16">
      <c r="A166" s="1572" t="s">
        <v>2399</v>
      </c>
      <c r="B166" s="1573" t="s">
        <v>1541</v>
      </c>
      <c r="C166" s="1574" t="str">
        <f ca="1">INDEX(INDIRECT(B166&amp;"!$B$5"),MATCH(INDIRECT(B166&amp;"!$B$3"),관리대장!$B166:$B296,0))</f>
        <v>3-11320-00213</v>
      </c>
      <c r="D166" s="1574" t="str">
        <f ca="1">INDIRECT(ADDRESS(ROWS($E$4:E11)*1+3,COLUMNS($E$4:E11)*1+4,1,1,$B166))</f>
        <v>나금복</v>
      </c>
      <c r="E166" s="1574" t="str">
        <f ca="1">INDIRECT(ADDRESS(ROWS($E$4:F11)*1+3,COLUMNS($E$4:F11)*1+4,1,1,$B166))</f>
        <v>550523-2460311</v>
      </c>
      <c r="F166" s="1574" t="str">
        <f ca="1">INDIRECT(ADDRESS(ROWS($E$4:G11)*1+3,COLUMNS($E$4:G11)*1+4,1,1,$B166))</f>
        <v>010-8398-2277</v>
      </c>
      <c r="G166" s="1575" t="s">
        <v>350</v>
      </c>
      <c r="H166" s="1567">
        <v>166</v>
      </c>
      <c r="I166" s="1574" t="str">
        <f ca="1">INDEX(INDIRECT($B166&amp;"!$B$7"),MATCH(INDIRECT($B166&amp;"!$B$3"),관리대장!$B166:$B292,0))</f>
        <v>520-80-00883</v>
      </c>
      <c r="J166" s="1574"/>
      <c r="K166" s="1576" t="s">
        <v>1693</v>
      </c>
      <c r="L166" s="1574"/>
      <c r="M166" s="1574" t="s">
        <v>2541</v>
      </c>
      <c r="N166" s="1570" t="s">
        <v>1945</v>
      </c>
      <c r="O166" s="1577"/>
      <c r="P166" s="1588">
        <f ca="1">INDEX(INDIRECT($B166&amp;"!$D$4"),MATCH(INDIRECT($B166&amp;"!$B$3"),관리대장!$B166:$B361,0))</f>
        <v>44156</v>
      </c>
    </row>
    <row r="167" spans="1:16">
      <c r="A167" s="1572" t="s">
        <v>2400</v>
      </c>
      <c r="B167" s="1573" t="s">
        <v>1541</v>
      </c>
      <c r="C167" s="1574" t="str">
        <f ca="1">INDEX(INDIRECT(B167&amp;"!$B$5"),MATCH(INDIRECT(B167&amp;"!$B$3"),관리대장!$B167:$B297,0))</f>
        <v>3-11320-00213</v>
      </c>
      <c r="D167" s="1574" t="str">
        <f ca="1">INDIRECT(ADDRESS(ROWS($E$4:E12)*1+3,COLUMNS($E$4:E12)*1+4,1,1,$B167))</f>
        <v>박성숙</v>
      </c>
      <c r="E167" s="1574" t="str">
        <f ca="1">INDIRECT(ADDRESS(ROWS($E$4:F12)*1+3,COLUMNS($E$4:F12)*1+4,1,1,$B167))</f>
        <v>650825-2031010</v>
      </c>
      <c r="F167" s="1574" t="str">
        <f ca="1">INDIRECT(ADDRESS(ROWS($E$4:G12)*1+3,COLUMNS($E$4:G12)*1+4,1,1,$B167))</f>
        <v>010-4912-2043</v>
      </c>
      <c r="G167" s="1575" t="s">
        <v>350</v>
      </c>
      <c r="H167" s="1567">
        <v>167</v>
      </c>
      <c r="I167" s="1574" t="str">
        <f ca="1">INDEX(INDIRECT($B167&amp;"!$B$7"),MATCH(INDIRECT($B167&amp;"!$B$3"),관리대장!$B167:$B293,0))</f>
        <v>520-80-00883</v>
      </c>
      <c r="J167" s="1574"/>
      <c r="K167" s="1576" t="s">
        <v>1695</v>
      </c>
      <c r="L167" s="1574"/>
      <c r="M167" s="1578" t="s">
        <v>2561</v>
      </c>
      <c r="N167" s="1570" t="s">
        <v>1945</v>
      </c>
      <c r="O167" s="1577"/>
      <c r="P167" s="1588">
        <f ca="1">INDEX(INDIRECT($B167&amp;"!$D$4"),MATCH(INDIRECT($B167&amp;"!$B$3"),관리대장!$B167:$B362,0))</f>
        <v>44156</v>
      </c>
    </row>
    <row r="168" spans="1:16">
      <c r="A168" s="1572" t="s">
        <v>2401</v>
      </c>
      <c r="B168" s="1573" t="s">
        <v>1541</v>
      </c>
      <c r="C168" s="1574" t="str">
        <f ca="1">INDEX(INDIRECT(B168&amp;"!$B$5"),MATCH(INDIRECT(B168&amp;"!$B$3"),관리대장!$B168:$B298,0))</f>
        <v>3-11320-00213</v>
      </c>
      <c r="D168" s="1574" t="str">
        <f ca="1">INDIRECT(ADDRESS(ROWS($E$4:E13)*1+3,COLUMNS($E$4:E13)*1+4,1,1,$B168))</f>
        <v>박인옥</v>
      </c>
      <c r="E168" s="1574" t="str">
        <f ca="1">INDIRECT(ADDRESS(ROWS($E$4:F13)*1+3,COLUMNS($E$4:F13)*1+4,1,1,$B168))</f>
        <v>620115-2447334</v>
      </c>
      <c r="F168" s="1574" t="str">
        <f ca="1">INDIRECT(ADDRESS(ROWS($E$4:G13)*1+3,COLUMNS($E$4:G13)*1+4,1,1,$B168))</f>
        <v>010-9111-4701</v>
      </c>
      <c r="G168" s="1575" t="s">
        <v>350</v>
      </c>
      <c r="H168" s="1567">
        <v>168</v>
      </c>
      <c r="I168" s="1574" t="str">
        <f ca="1">INDEX(INDIRECT($B168&amp;"!$B$7"),MATCH(INDIRECT($B168&amp;"!$B$3"),관리대장!$B168:$B294,0))</f>
        <v>520-80-00883</v>
      </c>
      <c r="J168" s="1574"/>
      <c r="K168" s="1576" t="s">
        <v>1687</v>
      </c>
      <c r="L168" s="1574"/>
      <c r="M168" s="1574" t="s">
        <v>2542</v>
      </c>
      <c r="N168" s="1570" t="s">
        <v>1945</v>
      </c>
      <c r="O168" s="1577"/>
      <c r="P168" s="1588">
        <f ca="1">INDEX(INDIRECT($B168&amp;"!$D$4"),MATCH(INDIRECT($B168&amp;"!$B$3"),관리대장!$B168:$B363,0))</f>
        <v>44156</v>
      </c>
    </row>
    <row r="169" spans="1:16">
      <c r="A169" s="1572" t="s">
        <v>2402</v>
      </c>
      <c r="B169" s="1573" t="s">
        <v>1541</v>
      </c>
      <c r="C169" s="1574" t="str">
        <f ca="1">INDEX(INDIRECT(B169&amp;"!$B$5"),MATCH(INDIRECT(B169&amp;"!$B$3"),관리대장!$B169:$B299,0))</f>
        <v>3-11320-00213</v>
      </c>
      <c r="D169" s="1574" t="str">
        <f ca="1">INDIRECT(ADDRESS(ROWS($E$4:E14)*1+3,COLUMNS($E$4:E14)*1+4,1,1,$B169))</f>
        <v>박홍숙</v>
      </c>
      <c r="E169" s="1574" t="str">
        <f ca="1">INDIRECT(ADDRESS(ROWS($E$4:F14)*1+3,COLUMNS($E$4:F14)*1+4,1,1,$B169))</f>
        <v>591101-2927210</v>
      </c>
      <c r="F169" s="1574" t="str">
        <f ca="1">INDIRECT(ADDRESS(ROWS($E$4:G14)*1+3,COLUMNS($E$4:G14)*1+4,1,1,$B169))</f>
        <v>010-2766-3325</v>
      </c>
      <c r="G169" s="1575" t="s">
        <v>350</v>
      </c>
      <c r="H169" s="1567">
        <v>169</v>
      </c>
      <c r="I169" s="1574" t="str">
        <f ca="1">INDEX(INDIRECT($B169&amp;"!$B$7"),MATCH(INDIRECT($B169&amp;"!$B$3"),관리대장!$B169:$B295,0))</f>
        <v>520-80-00883</v>
      </c>
      <c r="J169" s="1574"/>
      <c r="K169" s="1576" t="s">
        <v>1687</v>
      </c>
      <c r="L169" s="1574"/>
      <c r="M169" s="1574" t="s">
        <v>2543</v>
      </c>
      <c r="N169" s="1570" t="s">
        <v>1945</v>
      </c>
      <c r="O169" s="1577"/>
      <c r="P169" s="1588">
        <f ca="1">INDEX(INDIRECT($B169&amp;"!$D$4"),MATCH(INDIRECT($B169&amp;"!$B$3"),관리대장!$B169:$B364,0))</f>
        <v>44156</v>
      </c>
    </row>
    <row r="170" spans="1:16">
      <c r="A170" s="1572" t="s">
        <v>2403</v>
      </c>
      <c r="B170" s="1573" t="s">
        <v>1541</v>
      </c>
      <c r="C170" s="1574" t="str">
        <f ca="1">INDEX(INDIRECT(B170&amp;"!$B$5"),MATCH(INDIRECT(B170&amp;"!$B$3"),관리대장!$B170:$B300,0))</f>
        <v>3-11320-00213</v>
      </c>
      <c r="D170" s="1574" t="str">
        <f ca="1">INDIRECT(ADDRESS(ROWS($E$4:E15)*1+3,COLUMNS($E$4:E15)*1+4,1,1,$B170))</f>
        <v>변성희</v>
      </c>
      <c r="E170" s="1574" t="str">
        <f ca="1">INDIRECT(ADDRESS(ROWS($E$4:F15)*1+3,COLUMNS($E$4:F15)*1+4,1,1,$B170))</f>
        <v>670528-2030417</v>
      </c>
      <c r="F170" s="1574" t="str">
        <f ca="1">INDIRECT(ADDRESS(ROWS($E$4:G15)*1+3,COLUMNS($E$4:G15)*1+4,1,1,$B170))</f>
        <v>010-9311-5622</v>
      </c>
      <c r="G170" s="1575" t="s">
        <v>350</v>
      </c>
      <c r="H170" s="1567">
        <v>170</v>
      </c>
      <c r="I170" s="1574" t="str">
        <f ca="1">INDEX(INDIRECT($B170&amp;"!$B$7"),MATCH(INDIRECT($B170&amp;"!$B$3"),관리대장!$B170:$B296,0))</f>
        <v>520-80-00883</v>
      </c>
      <c r="J170" s="1574"/>
      <c r="K170" s="1576" t="s">
        <v>1688</v>
      </c>
      <c r="L170" s="1574"/>
      <c r="M170" s="1574" t="s">
        <v>2562</v>
      </c>
      <c r="N170" s="1570" t="s">
        <v>1945</v>
      </c>
      <c r="O170" s="1577"/>
      <c r="P170" s="1588">
        <f ca="1">INDEX(INDIRECT($B170&amp;"!$D$4"),MATCH(INDIRECT($B170&amp;"!$B$3"),관리대장!$B170:$B365,0))</f>
        <v>44156</v>
      </c>
    </row>
    <row r="171" spans="1:16">
      <c r="A171" s="1572" t="s">
        <v>2404</v>
      </c>
      <c r="B171" s="1573" t="s">
        <v>1541</v>
      </c>
      <c r="C171" s="1574" t="str">
        <f ca="1">INDEX(INDIRECT(B171&amp;"!$B$5"),MATCH(INDIRECT(B171&amp;"!$B$3"),관리대장!$B171:$B301,0))</f>
        <v>3-11320-00213</v>
      </c>
      <c r="D171" s="1574" t="str">
        <f ca="1">INDIRECT(ADDRESS(ROWS($E$4:E16)*1+3,COLUMNS($E$4:E16)*1+4,1,1,$B171))</f>
        <v>서남숙</v>
      </c>
      <c r="E171" s="1574" t="str">
        <f ca="1">INDIRECT(ADDRESS(ROWS($E$4:F16)*1+3,COLUMNS($E$4:F16)*1+4,1,1,$B171))</f>
        <v>591220-2536812</v>
      </c>
      <c r="F171" s="1574" t="str">
        <f ca="1">INDIRECT(ADDRESS(ROWS($E$4:G16)*1+3,COLUMNS($E$4:G16)*1+4,1,1,$B171))</f>
        <v>010-2371-4156</v>
      </c>
      <c r="G171" s="1575" t="s">
        <v>350</v>
      </c>
      <c r="H171" s="1567">
        <v>171</v>
      </c>
      <c r="I171" s="1574" t="str">
        <f ca="1">INDEX(INDIRECT($B171&amp;"!$B$7"),MATCH(INDIRECT($B171&amp;"!$B$3"),관리대장!$B171:$B297,0))</f>
        <v>520-80-00883</v>
      </c>
      <c r="J171" s="1574"/>
      <c r="K171" s="1576" t="s">
        <v>1687</v>
      </c>
      <c r="L171" s="1574"/>
      <c r="M171" s="1574" t="s">
        <v>2544</v>
      </c>
      <c r="N171" s="1570" t="s">
        <v>1945</v>
      </c>
      <c r="O171" s="1577"/>
      <c r="P171" s="1588">
        <f ca="1">INDEX(INDIRECT($B171&amp;"!$D$4"),MATCH(INDIRECT($B171&amp;"!$B$3"),관리대장!$B171:$B366,0))</f>
        <v>44156</v>
      </c>
    </row>
    <row r="172" spans="1:16">
      <c r="A172" s="1572" t="s">
        <v>2405</v>
      </c>
      <c r="B172" s="1573" t="s">
        <v>1541</v>
      </c>
      <c r="C172" s="1574" t="str">
        <f ca="1">INDEX(INDIRECT(B172&amp;"!$B$5"),MATCH(INDIRECT(B172&amp;"!$B$3"),관리대장!$B172:$B302,0))</f>
        <v>3-11320-00213</v>
      </c>
      <c r="D172" s="1574" t="str">
        <f ca="1">INDIRECT(ADDRESS(ROWS($E$4:E17)*1+3,COLUMNS($E$4:E17)*1+4,1,1,$B172))</f>
        <v>송순자</v>
      </c>
      <c r="E172" s="1574" t="str">
        <f ca="1">INDIRECT(ADDRESS(ROWS($E$4:F17)*1+3,COLUMNS($E$4:F17)*1+4,1,1,$B172))</f>
        <v>571124-2173811</v>
      </c>
      <c r="F172" s="1574" t="str">
        <f ca="1">INDIRECT(ADDRESS(ROWS($E$4:G17)*1+3,COLUMNS($E$4:G17)*1+4,1,1,$B172))</f>
        <v>010-2621-6569</v>
      </c>
      <c r="G172" s="1575" t="s">
        <v>350</v>
      </c>
      <c r="H172" s="1567">
        <v>172</v>
      </c>
      <c r="I172" s="1574" t="str">
        <f ca="1">INDEX(INDIRECT($B172&amp;"!$B$7"),MATCH(INDIRECT($B172&amp;"!$B$3"),관리대장!$B172:$B298,0))</f>
        <v>520-80-00883</v>
      </c>
      <c r="J172" s="1574"/>
      <c r="K172" s="1576" t="s">
        <v>1687</v>
      </c>
      <c r="L172" s="1574"/>
      <c r="M172" s="1574" t="s">
        <v>2545</v>
      </c>
      <c r="N172" s="1570" t="s">
        <v>1945</v>
      </c>
      <c r="O172" s="1577"/>
      <c r="P172" s="1588">
        <f ca="1">INDEX(INDIRECT($B172&amp;"!$D$4"),MATCH(INDIRECT($B172&amp;"!$B$3"),관리대장!$B172:$B367,0))</f>
        <v>44156</v>
      </c>
    </row>
    <row r="173" spans="1:16">
      <c r="A173" s="1572" t="s">
        <v>2406</v>
      </c>
      <c r="B173" s="1573" t="s">
        <v>1541</v>
      </c>
      <c r="C173" s="1574" t="str">
        <f ca="1">INDEX(INDIRECT(B173&amp;"!$B$5"),MATCH(INDIRECT(B173&amp;"!$B$3"),관리대장!$B173:$B303,0))</f>
        <v>3-11320-00213</v>
      </c>
      <c r="D173" s="1574" t="str">
        <f ca="1">INDIRECT(ADDRESS(ROWS($E$4:E18)*1+3,COLUMNS($E$4:E18)*1+4,1,1,$B173))</f>
        <v>용명화</v>
      </c>
      <c r="E173" s="1574" t="str">
        <f ca="1">INDIRECT(ADDRESS(ROWS($E$4:F18)*1+3,COLUMNS($E$4:F18)*1+4,1,1,$B173))</f>
        <v>600111-2322026</v>
      </c>
      <c r="F173" s="1574" t="str">
        <f ca="1">INDIRECT(ADDRESS(ROWS($E$4:G18)*1+3,COLUMNS($E$4:G18)*1+4,1,1,$B173))</f>
        <v>010-8750-5083</v>
      </c>
      <c r="G173" s="1575" t="s">
        <v>350</v>
      </c>
      <c r="H173" s="1567">
        <v>173</v>
      </c>
      <c r="I173" s="1574" t="str">
        <f ca="1">INDEX(INDIRECT($B173&amp;"!$B$7"),MATCH(INDIRECT($B173&amp;"!$B$3"),관리대장!$B173:$B299,0))</f>
        <v>520-80-00883</v>
      </c>
      <c r="J173" s="1574"/>
      <c r="K173" s="1576" t="s">
        <v>1693</v>
      </c>
      <c r="L173" s="1574"/>
      <c r="M173" s="1574" t="s">
        <v>2547</v>
      </c>
      <c r="N173" s="1570" t="s">
        <v>1945</v>
      </c>
      <c r="O173" s="1577"/>
      <c r="P173" s="1588">
        <f ca="1">INDEX(INDIRECT($B173&amp;"!$D$4"),MATCH(INDIRECT($B173&amp;"!$B$3"),관리대장!$B173:$B368,0))</f>
        <v>44156</v>
      </c>
    </row>
    <row r="174" spans="1:16">
      <c r="A174" s="1572" t="s">
        <v>2407</v>
      </c>
      <c r="B174" s="1573" t="s">
        <v>1541</v>
      </c>
      <c r="C174" s="1574" t="str">
        <f ca="1">INDEX(INDIRECT(B174&amp;"!$B$5"),MATCH(INDIRECT(B174&amp;"!$B$3"),관리대장!$B174:$B304,0))</f>
        <v>3-11320-00213</v>
      </c>
      <c r="D174" s="1574" t="str">
        <f ca="1">INDIRECT(ADDRESS(ROWS($E$4:E19)*1+3,COLUMNS($E$4:E19)*1+4,1,1,$B174))</f>
        <v>이경숙</v>
      </c>
      <c r="E174" s="1574" t="str">
        <f ca="1">INDIRECT(ADDRESS(ROWS($E$4:F19)*1+3,COLUMNS($E$4:F19)*1+4,1,1,$B174))</f>
        <v>620606-2800014</v>
      </c>
      <c r="F174" s="1574" t="str">
        <f ca="1">INDIRECT(ADDRESS(ROWS($E$4:G19)*1+3,COLUMNS($E$4:G19)*1+4,1,1,$B174))</f>
        <v>010-4933-1539</v>
      </c>
      <c r="G174" s="1575" t="s">
        <v>350</v>
      </c>
      <c r="H174" s="1567">
        <v>174</v>
      </c>
      <c r="I174" s="1574" t="str">
        <f ca="1">INDEX(INDIRECT($B174&amp;"!$B$7"),MATCH(INDIRECT($B174&amp;"!$B$3"),관리대장!$B174:$B300,0))</f>
        <v>520-80-00883</v>
      </c>
      <c r="J174" s="1574"/>
      <c r="K174" s="1576" t="s">
        <v>1688</v>
      </c>
      <c r="L174" s="1574"/>
      <c r="M174" s="1574" t="s">
        <v>2546</v>
      </c>
      <c r="N174" s="1570" t="s">
        <v>1945</v>
      </c>
      <c r="O174" s="1577"/>
      <c r="P174" s="1588">
        <f ca="1">INDEX(INDIRECT($B174&amp;"!$D$4"),MATCH(INDIRECT($B174&amp;"!$B$3"),관리대장!$B174:$B369,0))</f>
        <v>44156</v>
      </c>
    </row>
    <row r="175" spans="1:16">
      <c r="A175" s="1572" t="s">
        <v>2408</v>
      </c>
      <c r="B175" s="1573" t="s">
        <v>1541</v>
      </c>
      <c r="C175" s="1574" t="str">
        <f ca="1">INDEX(INDIRECT(B175&amp;"!$B$5"),MATCH(INDIRECT(B175&amp;"!$B$3"),관리대장!$B175:$B305,0))</f>
        <v>3-11320-00213</v>
      </c>
      <c r="D175" s="1574" t="str">
        <f ca="1">INDIRECT(ADDRESS(ROWS($E$4:E20)*1+3,COLUMNS($E$4:E20)*1+4,1,1,$B175))</f>
        <v>이병숙</v>
      </c>
      <c r="E175" s="1574" t="str">
        <f ca="1">INDIRECT(ADDRESS(ROWS($E$4:F20)*1+3,COLUMNS($E$4:F20)*1+4,1,1,$B175))</f>
        <v>700315-2622233</v>
      </c>
      <c r="F175" s="1574" t="str">
        <f ca="1">INDIRECT(ADDRESS(ROWS($E$4:G20)*1+3,COLUMNS($E$4:G20)*1+4,1,1,$B175))</f>
        <v>010-5731-6998</v>
      </c>
      <c r="G175" s="1575" t="s">
        <v>350</v>
      </c>
      <c r="H175" s="1567">
        <v>175</v>
      </c>
      <c r="I175" s="1574" t="str">
        <f ca="1">INDEX(INDIRECT($B175&amp;"!$B$7"),MATCH(INDIRECT($B175&amp;"!$B$3"),관리대장!$B175:$B301,0))</f>
        <v>520-80-00883</v>
      </c>
      <c r="J175" s="1574"/>
      <c r="K175" s="1576" t="s">
        <v>1688</v>
      </c>
      <c r="L175" s="1574"/>
      <c r="M175" s="1574" t="s">
        <v>2548</v>
      </c>
      <c r="N175" s="1570" t="s">
        <v>1945</v>
      </c>
      <c r="O175" s="1577"/>
      <c r="P175" s="1588">
        <f ca="1">INDEX(INDIRECT($B175&amp;"!$D$4"),MATCH(INDIRECT($B175&amp;"!$B$3"),관리대장!$B175:$B370,0))</f>
        <v>44156</v>
      </c>
    </row>
    <row r="176" spans="1:16">
      <c r="A176" s="1572" t="s">
        <v>2409</v>
      </c>
      <c r="B176" s="1573" t="s">
        <v>1541</v>
      </c>
      <c r="C176" s="1574" t="str">
        <f ca="1">INDEX(INDIRECT(B176&amp;"!$B$5"),MATCH(INDIRECT(B176&amp;"!$B$3"),관리대장!$B176:$B306,0))</f>
        <v>3-11320-00213</v>
      </c>
      <c r="D176" s="1574" t="str">
        <f ca="1">INDIRECT(ADDRESS(ROWS($E$4:E21)*1+3,COLUMNS($E$4:E21)*1+4,1,1,$B176))</f>
        <v>이복선</v>
      </c>
      <c r="E176" s="1574" t="str">
        <f ca="1">INDIRECT(ADDRESS(ROWS($E$4:F21)*1+3,COLUMNS($E$4:F21)*1+4,1,1,$B176))</f>
        <v>560608-2226812</v>
      </c>
      <c r="F176" s="1574" t="str">
        <f ca="1">INDIRECT(ADDRESS(ROWS($E$4:G21)*1+3,COLUMNS($E$4:G21)*1+4,1,1,$B176))</f>
        <v>010-2264-5135</v>
      </c>
      <c r="G176" s="1575" t="s">
        <v>350</v>
      </c>
      <c r="H176" s="1567">
        <v>176</v>
      </c>
      <c r="I176" s="1574" t="str">
        <f ca="1">INDEX(INDIRECT($B176&amp;"!$B$7"),MATCH(INDIRECT($B176&amp;"!$B$3"),관리대장!$B176:$B302,0))</f>
        <v>520-80-00883</v>
      </c>
      <c r="J176" s="1574"/>
      <c r="K176" s="1576" t="s">
        <v>1695</v>
      </c>
      <c r="L176" s="1574"/>
      <c r="M176" s="1574" t="s">
        <v>2549</v>
      </c>
      <c r="N176" s="1570" t="s">
        <v>1945</v>
      </c>
      <c r="O176" s="1577"/>
      <c r="P176" s="1588">
        <f ca="1">INDEX(INDIRECT($B176&amp;"!$D$4"),MATCH(INDIRECT($B176&amp;"!$B$3"),관리대장!$B176:$B371,0))</f>
        <v>44156</v>
      </c>
    </row>
    <row r="177" spans="1:16">
      <c r="A177" s="1572" t="s">
        <v>2410</v>
      </c>
      <c r="B177" s="1573" t="s">
        <v>1541</v>
      </c>
      <c r="C177" s="1574" t="str">
        <f ca="1">INDEX(INDIRECT(B177&amp;"!$B$5"),MATCH(INDIRECT(B177&amp;"!$B$3"),관리대장!$B177:$B307,0))</f>
        <v>3-11320-00213</v>
      </c>
      <c r="D177" s="1574" t="str">
        <f ca="1">INDIRECT(ADDRESS(ROWS($E$4:E22)*1+3,COLUMNS($E$4:E22)*1+4,1,1,$B177))</f>
        <v>이상열</v>
      </c>
      <c r="E177" s="1574" t="str">
        <f ca="1">INDIRECT(ADDRESS(ROWS($E$4:F22)*1+3,COLUMNS($E$4:F22)*1+4,1,1,$B177))</f>
        <v>510306-1347911</v>
      </c>
      <c r="F177" s="1574" t="str">
        <f ca="1">INDIRECT(ADDRESS(ROWS($E$4:G22)*1+3,COLUMNS($E$4:G22)*1+4,1,1,$B177))</f>
        <v>010-4903-6352</v>
      </c>
      <c r="G177" s="1575" t="s">
        <v>350</v>
      </c>
      <c r="H177" s="1567">
        <v>177</v>
      </c>
      <c r="I177" s="1574" t="str">
        <f ca="1">INDEX(INDIRECT($B177&amp;"!$B$7"),MATCH(INDIRECT($B177&amp;"!$B$3"),관리대장!$B177:$B303,0))</f>
        <v>520-80-00883</v>
      </c>
      <c r="J177" s="1574"/>
      <c r="K177" s="1576" t="s">
        <v>1688</v>
      </c>
      <c r="L177" s="1574"/>
      <c r="M177" s="1574" t="s">
        <v>2550</v>
      </c>
      <c r="N177" s="1570" t="s">
        <v>1945</v>
      </c>
      <c r="O177" s="1577"/>
      <c r="P177" s="1588">
        <f ca="1">INDEX(INDIRECT($B177&amp;"!$D$4"),MATCH(INDIRECT($B177&amp;"!$B$3"),관리대장!$B177:$B372,0))</f>
        <v>44156</v>
      </c>
    </row>
    <row r="178" spans="1:16">
      <c r="A178" s="1572" t="s">
        <v>2411</v>
      </c>
      <c r="B178" s="1573" t="s">
        <v>1541</v>
      </c>
      <c r="C178" s="1574" t="str">
        <f ca="1">INDEX(INDIRECT(B178&amp;"!$B$5"),MATCH(INDIRECT(B178&amp;"!$B$3"),관리대장!$B178:$B308,0))</f>
        <v>3-11320-00213</v>
      </c>
      <c r="D178" s="1574" t="str">
        <f ca="1">INDIRECT(ADDRESS(ROWS($E$4:E23)*1+3,COLUMNS($E$4:E23)*1+4,1,1,$B178))</f>
        <v>이영숙</v>
      </c>
      <c r="E178" s="1574" t="str">
        <f ca="1">INDIRECT(ADDRESS(ROWS($E$4:F23)*1+3,COLUMNS($E$4:F23)*1+4,1,1,$B178))</f>
        <v>490214-2024912</v>
      </c>
      <c r="F178" s="1574" t="str">
        <f ca="1">INDIRECT(ADDRESS(ROWS($E$4:G23)*1+3,COLUMNS($E$4:G23)*1+4,1,1,$B178))</f>
        <v>010-7676-4713</v>
      </c>
      <c r="G178" s="1575" t="s">
        <v>350</v>
      </c>
      <c r="H178" s="1567">
        <v>178</v>
      </c>
      <c r="I178" s="1574" t="str">
        <f ca="1">INDEX(INDIRECT($B178&amp;"!$B$7"),MATCH(INDIRECT($B178&amp;"!$B$3"),관리대장!$B178:$B304,0))</f>
        <v>520-80-00883</v>
      </c>
      <c r="J178" s="1574"/>
      <c r="K178" s="1576" t="s">
        <v>1688</v>
      </c>
      <c r="L178" s="1574"/>
      <c r="M178" s="1574" t="s">
        <v>2564</v>
      </c>
      <c r="N178" s="1570" t="s">
        <v>2565</v>
      </c>
      <c r="O178" s="1577"/>
      <c r="P178" s="1588">
        <f ca="1">INDEX(INDIRECT($B178&amp;"!$D$4"),MATCH(INDIRECT($B178&amp;"!$B$3"),관리대장!$B178:$B373,0))</f>
        <v>44156</v>
      </c>
    </row>
    <row r="179" spans="1:16">
      <c r="A179" s="1572" t="s">
        <v>2412</v>
      </c>
      <c r="B179" s="1573" t="s">
        <v>1541</v>
      </c>
      <c r="C179" s="1574" t="str">
        <f ca="1">INDEX(INDIRECT(B179&amp;"!$B$5"),MATCH(INDIRECT(B179&amp;"!$B$3"),관리대장!$B179:$B309,0))</f>
        <v>3-11320-00213</v>
      </c>
      <c r="D179" s="1574" t="str">
        <f ca="1">INDIRECT(ADDRESS(ROWS($E$4:E24)*1+3,COLUMNS($E$4:E24)*1+4,1,1,$B179))</f>
        <v>이영인</v>
      </c>
      <c r="E179" s="1574" t="str">
        <f ca="1">INDIRECT(ADDRESS(ROWS($E$4:F24)*1+3,COLUMNS($E$4:F24)*1+4,1,1,$B179))</f>
        <v>580307-2777515</v>
      </c>
      <c r="F179" s="1574" t="str">
        <f ca="1">INDIRECT(ADDRESS(ROWS($E$4:G24)*1+3,COLUMNS($E$4:G24)*1+4,1,1,$B179))</f>
        <v>010-3194-5945</v>
      </c>
      <c r="G179" s="1575" t="s">
        <v>350</v>
      </c>
      <c r="H179" s="1567">
        <v>179</v>
      </c>
      <c r="I179" s="1574" t="str">
        <f ca="1">INDEX(INDIRECT($B179&amp;"!$B$7"),MATCH(INDIRECT($B179&amp;"!$B$3"),관리대장!$B179:$B305,0))</f>
        <v>520-80-00883</v>
      </c>
      <c r="J179" s="1574"/>
      <c r="K179" s="1576" t="s">
        <v>1695</v>
      </c>
      <c r="L179" s="1574"/>
      <c r="M179" s="1574" t="s">
        <v>2551</v>
      </c>
      <c r="N179" s="1570" t="s">
        <v>1945</v>
      </c>
      <c r="O179" s="1577"/>
      <c r="P179" s="1588">
        <f ca="1">INDEX(INDIRECT($B179&amp;"!$D$4"),MATCH(INDIRECT($B179&amp;"!$B$3"),관리대장!$B179:$B374,0))</f>
        <v>44156</v>
      </c>
    </row>
    <row r="180" spans="1:16">
      <c r="A180" s="1572" t="s">
        <v>2413</v>
      </c>
      <c r="B180" s="1573" t="s">
        <v>1541</v>
      </c>
      <c r="C180" s="1574" t="str">
        <f ca="1">INDEX(INDIRECT(B180&amp;"!$B$5"),MATCH(INDIRECT(B180&amp;"!$B$3"),관리대장!$B180:$B310,0))</f>
        <v>3-11320-00213</v>
      </c>
      <c r="D180" s="1574" t="str">
        <f ca="1">INDIRECT(ADDRESS(ROWS($E$4:E25)*1+3,COLUMNS($E$4:E25)*1+4,1,1,$B180))</f>
        <v>이정분</v>
      </c>
      <c r="E180" s="1574" t="str">
        <f ca="1">INDIRECT(ADDRESS(ROWS($E$4:F25)*1+3,COLUMNS($E$4:F25)*1+4,1,1,$B180))</f>
        <v>570615-2241012</v>
      </c>
      <c r="F180" s="1574" t="str">
        <f ca="1">INDIRECT(ADDRESS(ROWS($E$4:G25)*1+3,COLUMNS($E$4:G25)*1+4,1,1,$B180))</f>
        <v>010-4146-8759</v>
      </c>
      <c r="G180" s="1575" t="s">
        <v>350</v>
      </c>
      <c r="H180" s="1567">
        <v>180</v>
      </c>
      <c r="I180" s="1574" t="str">
        <f ca="1">INDEX(INDIRECT($B180&amp;"!$B$7"),MATCH(INDIRECT($B180&amp;"!$B$3"),관리대장!$B180:$B306,0))</f>
        <v>520-80-00883</v>
      </c>
      <c r="J180" s="1574"/>
      <c r="K180" s="1576" t="s">
        <v>1688</v>
      </c>
      <c r="L180" s="1574"/>
      <c r="M180" s="1574" t="s">
        <v>2560</v>
      </c>
      <c r="N180" s="1570" t="s">
        <v>1945</v>
      </c>
      <c r="O180" s="1577"/>
      <c r="P180" s="1588">
        <f ca="1">INDEX(INDIRECT($B180&amp;"!$D$4"),MATCH(INDIRECT($B180&amp;"!$B$3"),관리대장!$B180:$B375,0))</f>
        <v>44156</v>
      </c>
    </row>
    <row r="181" spans="1:16">
      <c r="A181" s="1572" t="s">
        <v>2414</v>
      </c>
      <c r="B181" s="1573" t="s">
        <v>1541</v>
      </c>
      <c r="C181" s="1574" t="str">
        <f ca="1">INDEX(INDIRECT(B181&amp;"!$B$5"),MATCH(INDIRECT(B181&amp;"!$B$3"),관리대장!$B181:$B311,0))</f>
        <v>3-11320-00213</v>
      </c>
      <c r="D181" s="1574" t="str">
        <f ca="1">INDIRECT(ADDRESS(ROWS($E$4:E26)*1+3,COLUMNS($E$4:E26)*1+4,1,1,$B181))</f>
        <v>이진선</v>
      </c>
      <c r="E181" s="1574" t="str">
        <f ca="1">INDIRECT(ADDRESS(ROWS($E$4:F26)*1+3,COLUMNS($E$4:F26)*1+4,1,1,$B181))</f>
        <v>581120-2241522</v>
      </c>
      <c r="F181" s="1574" t="str">
        <f ca="1">INDIRECT(ADDRESS(ROWS($E$4:G26)*1+3,COLUMNS($E$4:G26)*1+4,1,1,$B181))</f>
        <v>010-7474-5881</v>
      </c>
      <c r="G181" s="1575" t="s">
        <v>350</v>
      </c>
      <c r="H181" s="1567">
        <v>181</v>
      </c>
      <c r="I181" s="1574" t="str">
        <f ca="1">INDEX(INDIRECT($B181&amp;"!$B$7"),MATCH(INDIRECT($B181&amp;"!$B$3"),관리대장!$B181:$B307,0))</f>
        <v>520-80-00883</v>
      </c>
      <c r="J181" s="1574"/>
      <c r="K181" s="1576" t="s">
        <v>1693</v>
      </c>
      <c r="L181" s="1574"/>
      <c r="M181" s="1574" t="s">
        <v>2552</v>
      </c>
      <c r="N181" s="1570" t="s">
        <v>1945</v>
      </c>
      <c r="O181" s="1577"/>
      <c r="P181" s="1588">
        <f ca="1">INDEX(INDIRECT($B181&amp;"!$D$4"),MATCH(INDIRECT($B181&amp;"!$B$3"),관리대장!$B181:$B376,0))</f>
        <v>44156</v>
      </c>
    </row>
    <row r="182" spans="1:16">
      <c r="A182" s="1572" t="s">
        <v>2415</v>
      </c>
      <c r="B182" s="1573" t="s">
        <v>1541</v>
      </c>
      <c r="C182" s="1574" t="str">
        <f ca="1">INDEX(INDIRECT(B182&amp;"!$B$5"),MATCH(INDIRECT(B182&amp;"!$B$3"),관리대장!$B182:$B312,0))</f>
        <v>3-11320-00213</v>
      </c>
      <c r="D182" s="1574" t="str">
        <f ca="1">INDIRECT(ADDRESS(ROWS($E$4:E27)*1+3,COLUMNS($E$4:E27)*1+4,1,1,$B182))</f>
        <v>이추자</v>
      </c>
      <c r="E182" s="1574" t="str">
        <f ca="1">INDIRECT(ADDRESS(ROWS($E$4:F27)*1+3,COLUMNS($E$4:F27)*1+4,1,1,$B182))</f>
        <v>500915-2030622</v>
      </c>
      <c r="F182" s="1574" t="str">
        <f ca="1">INDIRECT(ADDRESS(ROWS($E$4:G27)*1+3,COLUMNS($E$4:G27)*1+4,1,1,$B182))</f>
        <v>010-2205-5950</v>
      </c>
      <c r="G182" s="1575" t="s">
        <v>350</v>
      </c>
      <c r="H182" s="1567">
        <v>182</v>
      </c>
      <c r="I182" s="1574" t="str">
        <f ca="1">INDEX(INDIRECT($B182&amp;"!$B$7"),MATCH(INDIRECT($B182&amp;"!$B$3"),관리대장!$B182:$B308,0))</f>
        <v>520-80-00883</v>
      </c>
      <c r="J182" s="1574"/>
      <c r="K182" s="1576" t="s">
        <v>1688</v>
      </c>
      <c r="L182" s="1574"/>
      <c r="M182" s="1574" t="s">
        <v>2553</v>
      </c>
      <c r="N182" s="1570" t="s">
        <v>1945</v>
      </c>
      <c r="O182" s="1577"/>
      <c r="P182" s="1588">
        <f ca="1">INDEX(INDIRECT($B182&amp;"!$D$4"),MATCH(INDIRECT($B182&amp;"!$B$3"),관리대장!$B182:$B377,0))</f>
        <v>44156</v>
      </c>
    </row>
    <row r="183" spans="1:16">
      <c r="A183" s="1572" t="s">
        <v>2416</v>
      </c>
      <c r="B183" s="1573" t="s">
        <v>1541</v>
      </c>
      <c r="C183" s="1574" t="str">
        <f ca="1">INDEX(INDIRECT(B183&amp;"!$B$5"),MATCH(INDIRECT(B183&amp;"!$B$3"),관리대장!$B183:$B313,0))</f>
        <v>3-11320-00213</v>
      </c>
      <c r="D183" s="1574" t="str">
        <f ca="1">INDIRECT(ADDRESS(ROWS($E$4:E28)*1+3,COLUMNS($E$4:E28)*1+4,1,1,$B183))</f>
        <v>이혜숙</v>
      </c>
      <c r="E183" s="1574" t="str">
        <f ca="1">INDIRECT(ADDRESS(ROWS($E$4:F28)*1+3,COLUMNS($E$4:F28)*1+4,1,1,$B183))</f>
        <v>550821-2243419</v>
      </c>
      <c r="F183" s="1574" t="str">
        <f ca="1">INDIRECT(ADDRESS(ROWS($E$4:G28)*1+3,COLUMNS($E$4:G28)*1+4,1,1,$B183))</f>
        <v>010-4591-3053</v>
      </c>
      <c r="G183" s="1575" t="s">
        <v>350</v>
      </c>
      <c r="H183" s="1567">
        <v>183</v>
      </c>
      <c r="I183" s="1574" t="str">
        <f ca="1">INDEX(INDIRECT($B183&amp;"!$B$7"),MATCH(INDIRECT($B183&amp;"!$B$3"),관리대장!$B183:$B309,0))</f>
        <v>520-80-00883</v>
      </c>
      <c r="J183" s="1574"/>
      <c r="K183" s="1576" t="s">
        <v>1693</v>
      </c>
      <c r="L183" s="1574"/>
      <c r="M183" s="1574" t="s">
        <v>2554</v>
      </c>
      <c r="N183" s="1570" t="s">
        <v>1945</v>
      </c>
      <c r="O183" s="1577"/>
      <c r="P183" s="1588">
        <f ca="1">INDEX(INDIRECT($B183&amp;"!$D$4"),MATCH(INDIRECT($B183&amp;"!$B$3"),관리대장!$B183:$B378,0))</f>
        <v>44156</v>
      </c>
    </row>
    <row r="184" spans="1:16">
      <c r="A184" s="1572" t="s">
        <v>2417</v>
      </c>
      <c r="B184" s="1573" t="s">
        <v>1541</v>
      </c>
      <c r="C184" s="1574" t="str">
        <f ca="1">INDEX(INDIRECT(B184&amp;"!$B$5"),MATCH(INDIRECT(B184&amp;"!$B$3"),관리대장!$B184:$B314,0))</f>
        <v>3-11320-00213</v>
      </c>
      <c r="D184" s="1574" t="str">
        <f ca="1">INDIRECT(ADDRESS(ROWS($E$4:E29)*1+3,COLUMNS($E$4:E29)*1+4,1,1,$B184))</f>
        <v>임금자</v>
      </c>
      <c r="E184" s="1574" t="str">
        <f ca="1">INDIRECT(ADDRESS(ROWS($E$4:F29)*1+3,COLUMNS($E$4:F29)*1+4,1,1,$B184))</f>
        <v>610421-2453311</v>
      </c>
      <c r="F184" s="1574" t="str">
        <f ca="1">INDIRECT(ADDRESS(ROWS($E$4:G29)*1+3,COLUMNS($E$4:G29)*1+4,1,1,$B184))</f>
        <v>010-8904-7676</v>
      </c>
      <c r="G184" s="1575" t="s">
        <v>350</v>
      </c>
      <c r="H184" s="1567">
        <v>184</v>
      </c>
      <c r="I184" s="1574" t="str">
        <f ca="1">INDEX(INDIRECT($B184&amp;"!$B$7"),MATCH(INDIRECT($B184&amp;"!$B$3"),관리대장!$B184:$B310,0))</f>
        <v>520-80-00883</v>
      </c>
      <c r="J184" s="1574"/>
      <c r="K184" s="1576" t="s">
        <v>1695</v>
      </c>
      <c r="L184" s="1574"/>
      <c r="M184" s="1574" t="s">
        <v>2555</v>
      </c>
      <c r="N184" s="1570" t="s">
        <v>1945</v>
      </c>
      <c r="O184" s="1577"/>
      <c r="P184" s="1588">
        <f ca="1">INDEX(INDIRECT($B184&amp;"!$D$4"),MATCH(INDIRECT($B184&amp;"!$B$3"),관리대장!$B184:$B379,0))</f>
        <v>44156</v>
      </c>
    </row>
    <row r="185" spans="1:16">
      <c r="A185" s="1572" t="s">
        <v>2418</v>
      </c>
      <c r="B185" s="1573" t="s">
        <v>1541</v>
      </c>
      <c r="C185" s="1574" t="str">
        <f ca="1">INDEX(INDIRECT(B185&amp;"!$B$5"),MATCH(INDIRECT(B185&amp;"!$B$3"),관리대장!$B185:$B315,0))</f>
        <v>3-11320-00213</v>
      </c>
      <c r="D185" s="1574" t="str">
        <f ca="1">INDIRECT(ADDRESS(ROWS($E$4:E30)*1+3,COLUMNS($E$4:E30)*1+4,1,1,$B185))</f>
        <v>장현순</v>
      </c>
      <c r="E185" s="1574" t="str">
        <f ca="1">INDIRECT(ADDRESS(ROWS($E$4:F30)*1+3,COLUMNS($E$4:F30)*1+4,1,1,$B185))</f>
        <v>600711-2010821</v>
      </c>
      <c r="F185" s="1574" t="str">
        <f ca="1">INDIRECT(ADDRESS(ROWS($E$4:G30)*1+3,COLUMNS($E$4:G30)*1+4,1,1,$B185))</f>
        <v>010-9851-6862</v>
      </c>
      <c r="G185" s="1575" t="s">
        <v>350</v>
      </c>
      <c r="H185" s="1567">
        <v>185</v>
      </c>
      <c r="I185" s="1574" t="str">
        <f ca="1">INDEX(INDIRECT($B185&amp;"!$B$7"),MATCH(INDIRECT($B185&amp;"!$B$3"),관리대장!$B185:$B311,0))</f>
        <v>520-80-00883</v>
      </c>
      <c r="J185" s="1574"/>
      <c r="K185" s="1576" t="s">
        <v>1688</v>
      </c>
      <c r="L185" s="1574"/>
      <c r="M185" s="1574" t="s">
        <v>2591</v>
      </c>
      <c r="N185" s="1570" t="s">
        <v>2557</v>
      </c>
      <c r="O185" s="1577"/>
      <c r="P185" s="1588">
        <f ca="1">INDEX(INDIRECT($B185&amp;"!$D$4"),MATCH(INDIRECT($B185&amp;"!$B$3"),관리대장!$B185:$B380,0))</f>
        <v>44156</v>
      </c>
    </row>
    <row r="186" spans="1:16">
      <c r="A186" s="1572" t="s">
        <v>2419</v>
      </c>
      <c r="B186" s="1580" t="s">
        <v>1542</v>
      </c>
      <c r="C186" s="1574" t="str">
        <f ca="1">INDEX(INDIRECT(B186&amp;"!$B$5"),MATCH(INDIRECT(B186&amp;"!$B$3"),관리대장!$B186:$B316,0))</f>
        <v>3-11320-00456</v>
      </c>
      <c r="D186" s="1574" t="str">
        <f ca="1">INDIRECT(ADDRESS(ROWS($E$4:E4)*1+3,COLUMNS($E$4:E4)*1+4,1,1,$B186))</f>
        <v>박두례</v>
      </c>
      <c r="E186" s="1574" t="str">
        <f ca="1">INDIRECT(ADDRESS(ROWS($E$4:F4)*1+3,COLUMNS($E$4:F4)*1+4,1,1,$B186))</f>
        <v>590213-2632719</v>
      </c>
      <c r="F186" s="1574" t="str">
        <f ca="1">INDIRECT(ADDRESS(ROWS($E$4:G4)*1+3,COLUMNS($E$4:G4)*1+4,1,1,$B186))</f>
        <v>010-3599-6773</v>
      </c>
      <c r="G186" s="1575" t="s">
        <v>350</v>
      </c>
      <c r="H186" s="1567">
        <v>186</v>
      </c>
      <c r="I186" s="1574" t="str">
        <f ca="1">INDEX(INDIRECT($B186&amp;"!$B$7"),MATCH(INDIRECT($B186&amp;"!$B$3"),관리대장!$B186:$B312,0))</f>
        <v>239-80-01287</v>
      </c>
      <c r="J186" s="1574"/>
      <c r="K186" s="1576"/>
      <c r="L186" s="1574"/>
      <c r="M186" s="1574" t="s">
        <v>2359</v>
      </c>
      <c r="N186" s="1570" t="s">
        <v>1945</v>
      </c>
      <c r="O186" s="1577"/>
      <c r="P186" s="1588">
        <f ca="1">INDEX(INDIRECT($B186&amp;"!$D$4"),MATCH(INDIRECT($B186&amp;"!$B$3"),관리대장!$B186:$B381,0))</f>
        <v>44156</v>
      </c>
    </row>
    <row r="187" spans="1:16">
      <c r="A187" s="1572" t="s">
        <v>2420</v>
      </c>
      <c r="B187" s="1580" t="s">
        <v>1542</v>
      </c>
      <c r="C187" s="1574" t="str">
        <f ca="1">INDEX(INDIRECT(B187&amp;"!$B$5"),MATCH(INDIRECT(B187&amp;"!$B$3"),관리대장!$B187:$B317,0))</f>
        <v>3-11320-00456</v>
      </c>
      <c r="D187" s="1574" t="str">
        <f ca="1">INDIRECT(ADDRESS(ROWS($E$4:E5)*1+3,COLUMNS($E$4:E5)*1+4,1,1,$B187))</f>
        <v>정희자</v>
      </c>
      <c r="E187" s="1574" t="str">
        <f ca="1">INDIRECT(ADDRESS(ROWS($E$4:F5)*1+3,COLUMNS($E$4:F5)*1+4,1,1,$B187))</f>
        <v>501130-2246921</v>
      </c>
      <c r="F187" s="1574" t="str">
        <f ca="1">INDIRECT(ADDRESS(ROWS($E$4:G5)*1+3,COLUMNS($E$4:G5)*1+4,1,1,$B187))</f>
        <v>010-8441-2929</v>
      </c>
      <c r="G187" s="1575" t="s">
        <v>350</v>
      </c>
      <c r="H187" s="1567">
        <v>187</v>
      </c>
      <c r="I187" s="1574" t="str">
        <f ca="1">INDEX(INDIRECT($B187&amp;"!$B$7"),MATCH(INDIRECT($B187&amp;"!$B$3"),관리대장!$B187:$B313,0))</f>
        <v>239-80-01287</v>
      </c>
      <c r="J187" s="1574"/>
      <c r="K187" s="1576" t="s">
        <v>1693</v>
      </c>
      <c r="L187" s="1574"/>
      <c r="M187" s="1574" t="s">
        <v>2556</v>
      </c>
      <c r="N187" s="1570" t="s">
        <v>1945</v>
      </c>
      <c r="O187" s="1577"/>
      <c r="P187" s="1588">
        <f ca="1">INDEX(INDIRECT($B187&amp;"!$D$4"),MATCH(INDIRECT($B187&amp;"!$B$3"),관리대장!$B187:$B382,0))</f>
        <v>44156</v>
      </c>
    </row>
    <row r="188" spans="1:16">
      <c r="A188" s="1572" t="s">
        <v>2421</v>
      </c>
      <c r="B188" s="1580" t="s">
        <v>1542</v>
      </c>
      <c r="C188" s="1574" t="str">
        <f ca="1">INDEX(INDIRECT(B188&amp;"!$B$5"),MATCH(INDIRECT(B188&amp;"!$B$3"),관리대장!$B188:$B318,0))</f>
        <v>3-11320-00456</v>
      </c>
      <c r="D188" s="1574" t="str">
        <f ca="1">INDIRECT(ADDRESS(ROWS($E$4:E6)*1+3,COLUMNS($E$4:E6)*1+4,1,1,$B188))</f>
        <v>최계순</v>
      </c>
      <c r="E188" s="1574" t="str">
        <f ca="1">INDIRECT(ADDRESS(ROWS($E$4:F6)*1+3,COLUMNS($E$4:F6)*1+4,1,1,$B188))</f>
        <v>540610-2467021</v>
      </c>
      <c r="F188" s="1574" t="str">
        <f ca="1">INDIRECT(ADDRESS(ROWS($E$4:G6)*1+3,COLUMNS($E$4:G6)*1+4,1,1,$B188))</f>
        <v>010-4701-9903</v>
      </c>
      <c r="G188" s="1575" t="s">
        <v>350</v>
      </c>
      <c r="H188" s="1567">
        <v>188</v>
      </c>
      <c r="I188" s="1574" t="str">
        <f ca="1">INDEX(INDIRECT($B188&amp;"!$B$7"),MATCH(INDIRECT($B188&amp;"!$B$3"),관리대장!$B188:$B314,0))</f>
        <v>239-80-01287</v>
      </c>
      <c r="J188" s="1574"/>
      <c r="K188" s="1576" t="s">
        <v>1693</v>
      </c>
      <c r="L188" s="1574"/>
      <c r="M188" s="1574" t="s">
        <v>2558</v>
      </c>
      <c r="N188" s="1570" t="s">
        <v>1945</v>
      </c>
      <c r="O188" s="1577"/>
      <c r="P188" s="1588">
        <f ca="1">INDEX(INDIRECT($B188&amp;"!$D$4"),MATCH(INDIRECT($B188&amp;"!$B$3"),관리대장!$B188:$B383,0))</f>
        <v>44156</v>
      </c>
    </row>
    <row r="189" spans="1:16">
      <c r="A189" s="748" t="s">
        <v>2594</v>
      </c>
      <c r="B189" s="943" t="s">
        <v>1543</v>
      </c>
      <c r="C189" s="748" t="str">
        <f ca="1">INDEX(INDIRECT(B189&amp;"!$B$5"),MATCH(INDIRECT(B189&amp;"!$B$3"),관리대장!$B189:$B319,0))</f>
        <v>3-11320-00213</v>
      </c>
      <c r="D189" s="748" t="str">
        <f ca="1">INDIRECT(ADDRESS(ROWS($E$4:E4)*1+3,COLUMNS($E$4:E4)*1+4,1,1,$B189))</f>
        <v>김경숙</v>
      </c>
      <c r="E189" s="748" t="str">
        <f ca="1">INDIRECT(ADDRESS(ROWS($E$4:F4)*1+3,COLUMNS($E$4:F4)*1+4,1,1,$B189))</f>
        <v>550615-2058419</v>
      </c>
      <c r="F189" s="748" t="str">
        <f ca="1">INDIRECT(ADDRESS(ROWS($E$4:G4)*1+3,COLUMNS($E$4:G4)*1+4,1,1,$B189))</f>
        <v>010-9306-5067</v>
      </c>
      <c r="G189" s="972" t="s">
        <v>350</v>
      </c>
      <c r="H189" s="1567">
        <v>189</v>
      </c>
      <c r="I189" s="748" t="str">
        <f ca="1">INDEX(INDIRECT($B189&amp;"!$B$7"),MATCH(INDIRECT($B189&amp;"!$B$3"),관리대장!$B189:$B315,0))</f>
        <v>520-80-00883</v>
      </c>
      <c r="J189" s="943"/>
      <c r="K189" s="991" t="s">
        <v>1688</v>
      </c>
      <c r="L189" s="943"/>
      <c r="M189" s="943" t="s">
        <v>2626</v>
      </c>
      <c r="N189" s="973" t="s">
        <v>2627</v>
      </c>
      <c r="O189" s="943"/>
      <c r="P189" s="1588">
        <f ca="1">INDEX(INDIRECT($B189&amp;"!$D$4"),MATCH(INDIRECT($B189&amp;"!$B$3"),관리대장!$B189:$B384,0))</f>
        <v>44177</v>
      </c>
    </row>
    <row r="190" spans="1:16">
      <c r="A190" s="943" t="s">
        <v>2595</v>
      </c>
      <c r="B190" s="943" t="s">
        <v>1543</v>
      </c>
      <c r="C190" s="748" t="str">
        <f ca="1">INDEX(INDIRECT(B190&amp;"!$B$5"),MATCH(INDIRECT(B190&amp;"!$B$3"),관리대장!$B190:$B320,0))</f>
        <v>3-11320-00213</v>
      </c>
      <c r="D190" s="748" t="str">
        <f ca="1">INDIRECT(ADDRESS(ROWS($E$4:E5)*1+3,COLUMNS($E$4:E5)*1+4,1,1,$B190))</f>
        <v>전인숙</v>
      </c>
      <c r="E190" s="748" t="str">
        <f ca="1">INDIRECT(ADDRESS(ROWS($E$4:F5)*1+3,COLUMNS($E$4:F5)*1+4,1,1,$B190))</f>
        <v>571224-2534113</v>
      </c>
      <c r="F190" s="748" t="str">
        <f ca="1">INDIRECT(ADDRESS(ROWS($E$4:G5)*1+3,COLUMNS($E$4:G5)*1+4,1,1,$B190))</f>
        <v>010-3752-1415</v>
      </c>
      <c r="G190" s="972" t="s">
        <v>350</v>
      </c>
      <c r="H190" s="1567">
        <v>190</v>
      </c>
      <c r="I190" s="748" t="str">
        <f ca="1">INDEX(INDIRECT($B190&amp;"!$B$7"),MATCH(INDIRECT($B190&amp;"!$B$3"),관리대장!$B190:$B316,0))</f>
        <v>520-80-00883</v>
      </c>
      <c r="J190" s="943"/>
      <c r="K190" s="991" t="s">
        <v>1695</v>
      </c>
      <c r="L190" s="943"/>
      <c r="M190" s="943" t="s">
        <v>2628</v>
      </c>
      <c r="N190" s="973" t="s">
        <v>2627</v>
      </c>
      <c r="O190" s="943"/>
      <c r="P190" s="1588">
        <f ca="1">INDEX(INDIRECT($B190&amp;"!$D$4"),MATCH(INDIRECT($B190&amp;"!$B$3"),관리대장!$B190:$B385,0))</f>
        <v>44177</v>
      </c>
    </row>
    <row r="191" spans="1:16">
      <c r="A191" s="943" t="s">
        <v>2596</v>
      </c>
      <c r="B191" s="943" t="s">
        <v>1543</v>
      </c>
      <c r="C191" s="748" t="str">
        <f ca="1">INDEX(INDIRECT(B191&amp;"!$B$5"),MATCH(INDIRECT(B191&amp;"!$B$3"),관리대장!$B191:$B321,0))</f>
        <v>3-11320-00213</v>
      </c>
      <c r="D191" s="748" t="str">
        <f ca="1">INDIRECT(ADDRESS(ROWS($E$4:E6)*1+3,COLUMNS($E$4:E6)*1+4,1,1,$B191))</f>
        <v>조영하</v>
      </c>
      <c r="E191" s="748" t="str">
        <f ca="1">INDIRECT(ADDRESS(ROWS($E$4:F6)*1+3,COLUMNS($E$4:F6)*1+4,1,1,$B191))</f>
        <v>530516-2357111</v>
      </c>
      <c r="F191" s="748" t="str">
        <f ca="1">INDIRECT(ADDRESS(ROWS($E$4:G6)*1+3,COLUMNS($E$4:G6)*1+4,1,1,$B191))</f>
        <v>010-5744-4644</v>
      </c>
      <c r="G191" s="972" t="s">
        <v>350</v>
      </c>
      <c r="H191" s="1567">
        <v>191</v>
      </c>
      <c r="I191" s="748" t="str">
        <f ca="1">INDEX(INDIRECT($B191&amp;"!$B$7"),MATCH(INDIRECT($B191&amp;"!$B$3"),관리대장!$B191:$B317,0))</f>
        <v>520-80-00883</v>
      </c>
      <c r="J191" s="943"/>
      <c r="K191" s="991" t="s">
        <v>1688</v>
      </c>
      <c r="L191" s="943"/>
      <c r="M191" s="943" t="s">
        <v>2629</v>
      </c>
      <c r="N191" s="973" t="s">
        <v>2627</v>
      </c>
      <c r="O191" s="943"/>
      <c r="P191" s="1588">
        <f ca="1">INDEX(INDIRECT($B191&amp;"!$D$4"),MATCH(INDIRECT($B191&amp;"!$B$3"),관리대장!$B191:$B386,0))</f>
        <v>44177</v>
      </c>
    </row>
    <row r="192" spans="1:16">
      <c r="A192" s="943" t="s">
        <v>2597</v>
      </c>
      <c r="B192" s="943" t="s">
        <v>1543</v>
      </c>
      <c r="C192" s="748" t="str">
        <f ca="1">INDEX(INDIRECT(B192&amp;"!$B$5"),MATCH(INDIRECT(B192&amp;"!$B$3"),관리대장!$B192:$B322,0))</f>
        <v>3-11320-00213</v>
      </c>
      <c r="D192" s="748" t="str">
        <f ca="1">INDIRECT(ADDRESS(ROWS($E$4:E7)*1+3,COLUMNS($E$4:E7)*1+4,1,1,$B192))</f>
        <v>최유진</v>
      </c>
      <c r="E192" s="748" t="str">
        <f ca="1">INDIRECT(ADDRESS(ROWS($E$4:F7)*1+3,COLUMNS($E$4:F7)*1+4,1,1,$B192))</f>
        <v>661224-2024918</v>
      </c>
      <c r="F192" s="748" t="str">
        <f ca="1">INDIRECT(ADDRESS(ROWS($E$4:G7)*1+3,COLUMNS($E$4:G7)*1+4,1,1,$B192))</f>
        <v>010-6500-3972</v>
      </c>
      <c r="G192" s="972" t="s">
        <v>350</v>
      </c>
      <c r="H192" s="1567">
        <v>192</v>
      </c>
      <c r="I192" s="748" t="str">
        <f ca="1">INDEX(INDIRECT($B192&amp;"!$B$7"),MATCH(INDIRECT($B192&amp;"!$B$3"),관리대장!$B192:$B318,0))</f>
        <v>520-80-00883</v>
      </c>
      <c r="J192" s="943"/>
      <c r="K192" s="991" t="s">
        <v>1688</v>
      </c>
      <c r="L192" s="943"/>
      <c r="M192" s="943" t="s">
        <v>2630</v>
      </c>
      <c r="N192" s="973" t="s">
        <v>2627</v>
      </c>
      <c r="O192" s="943"/>
      <c r="P192" s="1588">
        <f ca="1">INDEX(INDIRECT($B192&amp;"!$D$4"),MATCH(INDIRECT($B192&amp;"!$B$3"),관리대장!$B192:$B387,0))</f>
        <v>44177</v>
      </c>
    </row>
    <row r="193" spans="1:16">
      <c r="A193" s="943" t="s">
        <v>2598</v>
      </c>
      <c r="B193" s="943" t="s">
        <v>1543</v>
      </c>
      <c r="C193" s="748" t="str">
        <f ca="1">INDEX(INDIRECT(B193&amp;"!$B$5"),MATCH(INDIRECT(B193&amp;"!$B$3"),관리대장!$B193:$B323,0))</f>
        <v>3-11320-00213</v>
      </c>
      <c r="D193" s="748" t="str">
        <f ca="1">INDIRECT(ADDRESS(ROWS($E$4:E8)*1+3,COLUMNS($E$4:E8)*1+4,1,1,$B193))</f>
        <v>한준남</v>
      </c>
      <c r="E193" s="748" t="str">
        <f ca="1">INDIRECT(ADDRESS(ROWS($E$4:F8)*1+3,COLUMNS($E$4:F8)*1+4,1,1,$B193))</f>
        <v>560417-2011723</v>
      </c>
      <c r="F193" s="748" t="str">
        <f ca="1">INDIRECT(ADDRESS(ROWS($E$4:G8)*1+3,COLUMNS($E$4:G8)*1+4,1,1,$B193))</f>
        <v>010-2794-3300</v>
      </c>
      <c r="G193" s="972" t="s">
        <v>350</v>
      </c>
      <c r="H193" s="1567">
        <v>193</v>
      </c>
      <c r="I193" s="748" t="str">
        <f ca="1">INDEX(INDIRECT($B193&amp;"!$B$7"),MATCH(INDIRECT($B193&amp;"!$B$3"),관리대장!$B193:$B319,0))</f>
        <v>520-80-00883</v>
      </c>
      <c r="J193" s="943"/>
      <c r="K193" s="991" t="s">
        <v>1693</v>
      </c>
      <c r="L193" s="943"/>
      <c r="M193" s="943" t="s">
        <v>2631</v>
      </c>
      <c r="N193" s="973" t="s">
        <v>2627</v>
      </c>
      <c r="O193" s="943"/>
      <c r="P193" s="1588">
        <f ca="1">INDEX(INDIRECT($B193&amp;"!$D$4"),MATCH(INDIRECT($B193&amp;"!$B$3"),관리대장!$B193:$B388,0))</f>
        <v>44177</v>
      </c>
    </row>
    <row r="194" spans="1:16">
      <c r="A194" s="943" t="s">
        <v>2599</v>
      </c>
      <c r="B194" s="943" t="s">
        <v>1543</v>
      </c>
      <c r="C194" s="748" t="str">
        <f ca="1">INDEX(INDIRECT(B194&amp;"!$B$5"),MATCH(INDIRECT(B194&amp;"!$B$3"),관리대장!$B194:$B324,0))</f>
        <v>3-11320-00213</v>
      </c>
      <c r="D194" s="748" t="str">
        <f ca="1">INDIRECT(ADDRESS(ROWS($E$4:E9)*1+3,COLUMNS($E$4:E9)*1+4,1,1,$B194))</f>
        <v>한희자</v>
      </c>
      <c r="E194" s="748" t="str">
        <f ca="1">INDIRECT(ADDRESS(ROWS($E$4:F9)*1+3,COLUMNS($E$4:F9)*1+4,1,1,$B194))</f>
        <v>600430-2457314</v>
      </c>
      <c r="F194" s="748" t="str">
        <f ca="1">INDIRECT(ADDRESS(ROWS($E$4:G9)*1+3,COLUMNS($E$4:G9)*1+4,1,1,$B194))</f>
        <v>010-8235-3118</v>
      </c>
      <c r="G194" s="972" t="s">
        <v>350</v>
      </c>
      <c r="H194" s="1567">
        <v>194</v>
      </c>
      <c r="I194" s="748" t="str">
        <f ca="1">INDEX(INDIRECT($B194&amp;"!$B$7"),MATCH(INDIRECT($B194&amp;"!$B$3"),관리대장!$B194:$B320,0))</f>
        <v>520-80-00883</v>
      </c>
      <c r="J194" s="943"/>
      <c r="K194" s="991" t="s">
        <v>1695</v>
      </c>
      <c r="L194" s="943"/>
      <c r="M194" s="943" t="s">
        <v>2632</v>
      </c>
      <c r="N194" s="973" t="s">
        <v>2627</v>
      </c>
      <c r="O194" s="943"/>
      <c r="P194" s="1588">
        <f ca="1">INDEX(INDIRECT($B194&amp;"!$D$4"),MATCH(INDIRECT($B194&amp;"!$B$3"),관리대장!$B194:$B389,0))</f>
        <v>44177</v>
      </c>
    </row>
    <row r="195" spans="1:16">
      <c r="A195" s="943" t="s">
        <v>2600</v>
      </c>
      <c r="B195" s="943" t="s">
        <v>1550</v>
      </c>
      <c r="C195" s="748">
        <f ca="1">INDEX(INDIRECT(B195&amp;"!$B$5"),MATCH(INDIRECT(B195&amp;"!$B$3"),관리대장!$B195:$B326,0))</f>
        <v>31130500223</v>
      </c>
      <c r="D195" s="748" t="str">
        <f ca="1">INDIRECT(ADDRESS(ROWS($E$4:E4)*1+3,COLUMNS($E$4:E4)*1+4,1,1,$B195))</f>
        <v>김인선</v>
      </c>
      <c r="E195" s="748" t="str">
        <f ca="1">INDIRECT(ADDRESS(ROWS($E$4:F4)*1+3,COLUMNS($E$4:F4)*1+4,1,1,$B195))</f>
        <v>510419-2036818</v>
      </c>
      <c r="F195" s="748" t="str">
        <f ca="1">INDIRECT(ADDRESS(ROWS($E$4:G4)*1+3,COLUMNS($E$4:G4)*1+4,1,1,$B195))</f>
        <v>010-8633-1832</v>
      </c>
      <c r="G195" s="972" t="s">
        <v>350</v>
      </c>
      <c r="H195" s="1567">
        <v>195</v>
      </c>
      <c r="I195" s="748" t="str">
        <f ca="1">INDEX(INDIRECT($B195&amp;"!$B$7"),MATCH(INDIRECT($B195&amp;"!$B$3"),관리대장!$B195:$B322,0))</f>
        <v>540-80-00039</v>
      </c>
      <c r="J195" s="943"/>
      <c r="K195" s="991" t="s">
        <v>1692</v>
      </c>
      <c r="L195" s="943"/>
      <c r="M195" s="799" t="s">
        <v>2641</v>
      </c>
      <c r="N195" s="973" t="s">
        <v>2627</v>
      </c>
      <c r="O195" s="943"/>
      <c r="P195" s="1588">
        <f ca="1">INDEX(INDIRECT($B195&amp;"!$D$4"),MATCH(INDIRECT($B195&amp;"!$B$3"),관리대장!$B195:$B390,0))</f>
        <v>44177</v>
      </c>
    </row>
    <row r="196" spans="1:16">
      <c r="A196" s="943" t="s">
        <v>2601</v>
      </c>
      <c r="B196" s="943" t="s">
        <v>1550</v>
      </c>
      <c r="C196" s="748">
        <f ca="1">INDEX(INDIRECT(B196&amp;"!$B$5"),MATCH(INDIRECT(B196&amp;"!$B$3"),관리대장!$B196:$B327,0))</f>
        <v>31130500223</v>
      </c>
      <c r="D196" s="1582" t="str">
        <f ca="1">INDIRECT(ADDRESS(ROWS($E$4:E5)*1+3,COLUMNS($E$4:E5)*1+4,1,1,$B196))</f>
        <v>손순자</v>
      </c>
      <c r="E196" s="748" t="str">
        <f ca="1">INDIRECT(ADDRESS(ROWS($E$4:F5)*1+3,COLUMNS($E$4:F5)*1+4,1,1,$B196))</f>
        <v>540815-2091010</v>
      </c>
      <c r="F196" s="748" t="str">
        <f ca="1">INDIRECT(ADDRESS(ROWS($E$4:G5)*1+3,COLUMNS($E$4:G5)*1+4,1,1,$B196))</f>
        <v>010-8278-1161</v>
      </c>
      <c r="G196" s="972" t="s">
        <v>350</v>
      </c>
      <c r="H196" s="1567">
        <v>196</v>
      </c>
      <c r="I196" s="748" t="str">
        <f ca="1">INDEX(INDIRECT($B196&amp;"!$B$7"),MATCH(INDIRECT($B196&amp;"!$B$3"),관리대장!$B196:$B323,0))</f>
        <v>540-80-00039</v>
      </c>
      <c r="J196" s="943"/>
      <c r="K196" s="991" t="s">
        <v>1688</v>
      </c>
      <c r="L196" s="943"/>
      <c r="M196" s="1069" t="s">
        <v>2334</v>
      </c>
      <c r="N196" s="973" t="s">
        <v>2627</v>
      </c>
      <c r="O196" s="943" t="s">
        <v>2642</v>
      </c>
      <c r="P196" s="1588">
        <f ca="1">INDEX(INDIRECT($B196&amp;"!$D$4"),MATCH(INDIRECT($B196&amp;"!$B$3"),관리대장!$B196:$B391,0))</f>
        <v>44177</v>
      </c>
    </row>
    <row r="197" spans="1:16">
      <c r="A197" s="943" t="s">
        <v>2602</v>
      </c>
      <c r="B197" s="943" t="s">
        <v>1550</v>
      </c>
      <c r="C197" s="748">
        <f ca="1">INDEX(INDIRECT(B197&amp;"!$B$5"),MATCH(INDIRECT(B197&amp;"!$B$3"),관리대장!$B197:$B328,0))</f>
        <v>31130500223</v>
      </c>
      <c r="D197" s="748" t="str">
        <f ca="1">INDIRECT(ADDRESS(ROWS($E$4:E6)*1+3,COLUMNS($E$4:E6)*1+4,1,1,$B197))</f>
        <v>양민자</v>
      </c>
      <c r="E197" s="748" t="str">
        <f ca="1">INDIRECT(ADDRESS(ROWS($E$4:F6)*1+3,COLUMNS($E$4:F6)*1+4,1,1,$B197))</f>
        <v>470103-2243116</v>
      </c>
      <c r="F197" s="748" t="str">
        <f ca="1">INDIRECT(ADDRESS(ROWS($E$4:G6)*1+3,COLUMNS($E$4:G6)*1+4,1,1,$B197))</f>
        <v>010-9116-7788</v>
      </c>
      <c r="G197" s="972" t="s">
        <v>350</v>
      </c>
      <c r="H197" s="1567">
        <v>197</v>
      </c>
      <c r="I197" s="748" t="str">
        <f ca="1">INDEX(INDIRECT($B197&amp;"!$B$7"),MATCH(INDIRECT($B197&amp;"!$B$3"),관리대장!$B197:$B324,0))</f>
        <v>540-80-00039</v>
      </c>
      <c r="J197" s="943"/>
      <c r="K197" s="991" t="s">
        <v>1693</v>
      </c>
      <c r="L197" s="943"/>
      <c r="M197" s="799" t="s">
        <v>2633</v>
      </c>
      <c r="N197" s="973" t="s">
        <v>2627</v>
      </c>
      <c r="O197" s="943"/>
      <c r="P197" s="1588">
        <f ca="1">INDEX(INDIRECT($B197&amp;"!$D$4"),MATCH(INDIRECT($B197&amp;"!$B$3"),관리대장!$B197:$B392,0))</f>
        <v>44177</v>
      </c>
    </row>
    <row r="198" spans="1:16">
      <c r="A198" s="943" t="s">
        <v>2603</v>
      </c>
      <c r="B198" s="943" t="s">
        <v>1550</v>
      </c>
      <c r="C198" s="748">
        <f ca="1">INDEX(INDIRECT(B198&amp;"!$B$5"),MATCH(INDIRECT(B198&amp;"!$B$3"),관리대장!$B198:$B329,0))</f>
        <v>31130500223</v>
      </c>
      <c r="D198" s="748" t="str">
        <f ca="1">INDIRECT(ADDRESS(ROWS($E$4:E7)*1+3,COLUMNS($E$4:E7)*1+4,1,1,$B198))</f>
        <v>윤향순</v>
      </c>
      <c r="E198" s="748" t="str">
        <f ca="1">INDIRECT(ADDRESS(ROWS($E$4:F7)*1+3,COLUMNS($E$4:F7)*1+4,1,1,$B198))</f>
        <v>590125-2624316</v>
      </c>
      <c r="F198" s="748" t="str">
        <f ca="1">INDIRECT(ADDRESS(ROWS($E$4:G7)*1+3,COLUMNS($E$4:G7)*1+4,1,1,$B198))</f>
        <v>010-3774-7891</v>
      </c>
      <c r="G198" s="972" t="s">
        <v>350</v>
      </c>
      <c r="H198" s="1567">
        <v>198</v>
      </c>
      <c r="I198" s="748" t="str">
        <f ca="1">INDEX(INDIRECT($B198&amp;"!$B$7"),MATCH(INDIRECT($B198&amp;"!$B$3"),관리대장!$B198:$B325,0))</f>
        <v>540-80-00039</v>
      </c>
      <c r="J198" s="943"/>
      <c r="K198" s="991" t="s">
        <v>1693</v>
      </c>
      <c r="L198" s="943"/>
      <c r="M198" s="943" t="s">
        <v>2635</v>
      </c>
      <c r="N198" s="973" t="s">
        <v>2627</v>
      </c>
      <c r="O198" s="943"/>
      <c r="P198" s="1588">
        <f ca="1">INDEX(INDIRECT($B198&amp;"!$D$4"),MATCH(INDIRECT($B198&amp;"!$B$3"),관리대장!$B198:$B393,0))</f>
        <v>44177</v>
      </c>
    </row>
    <row r="199" spans="1:16">
      <c r="A199" s="943" t="s">
        <v>2604</v>
      </c>
      <c r="B199" s="943" t="s">
        <v>1550</v>
      </c>
      <c r="C199" s="748">
        <f ca="1">INDEX(INDIRECT(B199&amp;"!$B$5"),MATCH(INDIRECT(B199&amp;"!$B$3"),관리대장!$B199:$B330,0))</f>
        <v>31130500223</v>
      </c>
      <c r="D199" s="748" t="str">
        <f ca="1">INDIRECT(ADDRESS(ROWS($E$4:E8)*1+3,COLUMNS($E$4:E8)*1+4,1,1,$B199))</f>
        <v>이성용</v>
      </c>
      <c r="E199" s="748" t="str">
        <f ca="1">INDIRECT(ADDRESS(ROWS($E$4:F8)*1+3,COLUMNS($E$4:F8)*1+4,1,1,$B199))</f>
        <v>511109-2017221</v>
      </c>
      <c r="F199" s="748" t="str">
        <f ca="1">INDIRECT(ADDRESS(ROWS($E$4:G8)*1+3,COLUMNS($E$4:G8)*1+4,1,1,$B199))</f>
        <v>010-9953-9007</v>
      </c>
      <c r="G199" s="972" t="s">
        <v>350</v>
      </c>
      <c r="H199" s="1567">
        <v>199</v>
      </c>
      <c r="I199" s="748" t="str">
        <f ca="1">INDEX(INDIRECT($B199&amp;"!$B$7"),MATCH(INDIRECT($B199&amp;"!$B$3"),관리대장!$B199:$B326,0))</f>
        <v>540-80-00039</v>
      </c>
      <c r="J199" s="943"/>
      <c r="K199" s="991" t="s">
        <v>1688</v>
      </c>
      <c r="L199" s="943"/>
      <c r="M199" s="943" t="s">
        <v>2638</v>
      </c>
      <c r="N199" s="973" t="s">
        <v>2627</v>
      </c>
      <c r="O199" s="943"/>
      <c r="P199" s="1588">
        <f ca="1">INDEX(INDIRECT($B199&amp;"!$D$4"),MATCH(INDIRECT($B199&amp;"!$B$3"),관리대장!$B199:$B394,0))</f>
        <v>44177</v>
      </c>
    </row>
    <row r="200" spans="1:16">
      <c r="A200" s="943" t="s">
        <v>2605</v>
      </c>
      <c r="B200" s="943" t="s">
        <v>1550</v>
      </c>
      <c r="C200" s="748">
        <f ca="1">INDEX(INDIRECT(B200&amp;"!$B$5"),MATCH(INDIRECT(B200&amp;"!$B$3"),관리대장!$B200:$B331,0))</f>
        <v>31130500223</v>
      </c>
      <c r="D200" s="748" t="str">
        <f ca="1">INDIRECT(ADDRESS(ROWS($E$4:E9)*1+3,COLUMNS($E$4:E9)*1+4,1,1,$B200))</f>
        <v xml:space="preserve">이순우 </v>
      </c>
      <c r="E200" s="748" t="str">
        <f ca="1">INDIRECT(ADDRESS(ROWS($E$4:F9)*1+3,COLUMNS($E$4:F9)*1+4,1,1,$B200))</f>
        <v>601005-2446810</v>
      </c>
      <c r="F200" s="943" t="str">
        <f ca="1">INDIRECT(ADDRESS(ROWS($E$4:G9)*1+3,COLUMNS($E$4:G9)*1+4,1,1,$B200))</f>
        <v>010-2701-2487</v>
      </c>
      <c r="G200" s="972" t="s">
        <v>350</v>
      </c>
      <c r="H200" s="1567">
        <v>200</v>
      </c>
      <c r="I200" s="748" t="str">
        <f ca="1">INDEX(INDIRECT($B200&amp;"!$B$7"),MATCH(INDIRECT($B200&amp;"!$B$3"),관리대장!$B200:$B327,0))</f>
        <v>540-80-00039</v>
      </c>
      <c r="J200" s="943"/>
      <c r="K200" s="991" t="s">
        <v>1693</v>
      </c>
      <c r="L200" s="943"/>
      <c r="M200" s="943" t="s">
        <v>2639</v>
      </c>
      <c r="N200" s="973" t="s">
        <v>2627</v>
      </c>
      <c r="O200" s="943"/>
      <c r="P200" s="1588">
        <f ca="1">INDEX(INDIRECT($B200&amp;"!$D$4"),MATCH(INDIRECT($B200&amp;"!$B$3"),관리대장!$B200:$B395,0))</f>
        <v>44177</v>
      </c>
    </row>
    <row r="201" spans="1:16">
      <c r="A201" s="943" t="s">
        <v>2606</v>
      </c>
      <c r="B201" s="943" t="s">
        <v>1550</v>
      </c>
      <c r="C201" s="748">
        <f ca="1">INDEX(INDIRECT(B201&amp;"!$B$5"),MATCH(INDIRECT(B201&amp;"!$B$3"),관리대장!$B201:$B332,0))</f>
        <v>31130500223</v>
      </c>
      <c r="D201" s="748" t="str">
        <f ca="1">INDIRECT(ADDRESS(ROWS($E$4:E10)*1+3,COLUMNS($E$4:E10)*1+4,1,1,$B201))</f>
        <v>장옥녀</v>
      </c>
      <c r="E201" s="748" t="str">
        <f ca="1">INDIRECT(ADDRESS(ROWS($E$4:F10)*1+3,COLUMNS($E$4:F10)*1+4,1,1,$B201))</f>
        <v>571114-2080116</v>
      </c>
      <c r="F201" s="748" t="str">
        <f ca="1">INDIRECT(ADDRESS(ROWS($E$4:G10)*1+3,COLUMNS($E$4:G10)*1+4,1,1,$B201))</f>
        <v>010-3282-7651</v>
      </c>
      <c r="G201" s="972" t="s">
        <v>350</v>
      </c>
      <c r="H201" s="1567">
        <v>201</v>
      </c>
      <c r="I201" s="748" t="str">
        <f ca="1">INDEX(INDIRECT($B201&amp;"!$B$7"),MATCH(INDIRECT($B201&amp;"!$B$3"),관리대장!$B201:$B328,0))</f>
        <v>540-80-00039</v>
      </c>
      <c r="J201" s="943"/>
      <c r="K201" s="991" t="s">
        <v>1693</v>
      </c>
      <c r="L201" s="943"/>
      <c r="M201" s="943" t="s">
        <v>2640</v>
      </c>
      <c r="N201" s="973" t="s">
        <v>2627</v>
      </c>
      <c r="O201" s="943"/>
      <c r="P201" s="1588">
        <f ca="1">INDEX(INDIRECT($B201&amp;"!$D$4"),MATCH(INDIRECT($B201&amp;"!$B$3"),관리대장!$B201:$B396,0))</f>
        <v>44177</v>
      </c>
    </row>
    <row r="202" spans="1:16">
      <c r="A202" s="943" t="s">
        <v>2607</v>
      </c>
      <c r="B202" s="943" t="s">
        <v>1550</v>
      </c>
      <c r="C202" s="748">
        <f ca="1">INDEX(INDIRECT(B202&amp;"!$B$5"),MATCH(INDIRECT(B202&amp;"!$B$3"),관리대장!$B202:$B333,0))</f>
        <v>31130500223</v>
      </c>
      <c r="D202" s="1582" t="str">
        <f ca="1">INDIRECT(ADDRESS(ROWS($E$4:E11)*1+3,COLUMNS($E$4:E11)*1+4,1,1,$B202))</f>
        <v>조명희</v>
      </c>
      <c r="E202" s="748" t="str">
        <f ca="1">INDIRECT(ADDRESS(ROWS($E$4:F11)*1+3,COLUMNS($E$4:F11)*1+4,1,1,$B202))</f>
        <v>500820-2345415</v>
      </c>
      <c r="F202" s="748" t="str">
        <f ca="1">INDIRECT(ADDRESS(ROWS($E$4:G11)*1+3,COLUMNS($E$4:G11)*1+4,1,1,$B202))</f>
        <v>010-4607-3183</v>
      </c>
      <c r="G202" s="972" t="s">
        <v>350</v>
      </c>
      <c r="H202" s="1567">
        <v>202</v>
      </c>
      <c r="I202" s="748" t="str">
        <f ca="1">INDEX(INDIRECT($B202&amp;"!$B$7"),MATCH(INDIRECT($B202&amp;"!$B$3"),관리대장!$B202:$B329,0))</f>
        <v>540-80-00039</v>
      </c>
      <c r="J202" s="943"/>
      <c r="K202" s="991" t="s">
        <v>1718</v>
      </c>
      <c r="L202" s="943" t="s">
        <v>1693</v>
      </c>
      <c r="M202" s="749" t="s">
        <v>2334</v>
      </c>
      <c r="N202" s="973" t="s">
        <v>2627</v>
      </c>
      <c r="O202" s="943" t="s">
        <v>2642</v>
      </c>
      <c r="P202" s="1588">
        <f ca="1">INDEX(INDIRECT($B202&amp;"!$D$4"),MATCH(INDIRECT($B202&amp;"!$B$3"),관리대장!$B202:$B397,0))</f>
        <v>44177</v>
      </c>
    </row>
    <row r="203" spans="1:16">
      <c r="A203" s="943" t="s">
        <v>2608</v>
      </c>
      <c r="B203" s="943" t="s">
        <v>2623</v>
      </c>
      <c r="C203" s="748">
        <f ca="1">INDEX(INDIRECT(B203&amp;"!$B$5"),MATCH(INDIRECT(B203&amp;"!$B$3"),관리대장!$B203:$B334,0))</f>
        <v>21130500208</v>
      </c>
      <c r="D203" s="748" t="str">
        <f ca="1">INDIRECT(ADDRESS(ROWS($E$4:E4)*1+3,COLUMNS($E$4:E4)*1+4,1,1,$B203))</f>
        <v>김부희</v>
      </c>
      <c r="E203" s="748" t="str">
        <f ca="1">INDIRECT(ADDRESS(ROWS($E$4:F4)*1+3,COLUMNS($E$4:F4)*1+4,1,1,$B203))</f>
        <v>550515-2222718</v>
      </c>
      <c r="F203" s="748" t="str">
        <f ca="1">INDIRECT(ADDRESS(ROWS($E$4:G4)*1+3,COLUMNS($E$4:G4)*1+4,1,1,$B203))</f>
        <v>010-4830-1320</v>
      </c>
      <c r="G203" s="972" t="s">
        <v>350</v>
      </c>
      <c r="H203" s="1567">
        <v>203</v>
      </c>
      <c r="I203" s="748" t="str">
        <f ca="1">INDEX(INDIRECT($B203&amp;"!$B$7"),MATCH(INDIRECT($B203&amp;"!$B$3"),관리대장!$B203:$B330,0))</f>
        <v>210-82-09910</v>
      </c>
      <c r="J203" s="943"/>
      <c r="K203" s="991" t="s">
        <v>1688</v>
      </c>
      <c r="L203" s="943"/>
      <c r="M203" s="943"/>
      <c r="N203" s="973" t="s">
        <v>2627</v>
      </c>
      <c r="O203" s="943"/>
      <c r="P203" s="1588">
        <f ca="1">INDEX(INDIRECT($B203&amp;"!$D$4"),MATCH(INDIRECT($B203&amp;"!$B$3"),관리대장!$B203:$B398,0))</f>
        <v>44163</v>
      </c>
    </row>
    <row r="204" spans="1:16">
      <c r="A204" s="943" t="s">
        <v>2609</v>
      </c>
      <c r="B204" s="943" t="s">
        <v>2623</v>
      </c>
      <c r="C204" s="748">
        <f ca="1">INDEX(INDIRECT(B204&amp;"!$B$5"),MATCH(INDIRECT(B204&amp;"!$B$3"),관리대장!$B204:$B335,0))</f>
        <v>21130500208</v>
      </c>
      <c r="D204" s="748" t="str">
        <f ca="1">INDIRECT(ADDRESS(ROWS($E$4:E5)*1+3,COLUMNS($E$4:E5)*1+4,1,1,$B204))</f>
        <v>김정희</v>
      </c>
      <c r="E204" s="748" t="str">
        <f ca="1">INDIRECT(ADDRESS(ROWS($E$4:F5)*1+3,COLUMNS($E$4:F5)*1+4,1,1,$B204))</f>
        <v>571030-2543711</v>
      </c>
      <c r="F204" s="748" t="str">
        <f ca="1">INDIRECT(ADDRESS(ROWS($E$4:G5)*1+3,COLUMNS($E$4:G5)*1+4,1,1,$B204))</f>
        <v>010-8753-5159</v>
      </c>
      <c r="G204" s="972" t="s">
        <v>350</v>
      </c>
      <c r="H204" s="1567">
        <v>204</v>
      </c>
      <c r="I204" s="748" t="str">
        <f ca="1">INDEX(INDIRECT($B204&amp;"!$B$7"),MATCH(INDIRECT($B204&amp;"!$B$3"),관리대장!$B204:$B331,0))</f>
        <v>210-82-09910</v>
      </c>
      <c r="J204" s="943"/>
      <c r="K204" s="991" t="s">
        <v>1688</v>
      </c>
      <c r="L204" s="943"/>
      <c r="M204" s="943"/>
      <c r="N204" s="973" t="s">
        <v>2627</v>
      </c>
      <c r="O204" s="943"/>
      <c r="P204" s="1588">
        <f ca="1">INDEX(INDIRECT($B204&amp;"!$D$4"),MATCH(INDIRECT($B204&amp;"!$B$3"),관리대장!$B204:$B399,0))</f>
        <v>44163</v>
      </c>
    </row>
    <row r="205" spans="1:16">
      <c r="A205" s="943" t="s">
        <v>2610</v>
      </c>
      <c r="B205" s="943" t="s">
        <v>2623</v>
      </c>
      <c r="C205" s="748">
        <f ca="1">INDEX(INDIRECT(B205&amp;"!$B$5"),MATCH(INDIRECT(B205&amp;"!$B$3"),관리대장!$B205:$B336,0))</f>
        <v>21130500208</v>
      </c>
      <c r="D205" s="748" t="str">
        <f ca="1">INDIRECT(ADDRESS(ROWS($E$4:E6)*1+3,COLUMNS($E$4:E6)*1+4,1,1,$B205))</f>
        <v>설희진</v>
      </c>
      <c r="E205" s="748" t="str">
        <f ca="1">INDIRECT(ADDRESS(ROWS($E$4:F6)*1+3,COLUMNS($E$4:F6)*1+4,1,1,$B205))</f>
        <v>651231-2025516</v>
      </c>
      <c r="F205" s="748" t="str">
        <f ca="1">INDIRECT(ADDRESS(ROWS($E$4:G6)*1+3,COLUMNS($E$4:G6)*1+4,1,1,$B205))</f>
        <v>010-9280-1661</v>
      </c>
      <c r="G205" s="972" t="s">
        <v>350</v>
      </c>
      <c r="H205" s="1567">
        <v>205</v>
      </c>
      <c r="I205" s="748" t="str">
        <f ca="1">INDEX(INDIRECT($B205&amp;"!$B$7"),MATCH(INDIRECT($B205&amp;"!$B$3"),관리대장!$B205:$B332,0))</f>
        <v>210-82-09910</v>
      </c>
      <c r="J205" s="943"/>
      <c r="K205" s="991" t="s">
        <v>1688</v>
      </c>
      <c r="L205" s="943"/>
      <c r="M205" s="943"/>
      <c r="N205" s="973" t="s">
        <v>2627</v>
      </c>
      <c r="O205" s="943"/>
      <c r="P205" s="1588">
        <f ca="1">INDEX(INDIRECT($B205&amp;"!$D$4"),MATCH(INDIRECT($B205&amp;"!$B$3"),관리대장!$B205:$B400,0))</f>
        <v>44163</v>
      </c>
    </row>
    <row r="206" spans="1:16">
      <c r="A206" s="943" t="s">
        <v>2611</v>
      </c>
      <c r="B206" s="943" t="s">
        <v>2623</v>
      </c>
      <c r="C206" s="748">
        <f ca="1">INDEX(INDIRECT(B206&amp;"!$B$5"),MATCH(INDIRECT(B206&amp;"!$B$3"),관리대장!$B206:$B337,0))</f>
        <v>21130500208</v>
      </c>
      <c r="D206" s="748" t="str">
        <f ca="1">INDIRECT(ADDRESS(ROWS($E$4:E7)*1+3,COLUMNS($E$4:E7)*1+4,1,1,$B206))</f>
        <v>손영옥</v>
      </c>
      <c r="E206" s="748" t="str">
        <f ca="1">INDIRECT(ADDRESS(ROWS($E$4:F7)*1+3,COLUMNS($E$4:F7)*1+4,1,1,$B206))</f>
        <v>761030-2010512</v>
      </c>
      <c r="F206" s="748" t="str">
        <f ca="1">INDIRECT(ADDRESS(ROWS($E$4:G7)*1+3,COLUMNS($E$4:G7)*1+4,1,1,$B206))</f>
        <v>010-2326-7627</v>
      </c>
      <c r="G206" s="972" t="s">
        <v>350</v>
      </c>
      <c r="H206" s="1567">
        <v>206</v>
      </c>
      <c r="I206" s="748" t="str">
        <f ca="1">INDEX(INDIRECT($B206&amp;"!$B$7"),MATCH(INDIRECT($B206&amp;"!$B$3"),관리대장!$B206:$B333,0))</f>
        <v>210-82-09910</v>
      </c>
      <c r="J206" s="943"/>
      <c r="K206" s="991" t="s">
        <v>1688</v>
      </c>
      <c r="L206" s="943"/>
      <c r="M206" s="943"/>
      <c r="N206" s="973" t="s">
        <v>2627</v>
      </c>
      <c r="O206" s="943"/>
      <c r="P206" s="1588">
        <f ca="1">INDEX(INDIRECT($B206&amp;"!$D$4"),MATCH(INDIRECT($B206&amp;"!$B$3"),관리대장!$B206:$B401,0))</f>
        <v>44163</v>
      </c>
    </row>
    <row r="207" spans="1:16">
      <c r="A207" s="943" t="s">
        <v>2612</v>
      </c>
      <c r="B207" s="943" t="s">
        <v>2623</v>
      </c>
      <c r="C207" s="748">
        <f ca="1">INDEX(INDIRECT(B207&amp;"!$B$5"),MATCH(INDIRECT(B207&amp;"!$B$3"),관리대장!$B207:$B338,0))</f>
        <v>21130500208</v>
      </c>
      <c r="D207" s="1582" t="str">
        <f ca="1">INDIRECT(ADDRESS(ROWS($E$4:E8)*1+3,COLUMNS($E$4:E8)*1+4,1,1,$B207))</f>
        <v>송영림</v>
      </c>
      <c r="E207" s="748" t="str">
        <f ca="1">INDIRECT(ADDRESS(ROWS($E$4:F8)*1+3,COLUMNS($E$4:F8)*1+4,1,1,$B207))</f>
        <v>510727-2023619</v>
      </c>
      <c r="F207" s="748" t="str">
        <f ca="1">INDIRECT(ADDRESS(ROWS($E$4:G8)*1+3,COLUMNS($E$4:G8)*1+4,1,1,$B207))</f>
        <v>010-3711-8778</v>
      </c>
      <c r="G207" s="972" t="s">
        <v>350</v>
      </c>
      <c r="H207" s="1567">
        <v>207</v>
      </c>
      <c r="I207" s="748" t="str">
        <f ca="1">INDEX(INDIRECT($B207&amp;"!$B$7"),MATCH(INDIRECT($B207&amp;"!$B$3"),관리대장!$B207:$B334,0))</f>
        <v>210-82-09910</v>
      </c>
      <c r="J207" s="943"/>
      <c r="K207" s="991" t="s">
        <v>1688</v>
      </c>
      <c r="L207" s="943"/>
      <c r="M207" s="943"/>
      <c r="N207" s="973" t="s">
        <v>2627</v>
      </c>
      <c r="O207" s="943"/>
      <c r="P207" s="1588">
        <f ca="1">INDEX(INDIRECT($B207&amp;"!$D$4"),MATCH(INDIRECT($B207&amp;"!$B$3"),관리대장!$B207:$B402,0))</f>
        <v>44163</v>
      </c>
    </row>
    <row r="208" spans="1:16">
      <c r="A208" s="943" t="s">
        <v>2613</v>
      </c>
      <c r="B208" s="943" t="s">
        <v>2623</v>
      </c>
      <c r="C208" s="748">
        <f ca="1">INDEX(INDIRECT(B208&amp;"!$B$5"),MATCH(INDIRECT(B208&amp;"!$B$3"),관리대장!$B208:$B339,0))</f>
        <v>21130500208</v>
      </c>
      <c r="D208" s="748" t="str">
        <f ca="1">INDIRECT(ADDRESS(ROWS($E$4:E9)*1+3,COLUMNS($E$4:E9)*1+4,1,1,$B208))</f>
        <v>안길자</v>
      </c>
      <c r="E208" s="748" t="str">
        <f ca="1">INDIRECT(ADDRESS(ROWS($E$4:F9)*1+3,COLUMNS($E$4:F9)*1+4,1,1,$B208))</f>
        <v>600825-2396542</v>
      </c>
      <c r="F208" s="748" t="str">
        <f ca="1">INDIRECT(ADDRESS(ROWS($E$4:G9)*1+3,COLUMNS($E$4:G9)*1+4,1,1,$B208))</f>
        <v>010-5484-7961</v>
      </c>
      <c r="G208" s="972" t="s">
        <v>350</v>
      </c>
      <c r="H208" s="1567">
        <v>208</v>
      </c>
      <c r="I208" s="748" t="str">
        <f ca="1">INDEX(INDIRECT($B208&amp;"!$B$7"),MATCH(INDIRECT($B208&amp;"!$B$3"),관리대장!$B208:$B335,0))</f>
        <v>210-82-09910</v>
      </c>
      <c r="J208" s="943"/>
      <c r="K208" s="991" t="s">
        <v>2334</v>
      </c>
      <c r="L208" s="943"/>
      <c r="M208" s="943"/>
      <c r="N208" s="973" t="s">
        <v>2627</v>
      </c>
      <c r="O208" s="943"/>
      <c r="P208" s="1588">
        <f ca="1">INDEX(INDIRECT($B208&amp;"!$D$4"),MATCH(INDIRECT($B208&amp;"!$B$3"),관리대장!$B208:$B403,0))</f>
        <v>44163</v>
      </c>
    </row>
    <row r="209" spans="1:16">
      <c r="A209" s="943" t="s">
        <v>2614</v>
      </c>
      <c r="B209" s="943" t="s">
        <v>2623</v>
      </c>
      <c r="C209" s="748">
        <f ca="1">INDEX(INDIRECT(B209&amp;"!$B$5"),MATCH(INDIRECT(B209&amp;"!$B$3"),관리대장!$B209:$B340,0))</f>
        <v>21130500208</v>
      </c>
      <c r="D209" s="748" t="str">
        <f ca="1">INDIRECT(ADDRESS(ROWS($E$4:E10)*1+3,COLUMNS($E$4:E10)*1+4,1,1,$B209))</f>
        <v>유정은</v>
      </c>
      <c r="E209" s="748" t="str">
        <f ca="1">INDIRECT(ADDRESS(ROWS($E$4:F10)*1+3,COLUMNS($E$4:F10)*1+4,1,1,$B209))</f>
        <v>630908-2030816</v>
      </c>
      <c r="F209" s="748" t="str">
        <f ca="1">INDIRECT(ADDRESS(ROWS($E$4:G10)*1+3,COLUMNS($E$4:G10)*1+4,1,1,$B209))</f>
        <v>010-6807-8009</v>
      </c>
      <c r="G209" s="972" t="s">
        <v>350</v>
      </c>
      <c r="H209" s="1567">
        <v>209</v>
      </c>
      <c r="I209" s="748" t="str">
        <f ca="1">INDEX(INDIRECT($B209&amp;"!$B$7"),MATCH(INDIRECT($B209&amp;"!$B$3"),관리대장!$B209:$B336,0))</f>
        <v>210-82-09910</v>
      </c>
      <c r="J209" s="943"/>
      <c r="K209" s="991" t="s">
        <v>1687</v>
      </c>
      <c r="L209" s="943"/>
      <c r="M209" s="943"/>
      <c r="N209" s="973" t="s">
        <v>2627</v>
      </c>
      <c r="O209" s="943"/>
      <c r="P209" s="1588">
        <f ca="1">INDEX(INDIRECT($B209&amp;"!$D$4"),MATCH(INDIRECT($B209&amp;"!$B$3"),관리대장!$B209:$B404,0))</f>
        <v>44163</v>
      </c>
    </row>
    <row r="210" spans="1:16">
      <c r="A210" s="943" t="s">
        <v>2615</v>
      </c>
      <c r="B210" s="943" t="s">
        <v>2623</v>
      </c>
      <c r="C210" s="748">
        <f ca="1">INDEX(INDIRECT(B210&amp;"!$B$5"),MATCH(INDIRECT(B210&amp;"!$B$3"),관리대장!$B210:$B341,0))</f>
        <v>21130500208</v>
      </c>
      <c r="D210" s="748" t="str">
        <f ca="1">INDIRECT(ADDRESS(ROWS($E$4:E11)*1+3,COLUMNS($E$4:E11)*1+4,1,1,$B210))</f>
        <v>이말필</v>
      </c>
      <c r="E210" s="748" t="str">
        <f ca="1">INDIRECT(ADDRESS(ROWS($E$4:F11)*1+3,COLUMNS($E$4:F11)*1+4,1,1,$B210))</f>
        <v>600924-2123312</v>
      </c>
      <c r="F210" s="748" t="str">
        <f ca="1">INDIRECT(ADDRESS(ROWS($E$4:G11)*1+3,COLUMNS($E$4:G11)*1+4,1,1,$B210))</f>
        <v>010-9567-0654</v>
      </c>
      <c r="G210" s="972" t="s">
        <v>350</v>
      </c>
      <c r="H210" s="1567">
        <v>210</v>
      </c>
      <c r="I210" s="748" t="str">
        <f ca="1">INDEX(INDIRECT($B210&amp;"!$B$7"),MATCH(INDIRECT($B210&amp;"!$B$3"),관리대장!$B210:$B337,0))</f>
        <v>210-82-09910</v>
      </c>
      <c r="J210" s="943"/>
      <c r="K210" s="991" t="s">
        <v>1693</v>
      </c>
      <c r="L210" s="943"/>
      <c r="M210" s="943"/>
      <c r="N210" s="973" t="s">
        <v>2627</v>
      </c>
      <c r="O210" s="943"/>
      <c r="P210" s="1588">
        <f ca="1">INDEX(INDIRECT($B210&amp;"!$D$4"),MATCH(INDIRECT($B210&amp;"!$B$3"),관리대장!$B210:$B405,0))</f>
        <v>44163</v>
      </c>
    </row>
    <row r="211" spans="1:16">
      <c r="A211" s="943" t="s">
        <v>2616</v>
      </c>
      <c r="B211" s="943" t="s">
        <v>2623</v>
      </c>
      <c r="C211" s="748">
        <f ca="1">INDEX(INDIRECT(B211&amp;"!$B$5"),MATCH(INDIRECT(B211&amp;"!$B$3"),관리대장!$B211:$B342,0))</f>
        <v>21130500208</v>
      </c>
      <c r="D211" s="748" t="str">
        <f ca="1">INDIRECT(ADDRESS(ROWS($E$4:E12)*1+3,COLUMNS($E$4:E12)*1+4,1,1,$B211))</f>
        <v>이미경</v>
      </c>
      <c r="E211" s="748" t="str">
        <f ca="1">INDIRECT(ADDRESS(ROWS($E$4:F12)*1+3,COLUMNS($E$4:F12)*1+4,1,1,$B211))</f>
        <v>671210-2025518</v>
      </c>
      <c r="F211" s="748" t="str">
        <f ca="1">INDIRECT(ADDRESS(ROWS($E$4:G12)*1+3,COLUMNS($E$4:G12)*1+4,1,1,$B211))</f>
        <v>010-4240-7291</v>
      </c>
      <c r="G211" s="972" t="s">
        <v>350</v>
      </c>
      <c r="H211" s="1567">
        <v>211</v>
      </c>
      <c r="I211" s="748" t="str">
        <f ca="1">INDEX(INDIRECT($B211&amp;"!$B$7"),MATCH(INDIRECT($B211&amp;"!$B$3"),관리대장!$B211:$B338,0))</f>
        <v>210-82-09910</v>
      </c>
      <c r="J211" s="943"/>
      <c r="K211" s="991" t="s">
        <v>1688</v>
      </c>
      <c r="L211" s="943"/>
      <c r="M211" s="943"/>
      <c r="N211" s="973" t="s">
        <v>2627</v>
      </c>
      <c r="O211" s="943"/>
      <c r="P211" s="1588">
        <f ca="1">INDEX(INDIRECT($B211&amp;"!$D$4"),MATCH(INDIRECT($B211&amp;"!$B$3"),관리대장!$B211:$B406,0))</f>
        <v>44163</v>
      </c>
    </row>
    <row r="212" spans="1:16">
      <c r="A212" s="943" t="s">
        <v>2617</v>
      </c>
      <c r="B212" s="943" t="s">
        <v>2623</v>
      </c>
      <c r="C212" s="748">
        <f ca="1">INDEX(INDIRECT(B212&amp;"!$B$5"),MATCH(INDIRECT(B212&amp;"!$B$3"),관리대장!$B212:$B343,0))</f>
        <v>21130500208</v>
      </c>
      <c r="D212" s="748" t="str">
        <f ca="1">INDIRECT(ADDRESS(ROWS($E$4:E13)*1+3,COLUMNS($E$4:E13)*1+4,1,1,$B212))</f>
        <v>채미경</v>
      </c>
      <c r="E212" s="748" t="str">
        <f ca="1">INDIRECT(ADDRESS(ROWS($E$4:F13)*1+3,COLUMNS($E$4:F13)*1+4,1,1,$B212))</f>
        <v>600106-2029415</v>
      </c>
      <c r="F212" s="748" t="str">
        <f ca="1">INDIRECT(ADDRESS(ROWS($E$4:G13)*1+3,COLUMNS($E$4:G13)*1+4,1,1,$B212))</f>
        <v>010-8903-9343</v>
      </c>
      <c r="G212" s="972" t="s">
        <v>350</v>
      </c>
      <c r="H212" s="1567">
        <v>212</v>
      </c>
      <c r="I212" s="748" t="str">
        <f ca="1">INDEX(INDIRECT($B212&amp;"!$B$7"),MATCH(INDIRECT($B212&amp;"!$B$3"),관리대장!$B212:$B339,0))</f>
        <v>210-82-09910</v>
      </c>
      <c r="J212" s="943"/>
      <c r="K212" s="991" t="s">
        <v>1688</v>
      </c>
      <c r="L212" s="943"/>
      <c r="M212" s="943"/>
      <c r="N212" s="973" t="s">
        <v>2627</v>
      </c>
      <c r="O212" s="943"/>
      <c r="P212" s="1588">
        <f ca="1">INDEX(INDIRECT($B212&amp;"!$D$4"),MATCH(INDIRECT($B212&amp;"!$B$3"),관리대장!$B212:$B407,0))</f>
        <v>44163</v>
      </c>
    </row>
    <row r="213" spans="1:16">
      <c r="A213" s="943" t="s">
        <v>2618</v>
      </c>
      <c r="B213" s="943" t="s">
        <v>2623</v>
      </c>
      <c r="C213" s="748">
        <f ca="1">INDEX(INDIRECT(B213&amp;"!$B$5"),MATCH(INDIRECT(B213&amp;"!$B$3"),관리대장!$B213:$B344,0))</f>
        <v>21130500208</v>
      </c>
      <c r="D213" s="748" t="str">
        <f ca="1">INDIRECT(ADDRESS(ROWS($E$4:E14)*1+3,COLUMNS($E$4:E14)*1+4,1,1,$B213))</f>
        <v>최순돌</v>
      </c>
      <c r="E213" s="748" t="str">
        <f ca="1">INDIRECT(ADDRESS(ROWS($E$4:F14)*1+3,COLUMNS($E$4:F14)*1+4,1,1,$B213))</f>
        <v>520925-2030023</v>
      </c>
      <c r="F213" s="748" t="str">
        <f ca="1">INDIRECT(ADDRESS(ROWS($E$4:G14)*1+3,COLUMNS($E$4:G14)*1+4,1,1,$B213))</f>
        <v>010-24615541</v>
      </c>
      <c r="G213" s="972" t="s">
        <v>350</v>
      </c>
      <c r="H213" s="1567">
        <v>213</v>
      </c>
      <c r="I213" s="748" t="str">
        <f ca="1">INDEX(INDIRECT($B213&amp;"!$B$7"),MATCH(INDIRECT($B213&amp;"!$B$3"),관리대장!$B213:$B340,0))</f>
        <v>210-82-09910</v>
      </c>
      <c r="J213" s="943"/>
      <c r="K213" s="991" t="s">
        <v>1693</v>
      </c>
      <c r="L213" s="943"/>
      <c r="M213" s="943"/>
      <c r="N213" s="973" t="s">
        <v>2627</v>
      </c>
      <c r="O213" s="943"/>
      <c r="P213" s="1588">
        <f ca="1">INDEX(INDIRECT($B213&amp;"!$D$4"),MATCH(INDIRECT($B213&amp;"!$B$3"),관리대장!$B213:$B408,0))</f>
        <v>44163</v>
      </c>
    </row>
    <row r="214" spans="1:16">
      <c r="A214" s="943" t="s">
        <v>2619</v>
      </c>
      <c r="B214" s="943" t="s">
        <v>2623</v>
      </c>
      <c r="C214" s="748">
        <f ca="1">INDEX(INDIRECT(B214&amp;"!$B$5"),MATCH(INDIRECT(B214&amp;"!$B$3"),관리대장!$B214:$B345,0))</f>
        <v>21130500208</v>
      </c>
      <c r="D214" s="748" t="str">
        <f ca="1">INDIRECT(ADDRESS(ROWS($E$4:E15)*1+3,COLUMNS($E$4:E15)*1+4,1,1,$B214))</f>
        <v>최영란</v>
      </c>
      <c r="E214" s="748" t="str">
        <f ca="1">INDIRECT(ADDRESS(ROWS($E$4:F15)*1+3,COLUMNS($E$4:F15)*1+4,1,1,$B214))</f>
        <v>580328-2036611</v>
      </c>
      <c r="F214" s="748" t="str">
        <f ca="1">INDIRECT(ADDRESS(ROWS($E$4:G15)*1+3,COLUMNS($E$4:G15)*1+4,1,1,$B214))</f>
        <v>010-5730-2005</v>
      </c>
      <c r="G214" s="972" t="s">
        <v>350</v>
      </c>
      <c r="H214" s="1567">
        <v>214</v>
      </c>
      <c r="I214" s="748" t="str">
        <f ca="1">INDEX(INDIRECT($B214&amp;"!$B$7"),MATCH(INDIRECT($B214&amp;"!$B$3"),관리대장!$B214:$B341,0))</f>
        <v>210-82-09910</v>
      </c>
      <c r="J214" s="943"/>
      <c r="K214" s="991" t="s">
        <v>1695</v>
      </c>
      <c r="L214" s="943"/>
      <c r="M214" s="943"/>
      <c r="N214" s="973" t="s">
        <v>2627</v>
      </c>
      <c r="O214" s="943"/>
      <c r="P214" s="1588">
        <f ca="1">INDEX(INDIRECT($B214&amp;"!$D$4"),MATCH(INDIRECT($B214&amp;"!$B$3"),관리대장!$B214:$B409,0))</f>
        <v>44163</v>
      </c>
    </row>
    <row r="215" spans="1:16">
      <c r="A215" s="943" t="s">
        <v>2620</v>
      </c>
      <c r="B215" s="943" t="s">
        <v>2623</v>
      </c>
      <c r="C215" s="748">
        <f ca="1">INDEX(INDIRECT(B215&amp;"!$B$5"),MATCH(INDIRECT(B215&amp;"!$B$3"),관리대장!$B215:$B346,0))</f>
        <v>21130500208</v>
      </c>
      <c r="D215" s="748" t="str">
        <f ca="1">INDIRECT(ADDRESS(ROWS($E$4:E16)*1+3,COLUMNS($E$4:E16)*1+4,1,1,$B215))</f>
        <v>최은예</v>
      </c>
      <c r="E215" s="748" t="str">
        <f ca="1">INDIRECT(ADDRESS(ROWS($E$4:F16)*1+3,COLUMNS($E$4:F16)*1+4,1,1,$B215))</f>
        <v>650204-2017214</v>
      </c>
      <c r="F215" s="748" t="str">
        <f ca="1">INDIRECT(ADDRESS(ROWS($E$4:G16)*1+3,COLUMNS($E$4:G16)*1+4,1,1,$B215))</f>
        <v>010-9095-2396</v>
      </c>
      <c r="G215" s="972" t="s">
        <v>350</v>
      </c>
      <c r="H215" s="1567">
        <v>215</v>
      </c>
      <c r="I215" s="748" t="str">
        <f ca="1">INDEX(INDIRECT($B215&amp;"!$B$7"),MATCH(INDIRECT($B215&amp;"!$B$3"),관리대장!$B215:$B342,0))</f>
        <v>210-82-09910</v>
      </c>
      <c r="J215" s="943"/>
      <c r="K215" s="991" t="s">
        <v>1688</v>
      </c>
      <c r="L215" s="943"/>
      <c r="M215" s="943"/>
      <c r="N215" s="973" t="s">
        <v>2627</v>
      </c>
      <c r="O215" s="943"/>
      <c r="P215" s="1588">
        <f ca="1">INDEX(INDIRECT($B215&amp;"!$D$4"),MATCH(INDIRECT($B215&amp;"!$B$3"),관리대장!$B215:$B410,0))</f>
        <v>44163</v>
      </c>
    </row>
    <row r="216" spans="1:16">
      <c r="A216" s="943" t="s">
        <v>2621</v>
      </c>
      <c r="B216" s="943"/>
      <c r="C216" s="748" t="e">
        <f ca="1">INDEX(INDIRECT(B216&amp;"!$B$5"),MATCH(INDIRECT(B216&amp;"!$B$3"),관리대장!$B216:$B347,0))</f>
        <v>#REF!</v>
      </c>
      <c r="D216" s="1582" t="e">
        <f ca="1">INDIRECT(ADDRESS(ROWS($E$4:E17)*1+3,COLUMNS($E$4:E17)*1+4,1,1,$B216))</f>
        <v>#REF!</v>
      </c>
      <c r="E216" s="748" t="e">
        <f ca="1">INDIRECT(ADDRESS(ROWS($E$4:F17)*1+3,COLUMNS($E$4:F17)*1+4,1,1,$B216))</f>
        <v>#REF!</v>
      </c>
      <c r="F216" s="748" t="e">
        <f ca="1">INDIRECT(ADDRESS(ROWS($E$4:G17)*1+3,COLUMNS($E$4:G17)*1+4,1,1,$B216))</f>
        <v>#REF!</v>
      </c>
      <c r="G216" s="972" t="s">
        <v>350</v>
      </c>
      <c r="H216" s="1567">
        <v>216</v>
      </c>
      <c r="I216" s="748" t="e">
        <f ca="1">INDEX(INDIRECT($B216&amp;"!$B$7"),MATCH(INDIRECT($B216&amp;"!$B$3"),관리대장!$B216:$B343,0))</f>
        <v>#REF!</v>
      </c>
      <c r="J216" s="943"/>
      <c r="K216" s="991"/>
      <c r="L216" s="943"/>
      <c r="M216" s="943"/>
      <c r="N216" s="973" t="s">
        <v>2627</v>
      </c>
      <c r="O216" s="943"/>
      <c r="P216" s="1588" t="e">
        <f ca="1">INDEX(INDIRECT($B216&amp;"!$D$4"),MATCH(INDIRECT($B216&amp;"!$B$3"),관리대장!$B216:$B411,0))</f>
        <v>#REF!</v>
      </c>
    </row>
    <row r="217" spans="1:16">
      <c r="A217" s="943" t="s">
        <v>2622</v>
      </c>
      <c r="B217" s="943"/>
      <c r="C217" s="748" t="e">
        <f ca="1">INDEX(INDIRECT(B217&amp;"!$B$5"),MATCH(INDIRECT(B217&amp;"!$B$3"),관리대장!$B217:$B348,0))</f>
        <v>#REF!</v>
      </c>
      <c r="D217" s="748" t="e">
        <f ca="1">INDIRECT(ADDRESS(ROWS($E$4:E18)*1+3,COLUMNS($E$4:E18)*1+4,1,1,$B217))</f>
        <v>#REF!</v>
      </c>
      <c r="E217" s="748" t="e">
        <f ca="1">INDIRECT(ADDRESS(ROWS($E$4:F18)*1+3,COLUMNS($E$4:F18)*1+4,1,1,$B217))</f>
        <v>#REF!</v>
      </c>
      <c r="F217" s="748" t="e">
        <f ca="1">INDIRECT(ADDRESS(ROWS($E$4:G18)*1+3,COLUMNS($E$4:G18)*1+4,1,1,$B217))</f>
        <v>#REF!</v>
      </c>
      <c r="G217" s="972" t="s">
        <v>350</v>
      </c>
      <c r="H217" s="1567">
        <v>217</v>
      </c>
      <c r="I217" s="748" t="e">
        <f ca="1">INDEX(INDIRECT($B217&amp;"!$B$7"),MATCH(INDIRECT($B217&amp;"!$B$3"),관리대장!$B217:$B344,0))</f>
        <v>#REF!</v>
      </c>
      <c r="J217" s="943"/>
      <c r="K217" s="991"/>
      <c r="L217" s="943"/>
      <c r="M217" s="943"/>
      <c r="N217" s="973" t="s">
        <v>2627</v>
      </c>
      <c r="O217" s="943"/>
      <c r="P217" s="1588" t="e">
        <f ca="1">INDEX(INDIRECT($B217&amp;"!$D$4"),MATCH(INDIRECT($B217&amp;"!$B$3"),관리대장!$B217:$B412,0))</f>
        <v>#REF!</v>
      </c>
    </row>
    <row r="218" spans="1:16">
      <c r="A218" s="943" t="s">
        <v>2622</v>
      </c>
      <c r="B218" s="943"/>
      <c r="C218" s="748" t="e">
        <f ca="1">INDEX(INDIRECT(B218&amp;"!$B$5"),MATCH(INDIRECT(B218&amp;"!$B$3"),관리대장!$B218:$B349,0))</f>
        <v>#REF!</v>
      </c>
      <c r="D218" s="748" t="e">
        <f ca="1">INDIRECT(ADDRESS(ROWS($E$4:E19)*1+3,COLUMNS($E$4:E19)*1+4,1,1,$B218))</f>
        <v>#REF!</v>
      </c>
      <c r="E218" s="748" t="e">
        <f ca="1">INDIRECT(ADDRESS(ROWS($E$4:F19)*1+3,COLUMNS($E$4:F19)*1+4,1,1,$B218))</f>
        <v>#REF!</v>
      </c>
      <c r="F218" s="748" t="e">
        <f ca="1">INDIRECT(ADDRESS(ROWS($E$4:G19)*1+3,COLUMNS($E$4:G19)*1+4,1,1,$B218))</f>
        <v>#REF!</v>
      </c>
      <c r="G218" s="972" t="s">
        <v>350</v>
      </c>
      <c r="H218" s="1567">
        <v>218</v>
      </c>
      <c r="I218" s="748" t="e">
        <f ca="1">INDEX(INDIRECT($B218&amp;"!$B$7"),MATCH(INDIRECT($B218&amp;"!$B$3"),관리대장!$B218:$B345,0))</f>
        <v>#REF!</v>
      </c>
      <c r="J218" s="943"/>
      <c r="K218" s="991"/>
      <c r="L218" s="943"/>
      <c r="M218" s="943"/>
      <c r="N218" s="973" t="s">
        <v>2627</v>
      </c>
      <c r="P218" s="1588" t="e">
        <f ca="1">INDEX(INDIRECT($B218&amp;"!$D$4"),MATCH(INDIRECT($B218&amp;"!$B$3"),관리대장!$B218:$B413,0))</f>
        <v>#REF!</v>
      </c>
    </row>
    <row r="219" spans="1:16">
      <c r="D219" s="889" t="s">
        <v>96</v>
      </c>
      <c r="E219" s="889" t="s">
        <v>2704</v>
      </c>
      <c r="F219" s="889" t="s">
        <v>97</v>
      </c>
      <c r="K219" s="991" t="s">
        <v>1693</v>
      </c>
      <c r="L219" s="943"/>
      <c r="M219" s="943" t="s">
        <v>2705</v>
      </c>
      <c r="N219" s="973" t="s">
        <v>2627</v>
      </c>
      <c r="P219" s="1588" t="e">
        <f ca="1">INDEX(INDIRECT($B219&amp;"!$D$4"),MATCH(INDIRECT($B219&amp;"!$B$3"),관리대장!$B219:$B414,0))</f>
        <v>#REF!</v>
      </c>
    </row>
    <row r="220" spans="1:16">
      <c r="P220" s="1588" t="e">
        <f ca="1">INDEX(INDIRECT($B220&amp;"!$D$4"),MATCH(INDIRECT($B220&amp;"!$B$3"),관리대장!$B220:$B415,0))</f>
        <v>#REF!</v>
      </c>
    </row>
  </sheetData>
  <mergeCells count="1">
    <mergeCell ref="R120:S120"/>
  </mergeCells>
  <phoneticPr fontId="20" type="noConversion"/>
  <hyperlinks>
    <hyperlink ref="R120" r:id="rId1" xr:uid="{0C77899B-2431-4A07-A953-BB02838757F0}"/>
  </hyperlinks>
  <printOptions horizontalCentered="1" verticalCentered="1"/>
  <pageMargins left="0" right="0" top="0" bottom="0" header="0" footer="0"/>
  <pageSetup paperSize="9" scale="108" orientation="landscape" horizontalDpi="4294967293" verticalDpi="4294967293" r:id="rId2"/>
  <rowBreaks count="2" manualBreakCount="2">
    <brk id="149" max="15" man="1"/>
    <brk id="188" max="15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3">
    <tabColor rgb="FFFF0000"/>
    <pageSetUpPr fitToPage="1"/>
  </sheetPr>
  <dimension ref="A1:S60"/>
  <sheetViews>
    <sheetView zoomScale="85" zoomScaleNormal="85" workbookViewId="0">
      <selection activeCell="B35" sqref="A1:R35"/>
    </sheetView>
  </sheetViews>
  <sheetFormatPr defaultColWidth="27" defaultRowHeight="16.5"/>
  <cols>
    <col min="1" max="1" width="4.109375" style="149" bestFit="1" customWidth="1"/>
    <col min="2" max="2" width="11.77734375" style="776" customWidth="1"/>
    <col min="3" max="3" width="6.5546875" style="149" bestFit="1" customWidth="1"/>
    <col min="4" max="4" width="28.5546875" style="149" bestFit="1" customWidth="1"/>
    <col min="5" max="5" width="6.88671875" style="149" bestFit="1" customWidth="1"/>
    <col min="6" max="6" width="13.44140625" style="149" bestFit="1" customWidth="1"/>
    <col min="7" max="7" width="42.33203125" style="150" bestFit="1" customWidth="1"/>
    <col min="8" max="8" width="15.21875" style="149" bestFit="1" customWidth="1"/>
    <col min="9" max="10" width="12.44140625" style="149" bestFit="1" customWidth="1"/>
    <col min="11" max="11" width="22.88671875" style="149" bestFit="1" customWidth="1"/>
    <col min="12" max="12" width="7" style="149" bestFit="1" customWidth="1"/>
    <col min="13" max="13" width="12.44140625" style="149" bestFit="1" customWidth="1"/>
    <col min="14" max="14" width="5.21875" style="149" bestFit="1" customWidth="1"/>
    <col min="15" max="15" width="21.44140625" style="373" customWidth="1"/>
    <col min="16" max="17" width="7.6640625" style="149" bestFit="1" customWidth="1"/>
    <col min="18" max="18" width="13.88671875" style="149" bestFit="1" customWidth="1"/>
    <col min="19" max="16384" width="27" style="149"/>
  </cols>
  <sheetData>
    <row r="1" spans="1:18" ht="42" thickBot="1">
      <c r="A1" s="2056" t="s">
        <v>0</v>
      </c>
      <c r="B1" s="2057"/>
      <c r="C1" s="2057"/>
      <c r="D1" s="2057"/>
      <c r="E1" s="2057"/>
      <c r="F1" s="2057"/>
      <c r="G1" s="2057"/>
      <c r="H1" s="2057"/>
      <c r="I1" s="2057"/>
      <c r="J1" s="2057"/>
      <c r="K1" s="2057"/>
      <c r="L1" s="2057"/>
      <c r="M1" s="2057"/>
      <c r="N1" s="2057"/>
      <c r="O1" s="2057"/>
      <c r="P1" s="2057"/>
      <c r="Q1" s="2057"/>
      <c r="R1" s="2058"/>
    </row>
    <row r="2" spans="1:18" s="792" customFormat="1" ht="35.25" thickBot="1">
      <c r="A2" s="785" t="s">
        <v>801</v>
      </c>
      <c r="B2" s="786" t="s">
        <v>1</v>
      </c>
      <c r="C2" s="1123" t="s">
        <v>2</v>
      </c>
      <c r="D2" s="787" t="s">
        <v>3</v>
      </c>
      <c r="E2" s="787" t="s">
        <v>71</v>
      </c>
      <c r="F2" s="787" t="s">
        <v>167</v>
      </c>
      <c r="G2" s="788" t="s">
        <v>168</v>
      </c>
      <c r="H2" s="787" t="s">
        <v>129</v>
      </c>
      <c r="I2" s="787" t="s">
        <v>169</v>
      </c>
      <c r="J2" s="787" t="s">
        <v>170</v>
      </c>
      <c r="K2" s="787" t="s">
        <v>4</v>
      </c>
      <c r="L2" s="789" t="s">
        <v>1551</v>
      </c>
      <c r="M2" s="789" t="s">
        <v>1552</v>
      </c>
      <c r="N2" s="787" t="s">
        <v>6</v>
      </c>
      <c r="O2" s="790" t="s">
        <v>1553</v>
      </c>
      <c r="P2" s="787" t="s">
        <v>7</v>
      </c>
      <c r="Q2" s="787" t="s">
        <v>1069</v>
      </c>
      <c r="R2" s="791"/>
    </row>
    <row r="3" spans="1:18" s="780" customFormat="1" ht="13.5">
      <c r="A3" s="793">
        <v>1</v>
      </c>
      <c r="B3" s="794">
        <f ca="1">INDIRECT(ADDRESS(ROWS($B$4:$B$4)*1+3,COLUMNS($B$4:$B$4)*1+3,1,1,$D3))</f>
        <v>44051</v>
      </c>
      <c r="C3" s="793">
        <v>1</v>
      </c>
      <c r="D3" s="793" t="s">
        <v>69</v>
      </c>
      <c r="E3" s="795" t="str">
        <f t="shared" ref="E3:E11" ca="1" si="0">INDIRECT(ADDRESS(ROWS($B$4:$B$4)*1+3,COLUMNS($B$4:$B$4)*1+1,1,1,$D3))</f>
        <v>신혜진</v>
      </c>
      <c r="F3" s="795" t="str">
        <f ca="1">INDIRECT(ADDRESS(ROWS($B$4:$B$4)*1+4,COLUMNS($B$4:$B$4)*1+1,1,1,$D3))</f>
        <v>3-11320-00347</v>
      </c>
      <c r="G3" s="795" t="str">
        <f ca="1">INDIRECT(ADDRESS(ROWS($B$5:$B$5)*1+5,COLUMNS($B$5:$B$5)*1+1,1,1,$D3))</f>
        <v>서울도봉구 방학로11길30벽산아파트상가2층202호</v>
      </c>
      <c r="H3" s="795" t="str">
        <f ca="1">INDIRECT(ADDRESS(ROWS($B$5:$B$5)*1+6,COLUMNS($B$5:$B$5)*1+1,1,1,$D3))</f>
        <v>753-94-00189</v>
      </c>
      <c r="I3" s="795" t="str">
        <f ca="1">INDIRECT(ADDRESS(ROWS($B$5:$B$5)*1+7,COLUMNS($B$5:$B$5)*1+1,1,1,$D3))</f>
        <v>02-956-2822</v>
      </c>
      <c r="J3" s="795" t="str">
        <f ca="1">INDIRECT(ADDRESS(ROWS($B$5:$B$5)*1+8,COLUMNS($B$5:$B$5)*1+1,1,1,$D3))</f>
        <v>02-955-2822</v>
      </c>
      <c r="K3" s="795" t="str">
        <f ca="1">INDIRECT(ADDRESS(ROWS($B$5:$B$5)*1+9,COLUMNS($B$5:$B$5)*1+1,1,1,$D3))</f>
        <v>ksbae0310@naver.com</v>
      </c>
      <c r="L3" s="795" t="str">
        <f ca="1">INDIRECT(ADDRESS(ROWS($B$5:$B$5)*1+10,COLUMNS($B$5:$B$5)*1+1,1,1,$D3))</f>
        <v>배권식</v>
      </c>
      <c r="M3" s="795" t="str">
        <f ca="1">INDIRECT(ADDRESS(ROWS($B$5:$B$5)*1+11,COLUMNS($B$5:$B$5)*1+1,1,1,$D3))</f>
        <v>010-4449-2822</v>
      </c>
      <c r="N3" s="795">
        <f ca="1">INDIRECT(ADDRESS(ROWS($B$5:$B$5)*1+12,COLUMNS($B$5:$B$5)*1+1,1,1,$D3))</f>
        <v>3</v>
      </c>
      <c r="O3" s="796">
        <f ca="1">N3*18056</f>
        <v>54168</v>
      </c>
      <c r="P3" s="2059">
        <f ca="1">N3+N4+N5+N6</f>
        <v>20</v>
      </c>
      <c r="Q3" s="2061">
        <f ca="1">P3-30</f>
        <v>-10</v>
      </c>
      <c r="R3" s="797"/>
    </row>
    <row r="4" spans="1:18" s="780" customFormat="1" ht="13.5">
      <c r="A4" s="795">
        <v>2</v>
      </c>
      <c r="B4" s="794">
        <f t="shared" ref="B4:B12" ca="1" si="1">INDIRECT(ADDRESS(ROWS($B$4:$B$4)*1+3,COLUMNS($B$4:$B$4)*1+3,1,1,$D4))</f>
        <v>44051</v>
      </c>
      <c r="C4" s="795">
        <v>1</v>
      </c>
      <c r="D4" s="795" t="s">
        <v>106</v>
      </c>
      <c r="E4" s="795" t="str">
        <f t="shared" ca="1" si="0"/>
        <v>김주원</v>
      </c>
      <c r="F4" s="795" t="str">
        <f t="shared" ref="F4:F12" ca="1" si="2">INDIRECT(ADDRESS(ROWS($B$5:$B$5)*1+4,COLUMNS($B$5:$B$5)*1+1,1,1,$D4))</f>
        <v>3-11350-00340</v>
      </c>
      <c r="G4" s="795" t="str">
        <f t="shared" ref="G4:G12" ca="1" si="3">INDIRECT(ADDRESS(ROWS($B$5:$B$5)*1+5,COLUMNS($B$5:$B$5)*1+1,1,1,$D4))</f>
        <v>서울.노원구 한글비석로396,109동207호</v>
      </c>
      <c r="H4" s="795" t="str">
        <f t="shared" ref="H4:H12" ca="1" si="4">INDIRECT(ADDRESS(ROWS($B$5:$B$5)*1+6,COLUMNS($B$5:$B$5)*1+1,1,1,$D4))</f>
        <v>320-80-00094</v>
      </c>
      <c r="I4" s="795" t="str">
        <f t="shared" ref="I4:I12" ca="1" si="5">INDIRECT(ADDRESS(ROWS($B$5:$B$5)*1+7,COLUMNS($B$5:$B$5)*1+1,1,1,$D4))</f>
        <v>02-939-2675</v>
      </c>
      <c r="J4" s="795" t="str">
        <f t="shared" ref="J4:J12" ca="1" si="6">INDIRECT(ADDRESS(ROWS($B$5:$B$5)*1+8,COLUMNS($B$5:$B$5)*1+1,1,1,$D4))</f>
        <v>0505-309-0039</v>
      </c>
      <c r="K4" s="795" t="str">
        <f t="shared" ref="K4:K12" ca="1" si="7">INDIRECT(ADDRESS(ROWS($B$5:$B$5)*1+9,COLUMNS($B$5:$B$5)*1+1,1,1,$D4))</f>
        <v>gaemicare@naver.com</v>
      </c>
      <c r="L4" s="795" t="str">
        <f t="shared" ref="L4:L12" ca="1" si="8">INDIRECT(ADDRESS(ROWS($B$5:$B$5)*1+10,COLUMNS($B$5:$B$5)*1+1,1,1,$D4))</f>
        <v>김주원</v>
      </c>
      <c r="M4" s="795" t="str">
        <f t="shared" ref="M4:M12" ca="1" si="9">INDIRECT(ADDRESS(ROWS($B$5:$B$5)*1+11,COLUMNS($B$5:$B$5)*1+1,1,1,$D4))</f>
        <v>010-9376-7695</v>
      </c>
      <c r="N4" s="795">
        <f t="shared" ref="N4:N12" ca="1" si="10">INDIRECT(ADDRESS(ROWS($B$5:$B$5)*1+12,COLUMNS($B$5:$B$5)*1+1,1,1,$D4))</f>
        <v>12</v>
      </c>
      <c r="O4" s="798">
        <f t="shared" ref="O4:O29" ca="1" si="11">N4*18056</f>
        <v>216672</v>
      </c>
      <c r="P4" s="2060"/>
      <c r="Q4" s="2062"/>
      <c r="R4" s="799" t="s">
        <v>1389</v>
      </c>
    </row>
    <row r="5" spans="1:18" s="780" customFormat="1" ht="13.5">
      <c r="A5" s="1591">
        <v>3</v>
      </c>
      <c r="B5" s="794">
        <f t="shared" ca="1" si="1"/>
        <v>44051</v>
      </c>
      <c r="C5" s="795">
        <v>1</v>
      </c>
      <c r="D5" s="795" t="s">
        <v>363</v>
      </c>
      <c r="E5" s="795" t="str">
        <f t="shared" ca="1" si="0"/>
        <v>이희숙</v>
      </c>
      <c r="F5" s="795" t="str">
        <f t="shared" ca="1" si="2"/>
        <v>3-11305-00337</v>
      </c>
      <c r="G5" s="795" t="str">
        <f t="shared" ca="1" si="3"/>
        <v>서울시 강북구 한천로115길20(번동주공5단지)105호</v>
      </c>
      <c r="H5" s="795" t="str">
        <f t="shared" ca="1" si="4"/>
        <v>793-80-01608</v>
      </c>
      <c r="I5" s="795" t="str">
        <f t="shared" ca="1" si="5"/>
        <v>02-981-7005</v>
      </c>
      <c r="J5" s="795" t="str">
        <f t="shared" ca="1" si="6"/>
        <v>02-981-7006</v>
      </c>
      <c r="K5" s="795" t="str">
        <f t="shared" ca="1" si="7"/>
        <v>yhb410@hanmail.net</v>
      </c>
      <c r="L5" s="795" t="str">
        <f t="shared" ca="1" si="8"/>
        <v>이희숙</v>
      </c>
      <c r="M5" s="795" t="str">
        <f t="shared" ca="1" si="9"/>
        <v>010-6267-6015</v>
      </c>
      <c r="N5" s="795">
        <f t="shared" ca="1" si="10"/>
        <v>3</v>
      </c>
      <c r="O5" s="798">
        <f t="shared" ca="1" si="11"/>
        <v>54168</v>
      </c>
      <c r="P5" s="2060"/>
      <c r="Q5" s="2062"/>
      <c r="R5" s="795"/>
    </row>
    <row r="6" spans="1:18" s="780" customFormat="1" ht="13.5">
      <c r="A6" s="1591">
        <v>4</v>
      </c>
      <c r="B6" s="794">
        <f t="shared" ca="1" si="1"/>
        <v>44051</v>
      </c>
      <c r="C6" s="795">
        <v>1</v>
      </c>
      <c r="D6" s="795" t="s">
        <v>352</v>
      </c>
      <c r="E6" s="795" t="str">
        <f t="shared" ca="1" si="0"/>
        <v>유양순</v>
      </c>
      <c r="F6" s="795" t="str">
        <f t="shared" ca="1" si="2"/>
        <v>3-11305-00235</v>
      </c>
      <c r="G6" s="795" t="str">
        <f t="shared" ca="1" si="3"/>
        <v>서울시 강북구 덕릉로168-13층</v>
      </c>
      <c r="H6" s="795" t="str">
        <f t="shared" ca="1" si="4"/>
        <v>253-80-00149</v>
      </c>
      <c r="I6" s="795" t="str">
        <f t="shared" ca="1" si="5"/>
        <v>02-908-2569</v>
      </c>
      <c r="J6" s="795" t="str">
        <f t="shared" ca="1" si="6"/>
        <v>02-981-2569</v>
      </c>
      <c r="K6" s="795" t="str">
        <f t="shared" ca="1" si="7"/>
        <v>ksd0691@hanmail.net</v>
      </c>
      <c r="L6" s="795" t="str">
        <f t="shared" ca="1" si="8"/>
        <v>유양순</v>
      </c>
      <c r="M6" s="795" t="str">
        <f t="shared" ca="1" si="9"/>
        <v>010-8380-2569</v>
      </c>
      <c r="N6" s="795">
        <f t="shared" ca="1" si="10"/>
        <v>2</v>
      </c>
      <c r="O6" s="798">
        <f t="shared" ca="1" si="11"/>
        <v>36112</v>
      </c>
      <c r="P6" s="2060"/>
      <c r="Q6" s="2062"/>
      <c r="R6" s="795"/>
    </row>
    <row r="7" spans="1:18" s="780" customFormat="1" ht="13.5">
      <c r="A7" s="1591">
        <v>5</v>
      </c>
      <c r="B7" s="1063">
        <f t="shared" ca="1" si="1"/>
        <v>44100</v>
      </c>
      <c r="C7" s="1062">
        <v>1</v>
      </c>
      <c r="D7" s="1064" t="s">
        <v>729</v>
      </c>
      <c r="E7" s="1062" t="str">
        <f t="shared" ca="1" si="0"/>
        <v>김희수</v>
      </c>
      <c r="F7" s="1062" t="str">
        <f t="shared" ca="1" si="2"/>
        <v>3-11320-00197</v>
      </c>
      <c r="G7" s="1062" t="str">
        <f t="shared" ca="1" si="3"/>
        <v>서울시 도봉구 덕릉로59아길54이순빌딩2층</v>
      </c>
      <c r="H7" s="1062" t="str">
        <f t="shared" ca="1" si="4"/>
        <v>640-80-00697</v>
      </c>
      <c r="I7" s="1062" t="str">
        <f t="shared" ca="1" si="5"/>
        <v>02-906-7142</v>
      </c>
      <c r="J7" s="1062" t="str">
        <f t="shared" ca="1" si="6"/>
        <v>02-906-7143</v>
      </c>
      <c r="K7" s="1062" t="str">
        <f t="shared" ca="1" si="7"/>
        <v>eeoo2959@hanmail.net</v>
      </c>
      <c r="L7" s="1062" t="str">
        <f t="shared" ca="1" si="8"/>
        <v>김희수</v>
      </c>
      <c r="M7" s="1062" t="str">
        <f t="shared" ca="1" si="9"/>
        <v>010-2616-7142</v>
      </c>
      <c r="N7" s="1062">
        <f t="shared" ca="1" si="10"/>
        <v>8</v>
      </c>
      <c r="O7" s="1065">
        <f t="shared" ca="1" si="11"/>
        <v>144448</v>
      </c>
      <c r="P7" s="2063">
        <f ca="1">N7+N8+N9+N10+N11+N12</f>
        <v>24</v>
      </c>
      <c r="Q7" s="2064">
        <f ca="1">P7-30</f>
        <v>-6</v>
      </c>
      <c r="R7" s="795"/>
    </row>
    <row r="8" spans="1:18" s="780" customFormat="1" ht="13.5">
      <c r="A8" s="1591">
        <v>6</v>
      </c>
      <c r="B8" s="1063">
        <f t="shared" ca="1" si="1"/>
        <v>44100</v>
      </c>
      <c r="C8" s="1062">
        <v>1</v>
      </c>
      <c r="D8" s="1064" t="s">
        <v>797</v>
      </c>
      <c r="E8" s="1062" t="str">
        <f t="shared" ca="1" si="0"/>
        <v>김안숙</v>
      </c>
      <c r="F8" s="1062" t="str">
        <f t="shared" ca="1" si="2"/>
        <v>3-11350-00140</v>
      </c>
      <c r="G8" s="1062" t="str">
        <f t="shared" ca="1" si="3"/>
        <v>노원구 상계로193-14상계대림상가202호</v>
      </c>
      <c r="H8" s="1062" t="str">
        <f t="shared" ca="1" si="4"/>
        <v>217-80-19282</v>
      </c>
      <c r="I8" s="1062" t="str">
        <f t="shared" ca="1" si="5"/>
        <v>02-939-9060</v>
      </c>
      <c r="J8" s="1062" t="str">
        <f t="shared" ca="1" si="6"/>
        <v>02-939-9060</v>
      </c>
      <c r="K8" s="1062" t="str">
        <f t="shared" ca="1" si="7"/>
        <v>kaskjh3217@naver.com</v>
      </c>
      <c r="L8" s="1062" t="str">
        <f t="shared" ca="1" si="8"/>
        <v>김안숙</v>
      </c>
      <c r="M8" s="1062" t="str">
        <f t="shared" ca="1" si="9"/>
        <v>010-5238-3218</v>
      </c>
      <c r="N8" s="1062">
        <f t="shared" ca="1" si="10"/>
        <v>4</v>
      </c>
      <c r="O8" s="1065">
        <f t="shared" ca="1" si="11"/>
        <v>72224</v>
      </c>
      <c r="P8" s="2063"/>
      <c r="Q8" s="2064"/>
      <c r="R8" s="795"/>
    </row>
    <row r="9" spans="1:18" s="780" customFormat="1" ht="13.5">
      <c r="A9" s="1591">
        <v>7</v>
      </c>
      <c r="B9" s="1063">
        <f t="shared" ca="1" si="1"/>
        <v>44100</v>
      </c>
      <c r="C9" s="1062">
        <v>1</v>
      </c>
      <c r="D9" s="1064" t="s">
        <v>798</v>
      </c>
      <c r="E9" s="1062" t="str">
        <f t="shared" ca="1" si="0"/>
        <v>이지민</v>
      </c>
      <c r="F9" s="1062" t="str">
        <f t="shared" ca="1" si="2"/>
        <v>3-11305-00313</v>
      </c>
      <c r="G9" s="1062" t="str">
        <f t="shared" ca="1" si="3"/>
        <v>서울강북구 한천로132길74</v>
      </c>
      <c r="H9" s="1062" t="str">
        <f t="shared" ca="1" si="4"/>
        <v>114-80-55316</v>
      </c>
      <c r="I9" s="1062" t="str">
        <f t="shared" ca="1" si="5"/>
        <v>02-990-4569</v>
      </c>
      <c r="J9" s="1062" t="str">
        <f t="shared" ca="1" si="6"/>
        <v>02-991-4569</v>
      </c>
      <c r="K9" s="1062" t="str">
        <f t="shared" ca="1" si="7"/>
        <v>bokyoungcare.daum.net</v>
      </c>
      <c r="L9" s="1062" t="str">
        <f t="shared" ca="1" si="8"/>
        <v>김선미</v>
      </c>
      <c r="M9" s="1062" t="str">
        <f t="shared" ca="1" si="9"/>
        <v>010-7758-7896</v>
      </c>
      <c r="N9" s="1062">
        <f t="shared" ca="1" si="10"/>
        <v>1</v>
      </c>
      <c r="O9" s="1065">
        <f t="shared" ca="1" si="11"/>
        <v>18056</v>
      </c>
      <c r="P9" s="2063"/>
      <c r="Q9" s="2064"/>
      <c r="R9" s="795"/>
    </row>
    <row r="10" spans="1:18" s="780" customFormat="1" ht="13.5">
      <c r="A10" s="1591">
        <v>8</v>
      </c>
      <c r="B10" s="1063">
        <f t="shared" ca="1" si="1"/>
        <v>44100</v>
      </c>
      <c r="C10" s="1062">
        <v>1</v>
      </c>
      <c r="D10" s="1062" t="s">
        <v>1526</v>
      </c>
      <c r="E10" s="1062" t="str">
        <f t="shared" ca="1" si="0"/>
        <v>김주원</v>
      </c>
      <c r="F10" s="1062" t="str">
        <f t="shared" ca="1" si="2"/>
        <v>3-11350-00340</v>
      </c>
      <c r="G10" s="1062" t="str">
        <f t="shared" ca="1" si="3"/>
        <v>서울.노원구 한글비석로396,109동207호</v>
      </c>
      <c r="H10" s="1062" t="str">
        <f t="shared" ca="1" si="4"/>
        <v>320-80-00094</v>
      </c>
      <c r="I10" s="1062" t="str">
        <f t="shared" ca="1" si="5"/>
        <v>02-939-2675</v>
      </c>
      <c r="J10" s="1062" t="str">
        <f t="shared" ca="1" si="6"/>
        <v>0505-309-0039</v>
      </c>
      <c r="K10" s="1062" t="str">
        <f t="shared" ca="1" si="7"/>
        <v>gaemicare@naver.com</v>
      </c>
      <c r="L10" s="1062" t="str">
        <f t="shared" ca="1" si="8"/>
        <v>김주원</v>
      </c>
      <c r="M10" s="1062" t="str">
        <f t="shared" ca="1" si="9"/>
        <v>010-9376-7695</v>
      </c>
      <c r="N10" s="1062">
        <f t="shared" ca="1" si="10"/>
        <v>1</v>
      </c>
      <c r="O10" s="1065">
        <f t="shared" ca="1" si="11"/>
        <v>18056</v>
      </c>
      <c r="P10" s="2063"/>
      <c r="Q10" s="2064"/>
      <c r="R10" s="795"/>
    </row>
    <row r="11" spans="1:18" s="780" customFormat="1" ht="13.5">
      <c r="A11" s="1591">
        <v>9</v>
      </c>
      <c r="B11" s="1063">
        <f t="shared" ca="1" si="1"/>
        <v>44100</v>
      </c>
      <c r="C11" s="1062">
        <v>1</v>
      </c>
      <c r="D11" s="1062" t="s">
        <v>799</v>
      </c>
      <c r="E11" s="1062" t="str">
        <f t="shared" ca="1" si="0"/>
        <v>김덕화</v>
      </c>
      <c r="F11" s="1062" t="str">
        <f t="shared" ca="1" si="2"/>
        <v>3-11305-00318</v>
      </c>
      <c r="G11" s="1062" t="str">
        <f t="shared" ca="1" si="3"/>
        <v>강북구 삼양로20길30</v>
      </c>
      <c r="H11" s="1062" t="str">
        <f t="shared" ca="1" si="4"/>
        <v>639-80-01342</v>
      </c>
      <c r="I11" s="1062" t="str">
        <f t="shared" ca="1" si="5"/>
        <v>02-987-7960</v>
      </c>
      <c r="J11" s="1062" t="str">
        <f t="shared" ca="1" si="6"/>
        <v>02-987-7961</v>
      </c>
      <c r="K11" s="1062" t="str">
        <f t="shared" ca="1" si="7"/>
        <v>hwa690@hanmail.net</v>
      </c>
      <c r="L11" s="1062" t="str">
        <f t="shared" ca="1" si="8"/>
        <v>김덕화</v>
      </c>
      <c r="M11" s="1062" t="str">
        <f t="shared" ca="1" si="9"/>
        <v>010-7770-7960</v>
      </c>
      <c r="N11" s="1062">
        <f t="shared" ca="1" si="10"/>
        <v>4</v>
      </c>
      <c r="O11" s="1065">
        <f t="shared" ca="1" si="11"/>
        <v>72224</v>
      </c>
      <c r="P11" s="2063"/>
      <c r="Q11" s="2064"/>
      <c r="R11" s="795"/>
    </row>
    <row r="12" spans="1:18" s="780" customFormat="1" ht="13.5">
      <c r="A12" s="1591">
        <v>10</v>
      </c>
      <c r="B12" s="1063">
        <f t="shared" ca="1" si="1"/>
        <v>44100</v>
      </c>
      <c r="C12" s="1062">
        <v>1</v>
      </c>
      <c r="D12" s="1062" t="s">
        <v>1048</v>
      </c>
      <c r="E12" s="1062" t="str">
        <f ca="1">INDIRECT(ADDRESS(ROWS($B$4:$B$4)*1+3,COLUMNS($B$4:$B$4)*1+1,1,1,$D12))</f>
        <v>윤지영</v>
      </c>
      <c r="F12" s="1062" t="str">
        <f t="shared" ca="1" si="2"/>
        <v>3-11320-00291</v>
      </c>
      <c r="G12" s="1062" t="str">
        <f t="shared" ca="1" si="3"/>
        <v>서울시 도봉구 도봉로681,3층(방학동)</v>
      </c>
      <c r="H12" s="1062" t="str">
        <f t="shared" ca="1" si="4"/>
        <v>210-82-77626</v>
      </c>
      <c r="I12" s="1062" t="str">
        <f t="shared" ca="1" si="5"/>
        <v>02-943-5215</v>
      </c>
      <c r="J12" s="1062" t="str">
        <f t="shared" ca="1" si="6"/>
        <v>02-6442-6215</v>
      </c>
      <c r="K12" s="1062" t="str">
        <f t="shared" ca="1" si="7"/>
        <v>post4541@nate.com</v>
      </c>
      <c r="L12" s="1062" t="str">
        <f t="shared" ca="1" si="8"/>
        <v>고윤실</v>
      </c>
      <c r="M12" s="1062" t="str">
        <f t="shared" ca="1" si="9"/>
        <v>010-8774-6052</v>
      </c>
      <c r="N12" s="1062">
        <f t="shared" ca="1" si="10"/>
        <v>6</v>
      </c>
      <c r="O12" s="1065">
        <f t="shared" ref="O12" ca="1" si="12">N12*18056</f>
        <v>108336</v>
      </c>
      <c r="P12" s="2063"/>
      <c r="Q12" s="2064"/>
      <c r="R12" s="795"/>
    </row>
    <row r="13" spans="1:18" s="887" customFormat="1" ht="13.5">
      <c r="A13" s="1591">
        <v>11</v>
      </c>
      <c r="B13" s="794">
        <f t="shared" ref="B13:B35" ca="1" si="13">INDIRECT(ADDRESS(ROWS($B$4:$B$4)*1+3,COLUMNS($B$4:$B$4)*1+3,1,1,$D13))</f>
        <v>44121</v>
      </c>
      <c r="C13" s="969">
        <v>1</v>
      </c>
      <c r="D13" s="969" t="s">
        <v>1255</v>
      </c>
      <c r="E13" s="969" t="str">
        <f ca="1">INDIRECT(ADDRESS(ROWS($B$4:$B$4)*1+3,COLUMNS($B$4:$B$4)*1+1,1,1,$D13))</f>
        <v>김태현</v>
      </c>
      <c r="F13" s="969" t="str">
        <f t="shared" ref="F13:F30" ca="1" si="14">INDIRECT(ADDRESS(ROWS($B$5:$B$5)*1+4,COLUMNS($B$5:$B$5)*1+1,1,1,$D13))</f>
        <v>3-11350-00214</v>
      </c>
      <c r="G13" s="969" t="str">
        <f t="shared" ref="G13:G30" ca="1" si="15">INDIRECT(ADDRESS(ROWS($B$5:$B$5)*1+5,COLUMNS($B$5:$B$5)*1+1,1,1,$D13))</f>
        <v>서울시 노원구 광운로17-11,2층</v>
      </c>
      <c r="H13" s="969" t="str">
        <f t="shared" ref="H13:H30" ca="1" si="16">INDIRECT(ADDRESS(ROWS($B$5:$B$5)*1+6,COLUMNS($B$5:$B$5)*1+1,1,1,$D13))</f>
        <v>217-91-02259</v>
      </c>
      <c r="I13" s="969" t="str">
        <f t="shared" ref="I13:I30" ca="1" si="17">INDIRECT(ADDRESS(ROWS($B$5:$B$5)*1+7,COLUMNS($B$5:$B$5)*1+1,1,1,$D13))</f>
        <v>02-941-1195</v>
      </c>
      <c r="J13" s="969" t="str">
        <f t="shared" ref="J13:J30" ca="1" si="18">INDIRECT(ADDRESS(ROWS($B$5:$B$5)*1+8,COLUMNS($B$5:$B$5)*1+1,1,1,$D13))</f>
        <v>02-941-1197</v>
      </c>
      <c r="K13" s="969" t="str">
        <f t="shared" ref="K13:K30" ca="1" si="19">INDIRECT(ADDRESS(ROWS($B$5:$B$5)*1+9,COLUMNS($B$5:$B$5)*1+1,1,1,$D13))</f>
        <v>nanumhappy1@hanmail.net</v>
      </c>
      <c r="L13" s="969" t="str">
        <f t="shared" ref="L13:L30" ca="1" si="20">INDIRECT(ADDRESS(ROWS($B$5:$B$5)*1+10,COLUMNS($B$5:$B$5)*1+1,1,1,$D13))</f>
        <v>차민선</v>
      </c>
      <c r="M13" s="969" t="str">
        <f t="shared" ref="M13:M30" ca="1" si="21">INDIRECT(ADDRESS(ROWS($B$5:$B$5)*1+11,COLUMNS($B$5:$B$5)*1+1,1,1,$D13))</f>
        <v>010-2047-0689</v>
      </c>
      <c r="N13" s="970">
        <f t="shared" ref="N13:N30" ca="1" si="22">INDIRECT(ADDRESS(ROWS($B$5:$B$5)*1+12,COLUMNS($B$5:$B$5)*1+1,1,1,$D13))</f>
        <v>17</v>
      </c>
      <c r="O13" s="971">
        <f t="shared" ref="O13:O26" ca="1" si="23">N13*18056</f>
        <v>306952</v>
      </c>
      <c r="P13" s="2067">
        <f ca="1">N13+N14+N15</f>
        <v>30</v>
      </c>
      <c r="Q13" s="2065">
        <f ca="1">P13-30</f>
        <v>0</v>
      </c>
      <c r="R13" s="969"/>
    </row>
    <row r="14" spans="1:18" s="887" customFormat="1" ht="13.5">
      <c r="A14" s="1591">
        <v>12</v>
      </c>
      <c r="B14" s="794">
        <f t="shared" ca="1" si="13"/>
        <v>44121</v>
      </c>
      <c r="C14" s="969">
        <v>1</v>
      </c>
      <c r="D14" s="969" t="s">
        <v>1531</v>
      </c>
      <c r="E14" s="969" t="str">
        <f t="shared" ref="E14:E30" ca="1" si="24">INDIRECT(ADDRESS(ROWS($B$4:$B$4)*1+3,COLUMNS($B$4:$B$4)*1+1,1,1,$D14))</f>
        <v>위정희</v>
      </c>
      <c r="F14" s="969" t="str">
        <f t="shared" ca="1" si="14"/>
        <v>3-11320-00321</v>
      </c>
      <c r="G14" s="969" t="str">
        <f t="shared" ca="1" si="15"/>
        <v>서울시 도봉구 도봉로133길34만경빌리지1층</v>
      </c>
      <c r="H14" s="969" t="str">
        <f t="shared" ca="1" si="16"/>
        <v>210-80-17814</v>
      </c>
      <c r="I14" s="969" t="str">
        <f t="shared" ca="1" si="17"/>
        <v>02-974-6290</v>
      </c>
      <c r="J14" s="969" t="str">
        <f t="shared" ca="1" si="18"/>
        <v>02-979-6290</v>
      </c>
      <c r="K14" s="969" t="str">
        <f t="shared" ca="1" si="19"/>
        <v>ourlovehouse@hanmail.net</v>
      </c>
      <c r="L14" s="969" t="str">
        <f t="shared" ca="1" si="20"/>
        <v>이은영</v>
      </c>
      <c r="M14" s="969" t="str">
        <f t="shared" ca="1" si="21"/>
        <v>010-6556-6290</v>
      </c>
      <c r="N14" s="970">
        <f t="shared" ca="1" si="22"/>
        <v>4</v>
      </c>
      <c r="O14" s="971">
        <f t="shared" ca="1" si="23"/>
        <v>72224</v>
      </c>
      <c r="P14" s="2068"/>
      <c r="Q14" s="2066"/>
      <c r="R14" s="969"/>
    </row>
    <row r="15" spans="1:18" s="887" customFormat="1" ht="13.5">
      <c r="A15" s="1591">
        <v>13</v>
      </c>
      <c r="B15" s="794">
        <f t="shared" ca="1" si="13"/>
        <v>44121</v>
      </c>
      <c r="C15" s="969">
        <v>1</v>
      </c>
      <c r="D15" s="969" t="s">
        <v>1525</v>
      </c>
      <c r="E15" s="969" t="str">
        <f t="shared" ca="1" si="24"/>
        <v>곽현희</v>
      </c>
      <c r="F15" s="969" t="str">
        <f t="shared" ca="1" si="14"/>
        <v>3-11305-00223</v>
      </c>
      <c r="G15" s="969" t="str">
        <f t="shared" ca="1" si="15"/>
        <v>강북구 한천로129길17</v>
      </c>
      <c r="H15" s="969" t="str">
        <f t="shared" ca="1" si="16"/>
        <v>540-80-00039</v>
      </c>
      <c r="I15" s="969" t="str">
        <f t="shared" ca="1" si="17"/>
        <v>02-990-8856</v>
      </c>
      <c r="J15" s="969" t="str">
        <f t="shared" ca="1" si="18"/>
        <v>02-990-8857</v>
      </c>
      <c r="K15" s="969" t="str">
        <f t="shared" ca="1" si="19"/>
        <v>bonitahe88@naver.com</v>
      </c>
      <c r="L15" s="969" t="str">
        <f t="shared" ca="1" si="20"/>
        <v>김지현</v>
      </c>
      <c r="M15" s="969" t="str">
        <f t="shared" ca="1" si="21"/>
        <v>010-8682-8776</v>
      </c>
      <c r="N15" s="970">
        <f t="shared" ca="1" si="22"/>
        <v>9</v>
      </c>
      <c r="O15" s="971">
        <f t="shared" ca="1" si="23"/>
        <v>162504</v>
      </c>
      <c r="P15" s="2059"/>
      <c r="Q15" s="2061"/>
      <c r="R15" s="969"/>
    </row>
    <row r="16" spans="1:18" s="887" customFormat="1" ht="13.5">
      <c r="A16" s="1591">
        <v>14</v>
      </c>
      <c r="B16" s="1067">
        <f t="shared" ca="1" si="13"/>
        <v>44128</v>
      </c>
      <c r="C16" s="1066">
        <v>1</v>
      </c>
      <c r="D16" s="1066" t="s">
        <v>1129</v>
      </c>
      <c r="E16" s="1066" t="str">
        <f t="shared" ca="1" si="24"/>
        <v>위정희</v>
      </c>
      <c r="F16" s="1066" t="str">
        <f t="shared" ca="1" si="14"/>
        <v>3-11320-00321</v>
      </c>
      <c r="G16" s="1066" t="str">
        <f t="shared" ca="1" si="15"/>
        <v>서울시 도봉구 도봉로133길34만경빌리지1층</v>
      </c>
      <c r="H16" s="1066" t="str">
        <f t="shared" ca="1" si="16"/>
        <v>210-80-17814</v>
      </c>
      <c r="I16" s="1066" t="str">
        <f t="shared" ca="1" si="17"/>
        <v>02-974-6290</v>
      </c>
      <c r="J16" s="1066" t="str">
        <f t="shared" ca="1" si="18"/>
        <v>02-979-6290</v>
      </c>
      <c r="K16" s="1066" t="str">
        <f t="shared" ca="1" si="19"/>
        <v>ourlovehouse@hanmail.net</v>
      </c>
      <c r="L16" s="1066" t="str">
        <f t="shared" ca="1" si="20"/>
        <v>이은영</v>
      </c>
      <c r="M16" s="1066" t="str">
        <f t="shared" ca="1" si="21"/>
        <v>010-6556-6290</v>
      </c>
      <c r="N16" s="1066">
        <f t="shared" ca="1" si="22"/>
        <v>6</v>
      </c>
      <c r="O16" s="1068">
        <f t="shared" ca="1" si="23"/>
        <v>108336</v>
      </c>
      <c r="P16" s="2045">
        <f ca="1">N16+N17+N18+N19+N20+N21</f>
        <v>26</v>
      </c>
      <c r="Q16" s="2048">
        <f ca="1">P16-30</f>
        <v>-4</v>
      </c>
      <c r="R16" s="1066"/>
    </row>
    <row r="17" spans="1:19" s="887" customFormat="1" ht="13.5">
      <c r="A17" s="1591">
        <v>15</v>
      </c>
      <c r="B17" s="1067">
        <f t="shared" ca="1" si="13"/>
        <v>44128</v>
      </c>
      <c r="C17" s="1066">
        <v>1</v>
      </c>
      <c r="D17" s="1066" t="s">
        <v>1097</v>
      </c>
      <c r="E17" s="1066" t="str">
        <f t="shared" ca="1" si="24"/>
        <v>김동희</v>
      </c>
      <c r="F17" s="1066" t="str">
        <f t="shared" ca="1" si="14"/>
        <v>3-11320-00170</v>
      </c>
      <c r="G17" s="1066" t="str">
        <f t="shared" ca="1" si="15"/>
        <v>서울시 도봉구 우이천로4길30</v>
      </c>
      <c r="H17" s="1066" t="str">
        <f t="shared" ca="1" si="16"/>
        <v>217-80-19924</v>
      </c>
      <c r="I17" s="1066" t="str">
        <f t="shared" ca="1" si="17"/>
        <v>02-900-0075</v>
      </c>
      <c r="J17" s="1066" t="str">
        <f t="shared" ca="1" si="18"/>
        <v>02-900-5775</v>
      </c>
      <c r="K17" s="1066" t="str">
        <f t="shared" ca="1" si="19"/>
        <v>scd0075@naver.com</v>
      </c>
      <c r="L17" s="1066" t="str">
        <f t="shared" ca="1" si="20"/>
        <v>김성희</v>
      </c>
      <c r="M17" s="1066" t="str">
        <f t="shared" ca="1" si="21"/>
        <v>010-9991-4382</v>
      </c>
      <c r="N17" s="1066">
        <f t="shared" ca="1" si="22"/>
        <v>5</v>
      </c>
      <c r="O17" s="1068">
        <f t="shared" ca="1" si="23"/>
        <v>90280</v>
      </c>
      <c r="P17" s="2046"/>
      <c r="Q17" s="2049"/>
      <c r="R17" s="1066"/>
    </row>
    <row r="18" spans="1:19" s="887" customFormat="1" ht="13.5">
      <c r="A18" s="1591">
        <v>16</v>
      </c>
      <c r="B18" s="1067">
        <f t="shared" ca="1" si="13"/>
        <v>44128</v>
      </c>
      <c r="C18" s="1066">
        <v>1</v>
      </c>
      <c r="D18" s="1066" t="s">
        <v>1947</v>
      </c>
      <c r="E18" s="1066" t="str">
        <f t="shared" ca="1" si="24"/>
        <v>박미경</v>
      </c>
      <c r="F18" s="1066" t="str">
        <f t="shared" ca="1" si="14"/>
        <v>3-11320-00398</v>
      </c>
      <c r="G18" s="1066" t="str">
        <f t="shared" ca="1" si="15"/>
        <v>서울시 도봉구 도봉로125길100,지하1층</v>
      </c>
      <c r="H18" s="1066" t="str">
        <f t="shared" ca="1" si="16"/>
        <v>650-80-00597</v>
      </c>
      <c r="I18" s="1066" t="str">
        <f t="shared" ca="1" si="17"/>
        <v>02-998-5830</v>
      </c>
      <c r="J18" s="1066" t="str">
        <f t="shared" ca="1" si="18"/>
        <v>02-998-5760</v>
      </c>
      <c r="K18" s="1066" t="str">
        <f t="shared" ca="1" si="19"/>
        <v>smilesenior27@naver.com</v>
      </c>
      <c r="L18" s="1066" t="str">
        <f t="shared" ca="1" si="20"/>
        <v>박미경</v>
      </c>
      <c r="M18" s="1066" t="str">
        <f t="shared" ca="1" si="21"/>
        <v>010-4167-5000</v>
      </c>
      <c r="N18" s="1066">
        <f t="shared" ca="1" si="22"/>
        <v>5</v>
      </c>
      <c r="O18" s="1068">
        <f t="shared" ca="1" si="23"/>
        <v>90280</v>
      </c>
      <c r="P18" s="2046"/>
      <c r="Q18" s="2049"/>
      <c r="R18" s="1066"/>
    </row>
    <row r="19" spans="1:19" s="887" customFormat="1" ht="13.5">
      <c r="A19" s="1591">
        <v>17</v>
      </c>
      <c r="B19" s="1067">
        <f t="shared" ca="1" si="13"/>
        <v>44128</v>
      </c>
      <c r="C19" s="1066">
        <v>1</v>
      </c>
      <c r="D19" s="1066" t="s">
        <v>1025</v>
      </c>
      <c r="E19" s="1066" t="str">
        <f t="shared" ca="1" si="24"/>
        <v>송건</v>
      </c>
      <c r="F19" s="1066" t="str">
        <f t="shared" ca="1" si="14"/>
        <v>2-11320-00437</v>
      </c>
      <c r="G19" s="1066" t="str">
        <f t="shared" ca="1" si="15"/>
        <v>서울시 도봉구 도봉로164길33-25,502호(북부법조타운)</v>
      </c>
      <c r="H19" s="1066" t="str">
        <f t="shared" ca="1" si="16"/>
        <v>624-82-00234</v>
      </c>
      <c r="I19" s="1066" t="str">
        <f t="shared" ca="1" si="17"/>
        <v>02-955-2505</v>
      </c>
      <c r="J19" s="1066" t="str">
        <f t="shared" ca="1" si="18"/>
        <v>02-955-2504</v>
      </c>
      <c r="K19" s="1066" t="str">
        <f t="shared" ca="1" si="19"/>
        <v>hhss2505@hanmail.net</v>
      </c>
      <c r="L19" s="1066" t="str">
        <f t="shared" ca="1" si="20"/>
        <v>김선영</v>
      </c>
      <c r="M19" s="1066" t="str">
        <f t="shared" ca="1" si="21"/>
        <v>010-9204-2505</v>
      </c>
      <c r="N19" s="1066">
        <f t="shared" ca="1" si="22"/>
        <v>7</v>
      </c>
      <c r="O19" s="1068">
        <f t="shared" ca="1" si="23"/>
        <v>126392</v>
      </c>
      <c r="P19" s="2046"/>
      <c r="Q19" s="2049"/>
      <c r="R19" s="1066"/>
    </row>
    <row r="20" spans="1:19" s="887" customFormat="1" ht="13.5">
      <c r="A20" s="1591">
        <v>18</v>
      </c>
      <c r="B20" s="1067">
        <f ca="1">INDIRECT(ADDRESS(ROWS($B$4:$B$4)*1+3,COLUMNS($B$4:$B$4)*1+3,1,1,$D20))</f>
        <v>44128</v>
      </c>
      <c r="C20" s="1066">
        <v>1</v>
      </c>
      <c r="D20" s="1066" t="s">
        <v>1716</v>
      </c>
      <c r="E20" s="1066" t="str">
        <f ca="1">INDIRECT(ADDRESS(ROWS($B$4:$B$4)*1+3,COLUMNS($B$4:$B$4)*1+1,1,1,$D20))</f>
        <v>이순임</v>
      </c>
      <c r="F20" s="1066" t="str">
        <f ca="1">INDIRECT(ADDRESS(ROWS($B$5:$B$5)*1+4,COLUMNS($B$5:$B$5)*1+1,1,1,$D20))</f>
        <v>3-11320-00301</v>
      </c>
      <c r="G20" s="1069" t="str">
        <f ca="1">INDIRECT(ADDRESS(ROWS($B$5:$B$5)*1+5,COLUMNS($B$5:$B$5)*1+1,1,1,$D20))</f>
        <v>도봉구 도봉로110길421층</v>
      </c>
      <c r="H20" s="1066" t="str">
        <f ca="1">INDIRECT(ADDRESS(ROWS($B$5:$B$5)*1+6,COLUMNS($B$5:$B$5)*1+1,1,1,$D20))</f>
        <v>217-80-20310</v>
      </c>
      <c r="I20" s="1066" t="str">
        <f ca="1">INDIRECT(ADDRESS(ROWS($B$5:$B$5)*1+7,COLUMNS($B$5:$B$5)*1+1,1,1,$D20))</f>
        <v>02-999-0500</v>
      </c>
      <c r="J20" s="1066" t="str">
        <f ca="1">INDIRECT(ADDRESS(ROWS($B$5:$B$5)*1+8,COLUMNS($B$5:$B$5)*1+1,1,1,$D20))</f>
        <v>02-996-9446</v>
      </c>
      <c r="K20" s="1066" t="str">
        <f ca="1">INDIRECT(ADDRESS(ROWS($B$5:$B$5)*1+9,COLUMNS($B$5:$B$5)*1+1,1,1,$D20))</f>
        <v>mire0078@naver.com</v>
      </c>
      <c r="L20" s="1066" t="str">
        <f ca="1">INDIRECT(ADDRESS(ROWS($B$5:$B$5)*1+10,COLUMNS($B$5:$B$5)*1+1,1,1,$D20))</f>
        <v>이순임</v>
      </c>
      <c r="M20" s="1066" t="str">
        <f ca="1">INDIRECT(ADDRESS(ROWS($B$5:$B$5)*1+11,COLUMNS($B$5:$B$5)*1+1,1,1,$D20))</f>
        <v>010-3770-0068</v>
      </c>
      <c r="N20" s="1066">
        <f t="shared" ca="1" si="22"/>
        <v>2</v>
      </c>
      <c r="O20" s="1068">
        <f t="shared" ca="1" si="23"/>
        <v>36112</v>
      </c>
      <c r="P20" s="2046"/>
      <c r="Q20" s="2049"/>
      <c r="R20" s="1066"/>
    </row>
    <row r="21" spans="1:19" s="996" customFormat="1" ht="13.5">
      <c r="A21" s="1591">
        <v>19</v>
      </c>
      <c r="B21" s="1067">
        <f ca="1">INDIRECT(ADDRESS(ROWS($B$4:$B$4)*1+3,COLUMNS($B$4:$B$4)*1+3,1,1,$D21))</f>
        <v>44128</v>
      </c>
      <c r="C21" s="1066">
        <v>1</v>
      </c>
      <c r="D21" s="1066" t="s">
        <v>2003</v>
      </c>
      <c r="E21" s="1066" t="str">
        <f ca="1">INDIRECT(ADDRESS(ROWS($B$4:$B$4)*1+3,COLUMNS($B$4:$B$4)*1+1,1,1,$D21))</f>
        <v>이숙희</v>
      </c>
      <c r="F21" s="1066" t="str">
        <f ca="1">INDIRECT(ADDRESS(ROWS($B$5:$B$5)*1+4,COLUMNS($B$5:$B$5)*1+1,1,1,$D21))</f>
        <v>3-11350-00332</v>
      </c>
      <c r="G21" s="1069" t="str">
        <f ca="1">INDIRECT(ADDRESS(ROWS($B$5:$B$5)*1+5,COLUMNS($B$5:$B$5)*1+1,1,1,$D21))</f>
        <v>노원구 덕릉로126마길18-4</v>
      </c>
      <c r="H21" s="1066" t="str">
        <f ca="1">INDIRECT(ADDRESS(ROWS($B$5:$B$5)*1+6,COLUMNS($B$5:$B$5)*1+1,1,1,$D21))</f>
        <v>217-80-21089</v>
      </c>
      <c r="I21" s="1066" t="str">
        <f ca="1">INDIRECT(ADDRESS(ROWS($B$5:$B$5)*1+7,COLUMNS($B$5:$B$5)*1+1,1,1,$D21))</f>
        <v>02-6221-4904</v>
      </c>
      <c r="J21" s="1066" t="str">
        <f ca="1">INDIRECT(ADDRESS(ROWS($B$5:$B$5)*1+8,COLUMNS($B$5:$B$5)*1+1,1,1,$D21))</f>
        <v>6408-1964</v>
      </c>
      <c r="K21" s="1066" t="str">
        <f ca="1">INDIRECT(ADDRESS(ROWS($B$5:$B$5)*1+9,COLUMNS($B$5:$B$5)*1+1,1,1,$D21))</f>
        <v>shell64@hanmail.net</v>
      </c>
      <c r="L21" s="1066" t="str">
        <f ca="1">INDIRECT(ADDRESS(ROWS($B$5:$B$5)*1+10,COLUMNS($B$5:$B$5)*1+1,1,1,$D21))</f>
        <v>이숙희</v>
      </c>
      <c r="M21" s="1066" t="str">
        <f ca="1">INDIRECT(ADDRESS(ROWS($B$5:$B$5)*1+11,COLUMNS($B$5:$B$5)*1+1,1,1,$D21))</f>
        <v>010-8651-0224</v>
      </c>
      <c r="N21" s="1066">
        <f t="shared" ca="1" si="22"/>
        <v>1</v>
      </c>
      <c r="O21" s="1068">
        <f t="shared" ca="1" si="23"/>
        <v>18056</v>
      </c>
      <c r="P21" s="2046"/>
      <c r="Q21" s="2049"/>
      <c r="R21" s="1066"/>
    </row>
    <row r="22" spans="1:19" s="995" customFormat="1" ht="13.5">
      <c r="A22" s="1591">
        <v>20</v>
      </c>
      <c r="B22" s="781">
        <f t="shared" ca="1" si="13"/>
        <v>44135</v>
      </c>
      <c r="C22" s="994">
        <v>1</v>
      </c>
      <c r="D22" s="994" t="s">
        <v>2140</v>
      </c>
      <c r="E22" s="994" t="str">
        <f t="shared" ca="1" si="24"/>
        <v>강보민</v>
      </c>
      <c r="F22" s="994" t="str">
        <f t="shared" ca="1" si="14"/>
        <v>3-11320-00360</v>
      </c>
      <c r="G22" s="994" t="str">
        <f t="shared" ca="1" si="15"/>
        <v>서울시 도봉구 우이천로4길12-6,203호(창동,은자이빌)</v>
      </c>
      <c r="H22" s="994" t="str">
        <f t="shared" ca="1" si="16"/>
        <v>471-80-00451</v>
      </c>
      <c r="I22" s="994" t="str">
        <f t="shared" ca="1" si="17"/>
        <v>070-8844-1147</v>
      </c>
      <c r="J22" s="994" t="str">
        <f t="shared" ca="1" si="18"/>
        <v>02-997-1147</v>
      </c>
      <c r="K22" s="994" t="str">
        <f t="shared" ca="1" si="19"/>
        <v>todd-33@daum.net</v>
      </c>
      <c r="L22" s="994" t="str">
        <f t="shared" ca="1" si="20"/>
        <v>강보민</v>
      </c>
      <c r="M22" s="994" t="str">
        <f t="shared" ca="1" si="21"/>
        <v>010-9664-1147</v>
      </c>
      <c r="N22" s="994">
        <f t="shared" ca="1" si="22"/>
        <v>23</v>
      </c>
      <c r="O22" s="782">
        <f t="shared" ref="O22" ca="1" si="25">N22*18056</f>
        <v>415288</v>
      </c>
      <c r="P22" s="2069">
        <f ca="1">N22+N23+N24+N25</f>
        <v>28</v>
      </c>
      <c r="Q22" s="2053">
        <f ca="1">P22-30</f>
        <v>-2</v>
      </c>
      <c r="R22" s="994"/>
    </row>
    <row r="23" spans="1:19" s="887" customFormat="1" ht="13.5">
      <c r="A23" s="1591">
        <v>21</v>
      </c>
      <c r="B23" s="781">
        <f t="shared" ca="1" si="13"/>
        <v>44135</v>
      </c>
      <c r="C23" s="888">
        <v>1</v>
      </c>
      <c r="D23" s="888" t="s">
        <v>1969</v>
      </c>
      <c r="E23" s="888" t="str">
        <f t="shared" ca="1" si="24"/>
        <v>위정희</v>
      </c>
      <c r="F23" s="888" t="str">
        <f t="shared" ca="1" si="14"/>
        <v>3-11320-00321</v>
      </c>
      <c r="G23" s="888" t="str">
        <f t="shared" ca="1" si="15"/>
        <v>서울시 도봉구 도봉로133길34만경빌리지1층</v>
      </c>
      <c r="H23" s="888" t="str">
        <f t="shared" ca="1" si="16"/>
        <v>210-80-17814</v>
      </c>
      <c r="I23" s="888" t="str">
        <f t="shared" ca="1" si="17"/>
        <v>02-974-6290</v>
      </c>
      <c r="J23" s="888" t="str">
        <f t="shared" ca="1" si="18"/>
        <v>02-979-6290</v>
      </c>
      <c r="K23" s="888" t="str">
        <f t="shared" ca="1" si="19"/>
        <v>ourlovehouse@hanmail.net</v>
      </c>
      <c r="L23" s="888" t="str">
        <f t="shared" ca="1" si="20"/>
        <v>이은영</v>
      </c>
      <c r="M23" s="888" t="str">
        <f t="shared" ca="1" si="21"/>
        <v>010-6556-6290</v>
      </c>
      <c r="N23" s="888">
        <f t="shared" ca="1" si="22"/>
        <v>1</v>
      </c>
      <c r="O23" s="782">
        <f t="shared" ca="1" si="23"/>
        <v>18056</v>
      </c>
      <c r="P23" s="2070"/>
      <c r="Q23" s="2054"/>
      <c r="R23" s="888"/>
    </row>
    <row r="24" spans="1:19" s="887" customFormat="1" ht="13.5">
      <c r="A24" s="1591">
        <v>22</v>
      </c>
      <c r="B24" s="781">
        <f t="shared" ca="1" si="13"/>
        <v>44135</v>
      </c>
      <c r="C24" s="888">
        <v>1</v>
      </c>
      <c r="D24" s="888" t="s">
        <v>1544</v>
      </c>
      <c r="E24" s="888" t="str">
        <f t="shared" ca="1" si="24"/>
        <v>곽현희</v>
      </c>
      <c r="F24" s="888" t="str">
        <f t="shared" ca="1" si="14"/>
        <v>3-11305-00223</v>
      </c>
      <c r="G24" s="888" t="str">
        <f t="shared" ca="1" si="15"/>
        <v>강북구 한천로129길17</v>
      </c>
      <c r="H24" s="888" t="str">
        <f t="shared" ca="1" si="16"/>
        <v>540-80-00039</v>
      </c>
      <c r="I24" s="888" t="str">
        <f t="shared" ca="1" si="17"/>
        <v>02-990-8856</v>
      </c>
      <c r="J24" s="888" t="str">
        <f t="shared" ca="1" si="18"/>
        <v>02-990-8857</v>
      </c>
      <c r="K24" s="888" t="str">
        <f t="shared" ca="1" si="19"/>
        <v>bonitahe88@naver.com</v>
      </c>
      <c r="L24" s="888" t="str">
        <f t="shared" ca="1" si="20"/>
        <v>김지현</v>
      </c>
      <c r="M24" s="888" t="str">
        <f t="shared" ca="1" si="21"/>
        <v>010-8682-8776</v>
      </c>
      <c r="N24" s="888">
        <f t="shared" ca="1" si="22"/>
        <v>2</v>
      </c>
      <c r="O24" s="782">
        <f t="shared" ca="1" si="23"/>
        <v>36112</v>
      </c>
      <c r="P24" s="2070"/>
      <c r="Q24" s="2054"/>
      <c r="R24" s="888"/>
    </row>
    <row r="25" spans="1:19" s="887" customFormat="1" ht="13.5">
      <c r="A25" s="1591">
        <v>23</v>
      </c>
      <c r="B25" s="781">
        <f t="shared" ca="1" si="13"/>
        <v>44135</v>
      </c>
      <c r="C25" s="888">
        <v>1</v>
      </c>
      <c r="D25" s="888" t="s">
        <v>1174</v>
      </c>
      <c r="E25" s="888" t="str">
        <f t="shared" ca="1" si="24"/>
        <v>신정옥</v>
      </c>
      <c r="F25" s="888" t="str">
        <f t="shared" ca="1" si="14"/>
        <v>3-11350-00423</v>
      </c>
      <c r="G25" s="888" t="str">
        <f t="shared" ca="1" si="15"/>
        <v>서울시 노원구 한글비석로396,벽산아파트상가1층3호</v>
      </c>
      <c r="H25" s="888" t="str">
        <f t="shared" ca="1" si="16"/>
        <v>702-80-00980</v>
      </c>
      <c r="I25" s="888" t="str">
        <f t="shared" ca="1" si="17"/>
        <v>02-937-0091</v>
      </c>
      <c r="J25" s="888" t="str">
        <f t="shared" ca="1" si="18"/>
        <v>02-937-6500</v>
      </c>
      <c r="K25" s="888" t="str">
        <f t="shared" ca="1" si="19"/>
        <v>juhyun0704@naver.com</v>
      </c>
      <c r="L25" s="888" t="str">
        <f t="shared" ca="1" si="20"/>
        <v>진주현</v>
      </c>
      <c r="M25" s="888" t="str">
        <f t="shared" ca="1" si="21"/>
        <v>010-9397-0091</v>
      </c>
      <c r="N25" s="888">
        <f t="shared" ca="1" si="22"/>
        <v>2</v>
      </c>
      <c r="O25" s="782">
        <f ca="1">N25*18056</f>
        <v>36112</v>
      </c>
      <c r="P25" s="2071"/>
      <c r="Q25" s="2055"/>
      <c r="R25" s="888"/>
    </row>
    <row r="26" spans="1:19" s="887" customFormat="1" ht="13.5">
      <c r="A26" s="1591">
        <v>24</v>
      </c>
      <c r="B26" s="1067">
        <f t="shared" ca="1" si="13"/>
        <v>44142</v>
      </c>
      <c r="C26" s="1557">
        <v>1</v>
      </c>
      <c r="D26" s="1557" t="s">
        <v>650</v>
      </c>
      <c r="E26" s="1557" t="str">
        <f t="shared" ca="1" si="24"/>
        <v>정해선</v>
      </c>
      <c r="F26" s="1557" t="str">
        <f t="shared" ca="1" si="14"/>
        <v>3-11320-00158</v>
      </c>
      <c r="G26" s="1557" t="str">
        <f t="shared" ca="1" si="15"/>
        <v>서울시 도봉구 방학로144</v>
      </c>
      <c r="H26" s="1557" t="str">
        <f t="shared" ca="1" si="16"/>
        <v>210-80-16950</v>
      </c>
      <c r="I26" s="1557" t="str">
        <f t="shared" ca="1" si="17"/>
        <v>02-846-9988</v>
      </c>
      <c r="J26" s="1557" t="str">
        <f t="shared" ca="1" si="18"/>
        <v>02-846-9987</v>
      </c>
      <c r="K26" s="1557" t="str">
        <f t="shared" ca="1" si="19"/>
        <v>wbhjhs@hanmail.net</v>
      </c>
      <c r="L26" s="1557" t="str">
        <f t="shared" ca="1" si="20"/>
        <v>우성심</v>
      </c>
      <c r="M26" s="1557" t="str">
        <f t="shared" ca="1" si="21"/>
        <v>010-7769-5568</v>
      </c>
      <c r="N26" s="1557">
        <f t="shared" ca="1" si="22"/>
        <v>25</v>
      </c>
      <c r="O26" s="1068">
        <f t="shared" ca="1" si="23"/>
        <v>451400</v>
      </c>
      <c r="P26" s="2045">
        <f ca="1">N26+N27+N28</f>
        <v>29</v>
      </c>
      <c r="Q26" s="2048">
        <f ca="1">P26-30</f>
        <v>-1</v>
      </c>
      <c r="R26" s="1557"/>
    </row>
    <row r="27" spans="1:19" s="887" customFormat="1" ht="13.5">
      <c r="A27" s="1591">
        <v>25</v>
      </c>
      <c r="B27" s="1067">
        <f t="shared" ca="1" si="13"/>
        <v>44142</v>
      </c>
      <c r="C27" s="1557">
        <v>1</v>
      </c>
      <c r="D27" s="1557" t="s">
        <v>1539</v>
      </c>
      <c r="E27" s="1557" t="str">
        <f t="shared" ca="1" si="24"/>
        <v>홍성자</v>
      </c>
      <c r="F27" s="1557" t="str">
        <f t="shared" ca="1" si="14"/>
        <v>3-11320-00456</v>
      </c>
      <c r="G27" s="1557" t="str">
        <f t="shared" ca="1" si="15"/>
        <v>도봉구  해등로109, 창동 주공1단지상가11`2호</v>
      </c>
      <c r="H27" s="1557" t="str">
        <f t="shared" ca="1" si="16"/>
        <v>239-80-01287</v>
      </c>
      <c r="I27" s="1557" t="str">
        <f t="shared" ca="1" si="17"/>
        <v>02-907-5431</v>
      </c>
      <c r="J27" s="1557" t="str">
        <f t="shared" ca="1" si="18"/>
        <v>02-907-5434</v>
      </c>
      <c r="K27" s="1557" t="str">
        <f t="shared" ca="1" si="19"/>
        <v>1956hsj@naver.com</v>
      </c>
      <c r="L27" s="1557" t="str">
        <f t="shared" ca="1" si="20"/>
        <v>홍성자</v>
      </c>
      <c r="M27" s="1557" t="str">
        <f t="shared" ca="1" si="21"/>
        <v>010-6802-6727</v>
      </c>
      <c r="N27" s="1557">
        <f t="shared" ca="1" si="22"/>
        <v>3</v>
      </c>
      <c r="O27" s="1068">
        <f t="shared" ref="O27" ca="1" si="26">N27*18056</f>
        <v>54168</v>
      </c>
      <c r="P27" s="2046"/>
      <c r="Q27" s="2049"/>
      <c r="R27" s="1557"/>
    </row>
    <row r="28" spans="1:19" s="1083" customFormat="1" ht="13.5">
      <c r="A28" s="1591">
        <v>26</v>
      </c>
      <c r="B28" s="1067">
        <f t="shared" ca="1" si="13"/>
        <v>44142</v>
      </c>
      <c r="C28" s="1557">
        <v>1</v>
      </c>
      <c r="D28" s="1557" t="s">
        <v>2128</v>
      </c>
      <c r="E28" s="1557" t="str">
        <f t="shared" ca="1" si="24"/>
        <v>추기옥</v>
      </c>
      <c r="F28" s="1557" t="str">
        <f t="shared" ca="1" si="14"/>
        <v>3-11320-00155</v>
      </c>
      <c r="G28" s="1557" t="str">
        <f t="shared" ca="1" si="15"/>
        <v>서울시  도봉구  도봉로 586</v>
      </c>
      <c r="H28" s="1557" t="str">
        <f t="shared" ca="1" si="16"/>
        <v>217-80-19389</v>
      </c>
      <c r="I28" s="1557" t="str">
        <f t="shared" ca="1" si="17"/>
        <v>02)904-3555</v>
      </c>
      <c r="J28" s="1557" t="str">
        <f t="shared" ca="1" si="18"/>
        <v>02)908-3555</v>
      </c>
      <c r="K28" s="1557" t="str">
        <f t="shared" ca="1" si="19"/>
        <v>yjcare@hanmail.net</v>
      </c>
      <c r="L28" s="1557" t="str">
        <f t="shared" ca="1" si="20"/>
        <v>추기옥</v>
      </c>
      <c r="M28" s="1557" t="str">
        <f t="shared" ca="1" si="21"/>
        <v>010-6351-3553</v>
      </c>
      <c r="N28" s="1557">
        <f t="shared" ca="1" si="22"/>
        <v>1</v>
      </c>
      <c r="O28" s="1068">
        <f t="shared" ref="O28" ca="1" si="27">N28*18056</f>
        <v>18056</v>
      </c>
      <c r="P28" s="2047"/>
      <c r="Q28" s="2050"/>
      <c r="R28" s="1557"/>
    </row>
    <row r="29" spans="1:19" s="887" customFormat="1" ht="13.5">
      <c r="A29" s="1591">
        <v>27</v>
      </c>
      <c r="B29" s="781">
        <f t="shared" ca="1" si="13"/>
        <v>44156</v>
      </c>
      <c r="C29" s="1492">
        <v>1</v>
      </c>
      <c r="D29" s="783" t="s">
        <v>1541</v>
      </c>
      <c r="E29" s="1492" t="str">
        <f t="shared" ca="1" si="24"/>
        <v>김영중</v>
      </c>
      <c r="F29" s="1492" t="str">
        <f t="shared" ca="1" si="14"/>
        <v>3-11320-00213</v>
      </c>
      <c r="G29" s="1492" t="str">
        <f t="shared" ca="1" si="15"/>
        <v>서울시도봉구삼양로144길173층</v>
      </c>
      <c r="H29" s="1492" t="str">
        <f t="shared" ca="1" si="16"/>
        <v>520-80-00883</v>
      </c>
      <c r="I29" s="1492" t="str">
        <f t="shared" ca="1" si="17"/>
        <v>02-992-7538</v>
      </c>
      <c r="J29" s="1492" t="str">
        <f t="shared" ca="1" si="18"/>
        <v>02-990-7538</v>
      </c>
      <c r="K29" s="1492" t="str">
        <f t="shared" ca="1" si="19"/>
        <v>rodem7538-@naver.com</v>
      </c>
      <c r="L29" s="1492" t="str">
        <f t="shared" ca="1" si="20"/>
        <v>최인숙</v>
      </c>
      <c r="M29" s="1492" t="str">
        <f t="shared" ca="1" si="21"/>
        <v>010-7445-4405</v>
      </c>
      <c r="N29" s="1492">
        <f t="shared" ca="1" si="22"/>
        <v>27</v>
      </c>
      <c r="O29" s="782">
        <f t="shared" ca="1" si="11"/>
        <v>487512</v>
      </c>
      <c r="P29" s="2051">
        <f ca="1">N29+N30</f>
        <v>30</v>
      </c>
      <c r="Q29" s="2052">
        <f ca="1">P29-30</f>
        <v>0</v>
      </c>
      <c r="R29" s="1492"/>
    </row>
    <row r="30" spans="1:19" s="887" customFormat="1" ht="13.5">
      <c r="A30" s="1591">
        <v>28</v>
      </c>
      <c r="B30" s="781">
        <f t="shared" ca="1" si="13"/>
        <v>44156</v>
      </c>
      <c r="C30" s="1492">
        <v>1</v>
      </c>
      <c r="D30" s="1492" t="s">
        <v>1542</v>
      </c>
      <c r="E30" s="1492" t="str">
        <f t="shared" ca="1" si="24"/>
        <v>홍성자</v>
      </c>
      <c r="F30" s="1492" t="str">
        <f t="shared" ca="1" si="14"/>
        <v>3-11320-00456</v>
      </c>
      <c r="G30" s="1492" t="str">
        <f t="shared" ca="1" si="15"/>
        <v>도봉구해등로109,창동주공1단지상가11`2호</v>
      </c>
      <c r="H30" s="1492" t="str">
        <f t="shared" ca="1" si="16"/>
        <v>239-80-01287</v>
      </c>
      <c r="I30" s="1492" t="str">
        <f t="shared" ca="1" si="17"/>
        <v>02-907-5431</v>
      </c>
      <c r="J30" s="1492" t="str">
        <f t="shared" ca="1" si="18"/>
        <v>02-907-5434</v>
      </c>
      <c r="K30" s="1492" t="str">
        <f t="shared" ca="1" si="19"/>
        <v>1956hsj@naver.com</v>
      </c>
      <c r="L30" s="1492" t="str">
        <f t="shared" ca="1" si="20"/>
        <v>홍성자</v>
      </c>
      <c r="M30" s="1492" t="str">
        <f t="shared" ca="1" si="21"/>
        <v>010-6802-6727</v>
      </c>
      <c r="N30" s="1492">
        <f t="shared" ca="1" si="22"/>
        <v>3</v>
      </c>
      <c r="O30" s="782">
        <f t="shared" ref="O30:O39" ca="1" si="28">N30*18056</f>
        <v>54168</v>
      </c>
      <c r="P30" s="2051"/>
      <c r="Q30" s="2052"/>
      <c r="R30" s="1492"/>
    </row>
    <row r="31" spans="1:19" s="1148" customFormat="1" ht="13.5">
      <c r="A31" s="1591">
        <v>29</v>
      </c>
      <c r="B31" s="1618">
        <f ca="1">INDIRECT(ADDRESS(ROWS($B$4:$B$4)*1+3,COLUMNS($B$4:$B$4)*1+3,1,1,$D31))</f>
        <v>44177</v>
      </c>
      <c r="C31" s="1619">
        <v>1</v>
      </c>
      <c r="D31" s="1619" t="s">
        <v>2238</v>
      </c>
      <c r="E31" s="1619" t="str">
        <f t="shared" ref="E31:E39" ca="1" si="29">INDIRECT(ADDRESS(ROWS($B$4:$B$4)*1+3,COLUMNS($B$4:$B$4)*1+1,1,1,$D31))</f>
        <v>정해선</v>
      </c>
      <c r="F31" s="1619" t="str">
        <f t="shared" ref="F31:F39" ca="1" si="30">INDIRECT(ADDRESS(ROWS($B$5:$B$5)*1+4,COLUMNS($B$5:$B$5)*1+1,1,1,$D31))</f>
        <v>3-11320-00158</v>
      </c>
      <c r="G31" s="1619" t="str">
        <f t="shared" ref="G31:G39" ca="1" si="31">INDIRECT(ADDRESS(ROWS($B$5:$B$5)*1+5,COLUMNS($B$5:$B$5)*1+1,1,1,$D31))</f>
        <v>서울시 도봉구 방학로144</v>
      </c>
      <c r="H31" s="1619" t="str">
        <f t="shared" ref="H31:H39" ca="1" si="32">INDIRECT(ADDRESS(ROWS($B$5:$B$5)*1+6,COLUMNS($B$5:$B$5)*1+1,1,1,$D31))</f>
        <v>210-80-16950</v>
      </c>
      <c r="I31" s="1619" t="str">
        <f t="shared" ref="I31:I39" ca="1" si="33">INDIRECT(ADDRESS(ROWS($B$5:$B$5)*1+7,COLUMNS($B$5:$B$5)*1+1,1,1,$D31))</f>
        <v>02-846-9988</v>
      </c>
      <c r="J31" s="1619" t="str">
        <f t="shared" ref="J31:J39" ca="1" si="34">INDIRECT(ADDRESS(ROWS($B$5:$B$5)*1+8,COLUMNS($B$5:$B$5)*1+1,1,1,$D31))</f>
        <v>02-846-9987</v>
      </c>
      <c r="K31" s="1619" t="str">
        <f t="shared" ref="K31:K39" ca="1" si="35">INDIRECT(ADDRESS(ROWS($B$5:$B$5)*1+9,COLUMNS($B$5:$B$5)*1+1,1,1,$D31))</f>
        <v>wbhjhs@hanmail.net</v>
      </c>
      <c r="L31" s="1619" t="str">
        <f t="shared" ref="L31:L39" ca="1" si="36">INDIRECT(ADDRESS(ROWS($B$5:$B$5)*1+10,COLUMNS($B$5:$B$5)*1+1,1,1,$D31))</f>
        <v>우성심</v>
      </c>
      <c r="M31" s="1619" t="str">
        <f t="shared" ref="M31:M39" ca="1" si="37">INDIRECT(ADDRESS(ROWS($B$5:$B$5)*1+11,COLUMNS($B$5:$B$5)*1+1,1,1,$D31))</f>
        <v>010-7769-5568</v>
      </c>
      <c r="N31" s="1619">
        <f t="shared" ref="N31:N39" ca="1" si="38">INDIRECT(ADDRESS(ROWS($B$5:$B$5)*1+12,COLUMNS($B$5:$B$5)*1+1,1,1,$D31))</f>
        <v>2</v>
      </c>
      <c r="O31" s="1620">
        <f t="shared" ca="1" si="28"/>
        <v>36112</v>
      </c>
      <c r="P31" s="1621">
        <f ca="1">SUM(N31:N39)</f>
        <v>26</v>
      </c>
      <c r="Q31" s="1622">
        <f ca="1">P31-30</f>
        <v>-4</v>
      </c>
      <c r="R31" s="1619"/>
    </row>
    <row r="32" spans="1:19" s="1148" customFormat="1" ht="13.5">
      <c r="A32" s="1591">
        <v>31</v>
      </c>
      <c r="B32" s="1618">
        <f t="shared" ca="1" si="13"/>
        <v>44177</v>
      </c>
      <c r="C32" s="1619">
        <v>1</v>
      </c>
      <c r="D32" s="1619" t="s">
        <v>2141</v>
      </c>
      <c r="E32" s="1619" t="str">
        <f t="shared" ca="1" si="29"/>
        <v>강보민</v>
      </c>
      <c r="F32" s="1619" t="str">
        <f t="shared" ca="1" si="30"/>
        <v>3-11320-00360</v>
      </c>
      <c r="G32" s="1619" t="str">
        <f t="shared" ca="1" si="31"/>
        <v>서울시 도봉구 우이천로4길12-6,203호(창동,은자이빌)</v>
      </c>
      <c r="H32" s="1619" t="str">
        <f t="shared" ca="1" si="32"/>
        <v>471-80-00451</v>
      </c>
      <c r="I32" s="1619" t="str">
        <f t="shared" ca="1" si="33"/>
        <v>070-8844-1147</v>
      </c>
      <c r="J32" s="1619" t="str">
        <f t="shared" ca="1" si="34"/>
        <v>02-997-1147</v>
      </c>
      <c r="K32" s="1619" t="str">
        <f t="shared" ca="1" si="35"/>
        <v>todd-33@daum.net</v>
      </c>
      <c r="L32" s="1619" t="str">
        <f t="shared" ca="1" si="36"/>
        <v>강보민</v>
      </c>
      <c r="M32" s="1619" t="str">
        <f t="shared" ca="1" si="37"/>
        <v>010-9664-1147</v>
      </c>
      <c r="N32" s="1619">
        <f t="shared" ca="1" si="38"/>
        <v>1</v>
      </c>
      <c r="O32" s="1620">
        <f t="shared" ca="1" si="28"/>
        <v>18056</v>
      </c>
      <c r="P32" s="1621"/>
      <c r="Q32" s="1622"/>
      <c r="R32" s="1619"/>
      <c r="S32" s="1240"/>
    </row>
    <row r="33" spans="1:19" s="784" customFormat="1" ht="13.5">
      <c r="A33" s="1591">
        <v>34</v>
      </c>
      <c r="B33" s="1618">
        <f t="shared" ca="1" si="13"/>
        <v>44177</v>
      </c>
      <c r="C33" s="1619">
        <v>1</v>
      </c>
      <c r="D33" s="1619" t="s">
        <v>2571</v>
      </c>
      <c r="E33" s="1619" t="str">
        <f t="shared" ca="1" si="29"/>
        <v>김혜숙</v>
      </c>
      <c r="F33" s="1619">
        <f t="shared" ca="1" si="30"/>
        <v>31129000248</v>
      </c>
      <c r="G33" s="1619" t="str">
        <f t="shared" ca="1" si="31"/>
        <v>서울성북구 삼양로182층</v>
      </c>
      <c r="H33" s="1619" t="str">
        <f t="shared" ca="1" si="32"/>
        <v>154-80-00779</v>
      </c>
      <c r="I33" s="1619" t="str">
        <f t="shared" ca="1" si="33"/>
        <v>02)984-6006</v>
      </c>
      <c r="J33" s="1619" t="str">
        <f t="shared" ca="1" si="34"/>
        <v>02)6280-2995</v>
      </c>
      <c r="K33" s="1619" t="str">
        <f t="shared" ca="1" si="35"/>
        <v>khs580303@daum.net</v>
      </c>
      <c r="L33" s="1619" t="str">
        <f t="shared" ca="1" si="36"/>
        <v>김혜숙</v>
      </c>
      <c r="M33" s="1619" t="str">
        <f t="shared" ca="1" si="37"/>
        <v>010-7758-4793</v>
      </c>
      <c r="N33" s="1619">
        <f t="shared" ca="1" si="38"/>
        <v>1</v>
      </c>
      <c r="O33" s="1620">
        <f t="shared" ca="1" si="28"/>
        <v>18056</v>
      </c>
      <c r="P33" s="1621"/>
      <c r="Q33" s="1622"/>
      <c r="R33" s="1619"/>
      <c r="S33" s="1241"/>
    </row>
    <row r="34" spans="1:19" s="887" customFormat="1" ht="13.5">
      <c r="A34" s="1591">
        <v>35</v>
      </c>
      <c r="B34" s="1618">
        <f t="shared" ca="1" si="13"/>
        <v>44177</v>
      </c>
      <c r="C34" s="1619">
        <v>1</v>
      </c>
      <c r="D34" s="1619" t="s">
        <v>2391</v>
      </c>
      <c r="E34" s="1619" t="str">
        <f t="shared" ca="1" si="29"/>
        <v>이현숙</v>
      </c>
      <c r="F34" s="1619">
        <f t="shared" ca="1" si="30"/>
        <v>31144000047</v>
      </c>
      <c r="G34" s="1619" t="str">
        <f t="shared" ca="1" si="31"/>
        <v>서울마포구 양화로7길14,2층</v>
      </c>
      <c r="H34" s="1619" t="str">
        <f t="shared" ca="1" si="32"/>
        <v>105-16-21451</v>
      </c>
      <c r="I34" s="1619" t="str">
        <f t="shared" ca="1" si="33"/>
        <v>02-332-6691</v>
      </c>
      <c r="J34" s="1619" t="str">
        <f t="shared" ca="1" si="34"/>
        <v>02-332-6693</v>
      </c>
      <c r="K34" s="1619" t="str">
        <f t="shared" ca="1" si="35"/>
        <v>green6691@naver.com</v>
      </c>
      <c r="L34" s="1619" t="str">
        <f t="shared" ca="1" si="36"/>
        <v>이현숙</v>
      </c>
      <c r="M34" s="1619" t="str">
        <f t="shared" ca="1" si="37"/>
        <v>010-8787-4679</v>
      </c>
      <c r="N34" s="1619">
        <f t="shared" ca="1" si="38"/>
        <v>1</v>
      </c>
      <c r="O34" s="1620">
        <f t="shared" ca="1" si="28"/>
        <v>18056</v>
      </c>
      <c r="P34" s="1621"/>
      <c r="Q34" s="1622"/>
      <c r="R34" s="1619"/>
    </row>
    <row r="35" spans="1:19" s="1148" customFormat="1" ht="13.5">
      <c r="A35" s="1591">
        <v>36</v>
      </c>
      <c r="B35" s="1618">
        <f t="shared" ca="1" si="13"/>
        <v>44177</v>
      </c>
      <c r="C35" s="1619">
        <v>1</v>
      </c>
      <c r="D35" s="1623" t="s">
        <v>1717</v>
      </c>
      <c r="E35" s="1619" t="str">
        <f t="shared" ca="1" si="29"/>
        <v>이순임</v>
      </c>
      <c r="F35" s="1619" t="str">
        <f t="shared" ca="1" si="30"/>
        <v>3-11320-00301</v>
      </c>
      <c r="G35" s="1619" t="str">
        <f t="shared" ca="1" si="31"/>
        <v>도봉구 도봉로110길421층</v>
      </c>
      <c r="H35" s="1619" t="str">
        <f t="shared" ca="1" si="32"/>
        <v>21780-20310</v>
      </c>
      <c r="I35" s="1619" t="str">
        <f t="shared" ca="1" si="33"/>
        <v>02-999-0500</v>
      </c>
      <c r="J35" s="1619" t="str">
        <f t="shared" ca="1" si="34"/>
        <v>02-996-9446</v>
      </c>
      <c r="K35" s="1619" t="str">
        <f t="shared" ca="1" si="35"/>
        <v>mire0078@naver.com</v>
      </c>
      <c r="L35" s="1619" t="str">
        <f t="shared" ca="1" si="36"/>
        <v>이순임</v>
      </c>
      <c r="M35" s="1619" t="str">
        <f t="shared" ca="1" si="37"/>
        <v>010-3770-0068</v>
      </c>
      <c r="N35" s="1619">
        <f t="shared" ca="1" si="38"/>
        <v>1</v>
      </c>
      <c r="O35" s="1620">
        <f t="shared" ca="1" si="28"/>
        <v>18056</v>
      </c>
      <c r="P35" s="1621"/>
      <c r="Q35" s="1622"/>
      <c r="R35" s="1619"/>
    </row>
    <row r="36" spans="1:19" s="1148" customFormat="1" ht="13.5">
      <c r="A36" s="1591">
        <v>38</v>
      </c>
      <c r="B36" s="1618">
        <f ca="1">INDIRECT(ADDRESS(ROWS($B$4:$B$4)*1+3,COLUMNS($B$4:$B$4)*1+3,1,1,$D36))</f>
        <v>44177</v>
      </c>
      <c r="C36" s="1619">
        <v>1</v>
      </c>
      <c r="D36" s="1623" t="s">
        <v>1550</v>
      </c>
      <c r="E36" s="1619" t="str">
        <f t="shared" ca="1" si="29"/>
        <v>곽현희</v>
      </c>
      <c r="F36" s="1619">
        <f t="shared" ca="1" si="30"/>
        <v>31130500223</v>
      </c>
      <c r="G36" s="1619" t="str">
        <f t="shared" ca="1" si="31"/>
        <v>강북구 한천로129길17</v>
      </c>
      <c r="H36" s="1619" t="str">
        <f t="shared" ca="1" si="32"/>
        <v>540-80-00039</v>
      </c>
      <c r="I36" s="1619" t="str">
        <f t="shared" ca="1" si="33"/>
        <v>02-990-8856</v>
      </c>
      <c r="J36" s="1619" t="str">
        <f t="shared" ca="1" si="34"/>
        <v>02-990-8857</v>
      </c>
      <c r="K36" s="1619" t="str">
        <f t="shared" ca="1" si="35"/>
        <v>bonitahe88@naver.com</v>
      </c>
      <c r="L36" s="1619" t="str">
        <f t="shared" ca="1" si="36"/>
        <v>김지현</v>
      </c>
      <c r="M36" s="1619" t="str">
        <f t="shared" ca="1" si="37"/>
        <v>010-8682-8776</v>
      </c>
      <c r="N36" s="1619">
        <f t="shared" ca="1" si="38"/>
        <v>10</v>
      </c>
      <c r="O36" s="1620">
        <f t="shared" ca="1" si="28"/>
        <v>180560</v>
      </c>
      <c r="P36" s="1621"/>
      <c r="Q36" s="1622"/>
      <c r="R36" s="1619"/>
      <c r="S36" s="1240"/>
    </row>
    <row r="37" spans="1:19" s="1148" customFormat="1" ht="13.5">
      <c r="A37" s="1591">
        <v>39</v>
      </c>
      <c r="B37" s="1618">
        <f ca="1">INDIRECT(ADDRESS(ROWS($B$4:$B$4)*1+3,COLUMNS($B$4:$B$4)*1+3,1,1,$D37))</f>
        <v>44177</v>
      </c>
      <c r="C37" s="1619">
        <v>1</v>
      </c>
      <c r="D37" s="1619" t="s">
        <v>2463</v>
      </c>
      <c r="E37" s="1619" t="str">
        <f t="shared" ca="1" si="29"/>
        <v>홍동우</v>
      </c>
      <c r="F37" s="1619" t="str">
        <f t="shared" ca="1" si="30"/>
        <v>3-11290-00282</v>
      </c>
      <c r="G37" s="1619" t="str">
        <f t="shared" ca="1" si="31"/>
        <v>서울성북구 보국문로96,2층</v>
      </c>
      <c r="H37" s="1619" t="str">
        <f t="shared" ca="1" si="32"/>
        <v>896-80-01547</v>
      </c>
      <c r="I37" s="1619" t="str">
        <f t="shared" ca="1" si="33"/>
        <v>02-943-0898</v>
      </c>
      <c r="J37" s="1619" t="str">
        <f t="shared" ca="1" si="34"/>
        <v>02-943-0897</v>
      </c>
      <c r="K37" s="1619" t="str">
        <f t="shared" ca="1" si="35"/>
        <v>aria0898@naver.com</v>
      </c>
      <c r="L37" s="1619" t="str">
        <f t="shared" ca="1" si="36"/>
        <v>서선미</v>
      </c>
      <c r="M37" s="1619" t="str">
        <f t="shared" ca="1" si="37"/>
        <v>010-7233-9730</v>
      </c>
      <c r="N37" s="1619">
        <f t="shared" ca="1" si="38"/>
        <v>5</v>
      </c>
      <c r="O37" s="1620">
        <f t="shared" ca="1" si="28"/>
        <v>90280</v>
      </c>
      <c r="P37" s="1621"/>
      <c r="Q37" s="1622"/>
      <c r="R37" s="1619"/>
      <c r="S37" s="1240"/>
    </row>
    <row r="38" spans="1:19" s="887" customFormat="1" ht="13.5">
      <c r="A38" s="1591">
        <v>40</v>
      </c>
      <c r="B38" s="1618">
        <f ca="1">INDIRECT(ADDRESS(ROWS($B$4:$B$4)*1+3,COLUMNS($B$4:$B$4)*1+3,1,1,$D38))</f>
        <v>44177</v>
      </c>
      <c r="C38" s="1619">
        <v>1</v>
      </c>
      <c r="D38" s="1619" t="s">
        <v>2378</v>
      </c>
      <c r="E38" s="1619" t="str">
        <f t="shared" ca="1" si="29"/>
        <v>권두혁</v>
      </c>
      <c r="F38" s="1619" t="str">
        <f t="shared" ca="1" si="30"/>
        <v>3-11620-00280</v>
      </c>
      <c r="G38" s="1619" t="str">
        <f t="shared" ca="1" si="31"/>
        <v>서울시 관악구 남부순환로1361(203호)</v>
      </c>
      <c r="H38" s="1619" t="str">
        <f t="shared" ca="1" si="32"/>
        <v>652-80-00569</v>
      </c>
      <c r="I38" s="1619" t="str">
        <f t="shared" ca="1" si="33"/>
        <v>02-852-8128</v>
      </c>
      <c r="J38" s="1619" t="str">
        <f t="shared" ca="1" si="34"/>
        <v>02-852-8123</v>
      </c>
      <c r="K38" s="1619" t="str">
        <f t="shared" ca="1" si="35"/>
        <v>elpis0691@naver.com</v>
      </c>
      <c r="L38" s="1619" t="str">
        <f t="shared" ca="1" si="36"/>
        <v>권한나</v>
      </c>
      <c r="M38" s="1619" t="str">
        <f t="shared" ca="1" si="37"/>
        <v>010-3858-8330</v>
      </c>
      <c r="N38" s="1619">
        <f t="shared" ca="1" si="38"/>
        <v>1</v>
      </c>
      <c r="O38" s="1620">
        <f t="shared" ca="1" si="28"/>
        <v>18056</v>
      </c>
      <c r="P38" s="1621"/>
      <c r="Q38" s="1622"/>
      <c r="R38" s="1619"/>
    </row>
    <row r="39" spans="1:19" s="887" customFormat="1" ht="13.5">
      <c r="A39" s="1591">
        <v>41</v>
      </c>
      <c r="B39" s="1618">
        <f ca="1">INDIRECT(ADDRESS(ROWS($B$4:$B$4)*1+3,COLUMNS($B$4:$B$4)*1+3,1,1,$D39))</f>
        <v>44177</v>
      </c>
      <c r="C39" s="1619">
        <v>1</v>
      </c>
      <c r="D39" s="1623" t="s">
        <v>1473</v>
      </c>
      <c r="E39" s="1619" t="str">
        <f t="shared" ca="1" si="29"/>
        <v>류애련</v>
      </c>
      <c r="F39" s="1619">
        <f t="shared" ca="1" si="30"/>
        <v>31132000093</v>
      </c>
      <c r="G39" s="1619" t="str">
        <f t="shared" ca="1" si="31"/>
        <v>서울도봉구 도봉로139길56-20</v>
      </c>
      <c r="H39" s="1619" t="str">
        <f t="shared" ca="1" si="32"/>
        <v>210-80-16775</v>
      </c>
      <c r="I39" s="1619" t="str">
        <f t="shared" ca="1" si="33"/>
        <v>02)933-3399</v>
      </c>
      <c r="J39" s="1619" t="str">
        <f t="shared" ca="1" si="34"/>
        <v>02)903-1338</v>
      </c>
      <c r="K39" s="1619" t="str">
        <f t="shared" ca="1" si="35"/>
        <v>yoo4652@hanmail.net</v>
      </c>
      <c r="L39" s="1619" t="str">
        <f t="shared" ca="1" si="36"/>
        <v>박지연</v>
      </c>
      <c r="M39" s="1619" t="str">
        <f t="shared" ca="1" si="37"/>
        <v>010-7372-9744</v>
      </c>
      <c r="N39" s="1619">
        <f t="shared" ca="1" si="38"/>
        <v>4</v>
      </c>
      <c r="O39" s="1620">
        <f t="shared" ca="1" si="28"/>
        <v>72224</v>
      </c>
      <c r="P39" s="1621"/>
      <c r="Q39" s="1622"/>
      <c r="R39" s="1619"/>
    </row>
    <row r="40" spans="1:19" s="1148" customFormat="1" ht="13.5">
      <c r="A40" s="1592"/>
      <c r="B40" s="781"/>
      <c r="C40" s="1592"/>
      <c r="D40" s="1592"/>
      <c r="E40" s="1592"/>
      <c r="F40" s="1592"/>
      <c r="G40" s="1592"/>
      <c r="H40" s="1592"/>
      <c r="I40" s="1592"/>
      <c r="J40" s="1592"/>
      <c r="K40" s="1592"/>
      <c r="L40" s="1592"/>
      <c r="M40" s="1592"/>
      <c r="N40" s="1592"/>
      <c r="O40" s="782"/>
      <c r="P40" s="1555"/>
      <c r="Q40" s="1556"/>
      <c r="R40" s="1592"/>
      <c r="S40" s="1240"/>
    </row>
    <row r="41" spans="1:19" s="1148" customFormat="1" ht="13.5">
      <c r="A41" s="1592"/>
      <c r="B41" s="781"/>
      <c r="C41" s="1592"/>
      <c r="D41" s="1592"/>
      <c r="E41" s="1592"/>
      <c r="F41" s="1592"/>
      <c r="G41" s="1592"/>
      <c r="H41" s="1592"/>
      <c r="I41" s="1592"/>
      <c r="J41" s="1592"/>
      <c r="K41" s="1592"/>
      <c r="L41" s="1592"/>
      <c r="M41" s="1592"/>
      <c r="N41" s="1592"/>
      <c r="O41" s="782"/>
      <c r="P41" s="1555"/>
      <c r="Q41" s="1556"/>
      <c r="R41" s="1592"/>
      <c r="S41" s="1240"/>
    </row>
    <row r="42" spans="1:19" s="1148" customFormat="1" ht="13.5">
      <c r="A42" s="1592"/>
      <c r="B42" s="781"/>
      <c r="C42" s="1592"/>
      <c r="D42" s="1592"/>
      <c r="E42" s="1592"/>
      <c r="F42" s="1592"/>
      <c r="G42" s="1592"/>
      <c r="H42" s="1592"/>
      <c r="I42" s="1592"/>
      <c r="J42" s="1592"/>
      <c r="K42" s="1592"/>
      <c r="L42" s="1592"/>
      <c r="M42" s="1592"/>
      <c r="N42" s="1592"/>
      <c r="O42" s="782"/>
      <c r="P42" s="1555"/>
      <c r="Q42" s="1556"/>
      <c r="R42" s="1592"/>
      <c r="S42" s="1240"/>
    </row>
    <row r="43" spans="1:19" s="1148" customFormat="1" ht="13.5">
      <c r="A43" s="1592"/>
      <c r="B43" s="781"/>
      <c r="C43" s="1592"/>
      <c r="D43" s="1592"/>
      <c r="E43" s="1592"/>
      <c r="F43" s="1592"/>
      <c r="G43" s="1592"/>
      <c r="H43" s="1592"/>
      <c r="I43" s="1592"/>
      <c r="J43" s="1592"/>
      <c r="K43" s="1592"/>
      <c r="L43" s="1592"/>
      <c r="M43" s="1592"/>
      <c r="N43" s="1592"/>
      <c r="O43" s="782"/>
      <c r="P43" s="1555"/>
      <c r="Q43" s="1556"/>
      <c r="R43" s="1592"/>
      <c r="S43" s="1240"/>
    </row>
    <row r="44" spans="1:19" s="1148" customFormat="1" ht="13.5">
      <c r="A44" s="1592"/>
      <c r="B44" s="781"/>
      <c r="C44" s="1592"/>
      <c r="D44" s="1592"/>
      <c r="E44" s="1592"/>
      <c r="F44" s="1592"/>
      <c r="G44" s="1592"/>
      <c r="H44" s="1592"/>
      <c r="I44" s="1592"/>
      <c r="J44" s="1592"/>
      <c r="K44" s="1592"/>
      <c r="L44" s="1592"/>
      <c r="M44" s="1592"/>
      <c r="N44" s="1592"/>
      <c r="O44" s="782"/>
      <c r="P44" s="1555"/>
      <c r="Q44" s="1556"/>
      <c r="R44" s="1592"/>
      <c r="S44" s="1240"/>
    </row>
    <row r="45" spans="1:19" s="887" customFormat="1" ht="13.5">
      <c r="A45" s="1624"/>
      <c r="B45" s="1625">
        <f t="shared" ref="B45:B48" ca="1" si="39">INDIRECT(ADDRESS(ROWS($B$4:$B$4)*1+3,COLUMNS($B$4:$B$4)*1+3,1,1,$D45))</f>
        <v>44121</v>
      </c>
      <c r="C45" s="1624">
        <v>1</v>
      </c>
      <c r="D45" s="1624" t="s">
        <v>872</v>
      </c>
      <c r="E45" s="1624" t="str">
        <f t="shared" ref="E45:E55" ca="1" si="40">INDIRECT(ADDRESS(ROWS($B$4:$B$4)*1+3,COLUMNS($B$4:$B$4)*1+1,1,1,$D45))</f>
        <v>김명희</v>
      </c>
      <c r="F45" s="1624" t="str">
        <f t="shared" ref="F45:F55" ca="1" si="41">INDIRECT(ADDRESS(ROWS($B$5:$B$5)*1+4,COLUMNS($B$5:$B$5)*1+1,1,1,$D45))</f>
        <v>3-11305-00202</v>
      </c>
      <c r="G45" s="1624" t="str">
        <f t="shared" ref="G45:G55" ca="1" si="42">INDIRECT(ADDRESS(ROWS($B$5:$B$5)*1+5,COLUMNS($B$5:$B$5)*1+1,1,1,$D45))</f>
        <v>서울특별시강북구미아동684-1,2층</v>
      </c>
      <c r="H45" s="1624" t="str">
        <f t="shared" ref="H45:H48" ca="1" si="43">INDIRECT(ADDRESS(ROWS($B$5:$B$5)*1+6,COLUMNS($B$5:$B$5)*1+1,1,1,$D45))</f>
        <v>210-80-17207</v>
      </c>
      <c r="I45" s="1624" t="str">
        <f t="shared" ref="I45:I48" ca="1" si="44">INDIRECT(ADDRESS(ROWS($B$5:$B$5)*1+7,COLUMNS($B$5:$B$5)*1+1,1,1,$D45))</f>
        <v>02-983-0921</v>
      </c>
      <c r="J45" s="1624" t="str">
        <f t="shared" ref="J45:J48" ca="1" si="45">INDIRECT(ADDRESS(ROWS($B$5:$B$5)*1+8,COLUMNS($B$5:$B$5)*1+1,1,1,$D45))</f>
        <v>02-6219-0921</v>
      </c>
      <c r="K45" s="1624" t="str">
        <f t="shared" ref="K45:K48" ca="1" si="46">INDIRECT(ADDRESS(ROWS($B$5:$B$5)*1+9,COLUMNS($B$5:$B$5)*1+1,1,1,$D45))</f>
        <v>kimmh0427@hanmail.net</v>
      </c>
      <c r="L45" s="1624" t="str">
        <f t="shared" ref="L45:L48" ca="1" si="47">INDIRECT(ADDRESS(ROWS($B$5:$B$5)*1+10,COLUMNS($B$5:$B$5)*1+1,1,1,$D45))</f>
        <v>김명희</v>
      </c>
      <c r="M45" s="1624" t="str">
        <f t="shared" ref="M45:M48" ca="1" si="48">INDIRECT(ADDRESS(ROWS($B$5:$B$5)*1+11,COLUMNS($B$5:$B$5)*1+1,1,1,$D45))</f>
        <v>010-5739-0921</v>
      </c>
      <c r="N45" s="1624">
        <f t="shared" ref="N45:N48" ca="1" si="49">INDIRECT(ADDRESS(ROWS($B$5:$B$5)*1+12,COLUMNS($B$5:$B$5)*1+1,1,1,$D45))</f>
        <v>26</v>
      </c>
      <c r="O45" s="1626">
        <f t="shared" ref="O45" ca="1" si="50">N45*18056</f>
        <v>469456</v>
      </c>
      <c r="P45" s="1624" t="s">
        <v>2248</v>
      </c>
      <c r="Q45" s="1636" t="e">
        <f>P45+P14-30</f>
        <v>#VALUE!</v>
      </c>
      <c r="R45" s="1624" t="s">
        <v>2248</v>
      </c>
    </row>
    <row r="46" spans="1:19" s="887" customFormat="1" ht="13.5">
      <c r="A46" s="1624"/>
      <c r="B46" s="1625">
        <f t="shared" ca="1" si="39"/>
        <v>44128</v>
      </c>
      <c r="C46" s="1624">
        <v>1</v>
      </c>
      <c r="D46" s="1624" t="s">
        <v>984</v>
      </c>
      <c r="E46" s="1624" t="str">
        <f t="shared" ca="1" si="40"/>
        <v>이민자</v>
      </c>
      <c r="F46" s="1624" t="str">
        <f t="shared" ca="1" si="41"/>
        <v>3-11305-00238</v>
      </c>
      <c r="G46" s="1624" t="str">
        <f t="shared" ca="1" si="42"/>
        <v>미아동190-2번지현대아파트상가302호</v>
      </c>
      <c r="H46" s="1624" t="str">
        <f t="shared" ca="1" si="43"/>
        <v>434-80-00239</v>
      </c>
      <c r="I46" s="1624" t="str">
        <f t="shared" ca="1" si="44"/>
        <v>02-946-0104</v>
      </c>
      <c r="J46" s="1624" t="str">
        <f t="shared" ca="1" si="45"/>
        <v>02-6455-1132</v>
      </c>
      <c r="K46" s="1624" t="str">
        <f t="shared" ca="1" si="46"/>
        <v>okgsong@hanmail.net</v>
      </c>
      <c r="L46" s="1624" t="str">
        <f t="shared" ca="1" si="47"/>
        <v>이민자</v>
      </c>
      <c r="M46" s="1624" t="str">
        <f t="shared" ca="1" si="48"/>
        <v>010-9974-1132</v>
      </c>
      <c r="N46" s="1624">
        <f t="shared" ca="1" si="49"/>
        <v>10</v>
      </c>
      <c r="O46" s="1626">
        <f t="shared" ref="O46:O47" ca="1" si="51">N46*18056</f>
        <v>180560</v>
      </c>
      <c r="P46" s="1634"/>
      <c r="Q46" s="1636"/>
      <c r="R46" s="1624"/>
    </row>
    <row r="47" spans="1:19" s="887" customFormat="1" ht="13.5">
      <c r="A47" s="1624"/>
      <c r="B47" s="1625" t="str">
        <f t="shared" ca="1" si="39"/>
        <v>하반기</v>
      </c>
      <c r="C47" s="1624">
        <v>1</v>
      </c>
      <c r="D47" s="1624" t="s">
        <v>724</v>
      </c>
      <c r="E47" s="1624">
        <f t="shared" ca="1" si="40"/>
        <v>0</v>
      </c>
      <c r="F47" s="1624">
        <f t="shared" ca="1" si="41"/>
        <v>0</v>
      </c>
      <c r="G47" s="1624">
        <f t="shared" ca="1" si="42"/>
        <v>0</v>
      </c>
      <c r="H47" s="1624">
        <f t="shared" ca="1" si="43"/>
        <v>0</v>
      </c>
      <c r="I47" s="1624" t="str">
        <f t="shared" ca="1" si="44"/>
        <v>02-401-1772</v>
      </c>
      <c r="J47" s="1624">
        <f t="shared" ca="1" si="45"/>
        <v>0</v>
      </c>
      <c r="K47" s="1624" t="str">
        <f t="shared" ca="1" si="46"/>
        <v>subk53@hanmail.nat</v>
      </c>
      <c r="L47" s="1624">
        <f t="shared" ca="1" si="47"/>
        <v>0</v>
      </c>
      <c r="M47" s="1624">
        <f t="shared" ca="1" si="48"/>
        <v>0</v>
      </c>
      <c r="N47" s="1624">
        <f t="shared" ca="1" si="49"/>
        <v>0</v>
      </c>
      <c r="O47" s="1626">
        <f t="shared" ca="1" si="51"/>
        <v>0</v>
      </c>
      <c r="P47" s="1624">
        <f t="shared" ref="P47" ca="1" si="52">N47</f>
        <v>0</v>
      </c>
      <c r="Q47" s="1636"/>
      <c r="R47" s="1624"/>
    </row>
    <row r="48" spans="1:19" s="887" customFormat="1" ht="13.5">
      <c r="A48" s="1624"/>
      <c r="B48" s="1625">
        <f t="shared" ca="1" si="39"/>
        <v>44142</v>
      </c>
      <c r="C48" s="1624">
        <v>1</v>
      </c>
      <c r="D48" s="1631" t="s">
        <v>668</v>
      </c>
      <c r="E48" s="1624" t="str">
        <f t="shared" ca="1" si="40"/>
        <v>김인해</v>
      </c>
      <c r="F48" s="1624" t="str">
        <f t="shared" ca="1" si="41"/>
        <v>3-41630-00342</v>
      </c>
      <c r="G48" s="1624" t="str">
        <f t="shared" ca="1" si="42"/>
        <v>경기도 양주시 고릉말로26</v>
      </c>
      <c r="H48" s="1624" t="str">
        <f t="shared" ca="1" si="43"/>
        <v>580-80-01718</v>
      </c>
      <c r="I48" s="1624" t="str">
        <f t="shared" ca="1" si="44"/>
        <v>031-826-5622</v>
      </c>
      <c r="J48" s="1624" t="str">
        <f t="shared" ca="1" si="45"/>
        <v>031-826-5623</v>
      </c>
      <c r="K48" s="1624" t="str">
        <f t="shared" ca="1" si="46"/>
        <v>love-welfare@naver.com</v>
      </c>
      <c r="L48" s="1624" t="str">
        <f t="shared" ca="1" si="47"/>
        <v>김인해</v>
      </c>
      <c r="M48" s="1624" t="str">
        <f t="shared" ca="1" si="48"/>
        <v>010-2822-7809</v>
      </c>
      <c r="N48" s="1624">
        <f t="shared" ca="1" si="49"/>
        <v>1</v>
      </c>
      <c r="O48" s="1626">
        <f ca="1">N48*18056</f>
        <v>18056</v>
      </c>
      <c r="P48" s="1624"/>
      <c r="Q48" s="1624"/>
      <c r="R48" s="1624"/>
    </row>
    <row r="49" spans="1:19" s="1148" customFormat="1" ht="13.5">
      <c r="A49" s="1624"/>
      <c r="B49" s="1625">
        <f t="shared" ref="B49:B55" ca="1" si="53">INDIRECT(ADDRESS(ROWS($B$4:$B$4)*1+3,COLUMNS($B$4:$B$4)*1+3,1,1,$D49))</f>
        <v>44170</v>
      </c>
      <c r="C49" s="1624">
        <v>1</v>
      </c>
      <c r="D49" s="1631" t="s">
        <v>1784</v>
      </c>
      <c r="E49" s="1624" t="str">
        <f t="shared" ca="1" si="40"/>
        <v>박성배</v>
      </c>
      <c r="F49" s="1624">
        <f t="shared" ca="1" si="41"/>
        <v>21130500208</v>
      </c>
      <c r="G49" s="1624" t="str">
        <f t="shared" ca="1" si="42"/>
        <v>서울시 강북구 한천로105길20,관리사무소동</v>
      </c>
      <c r="H49" s="1624" t="str">
        <f t="shared" ref="H49:H55" ca="1" si="54">INDIRECT(ADDRESS(ROWS($B$5:$B$5)*1+6,COLUMNS($B$5:$B$5)*1+1,1,1,$D49))</f>
        <v>210-82-09910</v>
      </c>
      <c r="I49" s="1624" t="str">
        <f t="shared" ref="I49:I55" ca="1" si="55">INDIRECT(ADDRESS(ROWS($B$5:$B$5)*1+7,COLUMNS($B$5:$B$5)*1+1,1,1,$D49))</f>
        <v>02-987-1064</v>
      </c>
      <c r="J49" s="1624" t="str">
        <f t="shared" ref="J49:J55" ca="1" si="56">INDIRECT(ADDRESS(ROWS($B$5:$B$5)*1+8,COLUMNS($B$5:$B$5)*1+1,1,1,$D49))</f>
        <v>02-987-1065</v>
      </c>
      <c r="K49" s="1624" t="str">
        <f t="shared" ref="K49:K55" ca="1" si="57">INDIRECT(ADDRESS(ROWS($B$5:$B$5)*1+9,COLUMNS($B$5:$B$5)*1+1,1,1,$D49))</f>
        <v>yoyang0515@hanmail.net</v>
      </c>
      <c r="L49" s="1624" t="str">
        <f t="shared" ref="L49:L55" ca="1" si="58">INDIRECT(ADDRESS(ROWS($B$5:$B$5)*1+10,COLUMNS($B$5:$B$5)*1+1,1,1,$D49))</f>
        <v>김애선</v>
      </c>
      <c r="M49" s="1624" t="str">
        <f t="shared" ref="M49:M55" ca="1" si="59">INDIRECT(ADDRESS(ROWS($B$5:$B$5)*1+11,COLUMNS($B$5:$B$5)*1+1,1,1,$D49))</f>
        <v>010-3287-2701</v>
      </c>
      <c r="N49" s="1624">
        <f t="shared" ref="N49:N55" ca="1" si="60">INDIRECT(ADDRESS(ROWS($B$5:$B$5)*1+12,COLUMNS($B$5:$B$5)*1+1,1,1,$D49))</f>
        <v>2</v>
      </c>
      <c r="O49" s="1626">
        <f t="shared" ref="O49" ca="1" si="61">N49*18056</f>
        <v>36112</v>
      </c>
      <c r="P49" s="1637"/>
      <c r="Q49" s="1637"/>
      <c r="R49" s="1624"/>
    </row>
    <row r="50" spans="1:19" s="887" customFormat="1" ht="13.5">
      <c r="A50" s="1624"/>
      <c r="B50" s="1625">
        <f t="shared" ca="1" si="53"/>
        <v>44163</v>
      </c>
      <c r="C50" s="1624">
        <v>1</v>
      </c>
      <c r="D50" s="1631" t="s">
        <v>2623</v>
      </c>
      <c r="E50" s="1624" t="str">
        <f t="shared" ca="1" si="40"/>
        <v>박성배</v>
      </c>
      <c r="F50" s="1624">
        <f t="shared" ca="1" si="41"/>
        <v>21130500208</v>
      </c>
      <c r="G50" s="1624" t="str">
        <f t="shared" ca="1" si="42"/>
        <v>서울시 강북구 한천로105길20,관리사무소동</v>
      </c>
      <c r="H50" s="1624" t="str">
        <f t="shared" ca="1" si="54"/>
        <v>210-82-09910</v>
      </c>
      <c r="I50" s="1624" t="str">
        <f t="shared" ca="1" si="55"/>
        <v>02-987-1064</v>
      </c>
      <c r="J50" s="1624" t="str">
        <f t="shared" ca="1" si="56"/>
        <v>02-987-1065</v>
      </c>
      <c r="K50" s="1624" t="str">
        <f t="shared" ca="1" si="57"/>
        <v>yoyang0515@hanmail.net</v>
      </c>
      <c r="L50" s="1624" t="str">
        <f t="shared" ca="1" si="58"/>
        <v>김애선</v>
      </c>
      <c r="M50" s="1624" t="str">
        <f t="shared" ca="1" si="59"/>
        <v>010-3287-2701</v>
      </c>
      <c r="N50" s="1624">
        <f t="shared" ca="1" si="60"/>
        <v>13</v>
      </c>
      <c r="O50" s="1626">
        <f ca="1">N50*18056</f>
        <v>234728</v>
      </c>
      <c r="P50" s="1634"/>
      <c r="Q50" s="1635"/>
      <c r="R50" s="1624"/>
    </row>
    <row r="51" spans="1:19" s="784" customFormat="1" ht="13.5">
      <c r="A51" s="1624"/>
      <c r="B51" s="1625">
        <f t="shared" ca="1" si="53"/>
        <v>44177</v>
      </c>
      <c r="C51" s="1624">
        <v>1</v>
      </c>
      <c r="D51" s="1631" t="s">
        <v>2566</v>
      </c>
      <c r="E51" s="1624" t="str">
        <f t="shared" ca="1" si="40"/>
        <v>김복단</v>
      </c>
      <c r="F51" s="1624" t="str">
        <f t="shared" ca="1" si="41"/>
        <v>3-11320-00029</v>
      </c>
      <c r="G51" s="1624" t="str">
        <f t="shared" ca="1" si="42"/>
        <v>서울시 도봉구 도당로19길631층</v>
      </c>
      <c r="H51" s="1624">
        <f t="shared" ca="1" si="54"/>
        <v>2109171342</v>
      </c>
      <c r="I51" s="1624" t="str">
        <f t="shared" ca="1" si="55"/>
        <v>02)954-7290</v>
      </c>
      <c r="J51" s="1624" t="str">
        <f t="shared" ca="1" si="56"/>
        <v>02)954-7297</v>
      </c>
      <c r="K51" s="1624" t="str">
        <f t="shared" ca="1" si="57"/>
        <v>bokdan99@hanmail.net</v>
      </c>
      <c r="L51" s="1624" t="str">
        <f t="shared" ca="1" si="58"/>
        <v>김복단</v>
      </c>
      <c r="M51" s="1624" t="str">
        <f t="shared" ca="1" si="59"/>
        <v>010-3219-4162</v>
      </c>
      <c r="N51" s="1624">
        <f t="shared" ca="1" si="60"/>
        <v>9</v>
      </c>
      <c r="O51" s="1626">
        <f t="shared" ref="O51" ca="1" si="62">N51*18056</f>
        <v>162504</v>
      </c>
      <c r="P51" s="1629"/>
      <c r="Q51" s="1630"/>
      <c r="R51" s="1624"/>
      <c r="S51" s="1241"/>
    </row>
    <row r="52" spans="1:19" s="784" customFormat="1" ht="13.5">
      <c r="A52" s="1624"/>
      <c r="B52" s="1625">
        <f t="shared" ca="1" si="53"/>
        <v>44184</v>
      </c>
      <c r="C52" s="1624">
        <v>1</v>
      </c>
      <c r="D52" s="1631" t="s">
        <v>2590</v>
      </c>
      <c r="E52" s="1624" t="str">
        <f t="shared" ca="1" si="40"/>
        <v>김복단</v>
      </c>
      <c r="F52" s="1624" t="str">
        <f t="shared" ca="1" si="41"/>
        <v>3-11320-00029</v>
      </c>
      <c r="G52" s="1624" t="str">
        <f t="shared" ca="1" si="42"/>
        <v>서울시 도봉구 도당로19길631층</v>
      </c>
      <c r="H52" s="1624">
        <f t="shared" ca="1" si="54"/>
        <v>2109171342</v>
      </c>
      <c r="I52" s="1624" t="str">
        <f t="shared" ca="1" si="55"/>
        <v>02)954-7290</v>
      </c>
      <c r="J52" s="1624" t="str">
        <f t="shared" ca="1" si="56"/>
        <v>02)954-7297</v>
      </c>
      <c r="K52" s="1624" t="str">
        <f t="shared" ca="1" si="57"/>
        <v>bokdan99@hanmail.net</v>
      </c>
      <c r="L52" s="1624" t="str">
        <f t="shared" ca="1" si="58"/>
        <v>김복단</v>
      </c>
      <c r="M52" s="1624" t="str">
        <f t="shared" ca="1" si="59"/>
        <v>010-3219-4162</v>
      </c>
      <c r="N52" s="1624">
        <f t="shared" ca="1" si="60"/>
        <v>1</v>
      </c>
      <c r="O52" s="1626">
        <f t="shared" ref="O52" ca="1" si="63">N52*18056</f>
        <v>18056</v>
      </c>
      <c r="P52" s="1627"/>
      <c r="Q52" s="1628"/>
      <c r="R52" s="1624"/>
      <c r="S52" s="1241"/>
    </row>
    <row r="53" spans="1:19" s="1148" customFormat="1" ht="13.5">
      <c r="A53" s="1624"/>
      <c r="B53" s="1625">
        <f t="shared" ca="1" si="53"/>
        <v>44177</v>
      </c>
      <c r="C53" s="1624">
        <v>1</v>
      </c>
      <c r="D53" s="1624" t="s">
        <v>2464</v>
      </c>
      <c r="E53" s="1624" t="str">
        <f t="shared" ca="1" si="40"/>
        <v>김석택</v>
      </c>
      <c r="F53" s="1624" t="str">
        <f t="shared" ca="1" si="41"/>
        <v>3-11350-00343</v>
      </c>
      <c r="G53" s="1624" t="str">
        <f t="shared" ca="1" si="42"/>
        <v>서울시 노원구 석계로11길.33.1층</v>
      </c>
      <c r="H53" s="1624" t="str">
        <f t="shared" ca="1" si="54"/>
        <v>681-80-00140</v>
      </c>
      <c r="I53" s="1624" t="str">
        <f t="shared" ca="1" si="55"/>
        <v>02)2233-7424</v>
      </c>
      <c r="J53" s="1624" t="str">
        <f t="shared" ca="1" si="56"/>
        <v>02)6008-5953</v>
      </c>
      <c r="K53" s="1624" t="str">
        <f t="shared" ca="1" si="57"/>
        <v>ryoo1402@hanmail.net</v>
      </c>
      <c r="L53" s="1624" t="str">
        <f t="shared" ca="1" si="58"/>
        <v>류경화</v>
      </c>
      <c r="M53" s="1624" t="str">
        <f t="shared" ca="1" si="59"/>
        <v>010-7127-8722</v>
      </c>
      <c r="N53" s="1624">
        <f t="shared" ca="1" si="60"/>
        <v>1</v>
      </c>
      <c r="O53" s="1626">
        <f t="shared" ref="O53:O59" ca="1" si="64">N53*18056</f>
        <v>18056</v>
      </c>
      <c r="P53" s="1629"/>
      <c r="Q53" s="1630"/>
      <c r="R53" s="1624"/>
      <c r="S53" s="1240"/>
    </row>
    <row r="54" spans="1:19" s="1148" customFormat="1" ht="13.5">
      <c r="A54" s="1624"/>
      <c r="B54" s="1625">
        <f t="shared" ca="1" si="53"/>
        <v>44184</v>
      </c>
      <c r="C54" s="1624">
        <v>1</v>
      </c>
      <c r="D54" s="1624" t="s">
        <v>2534</v>
      </c>
      <c r="E54" s="1624" t="str">
        <f t="shared" ca="1" si="40"/>
        <v>김석택</v>
      </c>
      <c r="F54" s="1624" t="str">
        <f t="shared" ca="1" si="41"/>
        <v>3-11350-00343</v>
      </c>
      <c r="G54" s="1624" t="str">
        <f t="shared" ca="1" si="42"/>
        <v>서울시 노원구 석계로11길.33.1층</v>
      </c>
      <c r="H54" s="1624" t="str">
        <f t="shared" ca="1" si="54"/>
        <v>681-80-00140</v>
      </c>
      <c r="I54" s="1624" t="str">
        <f t="shared" ca="1" si="55"/>
        <v>02)2233-7424</v>
      </c>
      <c r="J54" s="1624" t="str">
        <f t="shared" ca="1" si="56"/>
        <v>02)6008-5953</v>
      </c>
      <c r="K54" s="1624" t="str">
        <f t="shared" ca="1" si="57"/>
        <v>ryoo1402@hanmail.net</v>
      </c>
      <c r="L54" s="1624" t="str">
        <f t="shared" ca="1" si="58"/>
        <v>류경화</v>
      </c>
      <c r="M54" s="1624" t="str">
        <f t="shared" ca="1" si="59"/>
        <v>010-7127-8722</v>
      </c>
      <c r="N54" s="1624">
        <f t="shared" ca="1" si="60"/>
        <v>16</v>
      </c>
      <c r="O54" s="1626">
        <f t="shared" ca="1" si="64"/>
        <v>288896</v>
      </c>
      <c r="P54" s="1627"/>
      <c r="Q54" s="1628"/>
      <c r="R54" s="1624"/>
      <c r="S54" s="1240"/>
    </row>
    <row r="55" spans="1:19" s="1148" customFormat="1" ht="13.5">
      <c r="A55" s="1624"/>
      <c r="B55" s="1625">
        <f t="shared" ca="1" si="53"/>
        <v>44170</v>
      </c>
      <c r="C55" s="1624">
        <v>1</v>
      </c>
      <c r="D55" s="1624" t="s">
        <v>1948</v>
      </c>
      <c r="E55" s="1624" t="str">
        <f t="shared" ca="1" si="40"/>
        <v>박미경</v>
      </c>
      <c r="F55" s="1624" t="str">
        <f t="shared" ca="1" si="41"/>
        <v>3-11320-00398</v>
      </c>
      <c r="G55" s="1624" t="str">
        <f t="shared" ca="1" si="42"/>
        <v>서울시 도봉구 도봉로125길100,지하1층</v>
      </c>
      <c r="H55" s="1624" t="str">
        <f t="shared" ca="1" si="54"/>
        <v>650-80-00597</v>
      </c>
      <c r="I55" s="1624" t="str">
        <f t="shared" ca="1" si="55"/>
        <v>02-998-5830</v>
      </c>
      <c r="J55" s="1624" t="str">
        <f t="shared" ca="1" si="56"/>
        <v>02-998-5760</v>
      </c>
      <c r="K55" s="1624" t="str">
        <f t="shared" ca="1" si="57"/>
        <v>smilesenior27@naver.com</v>
      </c>
      <c r="L55" s="1624" t="str">
        <f t="shared" ca="1" si="58"/>
        <v>박미경</v>
      </c>
      <c r="M55" s="1624" t="str">
        <f t="shared" ca="1" si="59"/>
        <v>010-4167-5000</v>
      </c>
      <c r="N55" s="1624">
        <f t="shared" ca="1" si="60"/>
        <v>1</v>
      </c>
      <c r="O55" s="1626">
        <f t="shared" ca="1" si="64"/>
        <v>18056</v>
      </c>
      <c r="P55" s="1629"/>
      <c r="Q55" s="1630"/>
      <c r="R55" s="1624"/>
      <c r="S55" s="1240"/>
    </row>
    <row r="56" spans="1:19" s="1148" customFormat="1" ht="13.5">
      <c r="A56" s="1624"/>
      <c r="B56" s="1625">
        <f ca="1">INDIRECT(ADDRESS(ROWS($B$4:$B$4)*1+3,COLUMNS($B$4:$B$4)*1+3,1,1,$D56))</f>
        <v>44170</v>
      </c>
      <c r="C56" s="1624">
        <v>1</v>
      </c>
      <c r="D56" s="1624" t="s">
        <v>2139</v>
      </c>
      <c r="E56" s="1624" t="str">
        <f ca="1">INDIRECT(ADDRESS(ROWS($B$4:$B$4)*1+3,COLUMNS($B$4:$B$4)*1+1,1,1,$D56))</f>
        <v>이정수</v>
      </c>
      <c r="F56" s="1624" t="str">
        <f ca="1">INDIRECT(ADDRESS(ROWS($B$5:$B$5)*1+4,COLUMNS($B$5:$B$5)*1+1,1,1,$D56))</f>
        <v>3-41280-00956</v>
      </c>
      <c r="G56" s="1624" t="str">
        <f ca="1">INDIRECT(ADDRESS(ROWS($B$5:$B$5)*1+5,COLUMNS($B$5:$B$5)*1+1,1,1,$D56))</f>
        <v>고양시 덕양구 고양대로1384번길53동신상가204호</v>
      </c>
      <c r="H56" s="1624" t="str">
        <f ca="1">INDIRECT(ADDRESS(ROWS($B$5:$B$5)*1+6,COLUMNS($B$5:$B$5)*1+1,1,1,$D56))</f>
        <v>280-80-00710</v>
      </c>
      <c r="I56" s="1624" t="str">
        <f ca="1">INDIRECT(ADDRESS(ROWS($B$5:$B$5)*1+7,COLUMNS($B$5:$B$5)*1+1,1,1,$D56))</f>
        <v>031-964-1479</v>
      </c>
      <c r="J56" s="1624" t="str">
        <f ca="1">INDIRECT(ADDRESS(ROWS($B$5:$B$5)*1+8,COLUMNS($B$5:$B$5)*1+1,1,1,$D56))</f>
        <v>031-967-9857</v>
      </c>
      <c r="K56" s="1624" t="str">
        <f ca="1">INDIRECT(ADDRESS(ROWS($B$5:$B$5)*1+9,COLUMNS($B$5:$B$5)*1+1,1,1,$D56))</f>
        <v>gaonhomecare@naver.com</v>
      </c>
      <c r="L56" s="1624" t="str">
        <f ca="1">INDIRECT(ADDRESS(ROWS($B$5:$B$5)*1+10,COLUMNS($B$5:$B$5)*1+1,1,1,$D56))</f>
        <v>이정수</v>
      </c>
      <c r="M56" s="1624" t="str">
        <f ca="1">INDIRECT(ADDRESS(ROWS($B$5:$B$5)*1+11,COLUMNS($B$5:$B$5)*1+1,1,1,$D56))</f>
        <v>010-6660-9854</v>
      </c>
      <c r="N56" s="1624">
        <f ca="1">INDIRECT(ADDRESS(ROWS($B$5:$B$5)*1+12,COLUMNS($B$5:$B$5)*1+1,1,1,$D56))</f>
        <v>1</v>
      </c>
      <c r="O56" s="1626">
        <f t="shared" ca="1" si="64"/>
        <v>18056</v>
      </c>
      <c r="P56" s="1629"/>
      <c r="Q56" s="1630"/>
      <c r="R56" s="1624"/>
      <c r="S56" s="1240"/>
    </row>
    <row r="57" spans="1:19" s="1148" customFormat="1" ht="13.5">
      <c r="A57" s="1624"/>
      <c r="B57" s="1625">
        <f ca="1">INDIRECT(ADDRESS(ROWS($B$4:$B$4)*1+3,COLUMNS($B$4:$B$4)*1+3,1,1,$D57))</f>
        <v>44170</v>
      </c>
      <c r="C57" s="1624">
        <v>1</v>
      </c>
      <c r="D57" s="1624" t="s">
        <v>2283</v>
      </c>
      <c r="E57" s="1624" t="str">
        <f ca="1">INDIRECT(ADDRESS(ROWS($B$4:$B$4)*1+3,COLUMNS($B$4:$B$4)*1+1,1,1,$D57))</f>
        <v>이유리</v>
      </c>
      <c r="F57" s="1624" t="str">
        <f ca="1">INDIRECT(ADDRESS(ROWS($B$5:$B$5)*1+4,COLUMNS($B$5:$B$5)*1+1,1,1,$D57))</f>
        <v>3-11305-00322</v>
      </c>
      <c r="G57" s="1624" t="str">
        <f ca="1">INDIRECT(ADDRESS(ROWS($B$5:$B$5)*1+5,COLUMNS($B$5:$B$5)*1+1,1,1,$D57))</f>
        <v>서울시 강북구 삼각산로135201호</v>
      </c>
      <c r="H57" s="1624" t="str">
        <f ca="1">INDIRECT(ADDRESS(ROWS($B$5:$B$5)*1+6,COLUMNS($B$5:$B$5)*1+1,1,1,$D57))</f>
        <v>633-80-01344</v>
      </c>
      <c r="I57" s="1624" t="str">
        <f ca="1">INDIRECT(ADDRESS(ROWS($B$5:$B$5)*1+7,COLUMNS($B$5:$B$5)*1+1,1,1,$D57))</f>
        <v>02-998-4787</v>
      </c>
      <c r="J57" s="1624" t="str">
        <f ca="1">INDIRECT(ADDRESS(ROWS($B$5:$B$5)*1+8,COLUMNS($B$5:$B$5)*1+1,1,1,$D57))</f>
        <v>02-998-4786</v>
      </c>
      <c r="K57" s="1624" t="str">
        <f ca="1">INDIRECT(ADDRESS(ROWS($B$5:$B$5)*1+9,COLUMNS($B$5:$B$5)*1+1,1,1,$D57))</f>
        <v>rangiluv2naver.com</v>
      </c>
      <c r="L57" s="1624" t="str">
        <f ca="1">INDIRECT(ADDRESS(ROWS($B$5:$B$5)*1+10,COLUMNS($B$5:$B$5)*1+1,1,1,$D57))</f>
        <v>이유리</v>
      </c>
      <c r="M57" s="1624" t="str">
        <f ca="1">INDIRECT(ADDRESS(ROWS($B$5:$B$5)*1+11,COLUMNS($B$5:$B$5)*1+1,1,1,$D57))</f>
        <v>010-9880-3914</v>
      </c>
      <c r="N57" s="1624">
        <f ca="1">INDIRECT(ADDRESS(ROWS($B$5:$B$5)*1+12,COLUMNS($B$5:$B$5)*1+1,1,1,$D57))</f>
        <v>5</v>
      </c>
      <c r="O57" s="1626">
        <f t="shared" ca="1" si="64"/>
        <v>90280</v>
      </c>
      <c r="P57" s="1629"/>
      <c r="Q57" s="1630"/>
      <c r="R57" s="1624"/>
      <c r="S57" s="1240"/>
    </row>
    <row r="58" spans="1:19" s="1091" customFormat="1" ht="13.5">
      <c r="A58" s="1624"/>
      <c r="B58" s="1625">
        <f ca="1">INDIRECT(ADDRESS(ROWS($B$4:$B$4)*1+3,COLUMNS($B$4:$B$4)*1+3,1,1,$D58))</f>
        <v>44170</v>
      </c>
      <c r="C58" s="1624">
        <v>1</v>
      </c>
      <c r="D58" s="1631" t="s">
        <v>1723</v>
      </c>
      <c r="E58" s="1624" t="str">
        <f ca="1">INDIRECT(ADDRESS(ROWS($B$4:$B$4)*1+3,COLUMNS($B$4:$B$4)*1+1,1,1,$D58))</f>
        <v>황봉주</v>
      </c>
      <c r="F58" s="1624" t="str">
        <f ca="1">INDIRECT(ADDRESS(ROWS($B$5:$B$5)*1+4,COLUMNS($B$5:$B$5)*1+1,1,1,$D58))</f>
        <v>3-113050-0109</v>
      </c>
      <c r="G58" s="1624" t="str">
        <f ca="1">INDIRECT(ADDRESS(ROWS($B$5:$B$5)*1+5,COLUMNS($B$5:$B$5)*1+1,1,1,$D58))</f>
        <v>서울시 강북구 도봉로67길8302호</v>
      </c>
      <c r="H58" s="1624" t="str">
        <f ca="1">INDIRECT(ADDRESS(ROWS($B$5:$B$5)*1+6,COLUMNS($B$5:$B$5)*1+1,1,1,$D58))</f>
        <v>210-91-83867</v>
      </c>
      <c r="I58" s="1624" t="str">
        <f ca="1">INDIRECT(ADDRESS(ROWS($B$5:$B$5)*1+7,COLUMNS($B$5:$B$5)*1+1,1,1,$D58))</f>
        <v>02)988-6622</v>
      </c>
      <c r="J58" s="1624" t="str">
        <f ca="1">INDIRECT(ADDRESS(ROWS($B$5:$B$5)*1+8,COLUMNS($B$5:$B$5)*1+1,1,1,$D58))</f>
        <v>02)945-6626</v>
      </c>
      <c r="K58" s="1624" t="str">
        <f ca="1">INDIRECT(ADDRESS(ROWS($B$5:$B$5)*1+9,COLUMNS($B$5:$B$5)*1+1,1,1,$D58))</f>
        <v>hwangbongju@hanmail.net</v>
      </c>
      <c r="L58" s="1624" t="str">
        <f ca="1">INDIRECT(ADDRESS(ROWS($B$5:$B$5)*1+10,COLUMNS($B$5:$B$5)*1+1,1,1,$D58))</f>
        <v>서진숙</v>
      </c>
      <c r="M58" s="1624" t="str">
        <f ca="1">INDIRECT(ADDRESS(ROWS($B$5:$B$5)*1+11,COLUMNS($B$5:$B$5)*1+1,1,1,$D58))</f>
        <v>010-4663-2013</v>
      </c>
      <c r="N58" s="1624">
        <f ca="1">INDIRECT(ADDRESS(ROWS($B$5:$B$5)*1+12,COLUMNS($B$5:$B$5)*1+1,1,1,$D58))</f>
        <v>17</v>
      </c>
      <c r="O58" s="1626">
        <f t="shared" ca="1" si="64"/>
        <v>306952</v>
      </c>
      <c r="P58" s="1632"/>
      <c r="Q58" s="1633"/>
      <c r="R58" s="1624"/>
      <c r="S58" s="1240"/>
    </row>
    <row r="59" spans="1:19" s="1148" customFormat="1" ht="13.5">
      <c r="A59" s="1624"/>
      <c r="B59" s="1625">
        <f ca="1">INDIRECT(ADDRESS(ROWS($B$4:$B$4)*1+3,COLUMNS($B$4:$B$4)*1+3,1,1,$D59))</f>
        <v>44177</v>
      </c>
      <c r="C59" s="1624">
        <v>1</v>
      </c>
      <c r="D59" s="1631" t="s">
        <v>1543</v>
      </c>
      <c r="E59" s="1624" t="str">
        <f ca="1">INDIRECT(ADDRESS(ROWS($B$4:$B$4)*1+3,COLUMNS($B$4:$B$4)*1+1,1,1,$D59))</f>
        <v>김영중</v>
      </c>
      <c r="F59" s="1624" t="str">
        <f ca="1">INDIRECT(ADDRESS(ROWS($B$5:$B$5)*1+4,COLUMNS($B$5:$B$5)*1+1,1,1,$D59))</f>
        <v>3-11320-00213</v>
      </c>
      <c r="G59" s="1624" t="str">
        <f ca="1">INDIRECT(ADDRESS(ROWS($B$5:$B$5)*1+5,COLUMNS($B$5:$B$5)*1+1,1,1,$D59))</f>
        <v>서울시 도봉구 삼양로144길173층</v>
      </c>
      <c r="H59" s="1624" t="str">
        <f ca="1">INDIRECT(ADDRESS(ROWS($B$5:$B$5)*1+6,COLUMNS($B$5:$B$5)*1+1,1,1,$D59))</f>
        <v>520-80-00883</v>
      </c>
      <c r="I59" s="1624" t="str">
        <f ca="1">INDIRECT(ADDRESS(ROWS($B$5:$B$5)*1+7,COLUMNS($B$5:$B$5)*1+1,1,1,$D59))</f>
        <v>02-992-7538</v>
      </c>
      <c r="J59" s="1624" t="str">
        <f ca="1">INDIRECT(ADDRESS(ROWS($B$5:$B$5)*1+8,COLUMNS($B$5:$B$5)*1+1,1,1,$D59))</f>
        <v>02-990-7538</v>
      </c>
      <c r="K59" s="1624" t="str">
        <f ca="1">INDIRECT(ADDRESS(ROWS($B$5:$B$5)*1+9,COLUMNS($B$5:$B$5)*1+1,1,1,$D59))</f>
        <v>rodem7538-@naver.com</v>
      </c>
      <c r="L59" s="1624" t="str">
        <f ca="1">INDIRECT(ADDRESS(ROWS($B$5:$B$5)*1+10,COLUMNS($B$5:$B$5)*1+1,1,1,$D59))</f>
        <v>최인숙</v>
      </c>
      <c r="M59" s="1624" t="str">
        <f ca="1">INDIRECT(ADDRESS(ROWS($B$5:$B$5)*1+11,COLUMNS($B$5:$B$5)*1+1,1,1,$D59))</f>
        <v>010-7445-4405</v>
      </c>
      <c r="N59" s="1624">
        <f ca="1">INDIRECT(ADDRESS(ROWS($B$5:$B$5)*1+12,COLUMNS($B$5:$B$5)*1+1,1,1,$D59))</f>
        <v>7</v>
      </c>
      <c r="O59" s="1626">
        <f t="shared" ca="1" si="64"/>
        <v>126392</v>
      </c>
      <c r="P59" s="1634"/>
      <c r="Q59" s="1635"/>
      <c r="R59" s="1624"/>
      <c r="S59" s="1240"/>
    </row>
    <row r="60" spans="1:19" s="1148" customFormat="1" ht="13.5">
      <c r="A60" s="1624"/>
      <c r="B60" s="1624"/>
      <c r="C60" s="1624"/>
      <c r="D60" s="1624"/>
      <c r="E60" s="1624"/>
      <c r="F60" s="1624"/>
      <c r="G60" s="1624"/>
      <c r="H60" s="1624"/>
      <c r="I60" s="1624"/>
      <c r="J60" s="1624"/>
      <c r="K60" s="1624"/>
      <c r="L60" s="1624"/>
      <c r="M60" s="1624"/>
      <c r="N60" s="1624"/>
      <c r="O60" s="1624"/>
      <c r="P60" s="1624"/>
      <c r="Q60" s="1624"/>
      <c r="R60" s="1624"/>
    </row>
  </sheetData>
  <sortState xmlns:xlrd2="http://schemas.microsoft.com/office/spreadsheetml/2017/richdata2" ref="D33:R39">
    <sortCondition ref="D33:D39"/>
  </sortState>
  <mergeCells count="15">
    <mergeCell ref="Q13:Q15"/>
    <mergeCell ref="P13:P15"/>
    <mergeCell ref="P16:P21"/>
    <mergeCell ref="Q16:Q21"/>
    <mergeCell ref="P22:P25"/>
    <mergeCell ref="A1:R1"/>
    <mergeCell ref="P3:P6"/>
    <mergeCell ref="Q3:Q6"/>
    <mergeCell ref="P7:P12"/>
    <mergeCell ref="Q7:Q12"/>
    <mergeCell ref="P26:P28"/>
    <mergeCell ref="Q26:Q28"/>
    <mergeCell ref="P29:P30"/>
    <mergeCell ref="Q29:Q30"/>
    <mergeCell ref="Q22:Q25"/>
  </mergeCells>
  <phoneticPr fontId="20" type="noConversion"/>
  <pageMargins left="0" right="0" top="0.74803149606299213" bottom="0.74803149606299213" header="0.31496062992125984" footer="0.31496062992125984"/>
  <pageSetup paperSize="9" scale="45" fitToHeight="0" orientation="landscape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DE01-53EC-4D35-A632-FC48FF50DCC7}">
  <sheetPr>
    <tabColor rgb="FFFF0000"/>
  </sheetPr>
  <dimension ref="A1:C4"/>
  <sheetViews>
    <sheetView workbookViewId="0">
      <selection activeCell="E11" sqref="E11"/>
    </sheetView>
  </sheetViews>
  <sheetFormatPr defaultRowHeight="13.5"/>
  <cols>
    <col min="1" max="1" width="16.44140625" bestFit="1" customWidth="1"/>
    <col min="2" max="2" width="13.6640625" bestFit="1" customWidth="1"/>
    <col min="3" max="3" width="9.88671875" bestFit="1" customWidth="1"/>
  </cols>
  <sheetData>
    <row r="1" spans="1:3">
      <c r="A1" t="s">
        <v>2428</v>
      </c>
      <c r="B1" t="s">
        <v>2429</v>
      </c>
      <c r="C1" s="1365">
        <v>451400</v>
      </c>
    </row>
    <row r="2" spans="1:3">
      <c r="A2" t="s">
        <v>2430</v>
      </c>
      <c r="B2" t="s">
        <v>2431</v>
      </c>
      <c r="C2" s="1365">
        <v>54168</v>
      </c>
    </row>
    <row r="3" spans="1:3">
      <c r="A3" t="s">
        <v>2128</v>
      </c>
      <c r="B3" t="s">
        <v>2134</v>
      </c>
      <c r="C3" s="1365">
        <v>18056</v>
      </c>
    </row>
    <row r="4" spans="1:3">
      <c r="C4" s="1365"/>
    </row>
  </sheetData>
  <phoneticPr fontId="20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EBF2-77C5-42CB-A857-8B29BA406CE5}">
  <sheetPr codeName="Sheet47">
    <tabColor rgb="FFFF0000"/>
  </sheetPr>
  <dimension ref="A1:A4"/>
  <sheetViews>
    <sheetView workbookViewId="0">
      <selection activeCell="C35" sqref="C35:D35"/>
    </sheetView>
  </sheetViews>
  <sheetFormatPr defaultRowHeight="13.5"/>
  <cols>
    <col min="1" max="1" width="24.44140625" customWidth="1"/>
  </cols>
  <sheetData>
    <row r="1" spans="1:1">
      <c r="A1" s="740" t="s">
        <v>1475</v>
      </c>
    </row>
    <row r="2" spans="1:1">
      <c r="A2" s="741" t="str">
        <f ca="1">예약!H13&amp;"0"</f>
        <v>217-91-022590</v>
      </c>
    </row>
    <row r="3" spans="1:1">
      <c r="A3" s="741" t="str">
        <f ca="1">예약!H14&amp;"0"</f>
        <v>210-80-178140</v>
      </c>
    </row>
    <row r="4" spans="1:1">
      <c r="A4" s="741" t="str">
        <f ca="1">예약!H15&amp;"0"</f>
        <v>540-80-000390</v>
      </c>
    </row>
  </sheetData>
  <phoneticPr fontId="20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E786-37C4-4F23-8250-6B352D5733B0}">
  <sheetPr codeName="Sheet25">
    <tabColor rgb="FFFF0000"/>
    <pageSetUpPr fitToPage="1"/>
  </sheetPr>
  <dimension ref="A1:O99"/>
  <sheetViews>
    <sheetView workbookViewId="0">
      <selection activeCell="G13" sqref="G13"/>
    </sheetView>
  </sheetViews>
  <sheetFormatPr defaultRowHeight="17.25"/>
  <cols>
    <col min="1" max="1" width="11.77734375" style="5" bestFit="1" customWidth="1"/>
    <col min="2" max="2" width="10.44140625" style="5" bestFit="1" customWidth="1"/>
    <col min="3" max="3" width="8.6640625" style="5" bestFit="1" customWidth="1"/>
    <col min="4" max="4" width="11.33203125" style="5" bestFit="1" customWidth="1"/>
    <col min="5" max="5" width="12.44140625" style="5" bestFit="1" customWidth="1"/>
    <col min="6" max="6" width="15.33203125" style="5" bestFit="1" customWidth="1"/>
    <col min="7" max="7" width="18.44140625" style="5" customWidth="1"/>
    <col min="8" max="8" width="8.88671875" style="5"/>
    <col min="9" max="9" width="6.21875" style="6" bestFit="1" customWidth="1"/>
    <col min="10" max="15" width="12.88671875" style="6" customWidth="1"/>
    <col min="16" max="16384" width="8.88671875" style="5"/>
  </cols>
  <sheetData>
    <row r="1" spans="1:9" ht="38.25">
      <c r="A1" s="2073" t="s">
        <v>8</v>
      </c>
      <c r="B1" s="2074"/>
      <c r="C1" s="2074"/>
      <c r="D1" s="2074"/>
      <c r="E1" s="2074"/>
      <c r="F1" s="2074"/>
      <c r="G1" s="2075"/>
      <c r="H1" s="20"/>
      <c r="I1" s="21">
        <v>33</v>
      </c>
    </row>
    <row r="2" spans="1:9">
      <c r="A2" s="69"/>
      <c r="B2" s="314"/>
      <c r="C2" s="314"/>
      <c r="D2" s="314"/>
      <c r="E2" s="314"/>
      <c r="F2" s="314"/>
      <c r="G2" s="315"/>
    </row>
    <row r="3" spans="1:9">
      <c r="A3" s="69"/>
      <c r="B3" s="314"/>
      <c r="C3" s="314"/>
      <c r="D3" s="314"/>
      <c r="E3" s="314"/>
      <c r="F3" s="314"/>
      <c r="G3" s="315"/>
    </row>
    <row r="4" spans="1:9" ht="17.25" customHeight="1">
      <c r="A4" s="7" t="s">
        <v>45</v>
      </c>
      <c r="B4" s="2072" t="e">
        <f>INDEX(예약!D3:D207,MATCH(계약서!I1,예약!A3:A207,0))</f>
        <v>#N/A</v>
      </c>
      <c r="C4" s="2072"/>
      <c r="D4" s="2072"/>
      <c r="E4" s="2084" t="s">
        <v>68</v>
      </c>
      <c r="F4" s="2084"/>
      <c r="G4" s="2085"/>
    </row>
    <row r="5" spans="1:9">
      <c r="A5" s="2076" t="s">
        <v>67</v>
      </c>
      <c r="B5" s="2077"/>
      <c r="C5" s="2077"/>
      <c r="D5" s="2077"/>
      <c r="E5" s="2077"/>
      <c r="F5" s="2077"/>
      <c r="G5" s="1879"/>
    </row>
    <row r="6" spans="1:9">
      <c r="A6" s="15"/>
      <c r="B6" s="8"/>
      <c r="C6" s="8"/>
      <c r="D6" s="8"/>
      <c r="E6" s="8"/>
      <c r="F6" s="8"/>
      <c r="G6" s="9"/>
    </row>
    <row r="7" spans="1:9">
      <c r="A7" s="89"/>
      <c r="B7" s="90"/>
      <c r="C7" s="90"/>
      <c r="D7" s="90"/>
      <c r="E7" s="90"/>
      <c r="F7" s="90"/>
      <c r="G7" s="91"/>
      <c r="H7" s="19"/>
    </row>
    <row r="8" spans="1:9" ht="26.25">
      <c r="A8" s="2078" t="s">
        <v>35</v>
      </c>
      <c r="B8" s="2079"/>
      <c r="C8" s="2079"/>
      <c r="D8" s="2079"/>
      <c r="E8" s="2079"/>
      <c r="F8" s="2079"/>
      <c r="G8" s="2080"/>
    </row>
    <row r="9" spans="1:9">
      <c r="A9" s="2102" t="s">
        <v>44</v>
      </c>
      <c r="B9" s="2103"/>
      <c r="C9" s="105"/>
      <c r="D9" s="105"/>
      <c r="E9" s="105"/>
      <c r="F9" s="105"/>
      <c r="G9" s="100"/>
    </row>
    <row r="10" spans="1:9">
      <c r="A10" s="2086" t="s">
        <v>43</v>
      </c>
      <c r="B10" s="2087"/>
      <c r="C10" s="2087"/>
      <c r="D10" s="2087"/>
      <c r="E10" s="2087"/>
      <c r="F10" s="2087"/>
      <c r="G10" s="2088"/>
    </row>
    <row r="11" spans="1:9">
      <c r="A11" s="98"/>
      <c r="B11" s="105"/>
      <c r="C11" s="105"/>
      <c r="D11" s="105"/>
      <c r="E11" s="105"/>
      <c r="F11" s="105"/>
      <c r="G11" s="100"/>
    </row>
    <row r="12" spans="1:9">
      <c r="A12" s="2081" t="s">
        <v>9</v>
      </c>
      <c r="B12" s="2082"/>
      <c r="C12" s="2082"/>
      <c r="D12" s="2082"/>
      <c r="E12" s="2082"/>
      <c r="F12" s="2082"/>
      <c r="G12" s="2083"/>
    </row>
    <row r="13" spans="1:9">
      <c r="A13" s="98"/>
      <c r="B13" s="110" t="s">
        <v>10</v>
      </c>
      <c r="C13" s="110" t="s">
        <v>11</v>
      </c>
      <c r="D13" s="110" t="s">
        <v>12</v>
      </c>
      <c r="E13" s="110" t="s">
        <v>13</v>
      </c>
      <c r="F13" s="110" t="s">
        <v>14</v>
      </c>
      <c r="G13" s="100"/>
    </row>
    <row r="14" spans="1:9">
      <c r="A14" s="2089"/>
      <c r="B14" s="1676" t="s">
        <v>47</v>
      </c>
      <c r="C14" s="1676" t="s">
        <v>36</v>
      </c>
      <c r="D14" s="2090" t="e">
        <f>INDEX(예약!N3:N207,MATCH(계약서!I1,예약!A3:A207,0))</f>
        <v>#N/A</v>
      </c>
      <c r="E14" s="22" t="e">
        <f>INDEX(예약!B3:B207,MATCH(계약서!I1,예약!A3:A207,0))</f>
        <v>#N/A</v>
      </c>
      <c r="F14" s="2092" t="s">
        <v>2702</v>
      </c>
      <c r="G14" s="2091"/>
    </row>
    <row r="15" spans="1:9">
      <c r="A15" s="2089"/>
      <c r="B15" s="1676"/>
      <c r="C15" s="1676"/>
      <c r="D15" s="2090"/>
      <c r="E15" s="99" t="s">
        <v>15</v>
      </c>
      <c r="F15" s="2093"/>
      <c r="G15" s="2091"/>
    </row>
    <row r="16" spans="1:9">
      <c r="A16" s="98"/>
      <c r="B16" s="105"/>
      <c r="C16" s="105"/>
      <c r="D16" s="105"/>
      <c r="E16" s="105"/>
      <c r="F16" s="105"/>
      <c r="G16" s="100"/>
    </row>
    <row r="17" spans="1:7">
      <c r="A17" s="2081" t="s">
        <v>16</v>
      </c>
      <c r="B17" s="2082"/>
      <c r="C17" s="2082"/>
      <c r="D17" s="2082"/>
      <c r="E17" s="2082"/>
      <c r="F17" s="2082"/>
      <c r="G17" s="2083"/>
    </row>
    <row r="18" spans="1:7">
      <c r="A18" s="2081" t="s">
        <v>858</v>
      </c>
      <c r="B18" s="2082"/>
      <c r="C18" s="2082"/>
      <c r="D18" s="2082"/>
      <c r="E18" s="2082"/>
      <c r="F18" s="2082"/>
      <c r="G18" s="2083"/>
    </row>
    <row r="19" spans="1:7">
      <c r="A19" s="2081"/>
      <c r="B19" s="2082"/>
      <c r="C19" s="2082"/>
      <c r="D19" s="2082"/>
      <c r="E19" s="2082"/>
      <c r="F19" s="2082"/>
      <c r="G19" s="2083"/>
    </row>
    <row r="20" spans="1:7">
      <c r="A20" s="2081" t="s">
        <v>17</v>
      </c>
      <c r="B20" s="2082"/>
      <c r="C20" s="2082"/>
      <c r="D20" s="2082"/>
      <c r="E20" s="2082"/>
      <c r="F20" s="2082"/>
      <c r="G20" s="2083"/>
    </row>
    <row r="21" spans="1:7">
      <c r="A21" s="98"/>
      <c r="B21" s="105"/>
      <c r="C21" s="105"/>
      <c r="D21" s="105"/>
      <c r="E21" s="105"/>
      <c r="F21" s="105"/>
      <c r="G21" s="100"/>
    </row>
    <row r="22" spans="1:7">
      <c r="A22" s="98"/>
      <c r="B22" s="105"/>
      <c r="C22" s="105"/>
      <c r="D22" s="105"/>
      <c r="E22" s="105"/>
      <c r="F22" s="105"/>
      <c r="G22" s="100"/>
    </row>
    <row r="23" spans="1:7">
      <c r="A23" s="2102" t="s">
        <v>18</v>
      </c>
      <c r="B23" s="2103"/>
      <c r="C23" s="2103"/>
      <c r="D23" s="2103"/>
      <c r="E23" s="2103"/>
      <c r="F23" s="2103"/>
      <c r="G23" s="2104"/>
    </row>
    <row r="24" spans="1:7">
      <c r="A24" s="2081" t="s">
        <v>62</v>
      </c>
      <c r="B24" s="2082"/>
      <c r="C24" s="2082"/>
      <c r="D24" s="2082"/>
      <c r="E24" s="2082"/>
      <c r="F24" s="2082"/>
      <c r="G24" s="2083"/>
    </row>
    <row r="25" spans="1:7">
      <c r="A25" s="2081"/>
      <c r="B25" s="2082"/>
      <c r="C25" s="2082"/>
      <c r="D25" s="2082"/>
      <c r="E25" s="2082"/>
      <c r="F25" s="2082"/>
      <c r="G25" s="2083"/>
    </row>
    <row r="26" spans="1:7">
      <c r="A26" s="92"/>
      <c r="B26" s="93"/>
      <c r="C26" s="93"/>
      <c r="D26" s="93"/>
      <c r="E26" s="93"/>
      <c r="F26" s="93"/>
      <c r="G26" s="94"/>
    </row>
    <row r="27" spans="1:7">
      <c r="A27" s="2081" t="s">
        <v>19</v>
      </c>
      <c r="B27" s="2082"/>
      <c r="C27" s="2082"/>
      <c r="D27" s="2082"/>
      <c r="E27" s="2082"/>
      <c r="F27" s="2082"/>
      <c r="G27" s="2083"/>
    </row>
    <row r="28" spans="1:7">
      <c r="A28" s="7"/>
      <c r="B28" s="2120" t="e">
        <f>E14</f>
        <v>#N/A</v>
      </c>
      <c r="C28" s="2120"/>
      <c r="D28" s="30" t="str">
        <f>"09:00"&amp;" ~"</f>
        <v>09:00 ~</v>
      </c>
      <c r="E28" s="29" t="str">
        <f>"17:40"</f>
        <v>17:40</v>
      </c>
      <c r="F28" s="31" t="e">
        <f>"/ 인원: "&amp;D14</f>
        <v>#N/A</v>
      </c>
      <c r="G28" s="28"/>
    </row>
    <row r="29" spans="1:7">
      <c r="A29" s="98"/>
      <c r="B29" s="105"/>
      <c r="C29" s="105"/>
      <c r="D29" s="105"/>
      <c r="E29" s="105" t="s">
        <v>171</v>
      </c>
      <c r="F29" s="105"/>
      <c r="G29" s="100"/>
    </row>
    <row r="30" spans="1:7">
      <c r="A30" s="98"/>
      <c r="B30" s="105"/>
      <c r="C30" s="105"/>
      <c r="D30" s="105"/>
      <c r="E30" s="105"/>
      <c r="F30" s="105"/>
      <c r="G30" s="100"/>
    </row>
    <row r="31" spans="1:7">
      <c r="A31" s="2102" t="s">
        <v>20</v>
      </c>
      <c r="B31" s="2103"/>
      <c r="C31" s="2103"/>
      <c r="D31" s="2103"/>
      <c r="E31" s="2103"/>
      <c r="F31" s="2103"/>
      <c r="G31" s="2104"/>
    </row>
    <row r="32" spans="1:7">
      <c r="A32" s="2081" t="s">
        <v>528</v>
      </c>
      <c r="B32" s="2082"/>
      <c r="C32" s="2082"/>
      <c r="D32" s="2082"/>
      <c r="E32" s="2082"/>
      <c r="F32" s="2082"/>
      <c r="G32" s="2083"/>
    </row>
    <row r="33" spans="1:7">
      <c r="A33" s="2122" t="s">
        <v>61</v>
      </c>
      <c r="B33" s="2123"/>
      <c r="C33" s="2123"/>
      <c r="D33" s="2123"/>
      <c r="E33" s="2123"/>
      <c r="F33" s="2123"/>
      <c r="G33" s="2124"/>
    </row>
    <row r="34" spans="1:7">
      <c r="A34" s="106"/>
      <c r="B34" s="107"/>
      <c r="C34" s="107"/>
      <c r="D34" s="107"/>
      <c r="E34" s="107"/>
      <c r="F34" s="107"/>
      <c r="G34" s="108"/>
    </row>
    <row r="35" spans="1:7">
      <c r="A35" s="2081" t="s">
        <v>59</v>
      </c>
      <c r="B35" s="2082"/>
      <c r="C35" s="2107" t="e">
        <f>E14</f>
        <v>#N/A</v>
      </c>
      <c r="D35" s="2107"/>
      <c r="E35" s="23" t="e">
        <f>"훈련인원 "&amp;D14&amp;"명"</f>
        <v>#N/A</v>
      </c>
      <c r="F35" s="2084" t="s">
        <v>60</v>
      </c>
      <c r="G35" s="2085"/>
    </row>
    <row r="36" spans="1:7" ht="18" thickBot="1">
      <c r="A36" s="16"/>
      <c r="B36" s="90" t="s">
        <v>70</v>
      </c>
      <c r="C36" s="2121" t="e">
        <f>F37</f>
        <v>#N/A</v>
      </c>
      <c r="D36" s="2121"/>
      <c r="E36" s="1848" t="s">
        <v>527</v>
      </c>
      <c r="F36" s="1848"/>
      <c r="G36" s="9"/>
    </row>
    <row r="37" spans="1:7">
      <c r="A37" s="16"/>
      <c r="B37" s="2118" t="s">
        <v>66</v>
      </c>
      <c r="C37" s="2119"/>
      <c r="D37" s="343" t="s">
        <v>65</v>
      </c>
      <c r="E37" s="344" t="e">
        <f>"x    "&amp;D14&amp;" 명"</f>
        <v>#N/A</v>
      </c>
      <c r="F37" s="345" t="e">
        <f>D14*18056</f>
        <v>#N/A</v>
      </c>
      <c r="G37" s="9"/>
    </row>
    <row r="38" spans="1:7" ht="18" thickBot="1">
      <c r="A38" s="16"/>
      <c r="B38" s="2115" t="s">
        <v>58</v>
      </c>
      <c r="C38" s="2116"/>
      <c r="D38" s="2116"/>
      <c r="E38" s="2116"/>
      <c r="F38" s="2117"/>
      <c r="G38" s="9"/>
    </row>
    <row r="39" spans="1:7">
      <c r="A39" s="98"/>
      <c r="B39" s="105"/>
      <c r="C39" s="105"/>
      <c r="D39" s="105"/>
      <c r="E39" s="105"/>
      <c r="F39" s="105"/>
      <c r="G39" s="100"/>
    </row>
    <row r="40" spans="1:7">
      <c r="A40" s="98"/>
      <c r="B40" s="105"/>
      <c r="C40" s="105"/>
      <c r="D40" s="105"/>
      <c r="E40" s="105"/>
      <c r="F40" s="105"/>
      <c r="G40" s="100"/>
    </row>
    <row r="41" spans="1:7">
      <c r="A41" s="2102" t="s">
        <v>21</v>
      </c>
      <c r="B41" s="2103"/>
      <c r="C41" s="2103"/>
      <c r="D41" s="2103"/>
      <c r="E41" s="2103"/>
      <c r="F41" s="2103"/>
      <c r="G41" s="2104"/>
    </row>
    <row r="42" spans="1:7">
      <c r="A42" s="2081" t="s">
        <v>22</v>
      </c>
      <c r="B42" s="2082"/>
      <c r="C42" s="2082"/>
      <c r="D42" s="2082"/>
      <c r="E42" s="2082"/>
      <c r="F42" s="2082"/>
      <c r="G42" s="2083"/>
    </row>
    <row r="43" spans="1:7">
      <c r="A43" s="2081" t="s">
        <v>23</v>
      </c>
      <c r="B43" s="2082"/>
      <c r="C43" s="2082"/>
      <c r="D43" s="2082"/>
      <c r="E43" s="2082"/>
      <c r="F43" s="2082"/>
      <c r="G43" s="2083"/>
    </row>
    <row r="44" spans="1:7">
      <c r="A44" s="92"/>
      <c r="B44" s="93"/>
      <c r="C44" s="93"/>
      <c r="D44" s="93"/>
      <c r="E44" s="93"/>
      <c r="F44" s="93"/>
      <c r="G44" s="94"/>
    </row>
    <row r="45" spans="1:7">
      <c r="A45" s="92"/>
      <c r="B45" s="93"/>
      <c r="C45" s="93"/>
      <c r="D45" s="93"/>
      <c r="E45" s="93"/>
      <c r="F45" s="93"/>
      <c r="G45" s="94"/>
    </row>
    <row r="46" spans="1:7">
      <c r="A46" s="2102" t="s">
        <v>46</v>
      </c>
      <c r="B46" s="2103"/>
      <c r="C46" s="2103"/>
      <c r="D46" s="2103"/>
      <c r="E46" s="2103"/>
      <c r="F46" s="2103"/>
      <c r="G46" s="2104"/>
    </row>
    <row r="47" spans="1:7">
      <c r="A47" s="2081" t="s">
        <v>37</v>
      </c>
      <c r="B47" s="2082"/>
      <c r="C47" s="2082"/>
      <c r="D47" s="2082"/>
      <c r="E47" s="2082"/>
      <c r="F47" s="2082"/>
      <c r="G47" s="2083"/>
    </row>
    <row r="48" spans="1:7" ht="18" thickBot="1">
      <c r="A48" s="2109"/>
      <c r="B48" s="2110"/>
      <c r="C48" s="2110"/>
      <c r="D48" s="2110"/>
      <c r="E48" s="2110"/>
      <c r="F48" s="2110"/>
      <c r="G48" s="2111"/>
    </row>
    <row r="49" spans="1:15" s="1" customFormat="1" ht="10.5" thickBot="1">
      <c r="A49" s="18"/>
      <c r="B49" s="18"/>
      <c r="C49" s="18"/>
      <c r="D49" s="18"/>
      <c r="E49" s="18"/>
      <c r="F49" s="18"/>
      <c r="G49" s="18"/>
      <c r="I49" s="2"/>
      <c r="J49" s="2"/>
      <c r="K49" s="2"/>
      <c r="L49" s="2"/>
      <c r="M49" s="2"/>
      <c r="N49" s="2"/>
      <c r="O49" s="2"/>
    </row>
    <row r="50" spans="1:15">
      <c r="A50" s="2112"/>
      <c r="B50" s="2113"/>
      <c r="C50" s="2113"/>
      <c r="D50" s="2113"/>
      <c r="E50" s="2113"/>
      <c r="F50" s="2113"/>
      <c r="G50" s="2114"/>
    </row>
    <row r="51" spans="1:15">
      <c r="A51" s="98"/>
      <c r="B51" s="105"/>
      <c r="C51" s="105"/>
      <c r="D51" s="105"/>
      <c r="E51" s="105"/>
      <c r="F51" s="105"/>
      <c r="G51" s="100"/>
    </row>
    <row r="52" spans="1:15">
      <c r="A52" s="2102" t="s">
        <v>24</v>
      </c>
      <c r="B52" s="2103"/>
      <c r="C52" s="2103"/>
      <c r="D52" s="2103"/>
      <c r="E52" s="2103"/>
      <c r="F52" s="2103"/>
      <c r="G52" s="2104"/>
      <c r="I52" s="10"/>
      <c r="J52" s="11"/>
      <c r="K52" s="11"/>
      <c r="L52" s="11"/>
      <c r="M52" s="11"/>
      <c r="N52" s="11"/>
      <c r="O52" s="11"/>
    </row>
    <row r="53" spans="1:15">
      <c r="A53" s="2081" t="s">
        <v>25</v>
      </c>
      <c r="B53" s="2082"/>
      <c r="C53" s="2082"/>
      <c r="D53" s="2082"/>
      <c r="E53" s="2082"/>
      <c r="F53" s="2082"/>
      <c r="G53" s="2083"/>
      <c r="I53" s="12"/>
    </row>
    <row r="54" spans="1:15">
      <c r="A54" s="2081"/>
      <c r="B54" s="2082"/>
      <c r="C54" s="2082"/>
      <c r="D54" s="2082"/>
      <c r="E54" s="2082"/>
      <c r="F54" s="2082"/>
      <c r="G54" s="2083"/>
    </row>
    <row r="55" spans="1:15">
      <c r="A55" s="2081" t="s">
        <v>26</v>
      </c>
      <c r="B55" s="2082"/>
      <c r="C55" s="2082"/>
      <c r="D55" s="2082"/>
      <c r="E55" s="2082"/>
      <c r="F55" s="2082"/>
      <c r="G55" s="2083"/>
    </row>
    <row r="56" spans="1:15">
      <c r="A56" s="2081"/>
      <c r="B56" s="2082"/>
      <c r="C56" s="2082"/>
      <c r="D56" s="2082"/>
      <c r="E56" s="2082"/>
      <c r="F56" s="2082"/>
      <c r="G56" s="2083"/>
    </row>
    <row r="57" spans="1:15">
      <c r="A57" s="92"/>
      <c r="B57" s="93"/>
      <c r="C57" s="93"/>
      <c r="D57" s="93"/>
      <c r="E57" s="93"/>
      <c r="F57" s="93"/>
      <c r="G57" s="94"/>
    </row>
    <row r="58" spans="1:15">
      <c r="A58" s="92"/>
      <c r="B58" s="93"/>
      <c r="C58" s="93"/>
      <c r="D58" s="93"/>
      <c r="E58" s="93"/>
      <c r="F58" s="93"/>
      <c r="G58" s="94"/>
    </row>
    <row r="59" spans="1:15">
      <c r="A59" s="2102" t="s">
        <v>27</v>
      </c>
      <c r="B59" s="2103"/>
      <c r="C59" s="2103"/>
      <c r="D59" s="2103"/>
      <c r="E59" s="2103"/>
      <c r="F59" s="2103"/>
      <c r="G59" s="2104"/>
    </row>
    <row r="60" spans="1:15">
      <c r="A60" s="2081" t="s">
        <v>39</v>
      </c>
      <c r="B60" s="2082"/>
      <c r="C60" s="2082"/>
      <c r="D60" s="2082"/>
      <c r="E60" s="2082"/>
      <c r="F60" s="2082"/>
      <c r="G60" s="2083"/>
    </row>
    <row r="61" spans="1:15">
      <c r="A61" s="2081"/>
      <c r="B61" s="2082"/>
      <c r="C61" s="2082"/>
      <c r="D61" s="2082"/>
      <c r="E61" s="2082"/>
      <c r="F61" s="2082"/>
      <c r="G61" s="2083"/>
    </row>
    <row r="62" spans="1:15">
      <c r="A62" s="2081" t="s">
        <v>28</v>
      </c>
      <c r="B62" s="2082"/>
      <c r="C62" s="2082"/>
      <c r="D62" s="2082"/>
      <c r="E62" s="2082"/>
      <c r="F62" s="2082"/>
      <c r="G62" s="2083"/>
    </row>
    <row r="63" spans="1:15">
      <c r="A63" s="2081"/>
      <c r="B63" s="2082"/>
      <c r="C63" s="2082"/>
      <c r="D63" s="2082"/>
      <c r="E63" s="2082"/>
      <c r="F63" s="2082"/>
      <c r="G63" s="2083"/>
    </row>
    <row r="64" spans="1:15">
      <c r="A64" s="98"/>
      <c r="B64" s="105"/>
      <c r="C64" s="105"/>
      <c r="D64" s="105"/>
      <c r="E64" s="105"/>
      <c r="F64" s="105"/>
      <c r="G64" s="100"/>
    </row>
    <row r="65" spans="1:7">
      <c r="A65" s="98"/>
      <c r="B65" s="105"/>
      <c r="C65" s="105"/>
      <c r="D65" s="105"/>
      <c r="E65" s="105"/>
      <c r="F65" s="105"/>
      <c r="G65" s="100"/>
    </row>
    <row r="66" spans="1:7">
      <c r="A66" s="2102" t="s">
        <v>29</v>
      </c>
      <c r="B66" s="2103"/>
      <c r="C66" s="2103"/>
      <c r="D66" s="2103"/>
      <c r="E66" s="2103"/>
      <c r="F66" s="2103"/>
      <c r="G66" s="2104"/>
    </row>
    <row r="67" spans="1:7">
      <c r="A67" s="2081" t="s">
        <v>30</v>
      </c>
      <c r="B67" s="2082"/>
      <c r="C67" s="2082"/>
      <c r="D67" s="2082"/>
      <c r="E67" s="2082"/>
      <c r="F67" s="2082"/>
      <c r="G67" s="2083"/>
    </row>
    <row r="68" spans="1:7">
      <c r="A68" s="2081"/>
      <c r="B68" s="2082"/>
      <c r="C68" s="2082"/>
      <c r="D68" s="2082"/>
      <c r="E68" s="2082"/>
      <c r="F68" s="2082"/>
      <c r="G68" s="2083"/>
    </row>
    <row r="69" spans="1:7">
      <c r="A69" s="2081" t="s">
        <v>31</v>
      </c>
      <c r="B69" s="2082"/>
      <c r="C69" s="2082"/>
      <c r="D69" s="2082"/>
      <c r="E69" s="2082"/>
      <c r="F69" s="2082"/>
      <c r="G69" s="2083"/>
    </row>
    <row r="70" spans="1:7">
      <c r="A70" s="2081"/>
      <c r="B70" s="2082"/>
      <c r="C70" s="2082"/>
      <c r="D70" s="2082"/>
      <c r="E70" s="2082"/>
      <c r="F70" s="2082"/>
      <c r="G70" s="2083"/>
    </row>
    <row r="71" spans="1:7">
      <c r="A71" s="2081"/>
      <c r="B71" s="2082"/>
      <c r="C71" s="2082"/>
      <c r="D71" s="2082"/>
      <c r="E71" s="2082"/>
      <c r="F71" s="2082"/>
      <c r="G71" s="2083"/>
    </row>
    <row r="72" spans="1:7">
      <c r="A72" s="92"/>
      <c r="B72" s="93"/>
      <c r="C72" s="93"/>
      <c r="D72" s="93"/>
      <c r="E72" s="93"/>
      <c r="F72" s="93"/>
      <c r="G72" s="94"/>
    </row>
    <row r="73" spans="1:7">
      <c r="A73" s="2102" t="s">
        <v>32</v>
      </c>
      <c r="B73" s="2103"/>
      <c r="C73" s="2103"/>
      <c r="D73" s="2103"/>
      <c r="E73" s="2103"/>
      <c r="F73" s="2103"/>
      <c r="G73" s="2104"/>
    </row>
    <row r="74" spans="1:7">
      <c r="A74" s="2081" t="s">
        <v>40</v>
      </c>
      <c r="B74" s="2082"/>
      <c r="C74" s="2082"/>
      <c r="D74" s="2082"/>
      <c r="E74" s="2082"/>
      <c r="F74" s="2082"/>
      <c r="G74" s="2083"/>
    </row>
    <row r="75" spans="1:7">
      <c r="A75" s="2081"/>
      <c r="B75" s="2082"/>
      <c r="C75" s="2082"/>
      <c r="D75" s="2082"/>
      <c r="E75" s="2082"/>
      <c r="F75" s="2082"/>
      <c r="G75" s="2083"/>
    </row>
    <row r="76" spans="1:7">
      <c r="A76" s="2081" t="s">
        <v>33</v>
      </c>
      <c r="B76" s="2082"/>
      <c r="C76" s="2082"/>
      <c r="D76" s="2082"/>
      <c r="E76" s="2082"/>
      <c r="F76" s="2082"/>
      <c r="G76" s="2083"/>
    </row>
    <row r="77" spans="1:7">
      <c r="A77" s="92"/>
      <c r="B77" s="93"/>
      <c r="C77" s="93"/>
      <c r="D77" s="93"/>
      <c r="E77" s="93"/>
      <c r="F77" s="93"/>
      <c r="G77" s="94"/>
    </row>
    <row r="78" spans="1:7">
      <c r="A78" s="92"/>
      <c r="B78" s="93"/>
      <c r="C78" s="93"/>
      <c r="D78" s="93"/>
      <c r="E78" s="93"/>
      <c r="F78" s="93"/>
      <c r="G78" s="94"/>
    </row>
    <row r="79" spans="1:7">
      <c r="A79" s="2102" t="s">
        <v>34</v>
      </c>
      <c r="B79" s="2103"/>
      <c r="C79" s="2103"/>
      <c r="D79" s="2103"/>
      <c r="E79" s="2103"/>
      <c r="F79" s="2103"/>
      <c r="G79" s="2104"/>
    </row>
    <row r="80" spans="1:7">
      <c r="A80" s="2081" t="s">
        <v>41</v>
      </c>
      <c r="B80" s="2082"/>
      <c r="C80" s="2082"/>
      <c r="D80" s="2082"/>
      <c r="E80" s="2082"/>
      <c r="F80" s="2082"/>
      <c r="G80" s="2083"/>
    </row>
    <row r="81" spans="1:7">
      <c r="A81" s="2081"/>
      <c r="B81" s="2082"/>
      <c r="C81" s="2082"/>
      <c r="D81" s="2082"/>
      <c r="E81" s="2082"/>
      <c r="F81" s="2082"/>
      <c r="G81" s="2083"/>
    </row>
    <row r="82" spans="1:7">
      <c r="A82" s="2081" t="s">
        <v>42</v>
      </c>
      <c r="B82" s="2082"/>
      <c r="C82" s="2082"/>
      <c r="D82" s="2082"/>
      <c r="E82" s="2082"/>
      <c r="F82" s="2082"/>
      <c r="G82" s="2083"/>
    </row>
    <row r="83" spans="1:7">
      <c r="A83" s="2086"/>
      <c r="B83" s="2087"/>
      <c r="C83" s="2087"/>
      <c r="D83" s="2087"/>
      <c r="E83" s="2087"/>
      <c r="F83" s="2087"/>
      <c r="G83" s="2088"/>
    </row>
    <row r="84" spans="1:7">
      <c r="A84" s="95"/>
      <c r="B84" s="96"/>
      <c r="C84" s="96"/>
      <c r="D84" s="96"/>
      <c r="E84" s="96"/>
      <c r="F84" s="96"/>
      <c r="G84" s="97"/>
    </row>
    <row r="85" spans="1:7">
      <c r="A85" s="95"/>
      <c r="B85" s="96"/>
      <c r="C85" s="96"/>
      <c r="D85" s="96"/>
      <c r="E85" s="96"/>
      <c r="F85" s="96"/>
      <c r="G85" s="97"/>
    </row>
    <row r="86" spans="1:7" ht="20.25">
      <c r="A86" s="2097" t="e">
        <f>E14-9</f>
        <v>#N/A</v>
      </c>
      <c r="B86" s="2098"/>
      <c r="C86" s="2098"/>
      <c r="D86" s="2098"/>
      <c r="E86" s="2098"/>
      <c r="F86" s="2098"/>
      <c r="G86" s="2099"/>
    </row>
    <row r="87" spans="1:7">
      <c r="A87" s="13"/>
      <c r="B87" s="11"/>
      <c r="C87" s="11"/>
      <c r="D87" s="11"/>
      <c r="E87" s="11"/>
      <c r="F87" s="11"/>
      <c r="G87" s="14"/>
    </row>
    <row r="88" spans="1:7">
      <c r="A88" s="13"/>
      <c r="B88" s="11"/>
      <c r="C88" s="11"/>
      <c r="D88" s="11"/>
      <c r="E88" s="11"/>
      <c r="F88" s="11"/>
      <c r="G88" s="14"/>
    </row>
    <row r="89" spans="1:7">
      <c r="A89" s="13"/>
      <c r="B89" s="11"/>
      <c r="C89" s="11"/>
      <c r="D89" s="11"/>
      <c r="E89" s="11"/>
      <c r="F89" s="11"/>
      <c r="G89" s="14"/>
    </row>
    <row r="90" spans="1:7">
      <c r="A90" s="69" t="s">
        <v>48</v>
      </c>
      <c r="B90" s="70"/>
      <c r="C90" s="70"/>
      <c r="D90" s="70"/>
      <c r="E90" s="70" t="s">
        <v>49</v>
      </c>
      <c r="F90" s="3"/>
      <c r="G90" s="4"/>
    </row>
    <row r="91" spans="1:7">
      <c r="A91" s="104" t="s">
        <v>52</v>
      </c>
      <c r="B91" s="2106" t="e">
        <f>B4</f>
        <v>#N/A</v>
      </c>
      <c r="C91" s="2106"/>
      <c r="D91" s="2106"/>
      <c r="E91" s="102" t="s">
        <v>57</v>
      </c>
      <c r="F91" s="2100" t="s">
        <v>53</v>
      </c>
      <c r="G91" s="2101"/>
    </row>
    <row r="92" spans="1:7">
      <c r="A92" s="104" t="s">
        <v>51</v>
      </c>
      <c r="B92" s="2105" t="e">
        <f>INDEX(예약!E3:E207,MATCH(계약서!I1,예약!A3:A207,0))</f>
        <v>#N/A</v>
      </c>
      <c r="C92" s="2105"/>
      <c r="D92" s="17" t="s">
        <v>63</v>
      </c>
      <c r="E92" s="102" t="s">
        <v>56</v>
      </c>
      <c r="F92" s="102" t="s">
        <v>581</v>
      </c>
      <c r="G92" s="342" t="s">
        <v>63</v>
      </c>
    </row>
    <row r="93" spans="1:7">
      <c r="A93" s="104" t="s">
        <v>50</v>
      </c>
      <c r="B93" s="2105" t="e">
        <f>INDEX(예약!I3:I207,MATCH(계약서!I1,예약!A3:A207,0))</f>
        <v>#N/A</v>
      </c>
      <c r="C93" s="2105"/>
      <c r="D93" s="2105"/>
      <c r="E93" s="102" t="s">
        <v>55</v>
      </c>
      <c r="F93" s="102" t="s">
        <v>54</v>
      </c>
      <c r="G93" s="103"/>
    </row>
    <row r="94" spans="1:7">
      <c r="A94" s="13"/>
      <c r="B94" s="101"/>
      <c r="C94" s="101"/>
      <c r="D94" s="11"/>
      <c r="E94" s="11"/>
      <c r="F94" s="11"/>
      <c r="G94" s="14"/>
    </row>
    <row r="95" spans="1:7">
      <c r="A95" s="13"/>
      <c r="B95" s="101"/>
      <c r="C95" s="101"/>
      <c r="D95" s="11"/>
      <c r="E95" s="11"/>
      <c r="F95" s="11"/>
      <c r="G95" s="14"/>
    </row>
    <row r="96" spans="1:7">
      <c r="A96" s="13"/>
      <c r="B96" s="101"/>
      <c r="C96" s="101"/>
      <c r="D96" s="11"/>
      <c r="E96" s="11"/>
      <c r="F96" s="11"/>
      <c r="G96" s="14"/>
    </row>
    <row r="97" spans="1:7">
      <c r="A97" s="2089" t="s">
        <v>38</v>
      </c>
      <c r="B97" s="2108"/>
      <c r="C97" s="2108"/>
      <c r="D97" s="2108"/>
      <c r="E97" s="2108"/>
      <c r="F97" s="2108"/>
      <c r="G97" s="2091"/>
    </row>
    <row r="98" spans="1:7">
      <c r="A98" s="2081" t="s">
        <v>64</v>
      </c>
      <c r="B98" s="2082"/>
      <c r="C98" s="2082"/>
      <c r="D98" s="2082"/>
      <c r="E98" s="2082"/>
      <c r="F98" s="2082"/>
      <c r="G98" s="2083"/>
    </row>
    <row r="99" spans="1:7" ht="18" thickBot="1">
      <c r="A99" s="2094" t="s">
        <v>526</v>
      </c>
      <c r="B99" s="2095"/>
      <c r="C99" s="2095"/>
      <c r="D99" s="2095"/>
      <c r="E99" s="2095"/>
      <c r="F99" s="2095"/>
      <c r="G99" s="2096"/>
    </row>
  </sheetData>
  <mergeCells count="63">
    <mergeCell ref="A24:G25"/>
    <mergeCell ref="A9:B9"/>
    <mergeCell ref="A46:G46"/>
    <mergeCell ref="A47:G47"/>
    <mergeCell ref="B38:F38"/>
    <mergeCell ref="B37:C37"/>
    <mergeCell ref="F35:G35"/>
    <mergeCell ref="B28:C28"/>
    <mergeCell ref="A23:G23"/>
    <mergeCell ref="E36:F36"/>
    <mergeCell ref="C36:D36"/>
    <mergeCell ref="A27:G27"/>
    <mergeCell ref="A31:G31"/>
    <mergeCell ref="A32:G32"/>
    <mergeCell ref="A33:G33"/>
    <mergeCell ref="A35:B35"/>
    <mergeCell ref="C35:D35"/>
    <mergeCell ref="A97:G97"/>
    <mergeCell ref="A71:G71"/>
    <mergeCell ref="A73:G73"/>
    <mergeCell ref="A69:G70"/>
    <mergeCell ref="A67:G68"/>
    <mergeCell ref="A80:G81"/>
    <mergeCell ref="A59:G59"/>
    <mergeCell ref="A41:G41"/>
    <mergeCell ref="A42:G42"/>
    <mergeCell ref="A43:G43"/>
    <mergeCell ref="A53:G54"/>
    <mergeCell ref="A48:G48"/>
    <mergeCell ref="A50:G50"/>
    <mergeCell ref="A52:G52"/>
    <mergeCell ref="A98:G98"/>
    <mergeCell ref="A99:G99"/>
    <mergeCell ref="A55:G56"/>
    <mergeCell ref="A60:G61"/>
    <mergeCell ref="A62:G63"/>
    <mergeCell ref="A83:G83"/>
    <mergeCell ref="A86:G86"/>
    <mergeCell ref="F91:G91"/>
    <mergeCell ref="A76:G76"/>
    <mergeCell ref="A79:G79"/>
    <mergeCell ref="A74:G75"/>
    <mergeCell ref="B92:C92"/>
    <mergeCell ref="B91:D91"/>
    <mergeCell ref="A82:G82"/>
    <mergeCell ref="A66:G66"/>
    <mergeCell ref="B93:D93"/>
    <mergeCell ref="A20:G20"/>
    <mergeCell ref="A10:G10"/>
    <mergeCell ref="A12:G12"/>
    <mergeCell ref="A14:A15"/>
    <mergeCell ref="B14:B15"/>
    <mergeCell ref="C14:C15"/>
    <mergeCell ref="D14:D15"/>
    <mergeCell ref="G14:G15"/>
    <mergeCell ref="A18:G19"/>
    <mergeCell ref="F14:F15"/>
    <mergeCell ref="B4:D4"/>
    <mergeCell ref="A1:G1"/>
    <mergeCell ref="A5:G5"/>
    <mergeCell ref="A8:G8"/>
    <mergeCell ref="A17:G17"/>
    <mergeCell ref="E4:G4"/>
  </mergeCells>
  <phoneticPr fontId="20" type="noConversion"/>
  <printOptions horizontalCentered="1" verticalCentered="1"/>
  <pageMargins left="0.59055118110236215" right="0.59055118110236215" top="0.39370078740157483" bottom="0.39370078740157483" header="0.31496062992125984" footer="0.31496062992125984"/>
  <pageSetup paperSize="9" scale="88" fitToHeight="2" orientation="portrait" r:id="rId1"/>
  <headerFooter>
    <oddFooter>&amp;L2020 직무교육 계약서&amp;C&amp;P&amp;R더조은요양보호사교육원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54D1-EE38-4A05-ABED-C3D2345FD247}">
  <sheetPr>
    <tabColor rgb="FF00B050"/>
  </sheetPr>
  <dimension ref="A2:M13"/>
  <sheetViews>
    <sheetView zoomScale="115" zoomScaleNormal="115" workbookViewId="0">
      <selection activeCell="F23" sqref="F23"/>
    </sheetView>
  </sheetViews>
  <sheetFormatPr defaultRowHeight="16.5"/>
  <cols>
    <col min="1" max="1" width="19" style="1124" bestFit="1" customWidth="1"/>
    <col min="2" max="2" width="19.88671875" style="1124" bestFit="1" customWidth="1"/>
    <col min="3" max="3" width="5.109375" style="1124" bestFit="1" customWidth="1"/>
    <col min="4" max="4" width="13.6640625" style="1124" customWidth="1"/>
    <col min="5" max="5" width="6.88671875" style="1124" bestFit="1" customWidth="1"/>
    <col min="6" max="6" width="15.88671875" style="1124" bestFit="1" customWidth="1"/>
    <col min="7" max="7" width="15.5546875" style="1124" bestFit="1" customWidth="1"/>
    <col min="8" max="8" width="5.109375" style="1124" bestFit="1" customWidth="1"/>
    <col min="9" max="16384" width="8.88671875" style="1124"/>
  </cols>
  <sheetData>
    <row r="2" spans="1:13" ht="27" thickBot="1">
      <c r="A2" s="2125" t="s">
        <v>103</v>
      </c>
      <c r="B2" s="2125"/>
      <c r="C2" s="2126" t="s">
        <v>104</v>
      </c>
      <c r="D2" s="2126"/>
      <c r="E2" s="2126"/>
      <c r="F2" s="2126"/>
      <c r="G2" s="2126"/>
      <c r="H2" s="2126"/>
    </row>
    <row r="3" spans="1:13" ht="18" thickBot="1">
      <c r="A3" s="1590" t="s">
        <v>105</v>
      </c>
      <c r="B3" s="1589" t="s">
        <v>651</v>
      </c>
      <c r="C3" s="1558" t="s">
        <v>108</v>
      </c>
      <c r="D3" s="1558" t="s">
        <v>109</v>
      </c>
      <c r="E3" s="1558" t="s">
        <v>110</v>
      </c>
      <c r="F3" s="1558" t="s">
        <v>111</v>
      </c>
      <c r="G3" s="1558" t="s">
        <v>112</v>
      </c>
      <c r="H3" s="1594" t="s">
        <v>113</v>
      </c>
      <c r="I3" s="1595" t="s">
        <v>2422</v>
      </c>
      <c r="J3" s="1363" t="s">
        <v>2423</v>
      </c>
      <c r="K3" s="1363" t="s">
        <v>2424</v>
      </c>
      <c r="L3" s="1364" t="s">
        <v>2425</v>
      </c>
      <c r="M3" s="120"/>
    </row>
    <row r="4" spans="1:13" ht="17.25">
      <c r="A4" s="1590" t="s">
        <v>481</v>
      </c>
      <c r="B4" s="1589" t="s">
        <v>662</v>
      </c>
      <c r="C4" s="1558">
        <v>1</v>
      </c>
      <c r="D4" s="1596">
        <v>44177</v>
      </c>
      <c r="E4" s="1205" t="s">
        <v>2158</v>
      </c>
      <c r="F4" s="1205" t="s">
        <v>2159</v>
      </c>
      <c r="G4" s="1205" t="s">
        <v>2160</v>
      </c>
      <c r="H4" s="1594"/>
      <c r="I4" s="1593"/>
      <c r="J4" s="1347"/>
      <c r="K4" s="1347"/>
      <c r="L4" s="1349"/>
      <c r="M4" s="121"/>
    </row>
    <row r="5" spans="1:13">
      <c r="A5" s="1597" t="s">
        <v>120</v>
      </c>
      <c r="B5" s="1589" t="s">
        <v>664</v>
      </c>
      <c r="C5" s="1558">
        <v>2</v>
      </c>
      <c r="D5" s="2127"/>
      <c r="E5" s="1205" t="s">
        <v>2161</v>
      </c>
      <c r="F5" s="1205" t="s">
        <v>2162</v>
      </c>
      <c r="G5" s="1205" t="s">
        <v>2163</v>
      </c>
      <c r="H5" s="1594"/>
    </row>
    <row r="6" spans="1:13" ht="17.25">
      <c r="A6" s="1590" t="s">
        <v>485</v>
      </c>
      <c r="B6" s="1589" t="s">
        <v>2654</v>
      </c>
      <c r="C6" s="1558">
        <v>3</v>
      </c>
      <c r="D6" s="2127"/>
      <c r="E6" s="1205"/>
      <c r="F6" s="1205"/>
      <c r="G6" s="1205"/>
      <c r="H6" s="1594"/>
    </row>
    <row r="7" spans="1:13" ht="17.25">
      <c r="A7" s="1590" t="s">
        <v>130</v>
      </c>
      <c r="B7" s="1589" t="s">
        <v>656</v>
      </c>
      <c r="C7" s="1558">
        <v>4</v>
      </c>
      <c r="D7" s="2127"/>
      <c r="E7" s="518"/>
      <c r="F7" s="518"/>
      <c r="G7" s="518"/>
      <c r="H7" s="1594"/>
    </row>
    <row r="8" spans="1:13" ht="17.25">
      <c r="A8" s="1590" t="s">
        <v>486</v>
      </c>
      <c r="B8" s="1589" t="s">
        <v>657</v>
      </c>
      <c r="C8" s="1558">
        <v>5</v>
      </c>
      <c r="D8" s="2127"/>
      <c r="E8" s="518"/>
      <c r="F8" s="518"/>
      <c r="G8" s="518"/>
      <c r="H8" s="1594"/>
    </row>
    <row r="9" spans="1:13" ht="17.25">
      <c r="A9" s="1590" t="s">
        <v>487</v>
      </c>
      <c r="B9" s="1589" t="s">
        <v>658</v>
      </c>
      <c r="C9" s="1558">
        <v>6</v>
      </c>
      <c r="D9" s="2127"/>
      <c r="E9" s="518"/>
      <c r="F9" s="518"/>
      <c r="G9" s="518"/>
      <c r="H9" s="1594"/>
    </row>
    <row r="10" spans="1:13" ht="17.25">
      <c r="A10" s="177" t="s">
        <v>488</v>
      </c>
      <c r="B10" s="1599" t="s">
        <v>659</v>
      </c>
      <c r="C10" s="1558">
        <v>7</v>
      </c>
      <c r="D10" s="2127"/>
      <c r="E10" s="1558"/>
      <c r="F10" s="1558"/>
      <c r="G10" s="1558"/>
      <c r="H10" s="1594"/>
    </row>
    <row r="11" spans="1:13" ht="17.25">
      <c r="A11" s="1590" t="s">
        <v>489</v>
      </c>
      <c r="B11" s="1589" t="s">
        <v>663</v>
      </c>
      <c r="C11" s="1558">
        <v>8</v>
      </c>
      <c r="D11" s="2127"/>
      <c r="E11" s="1558"/>
      <c r="F11" s="1558"/>
      <c r="G11" s="1558"/>
      <c r="H11" s="1594"/>
    </row>
    <row r="12" spans="1:13" ht="17.25">
      <c r="A12" s="1590" t="s">
        <v>490</v>
      </c>
      <c r="B12" s="1589" t="s">
        <v>660</v>
      </c>
      <c r="C12" s="1558">
        <v>9</v>
      </c>
      <c r="D12" s="2127"/>
      <c r="E12" s="1558"/>
      <c r="F12" s="1558"/>
      <c r="G12" s="1558"/>
      <c r="H12" s="1594"/>
    </row>
    <row r="13" spans="1:13">
      <c r="A13" s="1600" t="s">
        <v>661</v>
      </c>
      <c r="B13" s="1589">
        <v>2</v>
      </c>
      <c r="C13" s="1558">
        <v>10</v>
      </c>
      <c r="D13" s="2127"/>
      <c r="E13" s="1558"/>
      <c r="F13" s="1558"/>
      <c r="G13" s="1558"/>
      <c r="H13" s="1594"/>
    </row>
  </sheetData>
  <sortState xmlns:xlrd2="http://schemas.microsoft.com/office/spreadsheetml/2017/richdata2" ref="E6:G6">
    <sortCondition ref="E5"/>
  </sortState>
  <mergeCells count="3">
    <mergeCell ref="A2:B2"/>
    <mergeCell ref="C2:H2"/>
    <mergeCell ref="D5:D13"/>
  </mergeCells>
  <phoneticPr fontId="20" type="noConversion"/>
  <hyperlinks>
    <hyperlink ref="B10" r:id="rId1" xr:uid="{DCDACC2A-E0FA-4638-8CC7-BAAB59A28028}"/>
  </hyperlinks>
  <pageMargins left="0.7" right="0.7" top="0.75" bottom="0.75" header="0.3" footer="0.3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B752-C491-43E7-A3A0-2A687C836B82}">
  <sheetPr>
    <tabColor rgb="FF00B050"/>
  </sheetPr>
  <dimension ref="A1:L13"/>
  <sheetViews>
    <sheetView workbookViewId="0">
      <selection activeCell="B31" sqref="B31"/>
    </sheetView>
  </sheetViews>
  <sheetFormatPr defaultColWidth="62.88671875" defaultRowHeight="13.5"/>
  <cols>
    <col min="1" max="1" width="23" bestFit="1" customWidth="1"/>
    <col min="2" max="2" width="23.5546875" bestFit="1" customWidth="1"/>
    <col min="3" max="3" width="5.33203125" bestFit="1" customWidth="1"/>
    <col min="4" max="4" width="11.6640625" bestFit="1" customWidth="1"/>
    <col min="5" max="5" width="10.21875" bestFit="1" customWidth="1"/>
    <col min="6" max="6" width="18.33203125" bestFit="1" customWidth="1"/>
    <col min="7" max="7" width="17.21875" bestFit="1" customWidth="1"/>
    <col min="8" max="8" width="5.33203125" bestFit="1" customWidth="1"/>
    <col min="9" max="10" width="7.5546875" bestFit="1" customWidth="1"/>
    <col min="11" max="11" width="3.33203125" bestFit="1" customWidth="1"/>
    <col min="12" max="12" width="4.21875" bestFit="1" customWidth="1"/>
  </cols>
  <sheetData>
    <row r="1" spans="1:12" ht="14.25" thickBot="1"/>
    <row r="2" spans="1:12" ht="21" thickBot="1">
      <c r="A2" s="2131" t="s">
        <v>103</v>
      </c>
      <c r="B2" s="2132"/>
      <c r="C2" s="2128" t="s">
        <v>104</v>
      </c>
      <c r="D2" s="2129"/>
      <c r="E2" s="2129"/>
      <c r="F2" s="2129"/>
      <c r="G2" s="2129"/>
      <c r="H2" s="2130"/>
      <c r="I2" s="2136" t="s">
        <v>2572</v>
      </c>
      <c r="J2" s="2137"/>
      <c r="K2" s="2137"/>
      <c r="L2" s="2138"/>
    </row>
    <row r="3" spans="1:12" ht="17.25" thickBot="1">
      <c r="A3" s="1514" t="s">
        <v>507</v>
      </c>
      <c r="B3" s="1521" t="s">
        <v>2570</v>
      </c>
      <c r="C3" s="1526" t="s">
        <v>956</v>
      </c>
      <c r="D3" s="1525" t="s">
        <v>957</v>
      </c>
      <c r="E3" s="1523" t="s">
        <v>230</v>
      </c>
      <c r="F3" s="1523" t="s">
        <v>111</v>
      </c>
      <c r="G3" s="1523" t="s">
        <v>958</v>
      </c>
      <c r="H3" s="1524" t="s">
        <v>113</v>
      </c>
      <c r="I3" s="1534" t="s">
        <v>2465</v>
      </c>
      <c r="J3" s="1535" t="s">
        <v>2423</v>
      </c>
      <c r="K3" s="1535" t="s">
        <v>2466</v>
      </c>
      <c r="L3" s="1536" t="s">
        <v>2467</v>
      </c>
    </row>
    <row r="4" spans="1:12" ht="16.5">
      <c r="A4" s="1515" t="s">
        <v>508</v>
      </c>
      <c r="B4" s="1519" t="s">
        <v>397</v>
      </c>
      <c r="C4" s="1527">
        <v>1</v>
      </c>
      <c r="D4" s="2133">
        <v>44177</v>
      </c>
      <c r="E4" s="1522" t="s">
        <v>2573</v>
      </c>
      <c r="F4" s="1522" t="s">
        <v>2574</v>
      </c>
      <c r="G4" s="1522" t="s">
        <v>2575</v>
      </c>
      <c r="H4" s="1530"/>
      <c r="I4" s="1538"/>
      <c r="J4" s="1539"/>
      <c r="K4" s="2139" t="s">
        <v>2649</v>
      </c>
      <c r="L4" s="2140"/>
    </row>
    <row r="5" spans="1:12" ht="16.5">
      <c r="A5" s="1516" t="s">
        <v>120</v>
      </c>
      <c r="B5" s="1519">
        <v>31129000248</v>
      </c>
      <c r="C5" s="1528">
        <v>2</v>
      </c>
      <c r="D5" s="2134"/>
      <c r="E5" s="1505"/>
      <c r="F5" s="1505"/>
      <c r="G5" s="1505"/>
      <c r="H5" s="1531"/>
      <c r="I5" s="1540"/>
      <c r="J5" s="1537"/>
      <c r="K5" s="2141"/>
      <c r="L5" s="2142"/>
    </row>
    <row r="6" spans="1:12" ht="16.5">
      <c r="A6" s="1515" t="s">
        <v>510</v>
      </c>
      <c r="B6" s="1519" t="s">
        <v>2684</v>
      </c>
      <c r="C6" s="1528">
        <v>3</v>
      </c>
      <c r="D6" s="2134"/>
      <c r="E6" s="1505"/>
      <c r="F6" s="1505"/>
      <c r="G6" s="1505"/>
      <c r="H6" s="1531"/>
      <c r="I6" s="1540"/>
      <c r="J6" s="1537"/>
      <c r="K6" s="2141"/>
      <c r="L6" s="2142"/>
    </row>
    <row r="7" spans="1:12" ht="16.5">
      <c r="A7" s="1515" t="s">
        <v>511</v>
      </c>
      <c r="B7" s="1519" t="s">
        <v>2700</v>
      </c>
      <c r="C7" s="1528">
        <v>4</v>
      </c>
      <c r="D7" s="2134"/>
      <c r="E7" s="1505"/>
      <c r="F7" s="1505"/>
      <c r="G7" s="1505"/>
      <c r="H7" s="1531"/>
      <c r="I7" s="1540"/>
      <c r="J7" s="1537"/>
      <c r="K7" s="2141"/>
      <c r="L7" s="2142"/>
    </row>
    <row r="8" spans="1:12" ht="16.5">
      <c r="A8" s="1515" t="s">
        <v>513</v>
      </c>
      <c r="B8" s="1519" t="s">
        <v>2576</v>
      </c>
      <c r="C8" s="1528">
        <v>5</v>
      </c>
      <c r="D8" s="2134"/>
      <c r="E8" s="1506"/>
      <c r="F8" s="1505"/>
      <c r="G8" s="1505"/>
      <c r="H8" s="1531"/>
      <c r="I8" s="1540"/>
      <c r="J8" s="1537"/>
      <c r="K8" s="2141"/>
      <c r="L8" s="2142"/>
    </row>
    <row r="9" spans="1:12" ht="16.5">
      <c r="A9" s="1515" t="s">
        <v>515</v>
      </c>
      <c r="B9" s="1519" t="s">
        <v>2577</v>
      </c>
      <c r="C9" s="1528">
        <v>6</v>
      </c>
      <c r="D9" s="2134"/>
      <c r="E9" s="1505"/>
      <c r="F9" s="1505"/>
      <c r="G9" s="1505"/>
      <c r="H9" s="1531"/>
      <c r="I9" s="1540"/>
      <c r="J9" s="1537"/>
      <c r="K9" s="2141"/>
      <c r="L9" s="2142"/>
    </row>
    <row r="10" spans="1:12" ht="16.5">
      <c r="A10" s="1517" t="s">
        <v>975</v>
      </c>
      <c r="B10" s="1543" t="s">
        <v>2578</v>
      </c>
      <c r="C10" s="1528">
        <v>7</v>
      </c>
      <c r="D10" s="2134"/>
      <c r="E10" s="1505"/>
      <c r="F10" s="1505"/>
      <c r="G10" s="1505"/>
      <c r="H10" s="1531"/>
      <c r="I10" s="1540"/>
      <c r="J10" s="1537"/>
      <c r="K10" s="2141"/>
      <c r="L10" s="2142"/>
    </row>
    <row r="11" spans="1:12" ht="16.5">
      <c r="A11" s="1515" t="s">
        <v>518</v>
      </c>
      <c r="B11" s="1519" t="s">
        <v>397</v>
      </c>
      <c r="C11" s="1528">
        <v>8</v>
      </c>
      <c r="D11" s="2134"/>
      <c r="E11" s="1507"/>
      <c r="F11" s="1508"/>
      <c r="G11" s="1508"/>
      <c r="H11" s="1531"/>
      <c r="I11" s="1540"/>
      <c r="J11" s="1537"/>
      <c r="K11" s="2141"/>
      <c r="L11" s="2142"/>
    </row>
    <row r="12" spans="1:12" ht="16.5">
      <c r="A12" s="1518" t="s">
        <v>520</v>
      </c>
      <c r="B12" s="1519" t="s">
        <v>2579</v>
      </c>
      <c r="C12" s="1528">
        <v>9</v>
      </c>
      <c r="D12" s="2134"/>
      <c r="E12" s="1512"/>
      <c r="F12" s="1513"/>
      <c r="G12" s="1513"/>
      <c r="H12" s="1532"/>
      <c r="I12" s="1540"/>
      <c r="J12" s="1537"/>
      <c r="K12" s="2141"/>
      <c r="L12" s="2142"/>
    </row>
    <row r="13" spans="1:12" ht="17.25" thickBot="1">
      <c r="A13" s="1511"/>
      <c r="B13" s="1520">
        <v>1</v>
      </c>
      <c r="C13" s="1529">
        <v>10</v>
      </c>
      <c r="D13" s="2135"/>
      <c r="E13" s="1509"/>
      <c r="F13" s="1510"/>
      <c r="G13" s="1510"/>
      <c r="H13" s="1533"/>
      <c r="I13" s="1541"/>
      <c r="J13" s="1542"/>
      <c r="K13" s="2143"/>
      <c r="L13" s="2144"/>
    </row>
  </sheetData>
  <mergeCells count="5">
    <mergeCell ref="C2:H2"/>
    <mergeCell ref="A2:B2"/>
    <mergeCell ref="D4:D13"/>
    <mergeCell ref="I2:L2"/>
    <mergeCell ref="K4:L13"/>
  </mergeCells>
  <phoneticPr fontId="20" type="noConversion"/>
  <hyperlinks>
    <hyperlink ref="B10" r:id="rId1" xr:uid="{00000000-0004-0000-00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5935-6F68-451A-8FEC-04A0A8734E71}">
  <sheetPr>
    <tabColor rgb="FF00B050"/>
  </sheetPr>
  <dimension ref="A1:M13"/>
  <sheetViews>
    <sheetView workbookViewId="0">
      <selection activeCell="D26" sqref="D26"/>
    </sheetView>
  </sheetViews>
  <sheetFormatPr defaultColWidth="24.109375" defaultRowHeight="13.5"/>
  <cols>
    <col min="1" max="1" width="22.109375" bestFit="1" customWidth="1"/>
    <col min="2" max="2" width="27.664062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9.88671875" bestFit="1" customWidth="1"/>
  </cols>
  <sheetData>
    <row r="1" spans="1:13" ht="14.25" thickBot="1"/>
    <row r="2" spans="1:13" s="1342" customFormat="1" ht="27.95" customHeight="1" thickBot="1">
      <c r="A2" s="2145" t="s">
        <v>103</v>
      </c>
      <c r="B2" s="2146"/>
      <c r="C2" s="2147" t="s">
        <v>104</v>
      </c>
      <c r="D2" s="2148"/>
      <c r="E2" s="2148"/>
      <c r="F2" s="2148"/>
      <c r="G2" s="2148"/>
      <c r="H2" s="2149"/>
    </row>
    <row r="3" spans="1:13" s="1342" customFormat="1" ht="27.95" customHeight="1" thickBot="1">
      <c r="A3" s="445" t="s">
        <v>105</v>
      </c>
      <c r="B3" s="1324" t="s">
        <v>2382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636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1325"/>
    </row>
    <row r="4" spans="1:13" s="1342" customFormat="1" ht="27.95" customHeight="1">
      <c r="A4" s="451" t="s">
        <v>114</v>
      </c>
      <c r="B4" s="1326" t="s">
        <v>1103</v>
      </c>
      <c r="C4" s="453">
        <v>1</v>
      </c>
      <c r="D4" s="2150">
        <v>44177</v>
      </c>
      <c r="E4" s="668" t="s">
        <v>2383</v>
      </c>
      <c r="F4" s="668" t="s">
        <v>2384</v>
      </c>
      <c r="G4" s="668" t="s">
        <v>2385</v>
      </c>
      <c r="H4" s="454"/>
      <c r="J4" s="1327" t="s">
        <v>119</v>
      </c>
      <c r="K4" s="1328"/>
      <c r="L4" s="1328"/>
      <c r="M4" s="1329"/>
    </row>
    <row r="5" spans="1:13" s="1342" customFormat="1" ht="27.95" customHeight="1">
      <c r="A5" s="1330" t="s">
        <v>120</v>
      </c>
      <c r="B5" s="1326">
        <v>31144000047</v>
      </c>
      <c r="C5" s="455">
        <v>2</v>
      </c>
      <c r="D5" s="2150"/>
      <c r="E5" s="459"/>
      <c r="F5" s="459"/>
      <c r="G5" s="459"/>
      <c r="H5" s="456"/>
    </row>
    <row r="6" spans="1:13" s="1342" customFormat="1" ht="27.95" customHeight="1">
      <c r="A6" s="451" t="s">
        <v>125</v>
      </c>
      <c r="B6" s="1326" t="s">
        <v>2683</v>
      </c>
      <c r="C6" s="455">
        <v>3</v>
      </c>
      <c r="D6" s="2150"/>
      <c r="E6" s="459"/>
      <c r="F6" s="459"/>
      <c r="G6" s="459"/>
      <c r="H6" s="456"/>
    </row>
    <row r="7" spans="1:13" s="1342" customFormat="1" ht="27.95" customHeight="1">
      <c r="A7" s="451" t="s">
        <v>130</v>
      </c>
      <c r="B7" s="1326" t="s">
        <v>2386</v>
      </c>
      <c r="C7" s="455">
        <v>4</v>
      </c>
      <c r="D7" s="2150"/>
      <c r="E7" s="459"/>
      <c r="F7" s="459"/>
      <c r="G7" s="459"/>
      <c r="H7" s="456"/>
    </row>
    <row r="8" spans="1:13" s="1342" customFormat="1" ht="27.95" customHeight="1">
      <c r="A8" s="451" t="s">
        <v>135</v>
      </c>
      <c r="B8" s="1326" t="s">
        <v>2387</v>
      </c>
      <c r="C8" s="455">
        <v>5</v>
      </c>
      <c r="D8" s="2150"/>
      <c r="E8" s="479"/>
      <c r="F8" s="459"/>
      <c r="G8" s="459"/>
      <c r="H8" s="456"/>
    </row>
    <row r="9" spans="1:13" s="1342" customFormat="1" ht="27.95" customHeight="1">
      <c r="A9" s="451" t="s">
        <v>140</v>
      </c>
      <c r="B9" s="1326" t="s">
        <v>2388</v>
      </c>
      <c r="C9" s="455">
        <v>6</v>
      </c>
      <c r="D9" s="2150"/>
      <c r="E9" s="459"/>
      <c r="F9" s="459"/>
      <c r="G9" s="459"/>
      <c r="H9" s="456"/>
    </row>
    <row r="10" spans="1:13" s="1342" customFormat="1" ht="27.95" customHeight="1">
      <c r="A10" s="457" t="s">
        <v>1171</v>
      </c>
      <c r="B10" s="1343" t="s">
        <v>2389</v>
      </c>
      <c r="C10" s="455">
        <v>7</v>
      </c>
      <c r="D10" s="2150"/>
      <c r="E10" s="459"/>
      <c r="F10" s="459"/>
      <c r="G10" s="459"/>
      <c r="H10" s="456"/>
    </row>
    <row r="11" spans="1:13" s="1342" customFormat="1" ht="27.95" customHeight="1">
      <c r="A11" s="451" t="s">
        <v>149</v>
      </c>
      <c r="B11" s="1326" t="s">
        <v>1103</v>
      </c>
      <c r="C11" s="455">
        <v>8</v>
      </c>
      <c r="D11" s="2150"/>
      <c r="E11" s="460"/>
      <c r="F11" s="461"/>
      <c r="G11" s="461"/>
      <c r="H11" s="456"/>
    </row>
    <row r="12" spans="1:13" s="1342" customFormat="1" ht="27.95" customHeight="1">
      <c r="A12" s="451" t="s">
        <v>153</v>
      </c>
      <c r="B12" s="1326" t="s">
        <v>2390</v>
      </c>
      <c r="C12" s="455">
        <v>9</v>
      </c>
      <c r="D12" s="2150"/>
      <c r="E12" s="462"/>
      <c r="F12" s="463"/>
      <c r="G12" s="463"/>
      <c r="H12" s="464"/>
    </row>
    <row r="13" spans="1:13" s="1342" customFormat="1" ht="27.95" customHeight="1" thickBot="1">
      <c r="A13" s="1332"/>
      <c r="B13" s="1333">
        <v>1</v>
      </c>
      <c r="C13" s="467">
        <v>10</v>
      </c>
      <c r="D13" s="2151"/>
      <c r="E13" s="468"/>
      <c r="F13" s="469"/>
      <c r="G13" s="469"/>
      <c r="H13" s="470"/>
    </row>
  </sheetData>
  <mergeCells count="3">
    <mergeCell ref="A2:B2"/>
    <mergeCell ref="C2:H2"/>
    <mergeCell ref="D4:D13"/>
  </mergeCells>
  <phoneticPr fontId="20" type="noConversion"/>
  <hyperlinks>
    <hyperlink ref="B10" r:id="rId1" xr:uid="{333E06F4-E345-4CE6-B072-45DD8DE97A95}"/>
  </hyperlinks>
  <pageMargins left="0.7" right="0.7" top="0.75" bottom="0.75" header="0.3" footer="0.3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2979-2279-46B3-8C79-AF3559765D0F}">
  <sheetPr codeName="Sheet62">
    <tabColor rgb="FF00B050"/>
  </sheetPr>
  <dimension ref="A1:M13"/>
  <sheetViews>
    <sheetView workbookViewId="0">
      <selection activeCell="D26" sqref="D26"/>
    </sheetView>
  </sheetViews>
  <sheetFormatPr defaultRowHeight="13.5"/>
  <cols>
    <col min="1" max="1" width="23" style="615" bestFit="1" customWidth="1"/>
    <col min="2" max="2" width="17.44140625" style="615" bestFit="1" customWidth="1"/>
    <col min="3" max="3" width="5.33203125" style="615" bestFit="1" customWidth="1"/>
    <col min="4" max="4" width="11.6640625" style="615" bestFit="1" customWidth="1"/>
    <col min="5" max="5" width="7.21875" style="615" bestFit="1" customWidth="1"/>
    <col min="6" max="6" width="17.21875" style="615" bestFit="1" customWidth="1"/>
    <col min="7" max="7" width="15" style="615" bestFit="1" customWidth="1"/>
    <col min="8" max="8" width="10.33203125" style="615" bestFit="1" customWidth="1"/>
    <col min="9" max="9" width="8.88671875" style="615"/>
    <col min="10" max="10" width="27.6640625" style="615" bestFit="1" customWidth="1"/>
    <col min="11" max="16384" width="8.88671875" style="615"/>
  </cols>
  <sheetData>
    <row r="1" spans="1:13" ht="14.25" thickBot="1"/>
    <row r="2" spans="1:13" ht="17.25" thickBot="1">
      <c r="A2" s="2152" t="s">
        <v>103</v>
      </c>
      <c r="B2" s="2153"/>
      <c r="C2" s="2154" t="s">
        <v>104</v>
      </c>
      <c r="D2" s="2155"/>
      <c r="E2" s="2155"/>
      <c r="F2" s="2155"/>
      <c r="G2" s="2155"/>
      <c r="H2" s="2156"/>
      <c r="I2" s="860"/>
      <c r="J2" s="860"/>
      <c r="K2" s="860"/>
      <c r="L2" s="860"/>
      <c r="M2" s="860"/>
    </row>
    <row r="3" spans="1:13" ht="17.25" thickBot="1">
      <c r="A3" s="861" t="s">
        <v>507</v>
      </c>
      <c r="B3" s="845" t="s">
        <v>1717</v>
      </c>
      <c r="C3" s="862" t="s">
        <v>956</v>
      </c>
      <c r="D3" s="863" t="s">
        <v>957</v>
      </c>
      <c r="E3" s="864" t="s">
        <v>230</v>
      </c>
      <c r="F3" s="864" t="s">
        <v>111</v>
      </c>
      <c r="G3" s="864" t="s">
        <v>958</v>
      </c>
      <c r="H3" s="865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854"/>
    </row>
    <row r="4" spans="1:13" ht="16.5">
      <c r="A4" s="866" t="s">
        <v>508</v>
      </c>
      <c r="B4" s="843" t="s">
        <v>1702</v>
      </c>
      <c r="C4" s="867">
        <v>1</v>
      </c>
      <c r="D4" s="2157">
        <v>44177</v>
      </c>
      <c r="E4" s="869" t="s">
        <v>1710</v>
      </c>
      <c r="F4" s="869" t="s">
        <v>1872</v>
      </c>
      <c r="G4" s="869" t="s">
        <v>1711</v>
      </c>
      <c r="H4" s="870">
        <v>44177</v>
      </c>
      <c r="I4" s="860"/>
      <c r="J4" s="855"/>
      <c r="K4" s="856"/>
      <c r="L4" s="856"/>
      <c r="M4" s="857"/>
    </row>
    <row r="5" spans="1:13" ht="16.5">
      <c r="A5" s="840" t="s">
        <v>120</v>
      </c>
      <c r="B5" s="843" t="s">
        <v>1706</v>
      </c>
      <c r="C5" s="868">
        <v>2</v>
      </c>
      <c r="D5" s="2157"/>
      <c r="E5" s="872"/>
      <c r="F5" s="869"/>
      <c r="G5" s="869"/>
      <c r="H5" s="871"/>
      <c r="I5" s="860"/>
      <c r="J5" s="860"/>
      <c r="K5" s="860"/>
      <c r="L5" s="860"/>
      <c r="M5" s="860"/>
    </row>
    <row r="6" spans="1:13" ht="27">
      <c r="A6" s="866" t="s">
        <v>510</v>
      </c>
      <c r="B6" s="843" t="s">
        <v>2666</v>
      </c>
      <c r="C6" s="868">
        <v>3</v>
      </c>
      <c r="D6" s="2157"/>
      <c r="E6" s="869"/>
      <c r="F6" s="869"/>
      <c r="G6" s="869"/>
      <c r="H6" s="871"/>
      <c r="I6" s="860"/>
      <c r="J6" s="860"/>
      <c r="K6" s="860"/>
      <c r="L6" s="860"/>
      <c r="M6" s="860"/>
    </row>
    <row r="7" spans="1:13" ht="16.5">
      <c r="A7" s="866" t="s">
        <v>511</v>
      </c>
      <c r="B7" s="843" t="s">
        <v>1709</v>
      </c>
      <c r="C7" s="868">
        <v>4</v>
      </c>
      <c r="D7" s="2157"/>
      <c r="E7" s="869"/>
      <c r="F7" s="869"/>
      <c r="G7" s="869"/>
      <c r="H7" s="871"/>
      <c r="I7" s="860"/>
      <c r="J7" s="860"/>
      <c r="K7" s="860"/>
      <c r="L7" s="860"/>
      <c r="M7" s="860"/>
    </row>
    <row r="8" spans="1:13" ht="16.5">
      <c r="A8" s="866" t="s">
        <v>513</v>
      </c>
      <c r="B8" s="843" t="s">
        <v>1712</v>
      </c>
      <c r="C8" s="868">
        <v>5</v>
      </c>
      <c r="D8" s="2157"/>
      <c r="E8" s="875"/>
      <c r="F8" s="876"/>
      <c r="G8" s="876"/>
      <c r="H8" s="871"/>
      <c r="I8" s="860"/>
      <c r="J8" s="860"/>
      <c r="K8" s="860"/>
      <c r="L8" s="860"/>
      <c r="M8" s="860"/>
    </row>
    <row r="9" spans="1:13" ht="16.5">
      <c r="A9" s="866" t="s">
        <v>515</v>
      </c>
      <c r="B9" s="843" t="s">
        <v>1713</v>
      </c>
      <c r="C9" s="868">
        <v>6</v>
      </c>
      <c r="D9" s="2157"/>
      <c r="E9" s="878"/>
      <c r="F9" s="879"/>
      <c r="G9" s="879"/>
      <c r="H9" s="880"/>
      <c r="I9" s="860"/>
      <c r="J9" s="860"/>
      <c r="K9" s="860"/>
      <c r="L9" s="860"/>
      <c r="M9" s="860"/>
    </row>
    <row r="10" spans="1:13" ht="17.25" thickBot="1">
      <c r="A10" s="873" t="s">
        <v>1008</v>
      </c>
      <c r="B10" s="874" t="s">
        <v>1714</v>
      </c>
      <c r="C10" s="868">
        <v>7</v>
      </c>
      <c r="D10" s="2157"/>
      <c r="E10" s="883"/>
      <c r="F10" s="884"/>
      <c r="G10" s="884"/>
      <c r="H10" s="885"/>
      <c r="I10" s="860"/>
      <c r="J10" s="860"/>
      <c r="K10" s="860"/>
      <c r="L10" s="860"/>
      <c r="M10" s="860"/>
    </row>
    <row r="11" spans="1:13" ht="16.5">
      <c r="A11" s="866" t="s">
        <v>518</v>
      </c>
      <c r="B11" s="843" t="s">
        <v>1702</v>
      </c>
      <c r="C11" s="868">
        <v>8</v>
      </c>
      <c r="D11" s="2157"/>
      <c r="I11" s="860"/>
      <c r="J11" s="860"/>
      <c r="K11" s="860"/>
      <c r="L11" s="860"/>
      <c r="M11" s="860"/>
    </row>
    <row r="12" spans="1:13" ht="16.5">
      <c r="A12" s="877" t="s">
        <v>520</v>
      </c>
      <c r="B12" s="843" t="s">
        <v>1715</v>
      </c>
      <c r="C12" s="868">
        <v>9</v>
      </c>
      <c r="D12" s="2157"/>
      <c r="I12" s="860"/>
      <c r="J12" s="860"/>
      <c r="K12" s="860"/>
      <c r="L12" s="860"/>
      <c r="M12" s="860"/>
    </row>
    <row r="13" spans="1:13" ht="17.25" thickBot="1">
      <c r="A13" s="881"/>
      <c r="B13" s="844">
        <v>1</v>
      </c>
      <c r="C13" s="882">
        <v>10</v>
      </c>
      <c r="D13" s="2158"/>
      <c r="I13" s="860"/>
      <c r="J13" s="860"/>
      <c r="K13" s="860"/>
      <c r="L13" s="860"/>
      <c r="M13" s="860"/>
    </row>
  </sheetData>
  <mergeCells count="3">
    <mergeCell ref="A2:B2"/>
    <mergeCell ref="C2:H2"/>
    <mergeCell ref="D4:D13"/>
  </mergeCells>
  <phoneticPr fontId="20" type="noConversion"/>
  <hyperlinks>
    <hyperlink ref="B10" r:id="rId1" xr:uid="{2C9EBCAD-5044-4B59-83A5-14918A2323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D5F1-F7F8-4E5B-8968-A88B70CDDF53}">
  <sheetPr codeName="Sheet38">
    <tabColor theme="1"/>
  </sheetPr>
  <dimension ref="A1:L33"/>
  <sheetViews>
    <sheetView zoomScaleNormal="100" workbookViewId="0">
      <selection activeCell="B15" sqref="B15"/>
    </sheetView>
  </sheetViews>
  <sheetFormatPr defaultColWidth="28.21875" defaultRowHeight="16.5"/>
  <cols>
    <col min="1" max="1" width="19.6640625" style="32" bestFit="1" customWidth="1"/>
    <col min="2" max="2" width="27.6640625" style="32" bestFit="1" customWidth="1"/>
    <col min="3" max="3" width="5.109375" style="32" bestFit="1" customWidth="1"/>
    <col min="4" max="4" width="11.21875" style="32" bestFit="1" customWidth="1"/>
    <col min="5" max="5" width="6.88671875" style="32" bestFit="1" customWidth="1"/>
    <col min="6" max="6" width="15.88671875" style="32" bestFit="1" customWidth="1"/>
    <col min="7" max="7" width="15.2187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2" ht="17.25" thickBot="1">
      <c r="B1" s="44"/>
    </row>
    <row r="2" spans="1:12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2" ht="35.1" customHeight="1" thickBot="1">
      <c r="A3" s="185" t="s">
        <v>105</v>
      </c>
      <c r="B3" s="186" t="s">
        <v>377</v>
      </c>
      <c r="C3" s="187" t="s">
        <v>108</v>
      </c>
      <c r="D3" s="188" t="s">
        <v>109</v>
      </c>
      <c r="E3" s="189" t="s">
        <v>110</v>
      </c>
      <c r="F3" s="189" t="s">
        <v>111</v>
      </c>
      <c r="G3" s="189" t="s">
        <v>112</v>
      </c>
      <c r="H3" s="19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35.1" customHeight="1">
      <c r="A4" s="122" t="s">
        <v>114</v>
      </c>
      <c r="B4" s="151" t="s">
        <v>378</v>
      </c>
      <c r="C4" s="191">
        <v>1</v>
      </c>
      <c r="D4" s="1657">
        <v>44149</v>
      </c>
      <c r="E4" s="192" t="s">
        <v>385</v>
      </c>
      <c r="F4" s="192" t="s">
        <v>386</v>
      </c>
      <c r="G4" s="192" t="s">
        <v>387</v>
      </c>
      <c r="H4" s="125"/>
    </row>
    <row r="5" spans="1:12" ht="35.1" customHeight="1">
      <c r="A5" s="128" t="s">
        <v>120</v>
      </c>
      <c r="B5" s="155" t="s">
        <v>525</v>
      </c>
      <c r="C5" s="193">
        <v>2</v>
      </c>
      <c r="D5" s="1658"/>
      <c r="E5" s="194" t="s">
        <v>388</v>
      </c>
      <c r="F5" s="194" t="s">
        <v>389</v>
      </c>
      <c r="G5" s="194" t="s">
        <v>390</v>
      </c>
      <c r="H5" s="127"/>
    </row>
    <row r="6" spans="1:12" ht="35.1" customHeight="1">
      <c r="A6" s="126" t="s">
        <v>125</v>
      </c>
      <c r="B6" s="155" t="s">
        <v>2581</v>
      </c>
      <c r="C6" s="193">
        <v>3</v>
      </c>
      <c r="D6" s="1658"/>
      <c r="E6" s="194" t="s">
        <v>391</v>
      </c>
      <c r="F6" s="194" t="s">
        <v>392</v>
      </c>
      <c r="G6" s="194" t="s">
        <v>393</v>
      </c>
      <c r="H6" s="127"/>
    </row>
    <row r="7" spans="1:12" ht="35.1" customHeight="1">
      <c r="A7" s="126" t="s">
        <v>130</v>
      </c>
      <c r="B7" s="155" t="s">
        <v>379</v>
      </c>
      <c r="C7" s="193">
        <v>4</v>
      </c>
      <c r="D7" s="1658"/>
      <c r="E7" s="194" t="s">
        <v>394</v>
      </c>
      <c r="F7" s="194" t="s">
        <v>395</v>
      </c>
      <c r="G7" s="194" t="s">
        <v>396</v>
      </c>
      <c r="H7" s="127"/>
    </row>
    <row r="8" spans="1:12" ht="35.1" customHeight="1">
      <c r="A8" s="126" t="s">
        <v>135</v>
      </c>
      <c r="B8" s="155" t="s">
        <v>380</v>
      </c>
      <c r="C8" s="193">
        <v>5</v>
      </c>
      <c r="D8" s="1658"/>
      <c r="E8" s="194" t="s">
        <v>397</v>
      </c>
      <c r="F8" s="194" t="s">
        <v>398</v>
      </c>
      <c r="G8" s="194" t="s">
        <v>399</v>
      </c>
      <c r="H8" s="127"/>
    </row>
    <row r="9" spans="1:12" ht="35.1" customHeight="1">
      <c r="A9" s="126" t="s">
        <v>140</v>
      </c>
      <c r="B9" s="155" t="s">
        <v>381</v>
      </c>
      <c r="C9" s="193">
        <v>6</v>
      </c>
      <c r="D9" s="1658"/>
      <c r="E9" s="194" t="s">
        <v>400</v>
      </c>
      <c r="F9" s="194" t="s">
        <v>401</v>
      </c>
      <c r="G9" s="194" t="s">
        <v>402</v>
      </c>
      <c r="H9" s="127"/>
    </row>
    <row r="10" spans="1:12" ht="35.1" customHeight="1">
      <c r="A10" s="129" t="s">
        <v>795</v>
      </c>
      <c r="B10" s="158" t="s">
        <v>382</v>
      </c>
      <c r="C10" s="193">
        <v>7</v>
      </c>
      <c r="D10" s="1658"/>
      <c r="E10" s="194" t="s">
        <v>403</v>
      </c>
      <c r="F10" s="194" t="s">
        <v>404</v>
      </c>
      <c r="G10" s="194" t="s">
        <v>405</v>
      </c>
      <c r="H10" s="127"/>
    </row>
    <row r="11" spans="1:12" ht="35.1" customHeight="1">
      <c r="A11" s="126" t="s">
        <v>149</v>
      </c>
      <c r="B11" s="155" t="s">
        <v>383</v>
      </c>
      <c r="C11" s="193">
        <v>8</v>
      </c>
      <c r="D11" s="1658"/>
      <c r="E11" s="194" t="s">
        <v>406</v>
      </c>
      <c r="F11" s="194" t="s">
        <v>407</v>
      </c>
      <c r="G11" s="194" t="s">
        <v>408</v>
      </c>
      <c r="H11" s="127"/>
    </row>
    <row r="12" spans="1:12" ht="35.1" customHeight="1">
      <c r="A12" s="126" t="s">
        <v>153</v>
      </c>
      <c r="B12" s="155" t="s">
        <v>384</v>
      </c>
      <c r="C12" s="193">
        <v>9</v>
      </c>
      <c r="D12" s="1658"/>
      <c r="E12" s="194" t="s">
        <v>409</v>
      </c>
      <c r="F12" s="194" t="s">
        <v>410</v>
      </c>
      <c r="G12" s="194" t="s">
        <v>411</v>
      </c>
      <c r="H12" s="127"/>
    </row>
    <row r="13" spans="1:12" ht="35.1" customHeight="1">
      <c r="A13" s="195" t="s">
        <v>497</v>
      </c>
      <c r="B13" s="155">
        <v>30</v>
      </c>
      <c r="C13" s="193">
        <v>10</v>
      </c>
      <c r="D13" s="1658"/>
      <c r="E13" s="194" t="s">
        <v>412</v>
      </c>
      <c r="F13" s="194" t="s">
        <v>413</v>
      </c>
      <c r="G13" s="194" t="s">
        <v>414</v>
      </c>
      <c r="H13" s="127"/>
    </row>
    <row r="14" spans="1:12" ht="35.1" customHeight="1">
      <c r="A14" s="126"/>
      <c r="B14" s="155"/>
      <c r="C14" s="193">
        <v>11</v>
      </c>
      <c r="D14" s="1658"/>
      <c r="E14" s="194" t="s">
        <v>415</v>
      </c>
      <c r="F14" s="194" t="s">
        <v>416</v>
      </c>
      <c r="G14" s="194" t="s">
        <v>417</v>
      </c>
      <c r="H14" s="127"/>
    </row>
    <row r="15" spans="1:12" ht="35.1" customHeight="1">
      <c r="A15" s="195"/>
      <c r="B15" s="155"/>
      <c r="C15" s="193">
        <v>12</v>
      </c>
      <c r="D15" s="1658"/>
      <c r="E15" s="194" t="s">
        <v>418</v>
      </c>
      <c r="F15" s="194" t="s">
        <v>419</v>
      </c>
      <c r="G15" s="194" t="s">
        <v>420</v>
      </c>
      <c r="H15" s="127"/>
    </row>
    <row r="16" spans="1:12" ht="35.1" customHeight="1">
      <c r="A16" s="196"/>
      <c r="B16" s="197"/>
      <c r="C16" s="193">
        <v>13</v>
      </c>
      <c r="D16" s="1658"/>
      <c r="E16" s="194" t="s">
        <v>421</v>
      </c>
      <c r="F16" s="194" t="s">
        <v>422</v>
      </c>
      <c r="G16" s="194" t="s">
        <v>423</v>
      </c>
      <c r="H16" s="198"/>
    </row>
    <row r="17" spans="1:8" ht="35.1" customHeight="1">
      <c r="A17" s="196"/>
      <c r="B17" s="197"/>
      <c r="C17" s="193">
        <v>14</v>
      </c>
      <c r="D17" s="1658"/>
      <c r="E17" s="194" t="s">
        <v>424</v>
      </c>
      <c r="F17" s="194" t="s">
        <v>425</v>
      </c>
      <c r="G17" s="194" t="s">
        <v>426</v>
      </c>
      <c r="H17" s="198"/>
    </row>
    <row r="18" spans="1:8" ht="35.1" customHeight="1">
      <c r="A18" s="196"/>
      <c r="B18" s="197"/>
      <c r="C18" s="193">
        <v>15</v>
      </c>
      <c r="D18" s="1658"/>
      <c r="E18" s="194" t="s">
        <v>427</v>
      </c>
      <c r="F18" s="194" t="s">
        <v>428</v>
      </c>
      <c r="G18" s="194" t="s">
        <v>429</v>
      </c>
      <c r="H18" s="198"/>
    </row>
    <row r="19" spans="1:8" ht="35.1" customHeight="1">
      <c r="A19" s="196"/>
      <c r="B19" s="197"/>
      <c r="C19" s="193">
        <v>16</v>
      </c>
      <c r="D19" s="1658"/>
      <c r="E19" s="194" t="s">
        <v>430</v>
      </c>
      <c r="F19" s="194" t="s">
        <v>431</v>
      </c>
      <c r="G19" s="194" t="s">
        <v>432</v>
      </c>
      <c r="H19" s="198"/>
    </row>
    <row r="20" spans="1:8" ht="35.1" customHeight="1">
      <c r="A20" s="196"/>
      <c r="B20" s="197"/>
      <c r="C20" s="193">
        <v>17</v>
      </c>
      <c r="D20" s="1658"/>
      <c r="E20" s="194" t="s">
        <v>433</v>
      </c>
      <c r="F20" s="194" t="s">
        <v>434</v>
      </c>
      <c r="G20" s="194" t="s">
        <v>435</v>
      </c>
      <c r="H20" s="198"/>
    </row>
    <row r="21" spans="1:8" ht="17.25">
      <c r="A21" s="196"/>
      <c r="B21" s="197"/>
      <c r="C21" s="193">
        <v>18</v>
      </c>
      <c r="D21" s="1658"/>
      <c r="E21" s="194" t="s">
        <v>436</v>
      </c>
      <c r="F21" s="194" t="s">
        <v>437</v>
      </c>
      <c r="G21" s="194" t="s">
        <v>438</v>
      </c>
      <c r="H21" s="198"/>
    </row>
    <row r="22" spans="1:8" ht="17.25">
      <c r="A22" s="196"/>
      <c r="B22" s="197"/>
      <c r="C22" s="193">
        <v>19</v>
      </c>
      <c r="D22" s="1658"/>
      <c r="E22" s="194" t="s">
        <v>439</v>
      </c>
      <c r="F22" s="194" t="s">
        <v>440</v>
      </c>
      <c r="G22" s="194" t="s">
        <v>441</v>
      </c>
      <c r="H22" s="198"/>
    </row>
    <row r="23" spans="1:8" ht="17.25">
      <c r="A23" s="196"/>
      <c r="B23" s="197"/>
      <c r="C23" s="193">
        <v>20</v>
      </c>
      <c r="D23" s="1658"/>
      <c r="E23" s="194" t="s">
        <v>442</v>
      </c>
      <c r="F23" s="194" t="s">
        <v>443</v>
      </c>
      <c r="G23" s="194" t="s">
        <v>444</v>
      </c>
      <c r="H23" s="198"/>
    </row>
    <row r="24" spans="1:8" ht="17.25">
      <c r="A24" s="196"/>
      <c r="B24" s="197"/>
      <c r="C24" s="193">
        <v>21</v>
      </c>
      <c r="D24" s="1658"/>
      <c r="E24" s="194" t="s">
        <v>445</v>
      </c>
      <c r="F24" s="194" t="s">
        <v>446</v>
      </c>
      <c r="G24" s="194" t="s">
        <v>447</v>
      </c>
      <c r="H24" s="198"/>
    </row>
    <row r="25" spans="1:8" ht="17.25">
      <c r="A25" s="196"/>
      <c r="B25" s="197"/>
      <c r="C25" s="193">
        <v>22</v>
      </c>
      <c r="D25" s="1658"/>
      <c r="E25" s="194" t="s">
        <v>448</v>
      </c>
      <c r="F25" s="194" t="s">
        <v>449</v>
      </c>
      <c r="G25" s="194" t="s">
        <v>450</v>
      </c>
      <c r="H25" s="198"/>
    </row>
    <row r="26" spans="1:8" ht="17.25">
      <c r="A26" s="196"/>
      <c r="B26" s="197"/>
      <c r="C26" s="193">
        <v>23</v>
      </c>
      <c r="D26" s="1658"/>
      <c r="E26" s="194" t="s">
        <v>451</v>
      </c>
      <c r="F26" s="194" t="s">
        <v>452</v>
      </c>
      <c r="G26" s="194" t="s">
        <v>453</v>
      </c>
      <c r="H26" s="198"/>
    </row>
    <row r="27" spans="1:8" ht="17.25">
      <c r="A27" s="196"/>
      <c r="B27" s="197"/>
      <c r="C27" s="193">
        <v>24</v>
      </c>
      <c r="D27" s="1658"/>
      <c r="E27" s="194" t="s">
        <v>454</v>
      </c>
      <c r="F27" s="194" t="s">
        <v>455</v>
      </c>
      <c r="G27" s="194" t="s">
        <v>456</v>
      </c>
      <c r="H27" s="198"/>
    </row>
    <row r="28" spans="1:8" ht="17.25">
      <c r="A28" s="196"/>
      <c r="B28" s="197"/>
      <c r="C28" s="193">
        <v>25</v>
      </c>
      <c r="D28" s="1658"/>
      <c r="E28" s="194" t="s">
        <v>457</v>
      </c>
      <c r="F28" s="194" t="s">
        <v>458</v>
      </c>
      <c r="G28" s="194" t="s">
        <v>459</v>
      </c>
      <c r="H28" s="198"/>
    </row>
    <row r="29" spans="1:8" ht="17.25">
      <c r="A29" s="196"/>
      <c r="B29" s="197"/>
      <c r="C29" s="193">
        <v>26</v>
      </c>
      <c r="D29" s="1658"/>
      <c r="E29" s="194" t="s">
        <v>460</v>
      </c>
      <c r="F29" s="194" t="s">
        <v>461</v>
      </c>
      <c r="G29" s="194" t="s">
        <v>462</v>
      </c>
      <c r="H29" s="198"/>
    </row>
    <row r="30" spans="1:8" ht="17.25">
      <c r="A30" s="196"/>
      <c r="B30" s="197"/>
      <c r="C30" s="193">
        <v>27</v>
      </c>
      <c r="D30" s="1658"/>
      <c r="E30" s="194" t="s">
        <v>463</v>
      </c>
      <c r="F30" s="194" t="s">
        <v>464</v>
      </c>
      <c r="G30" s="194" t="s">
        <v>465</v>
      </c>
      <c r="H30" s="198"/>
    </row>
    <row r="31" spans="1:8" ht="17.25">
      <c r="A31" s="196"/>
      <c r="B31" s="197"/>
      <c r="C31" s="193">
        <v>28</v>
      </c>
      <c r="D31" s="1658"/>
      <c r="E31" s="99" t="s">
        <v>466</v>
      </c>
      <c r="F31" s="99" t="s">
        <v>467</v>
      </c>
      <c r="G31" s="99" t="s">
        <v>468</v>
      </c>
      <c r="H31" s="198"/>
    </row>
    <row r="32" spans="1:8" ht="17.25">
      <c r="A32" s="196"/>
      <c r="B32" s="197"/>
      <c r="C32" s="193">
        <v>29</v>
      </c>
      <c r="D32" s="1658"/>
      <c r="E32" s="99" t="s">
        <v>469</v>
      </c>
      <c r="F32" s="99" t="s">
        <v>470</v>
      </c>
      <c r="G32" s="99" t="s">
        <v>471</v>
      </c>
      <c r="H32" s="198"/>
    </row>
    <row r="33" spans="1:8" ht="18" thickBot="1">
      <c r="A33" s="199"/>
      <c r="B33" s="200"/>
      <c r="C33" s="201">
        <v>30</v>
      </c>
      <c r="D33" s="1659"/>
      <c r="E33" s="118" t="s">
        <v>472</v>
      </c>
      <c r="F33" s="118" t="s">
        <v>473</v>
      </c>
      <c r="G33" s="118" t="s">
        <v>474</v>
      </c>
      <c r="H33" s="202"/>
    </row>
  </sheetData>
  <mergeCells count="3">
    <mergeCell ref="A2:B2"/>
    <mergeCell ref="C2:H2"/>
    <mergeCell ref="D4:D33"/>
  </mergeCells>
  <phoneticPr fontId="20" type="noConversion"/>
  <hyperlinks>
    <hyperlink ref="B10" r:id="rId1" xr:uid="{02A64C4D-EA7D-4D4C-9F4E-2777764003D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AF2A-FEAA-4EB0-BFBA-02AF39536F21}">
  <sheetPr codeName="Sheet51">
    <tabColor rgb="FF00B050"/>
  </sheetPr>
  <dimension ref="A1:L14"/>
  <sheetViews>
    <sheetView zoomScaleNormal="100" workbookViewId="0">
      <selection activeCell="D26" sqref="D26"/>
    </sheetView>
  </sheetViews>
  <sheetFormatPr defaultColWidth="22.21875" defaultRowHeight="13.5"/>
  <cols>
    <col min="1" max="1" width="29.33203125" bestFit="1" customWidth="1"/>
    <col min="2" max="2" width="21.44140625" bestFit="1" customWidth="1"/>
    <col min="3" max="3" width="5.33203125" bestFit="1" customWidth="1"/>
    <col min="4" max="4" width="11.6640625" bestFit="1" customWidth="1"/>
    <col min="5" max="5" width="8.21875" bestFit="1" customWidth="1"/>
    <col min="6" max="6" width="16.109375" bestFit="1" customWidth="1"/>
    <col min="7" max="7" width="15" bestFit="1" customWidth="1"/>
    <col min="8" max="8" width="5.33203125" bestFit="1" customWidth="1"/>
  </cols>
  <sheetData>
    <row r="1" spans="1:12" ht="14.25" thickBot="1">
      <c r="A1" s="2165"/>
      <c r="B1" s="2165"/>
      <c r="C1" s="2165"/>
      <c r="D1" s="2165"/>
      <c r="E1" s="2165"/>
      <c r="F1" s="2165"/>
      <c r="G1" s="2165"/>
      <c r="H1" s="2165"/>
    </row>
    <row r="2" spans="1:12" ht="2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2" ht="21" thickBot="1">
      <c r="A3" s="1611" t="s">
        <v>507</v>
      </c>
      <c r="B3" s="1612" t="s">
        <v>2143</v>
      </c>
      <c r="C3" s="1598" t="s">
        <v>108</v>
      </c>
      <c r="D3" s="1598" t="s">
        <v>109</v>
      </c>
      <c r="E3" s="1598" t="s">
        <v>110</v>
      </c>
      <c r="F3" s="1598" t="s">
        <v>111</v>
      </c>
      <c r="G3" s="1598" t="s">
        <v>112</v>
      </c>
      <c r="H3" s="1594" t="s">
        <v>113</v>
      </c>
      <c r="I3" s="1595" t="s">
        <v>2422</v>
      </c>
      <c r="J3" s="1363" t="s">
        <v>2423</v>
      </c>
      <c r="K3" s="1363" t="s">
        <v>2424</v>
      </c>
      <c r="L3" s="1364" t="s">
        <v>2425</v>
      </c>
    </row>
    <row r="4" spans="1:12" ht="20.25">
      <c r="A4" s="1611" t="s">
        <v>508</v>
      </c>
      <c r="B4" s="1612" t="s">
        <v>1070</v>
      </c>
      <c r="C4" s="1598">
        <v>1</v>
      </c>
      <c r="D4" s="2164">
        <v>44177</v>
      </c>
      <c r="E4" s="1613" t="s">
        <v>1924</v>
      </c>
      <c r="F4" s="1613" t="s">
        <v>1925</v>
      </c>
      <c r="G4" s="1613" t="s">
        <v>1926</v>
      </c>
      <c r="H4" s="1594"/>
    </row>
    <row r="5" spans="1:12" ht="26.25">
      <c r="A5" s="1614" t="s">
        <v>120</v>
      </c>
      <c r="B5" s="1612" t="s">
        <v>1071</v>
      </c>
      <c r="C5" s="1598">
        <v>2</v>
      </c>
      <c r="D5" s="2164"/>
      <c r="E5" s="974"/>
      <c r="F5" s="974"/>
      <c r="G5" s="974"/>
      <c r="H5" s="1594"/>
    </row>
    <row r="6" spans="1:12" ht="27">
      <c r="A6" s="1611" t="s">
        <v>510</v>
      </c>
      <c r="B6" s="1612" t="s">
        <v>2664</v>
      </c>
      <c r="C6" s="1598">
        <v>3</v>
      </c>
      <c r="D6" s="2164"/>
      <c r="E6" s="974"/>
      <c r="F6" s="974"/>
      <c r="G6" s="974"/>
      <c r="H6" s="1594"/>
    </row>
    <row r="7" spans="1:12" ht="20.25">
      <c r="A7" s="1611" t="s">
        <v>511</v>
      </c>
      <c r="B7" s="1612" t="s">
        <v>1072</v>
      </c>
      <c r="C7" s="1598">
        <v>4</v>
      </c>
      <c r="D7" s="2164"/>
      <c r="E7" s="974"/>
      <c r="F7" s="974"/>
      <c r="G7" s="974"/>
      <c r="H7" s="1594"/>
    </row>
    <row r="8" spans="1:12" ht="20.25">
      <c r="A8" s="1611" t="s">
        <v>513</v>
      </c>
      <c r="B8" s="1612" t="s">
        <v>1073</v>
      </c>
      <c r="C8" s="1598">
        <v>5</v>
      </c>
      <c r="D8" s="2164"/>
      <c r="E8" s="974"/>
      <c r="F8" s="974"/>
      <c r="G8" s="974"/>
      <c r="H8" s="1594"/>
    </row>
    <row r="9" spans="1:12" ht="20.25">
      <c r="A9" s="1611" t="s">
        <v>1078</v>
      </c>
      <c r="B9" s="1612" t="s">
        <v>1074</v>
      </c>
      <c r="C9" s="1598">
        <v>6</v>
      </c>
      <c r="D9" s="2164"/>
      <c r="E9" s="974"/>
      <c r="F9" s="974"/>
      <c r="G9" s="974"/>
      <c r="H9" s="1594"/>
    </row>
    <row r="10" spans="1:12" ht="20.25">
      <c r="A10" s="420" t="s">
        <v>1008</v>
      </c>
      <c r="B10" s="1615" t="s">
        <v>1075</v>
      </c>
      <c r="C10" s="1598">
        <v>7</v>
      </c>
      <c r="D10" s="2164"/>
      <c r="E10" s="1613"/>
      <c r="F10" s="974"/>
      <c r="G10" s="974"/>
      <c r="H10" s="1594"/>
    </row>
    <row r="11" spans="1:12" ht="20.25">
      <c r="A11" s="1611" t="s">
        <v>518</v>
      </c>
      <c r="B11" s="1612" t="s">
        <v>1070</v>
      </c>
      <c r="C11" s="1598">
        <v>8</v>
      </c>
      <c r="D11" s="2164"/>
      <c r="E11" s="1613"/>
      <c r="F11" s="1613"/>
      <c r="G11" s="1613"/>
      <c r="H11" s="1594"/>
    </row>
    <row r="12" spans="1:12" ht="20.25">
      <c r="A12" s="1616" t="s">
        <v>520</v>
      </c>
      <c r="B12" s="1617" t="s">
        <v>1077</v>
      </c>
      <c r="C12" s="1598">
        <v>9</v>
      </c>
      <c r="D12" s="2164"/>
      <c r="E12" s="974"/>
      <c r="F12" s="1613"/>
      <c r="G12" s="1613"/>
      <c r="H12" s="1594"/>
    </row>
    <row r="13" spans="1:12" ht="14.25">
      <c r="A13" s="1594"/>
      <c r="B13" s="1612">
        <v>1</v>
      </c>
      <c r="C13" s="1598">
        <v>10</v>
      </c>
      <c r="D13" s="2164"/>
      <c r="E13" s="974"/>
      <c r="F13" s="974"/>
      <c r="G13" s="974"/>
      <c r="H13" s="1594"/>
    </row>
    <row r="14" spans="1:12" ht="16.5">
      <c r="A14" s="459"/>
      <c r="B14" s="1615"/>
      <c r="C14" s="1598">
        <v>11</v>
      </c>
      <c r="D14" s="2164"/>
      <c r="E14" s="1613"/>
      <c r="F14" s="974"/>
      <c r="G14" s="974"/>
      <c r="H14" s="1594"/>
    </row>
  </sheetData>
  <sortState xmlns:xlrd2="http://schemas.microsoft.com/office/spreadsheetml/2017/richdata2" ref="E4:G14">
    <sortCondition ref="E4:E14"/>
  </sortState>
  <mergeCells count="4">
    <mergeCell ref="A2:B2"/>
    <mergeCell ref="C2:H2"/>
    <mergeCell ref="D4:D14"/>
    <mergeCell ref="A1:H1"/>
  </mergeCells>
  <phoneticPr fontId="20" type="noConversion"/>
  <hyperlinks>
    <hyperlink ref="B10" r:id="rId1" xr:uid="{A374B19F-BE02-46CE-85C4-05917CA9AF5B}"/>
  </hyperlinks>
  <pageMargins left="0.7" right="0.7" top="0.75" bottom="0.75" header="0.3" footer="0.3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CDC1-4BEC-4345-A81B-D2F27553DF60}">
  <sheetPr codeName="Sheet57">
    <tabColor rgb="FF00B050"/>
  </sheetPr>
  <dimension ref="A1:M16"/>
  <sheetViews>
    <sheetView zoomScaleNormal="100" workbookViewId="0">
      <selection activeCell="H14" sqref="H14"/>
    </sheetView>
  </sheetViews>
  <sheetFormatPr defaultRowHeight="13.5"/>
  <cols>
    <col min="1" max="1" width="23" bestFit="1" customWidth="1"/>
    <col min="2" max="2" width="20.1093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0.100000000000001" customHeight="1" thickBot="1">
      <c r="A3" s="445" t="s">
        <v>105</v>
      </c>
      <c r="B3" s="446" t="s">
        <v>1545</v>
      </c>
      <c r="C3" s="447" t="s">
        <v>108</v>
      </c>
      <c r="D3" s="525" t="s">
        <v>109</v>
      </c>
      <c r="E3" s="1151" t="s">
        <v>110</v>
      </c>
      <c r="F3" s="1151" t="s">
        <v>111</v>
      </c>
      <c r="G3" s="1151" t="s">
        <v>112</v>
      </c>
      <c r="H3" s="1152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0.100000000000001" customHeight="1">
      <c r="A4" s="451" t="s">
        <v>114</v>
      </c>
      <c r="B4" s="452" t="s">
        <v>1322</v>
      </c>
      <c r="C4" s="526">
        <v>1</v>
      </c>
      <c r="D4" s="1596">
        <v>44177</v>
      </c>
      <c r="E4" s="1398" t="s">
        <v>2648</v>
      </c>
      <c r="F4" s="1398" t="s">
        <v>2644</v>
      </c>
      <c r="G4" s="1398" t="s">
        <v>2645</v>
      </c>
      <c r="H4" s="1594" t="s">
        <v>1393</v>
      </c>
      <c r="J4" s="25" t="s">
        <v>119</v>
      </c>
      <c r="K4" s="26"/>
      <c r="L4" s="26"/>
      <c r="M4" s="27"/>
    </row>
    <row r="5" spans="1:13" ht="20.100000000000001" customHeight="1">
      <c r="A5" s="523" t="s">
        <v>120</v>
      </c>
      <c r="B5" s="452">
        <v>31130500223</v>
      </c>
      <c r="C5" s="527">
        <v>2</v>
      </c>
      <c r="D5" s="1594"/>
      <c r="E5" s="678" t="s">
        <v>1337</v>
      </c>
      <c r="F5" s="678" t="s">
        <v>1403</v>
      </c>
      <c r="G5" s="678" t="s">
        <v>2637</v>
      </c>
      <c r="H5" s="1594" t="s">
        <v>1393</v>
      </c>
    </row>
    <row r="6" spans="1:13" ht="20.100000000000001" customHeight="1">
      <c r="A6" s="451" t="s">
        <v>125</v>
      </c>
      <c r="B6" s="452" t="s">
        <v>2662</v>
      </c>
      <c r="C6" s="527">
        <v>3</v>
      </c>
      <c r="D6" s="1594"/>
      <c r="E6" s="1398" t="s">
        <v>2698</v>
      </c>
      <c r="F6" s="1398" t="s">
        <v>2646</v>
      </c>
      <c r="G6" s="1398" t="s">
        <v>2647</v>
      </c>
      <c r="H6" s="1594" t="s">
        <v>1400</v>
      </c>
    </row>
    <row r="7" spans="1:13" ht="20.100000000000001" customHeight="1">
      <c r="A7" s="451" t="s">
        <v>130</v>
      </c>
      <c r="B7" s="452" t="s">
        <v>1329</v>
      </c>
      <c r="C7" s="527">
        <v>4</v>
      </c>
      <c r="D7" s="1594"/>
      <c r="E7" s="678" t="s">
        <v>1339</v>
      </c>
      <c r="F7" s="678" t="s">
        <v>1340</v>
      </c>
      <c r="G7" s="678" t="s">
        <v>2636</v>
      </c>
      <c r="H7" s="1594" t="s">
        <v>1400</v>
      </c>
    </row>
    <row r="8" spans="1:13" ht="20.100000000000001" customHeight="1">
      <c r="A8" s="451" t="s">
        <v>135</v>
      </c>
      <c r="B8" s="452" t="s">
        <v>1332</v>
      </c>
      <c r="C8" s="527">
        <v>5</v>
      </c>
      <c r="D8" s="1594"/>
      <c r="E8" s="459" t="s">
        <v>1342</v>
      </c>
      <c r="F8" s="459" t="s">
        <v>1343</v>
      </c>
      <c r="G8" s="459" t="s">
        <v>1412</v>
      </c>
      <c r="H8" s="1594" t="s">
        <v>1400</v>
      </c>
    </row>
    <row r="9" spans="1:13" ht="20.100000000000001" customHeight="1">
      <c r="A9" s="451" t="s">
        <v>140</v>
      </c>
      <c r="B9" s="452" t="s">
        <v>1335</v>
      </c>
      <c r="C9" s="527">
        <v>6</v>
      </c>
      <c r="D9" s="1594"/>
      <c r="E9" s="459" t="s">
        <v>1409</v>
      </c>
      <c r="F9" s="459" t="s">
        <v>1410</v>
      </c>
      <c r="G9" s="459" t="s">
        <v>1411</v>
      </c>
      <c r="H9" s="1594" t="s">
        <v>1400</v>
      </c>
    </row>
    <row r="10" spans="1:13" ht="20.100000000000001" customHeight="1">
      <c r="A10" s="457" t="s">
        <v>1118</v>
      </c>
      <c r="B10" s="509" t="s">
        <v>1336</v>
      </c>
      <c r="C10" s="527">
        <v>7</v>
      </c>
      <c r="D10" s="1594"/>
      <c r="E10" s="678" t="s">
        <v>1344</v>
      </c>
      <c r="F10" s="678" t="s">
        <v>1345</v>
      </c>
      <c r="G10" s="678" t="s">
        <v>1346</v>
      </c>
      <c r="H10" s="1594" t="s">
        <v>1400</v>
      </c>
    </row>
    <row r="11" spans="1:13" ht="20.100000000000001" customHeight="1">
      <c r="A11" s="451" t="s">
        <v>149</v>
      </c>
      <c r="B11" s="452" t="s">
        <v>1338</v>
      </c>
      <c r="C11" s="527">
        <v>8</v>
      </c>
      <c r="D11" s="1594"/>
      <c r="E11" s="678" t="s">
        <v>1401</v>
      </c>
      <c r="F11" s="678" t="s">
        <v>1402</v>
      </c>
      <c r="G11" s="678" t="s">
        <v>2634</v>
      </c>
      <c r="H11" s="1594" t="s">
        <v>1400</v>
      </c>
    </row>
    <row r="12" spans="1:13" ht="20.100000000000001" customHeight="1">
      <c r="A12" s="451" t="s">
        <v>153</v>
      </c>
      <c r="B12" s="452" t="s">
        <v>1341</v>
      </c>
      <c r="C12" s="527">
        <v>9</v>
      </c>
      <c r="D12" s="1398"/>
      <c r="E12" s="678" t="s">
        <v>1347</v>
      </c>
      <c r="F12" s="678" t="s">
        <v>1348</v>
      </c>
      <c r="G12" s="678" t="s">
        <v>1349</v>
      </c>
      <c r="H12" s="1398"/>
    </row>
    <row r="13" spans="1:13" ht="20.100000000000001" customHeight="1">
      <c r="A13" s="658"/>
      <c r="B13" s="659">
        <v>10</v>
      </c>
      <c r="C13" s="527">
        <v>10</v>
      </c>
      <c r="D13" s="1398"/>
      <c r="E13" s="678" t="s">
        <v>1350</v>
      </c>
      <c r="F13" s="678" t="s">
        <v>1351</v>
      </c>
      <c r="G13" s="678" t="s">
        <v>1352</v>
      </c>
      <c r="H13" s="1398"/>
    </row>
    <row r="14" spans="1:13" ht="20.100000000000001" customHeight="1">
      <c r="A14" s="660"/>
      <c r="B14" s="661"/>
      <c r="C14" s="453">
        <v>11</v>
      </c>
    </row>
    <row r="15" spans="1:13" ht="20.100000000000001" customHeight="1">
      <c r="A15" s="523"/>
      <c r="B15" s="452"/>
      <c r="C15" s="455">
        <v>12</v>
      </c>
    </row>
    <row r="16" spans="1:13" ht="20.100000000000001" customHeight="1" thickBot="1">
      <c r="A16" s="528"/>
      <c r="B16" s="466"/>
      <c r="C16" s="467">
        <v>13</v>
      </c>
      <c r="K16" s="665"/>
    </row>
  </sheetData>
  <sortState xmlns:xlrd2="http://schemas.microsoft.com/office/spreadsheetml/2017/richdata2" ref="E4:G13">
    <sortCondition ref="E4:E13"/>
  </sortState>
  <mergeCells count="2">
    <mergeCell ref="A2:B2"/>
    <mergeCell ref="C2:H2"/>
  </mergeCells>
  <phoneticPr fontId="20" type="noConversion"/>
  <hyperlinks>
    <hyperlink ref="B10" r:id="rId1" xr:uid="{CCC57FE0-A204-4A0E-A2A6-134390348B37}"/>
  </hyperlinks>
  <pageMargins left="0.7" right="0.7" top="0.75" bottom="0.75" header="0.3" footer="0.3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7C32-FED0-464A-A75C-CBE0E9A6880F}">
  <sheetPr>
    <tabColor rgb="FF00B050"/>
  </sheetPr>
  <dimension ref="A1:M13"/>
  <sheetViews>
    <sheetView zoomScaleNormal="100" workbookViewId="0">
      <selection activeCell="D26" sqref="D26"/>
    </sheetView>
  </sheetViews>
  <sheetFormatPr defaultColWidth="14.44140625" defaultRowHeight="13.5"/>
  <cols>
    <col min="1" max="1" width="23" bestFit="1" customWidth="1"/>
    <col min="2" max="2" width="21.21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s="1323" customFormat="1" ht="27.95" customHeight="1" thickBot="1">
      <c r="A2" s="2145" t="s">
        <v>103</v>
      </c>
      <c r="B2" s="2146"/>
      <c r="C2" s="2147" t="s">
        <v>104</v>
      </c>
      <c r="D2" s="2148"/>
      <c r="E2" s="2148"/>
      <c r="F2" s="2148"/>
      <c r="G2" s="2148"/>
      <c r="H2" s="2149"/>
    </row>
    <row r="3" spans="1:13" s="1323" customFormat="1" ht="27.95" customHeight="1" thickBot="1">
      <c r="A3" s="445" t="s">
        <v>105</v>
      </c>
      <c r="B3" s="1324" t="s">
        <v>2367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1325"/>
    </row>
    <row r="4" spans="1:13" s="1323" customFormat="1" ht="27.95" customHeight="1">
      <c r="A4" s="451" t="s">
        <v>114</v>
      </c>
      <c r="B4" s="1326" t="s">
        <v>2584</v>
      </c>
      <c r="C4" s="453">
        <v>1</v>
      </c>
      <c r="D4" s="2150">
        <v>44177</v>
      </c>
      <c r="E4" s="478" t="s">
        <v>2368</v>
      </c>
      <c r="F4" s="1322" t="s">
        <v>2369</v>
      </c>
      <c r="G4" s="478" t="s">
        <v>2370</v>
      </c>
      <c r="H4" s="454"/>
      <c r="J4" s="1327" t="s">
        <v>119</v>
      </c>
      <c r="K4" s="1328"/>
      <c r="L4" s="1328"/>
      <c r="M4" s="1329"/>
    </row>
    <row r="5" spans="1:13" s="1323" customFormat="1" ht="27.95" customHeight="1">
      <c r="A5" s="1330" t="s">
        <v>120</v>
      </c>
      <c r="B5" s="1326" t="s">
        <v>2371</v>
      </c>
      <c r="C5" s="455">
        <v>2</v>
      </c>
      <c r="D5" s="2166"/>
      <c r="E5" s="459"/>
      <c r="F5" s="459"/>
      <c r="G5" s="459"/>
      <c r="H5" s="456"/>
    </row>
    <row r="6" spans="1:13" s="1323" customFormat="1" ht="27.95" customHeight="1">
      <c r="A6" s="451" t="s">
        <v>125</v>
      </c>
      <c r="B6" s="1326" t="s">
        <v>2681</v>
      </c>
      <c r="C6" s="455">
        <v>3</v>
      </c>
      <c r="D6" s="2166"/>
      <c r="E6" s="459"/>
      <c r="F6" s="459"/>
      <c r="G6" s="459"/>
      <c r="H6" s="456"/>
    </row>
    <row r="7" spans="1:13" s="1323" customFormat="1" ht="27.95" customHeight="1">
      <c r="A7" s="451" t="s">
        <v>130</v>
      </c>
      <c r="B7" s="1326" t="s">
        <v>2372</v>
      </c>
      <c r="C7" s="455">
        <v>4</v>
      </c>
      <c r="D7" s="2166"/>
      <c r="E7" s="459"/>
      <c r="F7" s="459"/>
      <c r="G7" s="459"/>
      <c r="H7" s="456"/>
    </row>
    <row r="8" spans="1:13" s="1323" customFormat="1" ht="27.95" customHeight="1">
      <c r="A8" s="451" t="s">
        <v>135</v>
      </c>
      <c r="B8" s="1326" t="s">
        <v>2373</v>
      </c>
      <c r="C8" s="455">
        <v>5</v>
      </c>
      <c r="D8" s="2166"/>
      <c r="E8" s="479"/>
      <c r="F8" s="459"/>
      <c r="G8" s="459"/>
      <c r="H8" s="456"/>
    </row>
    <row r="9" spans="1:13" s="1323" customFormat="1" ht="27.95" customHeight="1">
      <c r="A9" s="451" t="s">
        <v>140</v>
      </c>
      <c r="B9" s="1326" t="s">
        <v>2374</v>
      </c>
      <c r="C9" s="455">
        <v>6</v>
      </c>
      <c r="D9" s="2166"/>
      <c r="E9" s="459"/>
      <c r="F9" s="459"/>
      <c r="G9" s="459"/>
      <c r="H9" s="456"/>
    </row>
    <row r="10" spans="1:13" s="1323" customFormat="1" ht="27.95" customHeight="1">
      <c r="A10" s="457" t="s">
        <v>1171</v>
      </c>
      <c r="B10" s="1331" t="s">
        <v>2375</v>
      </c>
      <c r="C10" s="455">
        <v>7</v>
      </c>
      <c r="D10" s="2166"/>
      <c r="E10" s="459"/>
      <c r="F10" s="459"/>
      <c r="G10" s="459"/>
      <c r="H10" s="456"/>
    </row>
    <row r="11" spans="1:13" s="1323" customFormat="1" ht="27.95" customHeight="1">
      <c r="A11" s="451" t="s">
        <v>149</v>
      </c>
      <c r="B11" s="1326" t="s">
        <v>2376</v>
      </c>
      <c r="C11" s="455">
        <v>8</v>
      </c>
      <c r="D11" s="2166"/>
      <c r="E11" s="460"/>
      <c r="F11" s="461"/>
      <c r="G11" s="461"/>
      <c r="H11" s="456"/>
    </row>
    <row r="12" spans="1:13" s="1323" customFormat="1" ht="27.95" customHeight="1">
      <c r="A12" s="451" t="s">
        <v>153</v>
      </c>
      <c r="B12" s="1326" t="s">
        <v>2377</v>
      </c>
      <c r="C12" s="455">
        <v>9</v>
      </c>
      <c r="D12" s="2166"/>
      <c r="E12" s="462"/>
      <c r="F12" s="463"/>
      <c r="G12" s="463"/>
      <c r="H12" s="464"/>
    </row>
    <row r="13" spans="1:13" s="1323" customFormat="1" ht="27.95" customHeight="1" thickBot="1">
      <c r="A13" s="1332"/>
      <c r="B13" s="1333">
        <v>1</v>
      </c>
      <c r="C13" s="467">
        <v>10</v>
      </c>
      <c r="D13" s="2167"/>
      <c r="E13" s="468"/>
      <c r="F13" s="469"/>
      <c r="G13" s="469"/>
      <c r="H13" s="470"/>
    </row>
  </sheetData>
  <mergeCells count="3">
    <mergeCell ref="A2:B2"/>
    <mergeCell ref="C2:H2"/>
    <mergeCell ref="D4:D13"/>
  </mergeCells>
  <phoneticPr fontId="20" type="noConversion"/>
  <hyperlinks>
    <hyperlink ref="B10" r:id="rId1" xr:uid="{5A04DCC0-48F9-4024-BF95-1C7A39243E59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7144-243D-4301-A2A2-6EA686CB4A0B}">
  <sheetPr codeName="Sheet60">
    <tabColor rgb="FF00B050"/>
  </sheetPr>
  <dimension ref="A1:M13"/>
  <sheetViews>
    <sheetView zoomScaleNormal="100" workbookViewId="0">
      <selection activeCell="D26" sqref="D26"/>
    </sheetView>
  </sheetViews>
  <sheetFormatPr defaultColWidth="14.44140625" defaultRowHeight="13.5"/>
  <cols>
    <col min="1" max="1" width="23" bestFit="1" customWidth="1"/>
    <col min="2" max="2" width="21.21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71" t="s">
        <v>103</v>
      </c>
      <c r="B2" s="2172"/>
      <c r="C2" s="2168" t="s">
        <v>104</v>
      </c>
      <c r="D2" s="2169"/>
      <c r="E2" s="2169"/>
      <c r="F2" s="2169"/>
      <c r="G2" s="2169"/>
      <c r="H2" s="2170"/>
    </row>
    <row r="3" spans="1:13" ht="27.95" customHeight="1" thickBot="1">
      <c r="A3" s="698" t="s">
        <v>507</v>
      </c>
      <c r="B3" s="705" t="s">
        <v>1473</v>
      </c>
      <c r="C3" s="709" t="s">
        <v>956</v>
      </c>
      <c r="D3" s="708" t="s">
        <v>957</v>
      </c>
      <c r="E3" s="706" t="s">
        <v>230</v>
      </c>
      <c r="F3" s="706" t="s">
        <v>111</v>
      </c>
      <c r="G3" s="706" t="s">
        <v>958</v>
      </c>
      <c r="H3" s="707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7.95" customHeight="1">
      <c r="A4" s="699" t="s">
        <v>508</v>
      </c>
      <c r="B4" s="703" t="s">
        <v>1413</v>
      </c>
      <c r="C4" s="710">
        <v>1</v>
      </c>
      <c r="D4" s="2173">
        <v>44177</v>
      </c>
      <c r="E4" s="478" t="s">
        <v>2686</v>
      </c>
      <c r="F4" s="478" t="s">
        <v>2687</v>
      </c>
      <c r="G4" s="478" t="s">
        <v>2688</v>
      </c>
      <c r="H4" s="685"/>
      <c r="J4" s="25" t="s">
        <v>119</v>
      </c>
      <c r="K4" s="26"/>
      <c r="L4" s="26"/>
      <c r="M4" s="27"/>
    </row>
    <row r="5" spans="1:13" ht="27.95" customHeight="1">
      <c r="A5" s="700" t="s">
        <v>120</v>
      </c>
      <c r="B5" s="703">
        <v>31132000093</v>
      </c>
      <c r="C5" s="711">
        <v>2</v>
      </c>
      <c r="D5" s="2173"/>
      <c r="E5" s="459" t="s">
        <v>2689</v>
      </c>
      <c r="F5" s="459" t="s">
        <v>2690</v>
      </c>
      <c r="G5" s="459" t="s">
        <v>2691</v>
      </c>
      <c r="H5" s="687"/>
    </row>
    <row r="6" spans="1:13" ht="27.95" customHeight="1">
      <c r="A6" s="699" t="s">
        <v>510</v>
      </c>
      <c r="B6" s="703" t="s">
        <v>2680</v>
      </c>
      <c r="C6" s="711">
        <v>3</v>
      </c>
      <c r="D6" s="2173"/>
      <c r="E6" s="459" t="s">
        <v>2692</v>
      </c>
      <c r="F6" s="459" t="s">
        <v>2693</v>
      </c>
      <c r="G6" s="459" t="s">
        <v>2694</v>
      </c>
      <c r="H6" s="687"/>
    </row>
    <row r="7" spans="1:13" ht="27.95" customHeight="1">
      <c r="A7" s="699" t="s">
        <v>511</v>
      </c>
      <c r="B7" s="703" t="s">
        <v>1414</v>
      </c>
      <c r="C7" s="711">
        <v>4</v>
      </c>
      <c r="D7" s="2173"/>
      <c r="E7" s="459" t="s">
        <v>2695</v>
      </c>
      <c r="F7" s="459" t="s">
        <v>2696</v>
      </c>
      <c r="G7" s="459" t="s">
        <v>2697</v>
      </c>
      <c r="H7" s="687"/>
    </row>
    <row r="8" spans="1:13" ht="27.95" customHeight="1">
      <c r="A8" s="699" t="s">
        <v>513</v>
      </c>
      <c r="B8" s="703" t="s">
        <v>1415</v>
      </c>
      <c r="C8" s="711">
        <v>5</v>
      </c>
      <c r="D8" s="2173"/>
      <c r="E8" s="688"/>
      <c r="F8" s="686"/>
      <c r="G8" s="686"/>
      <c r="H8" s="687"/>
    </row>
    <row r="9" spans="1:13" ht="27.95" customHeight="1">
      <c r="A9" s="699" t="s">
        <v>515</v>
      </c>
      <c r="B9" s="703" t="s">
        <v>1416</v>
      </c>
      <c r="C9" s="711">
        <v>6</v>
      </c>
      <c r="D9" s="2173"/>
      <c r="E9" s="686"/>
      <c r="F9" s="686"/>
      <c r="G9" s="686"/>
      <c r="H9" s="687"/>
    </row>
    <row r="10" spans="1:13" ht="27.95" customHeight="1">
      <c r="A10" s="701" t="s">
        <v>975</v>
      </c>
      <c r="B10" s="713" t="s">
        <v>1417</v>
      </c>
      <c r="C10" s="711">
        <v>7</v>
      </c>
      <c r="D10" s="2173"/>
      <c r="E10" s="686"/>
      <c r="F10" s="686"/>
      <c r="G10" s="686"/>
      <c r="H10" s="687"/>
    </row>
    <row r="11" spans="1:13" ht="27.95" customHeight="1">
      <c r="A11" s="699" t="s">
        <v>518</v>
      </c>
      <c r="B11" s="703" t="s">
        <v>1387</v>
      </c>
      <c r="C11" s="711">
        <v>8</v>
      </c>
      <c r="D11" s="2173"/>
      <c r="E11" s="689"/>
      <c r="F11" s="690"/>
      <c r="G11" s="690"/>
      <c r="H11" s="687"/>
    </row>
    <row r="12" spans="1:13" ht="27.95" customHeight="1">
      <c r="A12" s="702" t="s">
        <v>520</v>
      </c>
      <c r="B12" s="703" t="s">
        <v>1388</v>
      </c>
      <c r="C12" s="711">
        <v>9</v>
      </c>
      <c r="D12" s="2173"/>
      <c r="E12" s="695"/>
      <c r="F12" s="696"/>
      <c r="G12" s="696"/>
      <c r="H12" s="697"/>
    </row>
    <row r="13" spans="1:13" ht="27.95" customHeight="1" thickBot="1">
      <c r="A13" s="694"/>
      <c r="B13" s="704">
        <v>4</v>
      </c>
      <c r="C13" s="712">
        <v>10</v>
      </c>
      <c r="D13" s="2174"/>
      <c r="E13" s="691"/>
      <c r="F13" s="692"/>
      <c r="G13" s="692"/>
      <c r="H13" s="693"/>
    </row>
  </sheetData>
  <mergeCells count="3">
    <mergeCell ref="C2:H2"/>
    <mergeCell ref="A2:B2"/>
    <mergeCell ref="D4:D13"/>
  </mergeCells>
  <phoneticPr fontId="20" type="noConversion"/>
  <hyperlinks>
    <hyperlink ref="B10" r:id="rId1" xr:uid="{50F62328-6389-4D34-834A-1D5EEB2EB26E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51BC-D57F-4EF3-86F6-79ADC30CCDCD}">
  <sheetPr>
    <tabColor rgb="FF00B050"/>
  </sheetPr>
  <dimension ref="A1:N13"/>
  <sheetViews>
    <sheetView workbookViewId="0">
      <selection activeCell="D26" sqref="D26"/>
    </sheetView>
  </sheetViews>
  <sheetFormatPr defaultRowHeight="13.5"/>
  <cols>
    <col min="1" max="1" width="23" bestFit="1" customWidth="1"/>
    <col min="2" max="2" width="27.88671875" bestFit="1" customWidth="1"/>
    <col min="4" max="4" width="20.33203125" customWidth="1"/>
  </cols>
  <sheetData>
    <row r="1" spans="1:14" ht="14.25" thickBot="1"/>
    <row r="2" spans="1:14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  <c r="I2" s="2175" t="s">
        <v>2432</v>
      </c>
      <c r="J2" s="2176"/>
      <c r="K2" s="2176"/>
      <c r="L2" s="2177"/>
    </row>
    <row r="3" spans="1:14" ht="27.95" customHeight="1" thickBot="1">
      <c r="A3" s="445" t="s">
        <v>105</v>
      </c>
      <c r="B3" s="446" t="s">
        <v>2462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90" t="s">
        <v>2422</v>
      </c>
      <c r="J3" s="1391" t="s">
        <v>2423</v>
      </c>
      <c r="K3" s="1391" t="s">
        <v>2424</v>
      </c>
      <c r="L3" s="1392" t="s">
        <v>2425</v>
      </c>
    </row>
    <row r="4" spans="1:14" ht="27.95" customHeight="1">
      <c r="A4" s="451" t="s">
        <v>114</v>
      </c>
      <c r="B4" s="452" t="s">
        <v>2586</v>
      </c>
      <c r="C4" s="453">
        <v>1</v>
      </c>
      <c r="D4" s="2150">
        <v>44177</v>
      </c>
      <c r="E4" s="668" t="s">
        <v>2433</v>
      </c>
      <c r="F4" s="668" t="s">
        <v>2434</v>
      </c>
      <c r="G4" s="668" t="s">
        <v>2435</v>
      </c>
      <c r="H4" s="1393"/>
      <c r="I4" s="1394"/>
      <c r="J4" s="1395"/>
      <c r="K4" s="2178" t="s">
        <v>2649</v>
      </c>
      <c r="L4" s="2179"/>
    </row>
    <row r="5" spans="1:14" ht="27.95" customHeight="1">
      <c r="A5" s="523" t="s">
        <v>120</v>
      </c>
      <c r="B5" s="452" t="s">
        <v>2436</v>
      </c>
      <c r="C5" s="455">
        <v>2</v>
      </c>
      <c r="D5" s="2150"/>
      <c r="E5" s="518" t="s">
        <v>2437</v>
      </c>
      <c r="F5" s="518" t="s">
        <v>2438</v>
      </c>
      <c r="G5" s="518" t="s">
        <v>2439</v>
      </c>
      <c r="H5" s="1396"/>
      <c r="I5" s="1397"/>
      <c r="J5" s="1398"/>
      <c r="K5" s="2180"/>
      <c r="L5" s="2181"/>
      <c r="N5" s="1399" t="s">
        <v>2440</v>
      </c>
    </row>
    <row r="6" spans="1:14" ht="27.95" customHeight="1">
      <c r="A6" s="451" t="s">
        <v>125</v>
      </c>
      <c r="B6" s="452" t="s">
        <v>2679</v>
      </c>
      <c r="C6" s="455">
        <v>3</v>
      </c>
      <c r="D6" s="2150"/>
      <c r="E6" s="518" t="s">
        <v>2441</v>
      </c>
      <c r="F6" s="518" t="s">
        <v>2442</v>
      </c>
      <c r="G6" s="518" t="s">
        <v>2443</v>
      </c>
      <c r="H6" s="1396"/>
      <c r="I6" s="1397"/>
      <c r="J6" s="1398"/>
      <c r="K6" s="2180"/>
      <c r="L6" s="2181"/>
      <c r="N6" s="1399" t="s">
        <v>2444</v>
      </c>
    </row>
    <row r="7" spans="1:14" ht="27.95" customHeight="1">
      <c r="A7" s="451" t="s">
        <v>130</v>
      </c>
      <c r="B7" s="452" t="s">
        <v>2445</v>
      </c>
      <c r="C7" s="455">
        <v>4</v>
      </c>
      <c r="D7" s="2150"/>
      <c r="E7" s="518" t="s">
        <v>2446</v>
      </c>
      <c r="F7" s="518" t="s">
        <v>2447</v>
      </c>
      <c r="G7" s="518" t="s">
        <v>2448</v>
      </c>
      <c r="H7" s="1396"/>
      <c r="I7" s="1397"/>
      <c r="J7" s="1398"/>
      <c r="K7" s="2180"/>
      <c r="L7" s="2181"/>
      <c r="N7" s="1399" t="s">
        <v>2449</v>
      </c>
    </row>
    <row r="8" spans="1:14" ht="27.95" customHeight="1">
      <c r="A8" s="451" t="s">
        <v>135</v>
      </c>
      <c r="B8" s="452" t="s">
        <v>2450</v>
      </c>
      <c r="C8" s="455">
        <v>5</v>
      </c>
      <c r="D8" s="2150"/>
      <c r="E8" s="517" t="s">
        <v>2451</v>
      </c>
      <c r="F8" s="518" t="s">
        <v>2452</v>
      </c>
      <c r="G8" s="518" t="s">
        <v>2453</v>
      </c>
      <c r="H8" s="1396"/>
      <c r="I8" s="1397"/>
      <c r="J8" s="1398"/>
      <c r="K8" s="2180"/>
      <c r="L8" s="2181"/>
      <c r="N8" s="1399" t="s">
        <v>2454</v>
      </c>
    </row>
    <row r="9" spans="1:14" ht="27.95" customHeight="1">
      <c r="A9" s="451" t="s">
        <v>140</v>
      </c>
      <c r="B9" s="452" t="s">
        <v>2455</v>
      </c>
      <c r="C9" s="455">
        <v>6</v>
      </c>
      <c r="D9" s="2150"/>
      <c r="E9" s="518"/>
      <c r="F9" s="518"/>
      <c r="G9" s="518"/>
      <c r="H9" s="1396"/>
      <c r="I9" s="1397"/>
      <c r="J9" s="1398"/>
      <c r="K9" s="2180"/>
      <c r="L9" s="2181"/>
      <c r="N9" s="1399" t="s">
        <v>2456</v>
      </c>
    </row>
    <row r="10" spans="1:14" ht="27.95" customHeight="1">
      <c r="A10" s="457" t="s">
        <v>1118</v>
      </c>
      <c r="B10" s="934" t="s">
        <v>2457</v>
      </c>
      <c r="C10" s="455">
        <v>7</v>
      </c>
      <c r="D10" s="2150"/>
      <c r="E10" s="518"/>
      <c r="F10" s="518"/>
      <c r="G10" s="518"/>
      <c r="H10" s="1396"/>
      <c r="I10" s="1397"/>
      <c r="J10" s="1398"/>
      <c r="K10" s="2180"/>
      <c r="L10" s="2181"/>
      <c r="N10" s="1399" t="s">
        <v>2458</v>
      </c>
    </row>
    <row r="11" spans="1:14" ht="27.95" customHeight="1">
      <c r="A11" s="451" t="s">
        <v>149</v>
      </c>
      <c r="B11" s="452" t="s">
        <v>2459</v>
      </c>
      <c r="C11" s="455">
        <v>8</v>
      </c>
      <c r="D11" s="2150"/>
      <c r="E11" s="519"/>
      <c r="F11" s="520"/>
      <c r="G11" s="520"/>
      <c r="H11" s="1396"/>
      <c r="I11" s="1397"/>
      <c r="J11" s="1398"/>
      <c r="K11" s="2180"/>
      <c r="L11" s="2181"/>
      <c r="N11" s="1399" t="s">
        <v>2460</v>
      </c>
    </row>
    <row r="12" spans="1:14" ht="27.95" customHeight="1">
      <c r="A12" s="451" t="s">
        <v>153</v>
      </c>
      <c r="B12" s="452" t="s">
        <v>2461</v>
      </c>
      <c r="C12" s="455">
        <v>9</v>
      </c>
      <c r="D12" s="2150"/>
      <c r="E12" s="521"/>
      <c r="F12" s="522"/>
      <c r="G12" s="522"/>
      <c r="H12" s="1400"/>
      <c r="I12" s="1397"/>
      <c r="J12" s="1398"/>
      <c r="K12" s="2180"/>
      <c r="L12" s="2181"/>
    </row>
    <row r="13" spans="1:14" ht="27.95" customHeight="1" thickBot="1">
      <c r="A13" s="465"/>
      <c r="B13" s="466">
        <v>5</v>
      </c>
      <c r="C13" s="467">
        <v>10</v>
      </c>
      <c r="D13" s="2151"/>
      <c r="E13" s="672"/>
      <c r="F13" s="673"/>
      <c r="G13" s="673"/>
      <c r="H13" s="1401"/>
      <c r="I13" s="1402"/>
      <c r="J13" s="1403"/>
      <c r="K13" s="2182"/>
      <c r="L13" s="2183"/>
    </row>
  </sheetData>
  <mergeCells count="5">
    <mergeCell ref="A2:B2"/>
    <mergeCell ref="C2:H2"/>
    <mergeCell ref="I2:L2"/>
    <mergeCell ref="D4:D13"/>
    <mergeCell ref="K4:L13"/>
  </mergeCells>
  <phoneticPr fontId="20" type="noConversion"/>
  <hyperlinks>
    <hyperlink ref="B10" r:id="rId1" xr:uid="{60D160D8-7E53-423D-9DC7-83A9872745BE}"/>
  </hyperlinks>
  <pageMargins left="0.7" right="0.7" top="0.75" bottom="0.75" header="0.3" footer="0.3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78EC-0FC0-42FA-9F9C-D6D00B5BCD28}">
  <sheetPr codeName="Sheet1">
    <tabColor rgb="FFFFFF00"/>
  </sheetPr>
  <dimension ref="A1:M20"/>
  <sheetViews>
    <sheetView workbookViewId="0">
      <selection activeCell="B6" sqref="B6"/>
    </sheetView>
  </sheetViews>
  <sheetFormatPr defaultColWidth="28.21875" defaultRowHeight="16.5"/>
  <cols>
    <col min="1" max="1" width="19.6640625" style="32" bestFit="1" customWidth="1"/>
    <col min="2" max="2" width="44.21875" style="44" bestFit="1" customWidth="1"/>
    <col min="3" max="3" width="5.109375" style="32" bestFit="1" customWidth="1"/>
    <col min="4" max="4" width="8.664062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5.21875" style="32" bestFit="1" customWidth="1"/>
    <col min="11" max="16384" width="28.21875" style="32"/>
  </cols>
  <sheetData>
    <row r="1" spans="1:13" ht="17.25" thickBot="1"/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245" t="s">
        <v>507</v>
      </c>
      <c r="B3" s="246" t="s">
        <v>69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247" t="s">
        <v>508</v>
      </c>
      <c r="B4" s="248" t="s">
        <v>509</v>
      </c>
      <c r="C4" s="147">
        <v>1</v>
      </c>
      <c r="D4" s="2184">
        <v>44051</v>
      </c>
      <c r="E4" s="249" t="s">
        <v>498</v>
      </c>
      <c r="F4" s="249" t="s">
        <v>499</v>
      </c>
      <c r="G4" s="249" t="s">
        <v>504</v>
      </c>
      <c r="H4" s="156"/>
      <c r="J4" s="25" t="s">
        <v>492</v>
      </c>
      <c r="K4" s="26"/>
      <c r="L4" s="26"/>
      <c r="M4" s="27"/>
    </row>
    <row r="5" spans="1:13" ht="35.1" customHeight="1">
      <c r="A5" s="250" t="s">
        <v>120</v>
      </c>
      <c r="B5" s="248" t="s">
        <v>522</v>
      </c>
      <c r="C5" s="148">
        <v>2</v>
      </c>
      <c r="D5" s="2184"/>
      <c r="E5" s="251" t="s">
        <v>500</v>
      </c>
      <c r="F5" s="251" t="s">
        <v>501</v>
      </c>
      <c r="G5" s="251" t="s">
        <v>505</v>
      </c>
      <c r="H5" s="157"/>
    </row>
    <row r="6" spans="1:13" ht="35.1" customHeight="1">
      <c r="A6" s="247" t="s">
        <v>510</v>
      </c>
      <c r="B6" s="248" t="s">
        <v>2678</v>
      </c>
      <c r="C6" s="148">
        <v>3</v>
      </c>
      <c r="D6" s="2184"/>
      <c r="E6" s="251" t="s">
        <v>502</v>
      </c>
      <c r="F6" s="251" t="s">
        <v>503</v>
      </c>
      <c r="G6" s="251" t="s">
        <v>506</v>
      </c>
      <c r="H6" s="157"/>
    </row>
    <row r="7" spans="1:13" ht="35.1" customHeight="1">
      <c r="A7" s="247" t="s">
        <v>511</v>
      </c>
      <c r="B7" s="248" t="s">
        <v>512</v>
      </c>
      <c r="C7" s="148">
        <v>4</v>
      </c>
      <c r="D7" s="2184"/>
      <c r="E7" s="87"/>
      <c r="F7" s="87"/>
      <c r="G7" s="87"/>
      <c r="H7" s="157"/>
    </row>
    <row r="8" spans="1:13" ht="35.1" customHeight="1">
      <c r="A8" s="247" t="s">
        <v>513</v>
      </c>
      <c r="B8" s="248" t="s">
        <v>514</v>
      </c>
      <c r="C8" s="148">
        <v>5</v>
      </c>
      <c r="D8" s="2184"/>
      <c r="E8" s="140"/>
      <c r="F8" s="87"/>
      <c r="G8" s="87"/>
      <c r="H8" s="157"/>
    </row>
    <row r="9" spans="1:13" ht="35.1" customHeight="1">
      <c r="A9" s="247" t="s">
        <v>515</v>
      </c>
      <c r="B9" s="248" t="s">
        <v>516</v>
      </c>
      <c r="C9" s="148">
        <v>6</v>
      </c>
      <c r="D9" s="2184"/>
      <c r="E9" s="87"/>
      <c r="F9" s="87"/>
      <c r="G9" s="87"/>
      <c r="H9" s="157"/>
    </row>
    <row r="10" spans="1:13" ht="35.1" customHeight="1">
      <c r="A10" s="252" t="s">
        <v>819</v>
      </c>
      <c r="B10" s="183" t="s">
        <v>517</v>
      </c>
      <c r="C10" s="148">
        <v>7</v>
      </c>
      <c r="D10" s="2184"/>
      <c r="E10" s="87"/>
      <c r="F10" s="87"/>
      <c r="G10" s="87"/>
      <c r="H10" s="157"/>
    </row>
    <row r="11" spans="1:13" ht="35.1" customHeight="1">
      <c r="A11" s="247" t="s">
        <v>518</v>
      </c>
      <c r="B11" s="248" t="s">
        <v>519</v>
      </c>
      <c r="C11" s="148">
        <v>8</v>
      </c>
      <c r="D11" s="2184"/>
      <c r="E11" s="159"/>
      <c r="F11" s="160"/>
      <c r="G11" s="160"/>
      <c r="H11" s="157"/>
    </row>
    <row r="12" spans="1:13" ht="35.1" customHeight="1">
      <c r="A12" s="253" t="s">
        <v>520</v>
      </c>
      <c r="B12" s="248" t="s">
        <v>521</v>
      </c>
      <c r="C12" s="148">
        <v>9</v>
      </c>
      <c r="D12" s="2184"/>
      <c r="E12" s="161"/>
      <c r="F12" s="162"/>
      <c r="G12" s="162"/>
      <c r="H12" s="163"/>
    </row>
    <row r="13" spans="1:13" ht="35.1" customHeight="1">
      <c r="A13" s="164" t="s">
        <v>495</v>
      </c>
      <c r="B13" s="165">
        <v>3</v>
      </c>
      <c r="C13" s="166">
        <v>10</v>
      </c>
      <c r="D13" s="2184"/>
      <c r="E13" s="161"/>
      <c r="F13" s="162"/>
      <c r="G13" s="162"/>
      <c r="H13" s="163"/>
    </row>
    <row r="14" spans="1:13" ht="35.1" customHeight="1">
      <c r="A14" s="164"/>
      <c r="B14" s="165"/>
      <c r="C14" s="166">
        <v>11</v>
      </c>
      <c r="D14" s="2184"/>
      <c r="E14" s="161"/>
      <c r="F14" s="162"/>
      <c r="G14" s="162"/>
      <c r="H14" s="163"/>
    </row>
    <row r="15" spans="1:13" ht="35.1" customHeight="1" thickBot="1">
      <c r="A15" s="167"/>
      <c r="B15" s="168"/>
      <c r="C15" s="169">
        <v>12</v>
      </c>
      <c r="D15" s="2185"/>
      <c r="E15" s="170"/>
      <c r="F15" s="171"/>
      <c r="G15" s="171"/>
      <c r="H15" s="172"/>
    </row>
    <row r="16" spans="1:13" ht="35.1" customHeight="1"/>
    <row r="17" spans="11:11" ht="35.1" customHeight="1"/>
    <row r="18" spans="11:11" ht="35.1" customHeight="1">
      <c r="K18" s="221"/>
    </row>
    <row r="19" spans="11:11" ht="35.1" customHeight="1"/>
    <row r="20" spans="11:11" ht="35.1" customHeight="1"/>
  </sheetData>
  <mergeCells count="3">
    <mergeCell ref="A2:B2"/>
    <mergeCell ref="C2:H2"/>
    <mergeCell ref="D4:D15"/>
  </mergeCells>
  <phoneticPr fontId="20" type="noConversion"/>
  <hyperlinks>
    <hyperlink ref="B10" r:id="rId1" xr:uid="{00000000-0004-0000-0000-000000000000}"/>
  </hyperlinks>
  <pageMargins left="0.7" right="0.7" top="0.75" bottom="0.75" header="0.3" footer="0.3"/>
  <pageSetup paperSize="9" orientation="portrait" horizontalDpi="4294967293" verticalDpi="4294967293"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9ADA-FF3B-4560-B483-33FA19C5DACF}">
  <sheetPr codeName="Sheet2">
    <tabColor rgb="FFFFFF00"/>
  </sheetPr>
  <dimension ref="A1:M20"/>
  <sheetViews>
    <sheetView topLeftCell="B1" workbookViewId="0">
      <selection activeCell="B6" sqref="B6"/>
    </sheetView>
  </sheetViews>
  <sheetFormatPr defaultColWidth="28.21875" defaultRowHeight="16.5"/>
  <cols>
    <col min="1" max="1" width="19.6640625" style="32" bestFit="1" customWidth="1"/>
    <col min="2" max="2" width="35.6640625" style="44" bestFit="1" customWidth="1"/>
    <col min="3" max="3" width="5.109375" style="32" bestFit="1" customWidth="1"/>
    <col min="4" max="4" width="8.664062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/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22" t="s">
        <v>105</v>
      </c>
      <c r="B3" s="151" t="s">
        <v>107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6" t="s">
        <v>114</v>
      </c>
      <c r="B4" s="155" t="s">
        <v>115</v>
      </c>
      <c r="C4" s="147">
        <v>1</v>
      </c>
      <c r="D4" s="2184">
        <v>44051</v>
      </c>
      <c r="E4" s="132" t="s">
        <v>116</v>
      </c>
      <c r="F4" s="132" t="s">
        <v>117</v>
      </c>
      <c r="G4" s="132" t="s">
        <v>118</v>
      </c>
      <c r="H4" s="156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 t="s">
        <v>121</v>
      </c>
      <c r="C5" s="148">
        <v>2</v>
      </c>
      <c r="D5" s="2184"/>
      <c r="E5" s="87" t="s">
        <v>122</v>
      </c>
      <c r="F5" s="87" t="s">
        <v>123</v>
      </c>
      <c r="G5" s="87" t="s">
        <v>124</v>
      </c>
      <c r="H5" s="157"/>
    </row>
    <row r="6" spans="1:13" ht="35.1" customHeight="1">
      <c r="A6" s="126" t="s">
        <v>125</v>
      </c>
      <c r="B6" s="155" t="s">
        <v>2672</v>
      </c>
      <c r="C6" s="148">
        <v>3</v>
      </c>
      <c r="D6" s="2184"/>
      <c r="E6" s="87" t="s">
        <v>126</v>
      </c>
      <c r="F6" s="87" t="s">
        <v>127</v>
      </c>
      <c r="G6" s="87" t="s">
        <v>128</v>
      </c>
      <c r="H6" s="157"/>
    </row>
    <row r="7" spans="1:13" ht="35.1" customHeight="1">
      <c r="A7" s="126" t="s">
        <v>130</v>
      </c>
      <c r="B7" s="155" t="s">
        <v>131</v>
      </c>
      <c r="C7" s="148">
        <v>4</v>
      </c>
      <c r="D7" s="2184"/>
      <c r="E7" s="87" t="s">
        <v>132</v>
      </c>
      <c r="F7" s="87" t="s">
        <v>133</v>
      </c>
      <c r="G7" s="87" t="s">
        <v>134</v>
      </c>
      <c r="H7" s="157"/>
    </row>
    <row r="8" spans="1:13" ht="35.1" customHeight="1">
      <c r="A8" s="126" t="s">
        <v>135</v>
      </c>
      <c r="B8" s="155" t="s">
        <v>136</v>
      </c>
      <c r="C8" s="148">
        <v>5</v>
      </c>
      <c r="D8" s="2184"/>
      <c r="E8" s="140" t="s">
        <v>137</v>
      </c>
      <c r="F8" s="87" t="s">
        <v>138</v>
      </c>
      <c r="G8" s="87" t="s">
        <v>139</v>
      </c>
      <c r="H8" s="157"/>
    </row>
    <row r="9" spans="1:13" ht="35.1" customHeight="1">
      <c r="A9" s="126" t="s">
        <v>140</v>
      </c>
      <c r="B9" s="155" t="s">
        <v>141</v>
      </c>
      <c r="C9" s="148">
        <v>6</v>
      </c>
      <c r="D9" s="2184"/>
      <c r="E9" s="87" t="s">
        <v>142</v>
      </c>
      <c r="F9" s="87" t="s">
        <v>143</v>
      </c>
      <c r="G9" s="87" t="s">
        <v>144</v>
      </c>
      <c r="H9" s="157"/>
    </row>
    <row r="10" spans="1:13" ht="35.1" customHeight="1">
      <c r="A10" s="129" t="s">
        <v>795</v>
      </c>
      <c r="B10" s="158" t="s">
        <v>145</v>
      </c>
      <c r="C10" s="148">
        <v>7</v>
      </c>
      <c r="D10" s="2184"/>
      <c r="E10" s="87" t="s">
        <v>146</v>
      </c>
      <c r="F10" s="87" t="s">
        <v>147</v>
      </c>
      <c r="G10" s="87" t="s">
        <v>148</v>
      </c>
      <c r="H10" s="157"/>
    </row>
    <row r="11" spans="1:13" ht="35.1" customHeight="1">
      <c r="A11" s="126" t="s">
        <v>149</v>
      </c>
      <c r="B11" s="155" t="s">
        <v>115</v>
      </c>
      <c r="C11" s="148">
        <v>8</v>
      </c>
      <c r="D11" s="2184"/>
      <c r="E11" s="159" t="s">
        <v>150</v>
      </c>
      <c r="F11" s="160" t="s">
        <v>151</v>
      </c>
      <c r="G11" s="160" t="s">
        <v>152</v>
      </c>
      <c r="H11" s="157"/>
    </row>
    <row r="12" spans="1:13" ht="35.1" customHeight="1">
      <c r="A12" s="126" t="s">
        <v>153</v>
      </c>
      <c r="B12" s="155" t="s">
        <v>154</v>
      </c>
      <c r="C12" s="148">
        <v>9</v>
      </c>
      <c r="D12" s="2184"/>
      <c r="E12" s="161" t="s">
        <v>155</v>
      </c>
      <c r="F12" s="162" t="s">
        <v>156</v>
      </c>
      <c r="G12" s="162" t="s">
        <v>157</v>
      </c>
      <c r="H12" s="163"/>
    </row>
    <row r="13" spans="1:13" ht="35.1" customHeight="1">
      <c r="A13" s="164" t="s">
        <v>172</v>
      </c>
      <c r="B13" s="165">
        <v>12</v>
      </c>
      <c r="C13" s="166">
        <v>10</v>
      </c>
      <c r="D13" s="2184"/>
      <c r="E13" s="161" t="s">
        <v>158</v>
      </c>
      <c r="F13" s="162" t="s">
        <v>159</v>
      </c>
      <c r="G13" s="162" t="s">
        <v>160</v>
      </c>
      <c r="H13" s="163"/>
    </row>
    <row r="14" spans="1:13" ht="35.1" customHeight="1">
      <c r="A14" s="164"/>
      <c r="B14" s="165"/>
      <c r="C14" s="166">
        <v>11</v>
      </c>
      <c r="D14" s="2184"/>
      <c r="E14" s="161" t="s">
        <v>161</v>
      </c>
      <c r="F14" s="162" t="s">
        <v>162</v>
      </c>
      <c r="G14" s="162" t="s">
        <v>163</v>
      </c>
      <c r="H14" s="163"/>
    </row>
    <row r="15" spans="1:13" ht="35.1" customHeight="1" thickBot="1">
      <c r="A15" s="167"/>
      <c r="B15" s="168"/>
      <c r="C15" s="169">
        <v>12</v>
      </c>
      <c r="D15" s="2185"/>
      <c r="E15" s="170" t="s">
        <v>164</v>
      </c>
      <c r="F15" s="171" t="s">
        <v>165</v>
      </c>
      <c r="G15" s="171" t="s">
        <v>166</v>
      </c>
      <c r="H15" s="172"/>
    </row>
    <row r="16" spans="1:13" ht="35.1" customHeight="1"/>
    <row r="17" spans="11:11" ht="35.1" customHeight="1"/>
    <row r="18" spans="11:11" ht="35.1" customHeight="1">
      <c r="K18" s="221"/>
    </row>
    <row r="19" spans="11:11" ht="35.1" customHeight="1"/>
    <row r="20" spans="11:11" ht="35.1" customHeight="1"/>
  </sheetData>
  <mergeCells count="3">
    <mergeCell ref="A2:B2"/>
    <mergeCell ref="C2:H2"/>
    <mergeCell ref="D4:D15"/>
  </mergeCells>
  <phoneticPr fontId="20" type="noConversion"/>
  <hyperlinks>
    <hyperlink ref="B10" r:id="rId1" xr:uid="{A7D2EA90-29DC-482D-AB86-B51C49050E41}"/>
  </hyperlinks>
  <pageMargins left="0.7" right="0.7" top="0.75" bottom="0.75" header="0.3" footer="0.3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22A7-A983-47E7-AA00-D15691F15A52}">
  <sheetPr codeName="Sheet3">
    <tabColor rgb="FFFFFF00"/>
  </sheetPr>
  <dimension ref="A1:M20"/>
  <sheetViews>
    <sheetView workbookViewId="0">
      <selection activeCell="B6" sqref="B6"/>
    </sheetView>
  </sheetViews>
  <sheetFormatPr defaultColWidth="28.21875" defaultRowHeight="16.5"/>
  <cols>
    <col min="1" max="1" width="19" style="32" bestFit="1" customWidth="1"/>
    <col min="2" max="2" width="24.44140625" style="32" bestFit="1" customWidth="1"/>
    <col min="3" max="3" width="5.109375" style="32" bestFit="1" customWidth="1"/>
    <col min="4" max="4" width="8.664062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>
      <c r="B1" s="44"/>
    </row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22" t="s">
        <v>105</v>
      </c>
      <c r="B3" s="151" t="s">
        <v>353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6" t="s">
        <v>481</v>
      </c>
      <c r="B4" s="155" t="s">
        <v>482</v>
      </c>
      <c r="C4" s="147">
        <v>1</v>
      </c>
      <c r="D4" s="2184">
        <v>44051</v>
      </c>
      <c r="E4" s="174" t="s">
        <v>483</v>
      </c>
      <c r="F4" s="174" t="s">
        <v>354</v>
      </c>
      <c r="G4" s="174" t="s">
        <v>355</v>
      </c>
      <c r="H4" s="156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 t="s">
        <v>523</v>
      </c>
      <c r="C5" s="148">
        <v>2</v>
      </c>
      <c r="D5" s="2184"/>
      <c r="E5" s="177" t="s">
        <v>484</v>
      </c>
      <c r="F5" s="177" t="s">
        <v>356</v>
      </c>
      <c r="G5" s="177" t="s">
        <v>357</v>
      </c>
      <c r="H5" s="157"/>
    </row>
    <row r="6" spans="1:13" ht="35.1" customHeight="1">
      <c r="A6" s="126" t="s">
        <v>485</v>
      </c>
      <c r="B6" s="155" t="s">
        <v>2677</v>
      </c>
      <c r="C6" s="148">
        <v>3</v>
      </c>
      <c r="D6" s="2184"/>
      <c r="E6" s="87"/>
      <c r="F6" s="87"/>
      <c r="G6" s="87"/>
      <c r="H6" s="157"/>
    </row>
    <row r="7" spans="1:13" ht="35.1" customHeight="1">
      <c r="A7" s="126" t="s">
        <v>130</v>
      </c>
      <c r="B7" s="155" t="s">
        <v>358</v>
      </c>
      <c r="C7" s="148">
        <v>4</v>
      </c>
      <c r="D7" s="2184"/>
      <c r="E7" s="87"/>
      <c r="F7" s="87"/>
      <c r="G7" s="87"/>
      <c r="H7" s="157"/>
    </row>
    <row r="8" spans="1:13" ht="35.1" customHeight="1">
      <c r="A8" s="126" t="s">
        <v>486</v>
      </c>
      <c r="B8" s="155" t="s">
        <v>359</v>
      </c>
      <c r="C8" s="148">
        <v>5</v>
      </c>
      <c r="D8" s="2184"/>
      <c r="E8" s="140"/>
      <c r="F8" s="87"/>
      <c r="G8" s="87"/>
      <c r="H8" s="157"/>
    </row>
    <row r="9" spans="1:13" ht="35.1" customHeight="1">
      <c r="A9" s="126" t="s">
        <v>487</v>
      </c>
      <c r="B9" s="155" t="s">
        <v>360</v>
      </c>
      <c r="C9" s="148">
        <v>6</v>
      </c>
      <c r="D9" s="2184"/>
      <c r="E9" s="87"/>
      <c r="F9" s="87"/>
      <c r="G9" s="87"/>
      <c r="H9" s="157"/>
    </row>
    <row r="10" spans="1:13" ht="35.1" customHeight="1">
      <c r="A10" s="129" t="s">
        <v>488</v>
      </c>
      <c r="B10" s="158" t="s">
        <v>361</v>
      </c>
      <c r="C10" s="148">
        <v>7</v>
      </c>
      <c r="D10" s="2184"/>
      <c r="E10" s="87"/>
      <c r="F10" s="87"/>
      <c r="G10" s="87"/>
      <c r="H10" s="157"/>
    </row>
    <row r="11" spans="1:13" ht="35.1" customHeight="1">
      <c r="A11" s="126" t="s">
        <v>489</v>
      </c>
      <c r="B11" s="155" t="s">
        <v>482</v>
      </c>
      <c r="C11" s="148">
        <v>8</v>
      </c>
      <c r="D11" s="2184"/>
      <c r="E11" s="159"/>
      <c r="F11" s="160"/>
      <c r="G11" s="160"/>
      <c r="H11" s="157"/>
    </row>
    <row r="12" spans="1:13" ht="35.1" customHeight="1">
      <c r="A12" s="126" t="s">
        <v>490</v>
      </c>
      <c r="B12" s="155" t="s">
        <v>362</v>
      </c>
      <c r="C12" s="148">
        <v>9</v>
      </c>
      <c r="D12" s="2184"/>
      <c r="E12" s="161"/>
      <c r="F12" s="162"/>
      <c r="G12" s="162"/>
      <c r="H12" s="163"/>
    </row>
    <row r="13" spans="1:13" ht="35.1" customHeight="1" thickBot="1">
      <c r="A13" s="167" t="s">
        <v>497</v>
      </c>
      <c r="B13" s="168">
        <v>2</v>
      </c>
      <c r="C13" s="169">
        <v>10</v>
      </c>
      <c r="D13" s="2184"/>
      <c r="E13" s="170"/>
      <c r="F13" s="171"/>
      <c r="G13" s="171"/>
      <c r="H13" s="172"/>
    </row>
    <row r="14" spans="1:13" ht="35.1" customHeight="1"/>
    <row r="15" spans="1:13" ht="35.1" customHeight="1"/>
    <row r="16" spans="1:13" ht="35.1" customHeight="1"/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3D4E338A-4B42-46D2-9A8C-0D2C0D22E419}"/>
  </hyperlinks>
  <pageMargins left="0.7" right="0.7" top="0.75" bottom="0.75" header="0.3" footer="0.3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E3ED-AC96-419D-BB56-BA7BEA0248B7}">
  <sheetPr codeName="Sheet4">
    <tabColor rgb="FFFFFF00"/>
  </sheetPr>
  <dimension ref="A1:M20"/>
  <sheetViews>
    <sheetView workbookViewId="0">
      <selection activeCell="B6" sqref="B6"/>
    </sheetView>
  </sheetViews>
  <sheetFormatPr defaultColWidth="28.21875" defaultRowHeight="16.5"/>
  <cols>
    <col min="1" max="1" width="19" style="32" bestFit="1" customWidth="1"/>
    <col min="2" max="2" width="41.5546875" style="32" bestFit="1" customWidth="1"/>
    <col min="3" max="3" width="5.109375" style="32" bestFit="1" customWidth="1"/>
    <col min="4" max="4" width="8.664062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>
      <c r="B1" s="44"/>
    </row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22" t="s">
        <v>105</v>
      </c>
      <c r="B3" s="151" t="s">
        <v>364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6" t="s">
        <v>481</v>
      </c>
      <c r="B4" s="155" t="s">
        <v>496</v>
      </c>
      <c r="C4" s="147">
        <v>1</v>
      </c>
      <c r="D4" s="1651">
        <v>44051</v>
      </c>
      <c r="E4" s="173" t="s">
        <v>365</v>
      </c>
      <c r="F4" s="174" t="s">
        <v>366</v>
      </c>
      <c r="G4" s="174" t="s">
        <v>367</v>
      </c>
      <c r="H4" s="175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 t="s">
        <v>368</v>
      </c>
      <c r="C5" s="148">
        <v>2</v>
      </c>
      <c r="D5" s="1652"/>
      <c r="E5" s="176" t="s">
        <v>369</v>
      </c>
      <c r="F5" s="177" t="s">
        <v>370</v>
      </c>
      <c r="G5" s="177" t="s">
        <v>371</v>
      </c>
      <c r="H5" s="178"/>
    </row>
    <row r="6" spans="1:13" ht="35.1" customHeight="1">
      <c r="A6" s="126" t="s">
        <v>485</v>
      </c>
      <c r="B6" s="155" t="s">
        <v>2676</v>
      </c>
      <c r="C6" s="148">
        <v>3</v>
      </c>
      <c r="D6" s="1652"/>
      <c r="E6" s="176" t="s">
        <v>372</v>
      </c>
      <c r="F6" s="177" t="s">
        <v>373</v>
      </c>
      <c r="G6" s="177" t="s">
        <v>374</v>
      </c>
      <c r="H6" s="178"/>
    </row>
    <row r="7" spans="1:13" ht="35.1" customHeight="1">
      <c r="A7" s="126" t="s">
        <v>130</v>
      </c>
      <c r="B7" s="155" t="s">
        <v>375</v>
      </c>
      <c r="C7" s="148">
        <v>4</v>
      </c>
      <c r="D7" s="1652"/>
      <c r="E7" s="176"/>
      <c r="F7" s="177"/>
      <c r="G7" s="177"/>
      <c r="H7" s="178"/>
    </row>
    <row r="8" spans="1:13" ht="35.1" customHeight="1">
      <c r="A8" s="126" t="s">
        <v>486</v>
      </c>
      <c r="B8" s="155" t="s">
        <v>653</v>
      </c>
      <c r="C8" s="148">
        <v>5</v>
      </c>
      <c r="D8" s="1652"/>
      <c r="E8" s="140"/>
      <c r="F8" s="87"/>
      <c r="G8" s="87"/>
      <c r="H8" s="157"/>
    </row>
    <row r="9" spans="1:13" ht="35.1" customHeight="1">
      <c r="A9" s="126" t="s">
        <v>487</v>
      </c>
      <c r="B9" s="155" t="s">
        <v>654</v>
      </c>
      <c r="C9" s="148">
        <v>6</v>
      </c>
      <c r="D9" s="1652"/>
      <c r="E9" s="140"/>
      <c r="F9" s="87"/>
      <c r="G9" s="87"/>
      <c r="H9" s="157"/>
    </row>
    <row r="10" spans="1:13" ht="35.1" customHeight="1">
      <c r="A10" s="129" t="s">
        <v>488</v>
      </c>
      <c r="B10" s="158" t="s">
        <v>376</v>
      </c>
      <c r="C10" s="148">
        <v>7</v>
      </c>
      <c r="D10" s="1652"/>
      <c r="E10" s="140"/>
      <c r="F10" s="87"/>
      <c r="G10" s="87"/>
      <c r="H10" s="157"/>
    </row>
    <row r="11" spans="1:13" ht="35.1" customHeight="1">
      <c r="A11" s="126" t="s">
        <v>489</v>
      </c>
      <c r="B11" s="155" t="s">
        <v>496</v>
      </c>
      <c r="C11" s="148">
        <v>8</v>
      </c>
      <c r="D11" s="1652"/>
      <c r="E11" s="159"/>
      <c r="F11" s="160"/>
      <c r="G11" s="160"/>
      <c r="H11" s="157"/>
    </row>
    <row r="12" spans="1:13" ht="35.1" customHeight="1">
      <c r="A12" s="126" t="s">
        <v>490</v>
      </c>
      <c r="B12" s="155" t="s">
        <v>652</v>
      </c>
      <c r="C12" s="148">
        <v>9</v>
      </c>
      <c r="D12" s="1652"/>
      <c r="E12" s="161"/>
      <c r="F12" s="162"/>
      <c r="G12" s="162"/>
      <c r="H12" s="163"/>
    </row>
    <row r="13" spans="1:13" ht="35.1" customHeight="1" thickBot="1">
      <c r="A13" s="167" t="s">
        <v>497</v>
      </c>
      <c r="B13" s="168">
        <v>3</v>
      </c>
      <c r="C13" s="169">
        <v>10</v>
      </c>
      <c r="D13" s="1653"/>
      <c r="E13" s="170"/>
      <c r="F13" s="171"/>
      <c r="G13" s="171"/>
      <c r="H13" s="172"/>
    </row>
    <row r="14" spans="1:13" ht="35.1" customHeight="1"/>
    <row r="15" spans="1:13" ht="35.1" customHeight="1"/>
    <row r="16" spans="1:13" ht="35.1" customHeight="1"/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0B095179-B64D-46EC-B415-0EAC520BF705}"/>
  </hyperlinks>
  <pageMargins left="0.7" right="0.7" top="0.75" bottom="0.75" header="0.3" footer="0.3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6A33-5341-48AF-847D-F920E83F622D}">
  <sheetPr codeName="Sheet27">
    <tabColor rgb="FF00B0F0"/>
  </sheetPr>
  <dimension ref="A1:M20"/>
  <sheetViews>
    <sheetView workbookViewId="0">
      <selection activeCell="B6" sqref="B6"/>
    </sheetView>
  </sheetViews>
  <sheetFormatPr defaultRowHeight="16.5"/>
  <cols>
    <col min="1" max="1" width="22.33203125" style="32" customWidth="1"/>
    <col min="2" max="2" width="37.6640625" style="44" bestFit="1" customWidth="1"/>
    <col min="3" max="3" width="5.109375" style="32" bestFit="1" customWidth="1"/>
    <col min="4" max="4" width="9.77734375" style="32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8.88671875" style="32"/>
    <col min="10" max="10" width="27.6640625" style="32" bestFit="1" customWidth="1"/>
    <col min="11" max="16384" width="8.88671875" style="32"/>
  </cols>
  <sheetData>
    <row r="1" spans="1:13" ht="17.25" thickBot="1"/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563" t="s">
        <v>105</v>
      </c>
      <c r="B3" s="186" t="s">
        <v>728</v>
      </c>
      <c r="C3" s="187" t="s">
        <v>108</v>
      </c>
      <c r="D3" s="188" t="s">
        <v>109</v>
      </c>
      <c r="E3" s="189" t="s">
        <v>110</v>
      </c>
      <c r="F3" s="189" t="s">
        <v>111</v>
      </c>
      <c r="G3" s="189" t="s">
        <v>112</v>
      </c>
      <c r="H3" s="56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565" t="s">
        <v>114</v>
      </c>
      <c r="B4" s="151" t="s">
        <v>730</v>
      </c>
      <c r="C4" s="241">
        <v>1</v>
      </c>
      <c r="D4" s="2186">
        <v>44100</v>
      </c>
      <c r="E4" s="219" t="s">
        <v>731</v>
      </c>
      <c r="F4" s="219" t="s">
        <v>732</v>
      </c>
      <c r="G4" s="219" t="s">
        <v>733</v>
      </c>
      <c r="H4" s="255"/>
      <c r="J4" s="25" t="s">
        <v>119</v>
      </c>
      <c r="K4" s="26"/>
      <c r="L4" s="26"/>
      <c r="M4" s="27"/>
    </row>
    <row r="5" spans="1:13" ht="35.1" customHeight="1">
      <c r="A5" s="181" t="s">
        <v>120</v>
      </c>
      <c r="B5" s="155" t="s">
        <v>818</v>
      </c>
      <c r="C5" s="242">
        <v>2</v>
      </c>
      <c r="D5" s="1704"/>
      <c r="E5" s="177" t="s">
        <v>734</v>
      </c>
      <c r="F5" s="177" t="s">
        <v>735</v>
      </c>
      <c r="G5" s="177" t="s">
        <v>736</v>
      </c>
      <c r="H5" s="204"/>
    </row>
    <row r="6" spans="1:13" ht="35.1" customHeight="1">
      <c r="A6" s="144" t="s">
        <v>125</v>
      </c>
      <c r="B6" s="155" t="s">
        <v>2675</v>
      </c>
      <c r="C6" s="242">
        <v>3</v>
      </c>
      <c r="D6" s="1704"/>
      <c r="E6" s="561" t="s">
        <v>738</v>
      </c>
      <c r="F6" s="561" t="s">
        <v>739</v>
      </c>
      <c r="G6" s="561" t="s">
        <v>740</v>
      </c>
      <c r="H6" s="204"/>
    </row>
    <row r="7" spans="1:13" ht="35.1" customHeight="1">
      <c r="A7" s="144" t="s">
        <v>130</v>
      </c>
      <c r="B7" s="155" t="s">
        <v>737</v>
      </c>
      <c r="C7" s="242">
        <v>4</v>
      </c>
      <c r="D7" s="1704"/>
      <c r="E7" s="561" t="s">
        <v>742</v>
      </c>
      <c r="F7" s="561" t="s">
        <v>743</v>
      </c>
      <c r="G7" s="561" t="s">
        <v>744</v>
      </c>
      <c r="H7" s="204"/>
    </row>
    <row r="8" spans="1:13" ht="35.1" customHeight="1">
      <c r="A8" s="144" t="s">
        <v>135</v>
      </c>
      <c r="B8" s="155" t="s">
        <v>741</v>
      </c>
      <c r="C8" s="242">
        <v>5</v>
      </c>
      <c r="D8" s="1704"/>
      <c r="E8" s="561" t="s">
        <v>746</v>
      </c>
      <c r="F8" s="561" t="s">
        <v>747</v>
      </c>
      <c r="G8" s="561" t="s">
        <v>748</v>
      </c>
      <c r="H8" s="204"/>
    </row>
    <row r="9" spans="1:13" ht="35.1" customHeight="1">
      <c r="A9" s="144" t="s">
        <v>140</v>
      </c>
      <c r="B9" s="155" t="s">
        <v>745</v>
      </c>
      <c r="C9" s="242">
        <v>6</v>
      </c>
      <c r="D9" s="1704"/>
      <c r="E9" s="561" t="s">
        <v>750</v>
      </c>
      <c r="F9" s="561" t="s">
        <v>751</v>
      </c>
      <c r="G9" s="561" t="s">
        <v>752</v>
      </c>
      <c r="H9" s="204"/>
    </row>
    <row r="10" spans="1:13" ht="35.1" customHeight="1">
      <c r="A10" s="182" t="s">
        <v>795</v>
      </c>
      <c r="B10" s="183" t="s">
        <v>749</v>
      </c>
      <c r="C10" s="242">
        <v>7</v>
      </c>
      <c r="D10" s="1704"/>
      <c r="E10" s="561" t="s">
        <v>754</v>
      </c>
      <c r="F10" s="561" t="s">
        <v>755</v>
      </c>
      <c r="G10" s="561" t="s">
        <v>756</v>
      </c>
      <c r="H10" s="204"/>
    </row>
    <row r="11" spans="1:13" ht="35.1" customHeight="1">
      <c r="A11" s="144" t="s">
        <v>149</v>
      </c>
      <c r="B11" s="155" t="s">
        <v>730</v>
      </c>
      <c r="C11" s="242">
        <v>8</v>
      </c>
      <c r="D11" s="1704"/>
      <c r="E11" s="561" t="s">
        <v>757</v>
      </c>
      <c r="F11" s="561" t="s">
        <v>758</v>
      </c>
      <c r="G11" s="561" t="s">
        <v>759</v>
      </c>
      <c r="H11" s="204"/>
    </row>
    <row r="12" spans="1:13" ht="35.1" customHeight="1" thickBot="1">
      <c r="A12" s="144" t="s">
        <v>153</v>
      </c>
      <c r="B12" s="155" t="s">
        <v>753</v>
      </c>
      <c r="C12" s="242">
        <v>9</v>
      </c>
      <c r="D12" s="1704"/>
      <c r="E12" s="566"/>
      <c r="F12" s="566"/>
      <c r="G12" s="566"/>
      <c r="H12" s="202"/>
    </row>
    <row r="13" spans="1:13" ht="35.1" customHeight="1" thickBot="1">
      <c r="A13" s="206" t="s">
        <v>497</v>
      </c>
      <c r="B13" s="168">
        <v>8</v>
      </c>
      <c r="C13" s="243">
        <v>10</v>
      </c>
      <c r="D13" s="2187"/>
    </row>
    <row r="14" spans="1:13" ht="35.1" customHeight="1"/>
    <row r="15" spans="1:13" ht="35.1" customHeight="1">
      <c r="A15" s="226" t="s">
        <v>760</v>
      </c>
      <c r="B15" s="227"/>
      <c r="C15" s="228"/>
      <c r="D15" s="228"/>
      <c r="E15" s="230"/>
      <c r="F15" s="231"/>
    </row>
    <row r="16" spans="1:13" ht="20.25">
      <c r="A16" s="82" t="s">
        <v>761</v>
      </c>
      <c r="B16" s="83"/>
      <c r="C16" s="84"/>
      <c r="D16" s="84"/>
      <c r="E16" s="230"/>
      <c r="F16" s="231"/>
    </row>
    <row r="17" spans="1:6" ht="20.25">
      <c r="A17" s="82" t="s">
        <v>762</v>
      </c>
      <c r="B17" s="83"/>
      <c r="C17" s="83"/>
      <c r="D17" s="83"/>
      <c r="E17" s="230"/>
      <c r="F17" s="231"/>
    </row>
    <row r="18" spans="1:6" ht="20.25">
      <c r="A18" s="82" t="s">
        <v>763</v>
      </c>
      <c r="B18" s="83"/>
      <c r="C18" s="83"/>
      <c r="D18" s="83"/>
      <c r="E18" s="234"/>
      <c r="F18" s="235"/>
    </row>
    <row r="19" spans="1:6" ht="20.25">
      <c r="A19" s="82" t="s">
        <v>764</v>
      </c>
      <c r="B19" s="83"/>
      <c r="C19" s="83"/>
      <c r="D19" s="83"/>
    </row>
    <row r="20" spans="1:6">
      <c r="A20" s="232"/>
      <c r="B20" s="233"/>
      <c r="C20" s="234"/>
      <c r="D20" s="234"/>
    </row>
  </sheetData>
  <mergeCells count="3">
    <mergeCell ref="A2:B2"/>
    <mergeCell ref="C2:H2"/>
    <mergeCell ref="D4:D13"/>
  </mergeCells>
  <phoneticPr fontId="20" type="noConversion"/>
  <hyperlinks>
    <hyperlink ref="B10" r:id="rId1" xr:uid="{BC1A76AB-4ED7-4024-A1A9-19A57C3098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C824-D8AB-497C-82AD-72284BF278E0}">
  <sheetPr codeName="Sheet5"/>
  <dimension ref="A1:R20"/>
  <sheetViews>
    <sheetView topLeftCell="E1" workbookViewId="0">
      <selection activeCell="O5" sqref="O5"/>
    </sheetView>
  </sheetViews>
  <sheetFormatPr defaultColWidth="15" defaultRowHeight="16.5"/>
  <cols>
    <col min="1" max="1" width="9.6640625" style="32" bestFit="1" customWidth="1"/>
    <col min="2" max="2" width="4.6640625" style="32" bestFit="1" customWidth="1"/>
    <col min="3" max="3" width="6.33203125" style="32" bestFit="1" customWidth="1"/>
    <col min="4" max="4" width="12.6640625" style="32" bestFit="1" customWidth="1"/>
    <col min="5" max="5" width="14.6640625" style="32" bestFit="1" customWidth="1"/>
    <col min="6" max="6" width="4.6640625" style="32" bestFit="1" customWidth="1"/>
    <col min="7" max="7" width="6.33203125" style="32" bestFit="1" customWidth="1"/>
    <col min="8" max="8" width="4.6640625" style="32" bestFit="1" customWidth="1"/>
    <col min="9" max="9" width="6.33203125" style="32" bestFit="1" customWidth="1"/>
    <col min="10" max="10" width="8" style="32" bestFit="1" customWidth="1"/>
    <col min="11" max="12" width="4.6640625" style="32" bestFit="1" customWidth="1"/>
    <col min="13" max="13" width="9.6640625" style="32" bestFit="1" customWidth="1"/>
    <col min="14" max="14" width="4.6640625" style="32" bestFit="1" customWidth="1"/>
    <col min="15" max="15" width="6.33203125" style="32" bestFit="1" customWidth="1"/>
    <col min="16" max="16" width="8" style="32" bestFit="1" customWidth="1"/>
    <col min="17" max="18" width="4.6640625" style="32" bestFit="1" customWidth="1"/>
    <col min="19" max="16384" width="15" style="32"/>
  </cols>
  <sheetData>
    <row r="1" spans="1:18">
      <c r="A1" s="334" t="s">
        <v>91</v>
      </c>
      <c r="B1" s="334" t="s">
        <v>92</v>
      </c>
      <c r="C1" s="334" t="s">
        <v>93</v>
      </c>
      <c r="D1" s="334" t="s">
        <v>5</v>
      </c>
      <c r="E1" s="335" t="s">
        <v>72</v>
      </c>
      <c r="F1" s="334" t="s">
        <v>94</v>
      </c>
      <c r="G1" s="336" t="s">
        <v>91</v>
      </c>
      <c r="H1" s="336" t="s">
        <v>92</v>
      </c>
      <c r="I1" s="336" t="s">
        <v>93</v>
      </c>
      <c r="J1" s="336" t="s">
        <v>5</v>
      </c>
      <c r="K1" s="337" t="s">
        <v>72</v>
      </c>
      <c r="L1" s="336" t="s">
        <v>94</v>
      </c>
      <c r="M1" s="338" t="s">
        <v>91</v>
      </c>
      <c r="N1" s="338" t="s">
        <v>92</v>
      </c>
      <c r="O1" s="338" t="s">
        <v>93</v>
      </c>
      <c r="P1" s="338" t="s">
        <v>5</v>
      </c>
      <c r="Q1" s="339" t="s">
        <v>72</v>
      </c>
      <c r="R1" s="338" t="s">
        <v>94</v>
      </c>
    </row>
    <row r="2" spans="1:18" ht="49.5">
      <c r="A2" s="335" t="s">
        <v>95</v>
      </c>
      <c r="B2" s="335"/>
      <c r="C2" s="335" t="s">
        <v>96</v>
      </c>
      <c r="D2" s="335" t="s">
        <v>97</v>
      </c>
      <c r="E2" s="335" t="s">
        <v>98</v>
      </c>
      <c r="F2" s="335">
        <v>79</v>
      </c>
      <c r="G2" s="337" t="s">
        <v>99</v>
      </c>
      <c r="H2" s="337"/>
      <c r="I2" s="337" t="s">
        <v>100</v>
      </c>
      <c r="J2" s="337"/>
      <c r="K2" s="337"/>
      <c r="L2" s="340"/>
      <c r="M2" s="339" t="s">
        <v>101</v>
      </c>
      <c r="N2" s="339"/>
      <c r="O2" s="339" t="s">
        <v>102</v>
      </c>
      <c r="P2" s="339"/>
      <c r="Q2" s="339"/>
      <c r="R2" s="341"/>
    </row>
    <row r="3" spans="1:18" ht="35.1" customHeight="1">
      <c r="A3" s="335" t="s">
        <v>95</v>
      </c>
      <c r="B3" s="335"/>
      <c r="C3" s="335"/>
      <c r="D3" s="335"/>
      <c r="E3" s="335"/>
      <c r="F3" s="335"/>
      <c r="G3" s="337"/>
      <c r="H3" s="337"/>
      <c r="I3" s="337"/>
      <c r="J3" s="337"/>
      <c r="K3" s="337"/>
      <c r="L3" s="340"/>
      <c r="M3" s="339"/>
      <c r="N3" s="339"/>
      <c r="O3" s="339"/>
      <c r="P3" s="339"/>
      <c r="Q3" s="339"/>
      <c r="R3" s="341"/>
    </row>
    <row r="4" spans="1:18" ht="35.1" customHeight="1">
      <c r="A4" s="335" t="s">
        <v>95</v>
      </c>
      <c r="B4" s="335"/>
      <c r="C4" s="335"/>
      <c r="D4" s="335"/>
      <c r="E4" s="335"/>
      <c r="F4" s="335"/>
      <c r="G4" s="337"/>
      <c r="H4" s="337"/>
      <c r="I4" s="337"/>
      <c r="J4" s="337"/>
      <c r="K4" s="337"/>
      <c r="L4" s="340"/>
      <c r="M4" s="339"/>
      <c r="N4" s="339"/>
      <c r="O4" s="339"/>
      <c r="P4" s="339"/>
      <c r="Q4" s="339"/>
      <c r="R4" s="341"/>
    </row>
    <row r="5" spans="1:18" ht="35.1" customHeight="1">
      <c r="A5" s="335" t="s">
        <v>95</v>
      </c>
      <c r="B5" s="335"/>
      <c r="C5" s="335"/>
      <c r="D5" s="335"/>
      <c r="E5" s="335"/>
      <c r="F5" s="335"/>
      <c r="G5" s="337"/>
      <c r="H5" s="337"/>
      <c r="I5" s="337"/>
      <c r="J5" s="337"/>
      <c r="K5" s="337"/>
      <c r="L5" s="340"/>
      <c r="M5" s="339"/>
      <c r="N5" s="339"/>
      <c r="O5" s="339"/>
      <c r="P5" s="339"/>
      <c r="Q5" s="339"/>
      <c r="R5" s="341"/>
    </row>
    <row r="6" spans="1:18" ht="35.1" customHeight="1">
      <c r="A6" s="335" t="s">
        <v>95</v>
      </c>
      <c r="B6" s="335"/>
      <c r="C6" s="335"/>
      <c r="D6" s="335"/>
      <c r="E6" s="335"/>
      <c r="F6" s="335"/>
      <c r="G6" s="337"/>
      <c r="H6" s="337"/>
      <c r="I6" s="337"/>
      <c r="J6" s="337"/>
      <c r="K6" s="337"/>
      <c r="L6" s="340"/>
      <c r="M6" s="339"/>
      <c r="N6" s="339"/>
      <c r="O6" s="339"/>
      <c r="P6" s="339"/>
      <c r="Q6" s="339"/>
      <c r="R6" s="341"/>
    </row>
    <row r="7" spans="1:18" ht="35.1" customHeight="1">
      <c r="A7" s="335" t="s">
        <v>95</v>
      </c>
      <c r="B7" s="335"/>
      <c r="C7" s="335"/>
      <c r="D7" s="335"/>
      <c r="E7" s="335"/>
      <c r="F7" s="335"/>
      <c r="G7" s="337"/>
      <c r="H7" s="337"/>
      <c r="I7" s="337"/>
      <c r="J7" s="337"/>
      <c r="K7" s="337"/>
      <c r="L7" s="340"/>
      <c r="M7" s="339"/>
      <c r="N7" s="339"/>
      <c r="O7" s="339"/>
      <c r="P7" s="339"/>
      <c r="Q7" s="339"/>
      <c r="R7" s="341"/>
    </row>
    <row r="8" spans="1:18" ht="35.1" customHeight="1">
      <c r="A8" s="335" t="s">
        <v>95</v>
      </c>
      <c r="B8" s="335"/>
      <c r="C8" s="335"/>
      <c r="D8" s="335"/>
      <c r="E8" s="335"/>
      <c r="F8" s="335"/>
      <c r="G8" s="337"/>
      <c r="H8" s="337"/>
      <c r="I8" s="337"/>
      <c r="J8" s="337"/>
      <c r="K8" s="337"/>
      <c r="L8" s="340"/>
      <c r="M8" s="339"/>
      <c r="N8" s="339"/>
      <c r="O8" s="339"/>
      <c r="P8" s="339"/>
      <c r="Q8" s="339"/>
      <c r="R8" s="341"/>
    </row>
    <row r="9" spans="1:18" ht="35.1" customHeight="1">
      <c r="A9" s="335" t="s">
        <v>95</v>
      </c>
      <c r="B9" s="335"/>
      <c r="C9" s="335"/>
      <c r="D9" s="335"/>
      <c r="E9" s="335"/>
      <c r="F9" s="335"/>
      <c r="G9" s="337"/>
      <c r="H9" s="337"/>
      <c r="I9" s="337"/>
      <c r="J9" s="337"/>
      <c r="K9" s="337"/>
      <c r="L9" s="340"/>
      <c r="M9" s="339"/>
      <c r="N9" s="339"/>
      <c r="O9" s="339"/>
      <c r="P9" s="339"/>
      <c r="Q9" s="339"/>
      <c r="R9" s="341"/>
    </row>
    <row r="10" spans="1:18" ht="35.1" customHeight="1">
      <c r="A10" s="335" t="s">
        <v>95</v>
      </c>
      <c r="B10" s="335"/>
      <c r="C10" s="335"/>
      <c r="D10" s="335"/>
      <c r="E10" s="335"/>
      <c r="F10" s="335"/>
      <c r="G10" s="337"/>
      <c r="H10" s="337"/>
      <c r="I10" s="337"/>
      <c r="J10" s="337"/>
      <c r="K10" s="337"/>
      <c r="L10" s="340"/>
      <c r="M10" s="339"/>
      <c r="N10" s="339"/>
      <c r="O10" s="339"/>
      <c r="P10" s="339"/>
      <c r="Q10" s="339"/>
      <c r="R10" s="341"/>
    </row>
    <row r="11" spans="1:18" ht="35.1" customHeight="1">
      <c r="A11" s="335" t="s">
        <v>95</v>
      </c>
      <c r="B11" s="335"/>
      <c r="C11" s="335"/>
      <c r="D11" s="335"/>
      <c r="E11" s="335"/>
      <c r="F11" s="335"/>
      <c r="G11" s="337"/>
      <c r="H11" s="337"/>
      <c r="I11" s="337"/>
      <c r="J11" s="337"/>
      <c r="K11" s="337"/>
      <c r="L11" s="340"/>
      <c r="M11" s="339"/>
      <c r="N11" s="339"/>
      <c r="O11" s="339"/>
      <c r="P11" s="339"/>
      <c r="Q11" s="339"/>
      <c r="R11" s="341"/>
    </row>
    <row r="12" spans="1:18" ht="35.1" customHeight="1">
      <c r="A12" s="335" t="s">
        <v>95</v>
      </c>
      <c r="B12" s="335"/>
      <c r="C12" s="335"/>
      <c r="D12" s="335"/>
      <c r="E12" s="335"/>
      <c r="F12" s="335"/>
      <c r="G12" s="337"/>
      <c r="H12" s="337"/>
      <c r="I12" s="337"/>
      <c r="J12" s="337"/>
      <c r="K12" s="337"/>
      <c r="L12" s="340"/>
      <c r="M12" s="339"/>
      <c r="N12" s="339"/>
      <c r="O12" s="339"/>
      <c r="P12" s="339"/>
      <c r="Q12" s="339"/>
      <c r="R12" s="341"/>
    </row>
    <row r="13" spans="1:18" ht="35.1" customHeight="1">
      <c r="A13" s="335" t="s">
        <v>95</v>
      </c>
      <c r="B13" s="335"/>
      <c r="C13" s="335"/>
      <c r="D13" s="335"/>
      <c r="E13" s="335"/>
      <c r="F13" s="335"/>
      <c r="G13" s="337"/>
      <c r="H13" s="337"/>
      <c r="I13" s="337"/>
      <c r="J13" s="337"/>
      <c r="K13" s="337"/>
      <c r="L13" s="340"/>
      <c r="M13" s="339"/>
      <c r="N13" s="339"/>
      <c r="O13" s="339"/>
      <c r="P13" s="339"/>
      <c r="Q13" s="339"/>
      <c r="R13" s="341"/>
    </row>
    <row r="14" spans="1:18" ht="35.1" customHeight="1">
      <c r="A14" s="335" t="s">
        <v>95</v>
      </c>
      <c r="B14" s="335"/>
      <c r="C14" s="335"/>
      <c r="D14" s="335"/>
      <c r="E14" s="335"/>
      <c r="F14" s="335"/>
      <c r="G14" s="337"/>
      <c r="H14" s="337"/>
      <c r="I14" s="337"/>
      <c r="J14" s="337"/>
      <c r="K14" s="337"/>
      <c r="L14" s="340"/>
      <c r="M14" s="339"/>
      <c r="N14" s="339"/>
      <c r="O14" s="339"/>
      <c r="P14" s="339"/>
      <c r="Q14" s="339"/>
      <c r="R14" s="341"/>
    </row>
    <row r="15" spans="1:18" ht="35.1" customHeight="1">
      <c r="A15" s="335" t="s">
        <v>95</v>
      </c>
      <c r="B15" s="335"/>
      <c r="C15" s="335"/>
      <c r="D15" s="335"/>
      <c r="E15" s="335"/>
      <c r="F15" s="335"/>
      <c r="G15" s="337"/>
      <c r="H15" s="337"/>
      <c r="I15" s="337"/>
      <c r="J15" s="337"/>
      <c r="K15" s="337"/>
      <c r="L15" s="340"/>
      <c r="M15" s="339"/>
      <c r="N15" s="339"/>
      <c r="O15" s="339"/>
      <c r="P15" s="339"/>
      <c r="Q15" s="339"/>
      <c r="R15" s="341"/>
    </row>
    <row r="16" spans="1:18" ht="35.1" customHeight="1">
      <c r="A16" s="335" t="s">
        <v>95</v>
      </c>
      <c r="B16" s="335"/>
      <c r="C16" s="335"/>
      <c r="D16" s="335"/>
      <c r="E16" s="335"/>
      <c r="F16" s="335"/>
      <c r="G16" s="337"/>
      <c r="H16" s="337"/>
      <c r="I16" s="337"/>
      <c r="J16" s="337"/>
      <c r="K16" s="337"/>
      <c r="L16" s="340"/>
      <c r="M16" s="339"/>
      <c r="N16" s="339"/>
      <c r="O16" s="339"/>
      <c r="P16" s="339"/>
      <c r="Q16" s="339"/>
      <c r="R16" s="341"/>
    </row>
    <row r="17" spans="1:18" ht="35.1" customHeight="1">
      <c r="A17" s="335" t="s">
        <v>95</v>
      </c>
      <c r="B17" s="335"/>
      <c r="C17" s="335"/>
      <c r="D17" s="335"/>
      <c r="E17" s="335"/>
      <c r="F17" s="335"/>
      <c r="G17" s="337"/>
      <c r="H17" s="337"/>
      <c r="I17" s="337"/>
      <c r="J17" s="337"/>
      <c r="K17" s="337"/>
      <c r="L17" s="340"/>
      <c r="M17" s="339"/>
      <c r="N17" s="339"/>
      <c r="O17" s="339"/>
      <c r="P17" s="339"/>
      <c r="Q17" s="339"/>
      <c r="R17" s="341"/>
    </row>
    <row r="18" spans="1:18" ht="35.1" customHeight="1"/>
    <row r="19" spans="1:18" ht="35.1" customHeight="1"/>
    <row r="20" spans="1:18" ht="35.1" customHeight="1"/>
  </sheetData>
  <phoneticPr fontId="20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B022-38A5-4CA6-9366-60DAF15DCCC5}">
  <sheetPr codeName="Sheet28">
    <tabColor rgb="FF00B0F0"/>
  </sheetPr>
  <dimension ref="A1:M22"/>
  <sheetViews>
    <sheetView workbookViewId="0">
      <selection activeCell="B6" sqref="B6"/>
    </sheetView>
  </sheetViews>
  <sheetFormatPr defaultRowHeight="16.5"/>
  <cols>
    <col min="1" max="1" width="25.77734375" style="32" customWidth="1"/>
    <col min="2" max="2" width="35.21875" style="44" bestFit="1" customWidth="1"/>
    <col min="3" max="3" width="5.109375" style="32" bestFit="1" customWidth="1"/>
    <col min="4" max="4" width="9.77734375" style="32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8.88671875" style="32"/>
    <col min="10" max="10" width="27.6640625" style="32" bestFit="1" customWidth="1"/>
    <col min="11" max="16384" width="8.88671875" style="32"/>
  </cols>
  <sheetData>
    <row r="1" spans="1:13" s="85" customFormat="1" ht="17.25" thickBot="1">
      <c r="B1" s="86"/>
    </row>
    <row r="2" spans="1:13" s="85" customFormat="1" ht="27" thickBot="1">
      <c r="A2" s="1654" t="s">
        <v>103</v>
      </c>
      <c r="B2" s="2188"/>
      <c r="C2" s="2189" t="s">
        <v>104</v>
      </c>
      <c r="D2" s="1649"/>
      <c r="E2" s="1649"/>
      <c r="F2" s="1649"/>
      <c r="G2" s="1649"/>
      <c r="H2" s="1650"/>
    </row>
    <row r="3" spans="1:13" s="85" customFormat="1" ht="35.1" customHeight="1" thickBot="1">
      <c r="A3" s="134" t="s">
        <v>105</v>
      </c>
      <c r="B3" s="138" t="s">
        <v>778</v>
      </c>
      <c r="C3" s="146" t="s">
        <v>108</v>
      </c>
      <c r="D3" s="145" t="s">
        <v>109</v>
      </c>
      <c r="E3" s="137" t="s">
        <v>110</v>
      </c>
      <c r="F3" s="135" t="s">
        <v>111</v>
      </c>
      <c r="G3" s="135" t="s">
        <v>112</v>
      </c>
      <c r="H3" s="136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s="85" customFormat="1" ht="35.1" customHeight="1">
      <c r="A4" s="130" t="s">
        <v>114</v>
      </c>
      <c r="B4" s="139" t="s">
        <v>779</v>
      </c>
      <c r="C4" s="147">
        <v>1</v>
      </c>
      <c r="D4" s="2190">
        <v>44100</v>
      </c>
      <c r="E4" s="140" t="s">
        <v>781</v>
      </c>
      <c r="F4" s="87" t="s">
        <v>782</v>
      </c>
      <c r="G4" s="87" t="s">
        <v>783</v>
      </c>
      <c r="H4" s="127"/>
      <c r="J4" s="25" t="s">
        <v>119</v>
      </c>
      <c r="K4" s="26"/>
      <c r="L4" s="26"/>
      <c r="M4" s="27"/>
    </row>
    <row r="5" spans="1:13" s="85" customFormat="1" ht="35.1" customHeight="1">
      <c r="A5" s="128" t="s">
        <v>120</v>
      </c>
      <c r="B5" s="562" t="s">
        <v>780</v>
      </c>
      <c r="C5" s="148">
        <v>2</v>
      </c>
      <c r="D5" s="2191"/>
      <c r="E5" s="140" t="s">
        <v>784</v>
      </c>
      <c r="F5" s="87" t="s">
        <v>785</v>
      </c>
      <c r="G5" s="87" t="s">
        <v>786</v>
      </c>
      <c r="H5" s="127"/>
    </row>
    <row r="6" spans="1:13" s="85" customFormat="1" ht="35.1" customHeight="1">
      <c r="A6" s="126" t="s">
        <v>125</v>
      </c>
      <c r="B6" s="562" t="s">
        <v>2674</v>
      </c>
      <c r="C6" s="148">
        <v>3</v>
      </c>
      <c r="D6" s="2191"/>
      <c r="E6" s="140" t="s">
        <v>788</v>
      </c>
      <c r="F6" s="87" t="s">
        <v>789</v>
      </c>
      <c r="G6" s="87" t="s">
        <v>790</v>
      </c>
      <c r="H6" s="127"/>
    </row>
    <row r="7" spans="1:13" s="85" customFormat="1" ht="35.1" customHeight="1">
      <c r="A7" s="126" t="s">
        <v>130</v>
      </c>
      <c r="B7" s="562" t="s">
        <v>787</v>
      </c>
      <c r="C7" s="148">
        <v>4</v>
      </c>
      <c r="D7" s="2191"/>
      <c r="E7" s="140" t="s">
        <v>792</v>
      </c>
      <c r="F7" s="87" t="s">
        <v>793</v>
      </c>
      <c r="G7" s="87" t="s">
        <v>794</v>
      </c>
      <c r="H7" s="127"/>
    </row>
    <row r="8" spans="1:13" s="85" customFormat="1" ht="35.1" customHeight="1">
      <c r="A8" s="126" t="s">
        <v>135</v>
      </c>
      <c r="B8" s="562" t="s">
        <v>791</v>
      </c>
      <c r="C8" s="148">
        <v>5</v>
      </c>
      <c r="D8" s="2191"/>
      <c r="E8" s="140"/>
      <c r="F8" s="87"/>
      <c r="G8" s="87"/>
      <c r="H8" s="127"/>
    </row>
    <row r="9" spans="1:13" s="85" customFormat="1" ht="35.1" customHeight="1">
      <c r="A9" s="126" t="s">
        <v>140</v>
      </c>
      <c r="B9" s="562" t="s">
        <v>791</v>
      </c>
      <c r="C9" s="148">
        <v>6</v>
      </c>
      <c r="D9" s="2191"/>
      <c r="E9" s="140"/>
      <c r="F9" s="87"/>
      <c r="G9" s="87"/>
      <c r="H9" s="127"/>
    </row>
    <row r="10" spans="1:13" s="85" customFormat="1" ht="35.1" customHeight="1">
      <c r="A10" s="129" t="s">
        <v>795</v>
      </c>
      <c r="B10" s="236" t="s">
        <v>765</v>
      </c>
      <c r="C10" s="148">
        <v>7</v>
      </c>
      <c r="D10" s="2191"/>
      <c r="E10" s="141"/>
      <c r="F10" s="88"/>
      <c r="G10" s="88"/>
      <c r="H10" s="127"/>
    </row>
    <row r="11" spans="1:13" s="85" customFormat="1" ht="35.1" customHeight="1">
      <c r="A11" s="126" t="s">
        <v>149</v>
      </c>
      <c r="B11" s="562" t="s">
        <v>779</v>
      </c>
      <c r="C11" s="148">
        <v>8</v>
      </c>
      <c r="D11" s="2191"/>
      <c r="E11" s="141"/>
      <c r="F11" s="88"/>
      <c r="G11" s="88"/>
      <c r="H11" s="127"/>
    </row>
    <row r="12" spans="1:13" s="85" customFormat="1" ht="35.1" customHeight="1">
      <c r="A12" s="126" t="s">
        <v>153</v>
      </c>
      <c r="B12" s="562" t="s">
        <v>766</v>
      </c>
      <c r="C12" s="148">
        <v>9</v>
      </c>
      <c r="D12" s="2191"/>
      <c r="E12" s="141"/>
      <c r="F12" s="88"/>
      <c r="G12" s="88"/>
      <c r="H12" s="127"/>
    </row>
    <row r="13" spans="1:13" s="85" customFormat="1" ht="35.1" customHeight="1" thickBot="1">
      <c r="A13" s="205" t="s">
        <v>796</v>
      </c>
      <c r="B13" s="237">
        <v>4</v>
      </c>
      <c r="C13" s="169">
        <v>10</v>
      </c>
      <c r="D13" s="2192"/>
      <c r="E13" s="238"/>
      <c r="F13" s="239"/>
      <c r="G13" s="239"/>
      <c r="H13" s="208"/>
    </row>
    <row r="14" spans="1:13" ht="35.1" customHeight="1"/>
    <row r="15" spans="1:13" ht="35.1" customHeight="1"/>
    <row r="16" spans="1:13" ht="35.1" customHeight="1">
      <c r="E16" s="228"/>
      <c r="F16" s="229"/>
      <c r="K16" s="221"/>
    </row>
    <row r="17" spans="1:6" ht="35.1" customHeight="1">
      <c r="A17" s="226" t="s">
        <v>760</v>
      </c>
      <c r="B17" s="227"/>
      <c r="C17" s="228"/>
      <c r="D17" s="228"/>
      <c r="E17" s="230"/>
      <c r="F17" s="231"/>
    </row>
    <row r="18" spans="1:6" ht="35.1" customHeight="1">
      <c r="A18" s="82" t="s">
        <v>761</v>
      </c>
      <c r="B18" s="83"/>
      <c r="C18" s="84"/>
      <c r="D18" s="84"/>
      <c r="E18" s="230"/>
      <c r="F18" s="231"/>
    </row>
    <row r="19" spans="1:6" ht="35.1" customHeight="1">
      <c r="A19" s="82" t="s">
        <v>762</v>
      </c>
      <c r="B19" s="83"/>
      <c r="C19" s="83"/>
      <c r="D19" s="83"/>
      <c r="E19" s="230"/>
      <c r="F19" s="231"/>
    </row>
    <row r="20" spans="1:6" ht="20.25">
      <c r="A20" s="82" t="s">
        <v>763</v>
      </c>
      <c r="B20" s="83"/>
      <c r="C20" s="83"/>
      <c r="D20" s="83"/>
      <c r="E20" s="230"/>
      <c r="F20" s="231"/>
    </row>
    <row r="21" spans="1:6" ht="20.25">
      <c r="A21" s="82" t="s">
        <v>764</v>
      </c>
      <c r="B21" s="83"/>
      <c r="C21" s="83"/>
      <c r="D21" s="83"/>
      <c r="E21" s="234"/>
      <c r="F21" s="235"/>
    </row>
    <row r="22" spans="1:6">
      <c r="A22" s="232"/>
      <c r="B22" s="233"/>
      <c r="C22" s="234"/>
      <c r="D22" s="234"/>
    </row>
  </sheetData>
  <mergeCells count="3">
    <mergeCell ref="A2:B2"/>
    <mergeCell ref="C2:H2"/>
    <mergeCell ref="D4:D13"/>
  </mergeCells>
  <phoneticPr fontId="20" type="noConversion"/>
  <hyperlinks>
    <hyperlink ref="B10" r:id="rId1" xr:uid="{54332C19-FCB3-49A0-AE7C-73D41196159E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2BD3-9767-453A-A9F2-1F0828A1432D}">
  <sheetPr codeName="Sheet29">
    <tabColor rgb="FF00B0F0"/>
  </sheetPr>
  <dimension ref="A1:M22"/>
  <sheetViews>
    <sheetView workbookViewId="0">
      <selection activeCell="B6" sqref="B6"/>
    </sheetView>
  </sheetViews>
  <sheetFormatPr defaultRowHeight="16.5"/>
  <cols>
    <col min="1" max="1" width="18.6640625" style="32" customWidth="1"/>
    <col min="2" max="2" width="23" style="44" bestFit="1" customWidth="1"/>
    <col min="3" max="3" width="5.109375" style="32" bestFit="1" customWidth="1"/>
    <col min="4" max="4" width="9.77734375" style="32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8.88671875" style="32"/>
    <col min="10" max="10" width="27.6640625" style="32" bestFit="1" customWidth="1"/>
    <col min="11" max="16384" width="8.88671875" style="32"/>
  </cols>
  <sheetData>
    <row r="1" spans="1:13" ht="17.25" thickBot="1"/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22" t="s">
        <v>105</v>
      </c>
      <c r="B3" s="151" t="s">
        <v>767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6" t="s">
        <v>114</v>
      </c>
      <c r="B4" s="155" t="s">
        <v>768</v>
      </c>
      <c r="C4" s="147">
        <v>1</v>
      </c>
      <c r="D4" s="2193">
        <v>44100</v>
      </c>
      <c r="E4" s="219" t="s">
        <v>769</v>
      </c>
      <c r="F4" s="219" t="s">
        <v>770</v>
      </c>
      <c r="G4" s="219" t="s">
        <v>771</v>
      </c>
      <c r="H4" s="220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 t="s">
        <v>772</v>
      </c>
      <c r="C5" s="148">
        <v>2</v>
      </c>
      <c r="D5" s="2194"/>
      <c r="E5" s="87"/>
      <c r="F5" s="87"/>
      <c r="G5" s="87"/>
      <c r="H5" s="157"/>
    </row>
    <row r="6" spans="1:13" ht="35.1" customHeight="1">
      <c r="A6" s="126" t="s">
        <v>125</v>
      </c>
      <c r="B6" s="155" t="s">
        <v>2673</v>
      </c>
      <c r="C6" s="148">
        <v>3</v>
      </c>
      <c r="D6" s="2194"/>
      <c r="E6" s="87"/>
      <c r="F6" s="87"/>
      <c r="G6" s="87"/>
      <c r="H6" s="157"/>
    </row>
    <row r="7" spans="1:13" ht="35.1" customHeight="1">
      <c r="A7" s="126" t="s">
        <v>130</v>
      </c>
      <c r="B7" s="155" t="s">
        <v>773</v>
      </c>
      <c r="C7" s="148">
        <v>4</v>
      </c>
      <c r="D7" s="2194"/>
      <c r="E7" s="87"/>
      <c r="F7" s="87"/>
      <c r="G7" s="87"/>
      <c r="H7" s="157"/>
    </row>
    <row r="8" spans="1:13" ht="35.1" customHeight="1">
      <c r="A8" s="126" t="s">
        <v>135</v>
      </c>
      <c r="B8" s="155" t="s">
        <v>774</v>
      </c>
      <c r="C8" s="148">
        <v>5</v>
      </c>
      <c r="D8" s="2194"/>
      <c r="E8" s="140"/>
      <c r="F8" s="87"/>
      <c r="G8" s="87"/>
      <c r="H8" s="157"/>
    </row>
    <row r="9" spans="1:13" ht="35.1" customHeight="1">
      <c r="A9" s="126" t="s">
        <v>140</v>
      </c>
      <c r="B9" s="155" t="s">
        <v>775</v>
      </c>
      <c r="C9" s="148">
        <v>6</v>
      </c>
      <c r="D9" s="2194"/>
      <c r="E9" s="87"/>
      <c r="F9" s="87"/>
      <c r="G9" s="87"/>
      <c r="H9" s="157"/>
    </row>
    <row r="10" spans="1:13" ht="35.1" customHeight="1">
      <c r="A10" s="129" t="s">
        <v>795</v>
      </c>
      <c r="B10" s="155" t="s">
        <v>776</v>
      </c>
      <c r="C10" s="148">
        <v>7</v>
      </c>
      <c r="D10" s="2194"/>
      <c r="E10" s="87"/>
      <c r="F10" s="87"/>
      <c r="G10" s="87"/>
      <c r="H10" s="157"/>
    </row>
    <row r="11" spans="1:13" ht="35.1" customHeight="1">
      <c r="A11" s="126" t="s">
        <v>149</v>
      </c>
      <c r="B11" s="155" t="s">
        <v>476</v>
      </c>
      <c r="C11" s="148">
        <v>8</v>
      </c>
      <c r="D11" s="2194"/>
      <c r="E11" s="159"/>
      <c r="F11" s="160"/>
      <c r="G11" s="160"/>
      <c r="H11" s="157"/>
    </row>
    <row r="12" spans="1:13" ht="35.1" customHeight="1">
      <c r="A12" s="126" t="s">
        <v>153</v>
      </c>
      <c r="B12" s="155" t="s">
        <v>777</v>
      </c>
      <c r="C12" s="148">
        <v>9</v>
      </c>
      <c r="D12" s="2194"/>
      <c r="E12" s="161"/>
      <c r="F12" s="162"/>
      <c r="G12" s="162"/>
      <c r="H12" s="163"/>
    </row>
    <row r="13" spans="1:13" ht="35.1" customHeight="1" thickBot="1">
      <c r="A13" s="167"/>
      <c r="B13" s="168">
        <v>1</v>
      </c>
      <c r="C13" s="169">
        <v>10</v>
      </c>
      <c r="D13" s="2195"/>
      <c r="E13" s="170"/>
      <c r="F13" s="171"/>
      <c r="G13" s="171"/>
      <c r="H13" s="172"/>
    </row>
    <row r="14" spans="1:13" ht="35.1" customHeight="1"/>
    <row r="15" spans="1:13" ht="35.1" customHeight="1"/>
    <row r="16" spans="1:13" ht="35.1" customHeight="1">
      <c r="K16" s="221"/>
    </row>
    <row r="17" spans="1:6" ht="35.1" customHeight="1">
      <c r="A17" s="226" t="s">
        <v>760</v>
      </c>
      <c r="B17" s="227"/>
      <c r="C17" s="228"/>
      <c r="D17" s="228"/>
      <c r="E17" s="228"/>
      <c r="F17" s="229"/>
    </row>
    <row r="18" spans="1:6" ht="35.1" customHeight="1">
      <c r="A18" s="82" t="s">
        <v>761</v>
      </c>
      <c r="B18" s="83"/>
      <c r="C18" s="84"/>
      <c r="D18" s="84"/>
      <c r="E18" s="230"/>
      <c r="F18" s="231"/>
    </row>
    <row r="19" spans="1:6" ht="35.1" customHeight="1">
      <c r="A19" s="82" t="s">
        <v>762</v>
      </c>
      <c r="B19" s="83"/>
      <c r="C19" s="83"/>
      <c r="D19" s="83"/>
      <c r="E19" s="230"/>
      <c r="F19" s="231"/>
    </row>
    <row r="20" spans="1:6" ht="35.1" customHeight="1">
      <c r="A20" s="82" t="s">
        <v>763</v>
      </c>
      <c r="B20" s="83"/>
      <c r="C20" s="83"/>
      <c r="D20" s="83"/>
      <c r="E20" s="230"/>
      <c r="F20" s="231"/>
    </row>
    <row r="21" spans="1:6" ht="20.25">
      <c r="A21" s="82" t="s">
        <v>764</v>
      </c>
      <c r="B21" s="83"/>
      <c r="C21" s="83"/>
      <c r="D21" s="83"/>
      <c r="E21" s="230"/>
      <c r="F21" s="231"/>
    </row>
    <row r="22" spans="1:6">
      <c r="A22" s="232"/>
      <c r="B22" s="233"/>
      <c r="C22" s="234"/>
      <c r="D22" s="234"/>
      <c r="E22" s="234"/>
      <c r="F22" s="235"/>
    </row>
  </sheetData>
  <mergeCells count="3">
    <mergeCell ref="A2:B2"/>
    <mergeCell ref="C2:H2"/>
    <mergeCell ref="D4:D13"/>
  </mergeCells>
  <phoneticPr fontId="20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302-ED3C-45B2-ACA2-969855B145A1}">
  <sheetPr codeName="Sheet30">
    <tabColor rgb="FF00B0F0"/>
  </sheetPr>
  <dimension ref="A1:M18"/>
  <sheetViews>
    <sheetView workbookViewId="0">
      <selection activeCell="B6" sqref="B6"/>
    </sheetView>
  </sheetViews>
  <sheetFormatPr defaultColWidth="28.21875" defaultRowHeight="16.5"/>
  <cols>
    <col min="1" max="1" width="19.6640625" style="32" bestFit="1" customWidth="1"/>
    <col min="2" max="2" width="35.6640625" style="44" bestFit="1" customWidth="1"/>
    <col min="3" max="3" width="5.109375" style="32" bestFit="1" customWidth="1"/>
    <col min="4" max="4" width="8.7773437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/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22" t="s">
        <v>105</v>
      </c>
      <c r="B3" s="151" t="s">
        <v>1527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6" t="s">
        <v>114</v>
      </c>
      <c r="B4" s="155" t="s">
        <v>115</v>
      </c>
      <c r="C4" s="147">
        <v>1</v>
      </c>
      <c r="D4" s="1651">
        <v>44100</v>
      </c>
      <c r="E4" s="140" t="s">
        <v>146</v>
      </c>
      <c r="F4" s="87" t="s">
        <v>147</v>
      </c>
      <c r="G4" s="87" t="s">
        <v>148</v>
      </c>
      <c r="H4" s="156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 t="s">
        <v>121</v>
      </c>
      <c r="C5" s="148">
        <v>2</v>
      </c>
      <c r="D5" s="1652"/>
      <c r="E5" s="140"/>
      <c r="F5" s="87"/>
      <c r="G5" s="87"/>
      <c r="H5" s="157"/>
    </row>
    <row r="6" spans="1:13" ht="35.1" customHeight="1">
      <c r="A6" s="126" t="s">
        <v>125</v>
      </c>
      <c r="B6" s="155" t="s">
        <v>2672</v>
      </c>
      <c r="C6" s="148">
        <v>3</v>
      </c>
      <c r="D6" s="1652"/>
      <c r="E6" s="140"/>
      <c r="F6" s="87"/>
      <c r="G6" s="87"/>
      <c r="H6" s="157"/>
    </row>
    <row r="7" spans="1:13" ht="35.1" customHeight="1">
      <c r="A7" s="126" t="s">
        <v>130</v>
      </c>
      <c r="B7" s="155" t="s">
        <v>131</v>
      </c>
      <c r="C7" s="148">
        <v>4</v>
      </c>
      <c r="D7" s="1652"/>
      <c r="E7" s="140"/>
      <c r="F7" s="87"/>
      <c r="G7" s="87"/>
      <c r="H7" s="157"/>
    </row>
    <row r="8" spans="1:13" ht="35.1" customHeight="1">
      <c r="A8" s="126" t="s">
        <v>135</v>
      </c>
      <c r="B8" s="155" t="s">
        <v>136</v>
      </c>
      <c r="C8" s="148">
        <v>5</v>
      </c>
      <c r="D8" s="1652"/>
      <c r="E8" s="140"/>
      <c r="F8" s="87"/>
      <c r="G8" s="87"/>
      <c r="H8" s="157"/>
    </row>
    <row r="9" spans="1:13" ht="35.1" customHeight="1">
      <c r="A9" s="126" t="s">
        <v>140</v>
      </c>
      <c r="B9" s="155" t="s">
        <v>141</v>
      </c>
      <c r="C9" s="148">
        <v>6</v>
      </c>
      <c r="D9" s="1652"/>
      <c r="E9" s="140"/>
      <c r="F9" s="87"/>
      <c r="G9" s="87"/>
      <c r="H9" s="157"/>
    </row>
    <row r="10" spans="1:13" ht="35.1" customHeight="1">
      <c r="A10" s="129" t="s">
        <v>795</v>
      </c>
      <c r="B10" s="158" t="s">
        <v>145</v>
      </c>
      <c r="C10" s="148">
        <v>7</v>
      </c>
      <c r="D10" s="1652"/>
      <c r="E10" s="222"/>
      <c r="F10" s="223"/>
      <c r="G10" s="240"/>
      <c r="H10" s="157"/>
    </row>
    <row r="11" spans="1:13" ht="35.1" customHeight="1">
      <c r="A11" s="126" t="s">
        <v>149</v>
      </c>
      <c r="B11" s="155" t="s">
        <v>115</v>
      </c>
      <c r="C11" s="148">
        <v>8</v>
      </c>
      <c r="D11" s="1652"/>
      <c r="E11" s="224"/>
      <c r="F11" s="225"/>
      <c r="G11" s="160"/>
      <c r="H11" s="157"/>
    </row>
    <row r="12" spans="1:13" ht="35.1" customHeight="1">
      <c r="A12" s="126" t="s">
        <v>153</v>
      </c>
      <c r="B12" s="155" t="s">
        <v>154</v>
      </c>
      <c r="C12" s="148">
        <v>9</v>
      </c>
      <c r="D12" s="1652"/>
      <c r="E12" s="161"/>
      <c r="F12" s="162"/>
      <c r="G12" s="162"/>
      <c r="H12" s="163"/>
    </row>
    <row r="13" spans="1:13" ht="35.1" customHeight="1" thickBot="1">
      <c r="A13" s="205" t="s">
        <v>172</v>
      </c>
      <c r="B13" s="168">
        <v>1</v>
      </c>
      <c r="C13" s="169">
        <v>10</v>
      </c>
      <c r="D13" s="1653"/>
      <c r="E13" s="170"/>
      <c r="F13" s="171"/>
      <c r="G13" s="171"/>
      <c r="H13" s="172"/>
    </row>
    <row r="14" spans="1:13" ht="35.1" customHeight="1"/>
    <row r="15" spans="1:13" ht="35.1" customHeight="1"/>
    <row r="16" spans="1:13" ht="35.1" customHeight="1">
      <c r="K16" s="221"/>
    </row>
    <row r="17" ht="35.1" customHeight="1"/>
    <row r="18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20CF2C16-7E7B-40A0-8985-CE7AE3AF4708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7911-25B2-4566-99E8-C52B16DD320F}">
  <sheetPr codeName="Sheet31">
    <tabColor rgb="FF00B0F0"/>
  </sheetPr>
  <dimension ref="A1:M20"/>
  <sheetViews>
    <sheetView workbookViewId="0">
      <selection activeCell="B6" sqref="B6"/>
    </sheetView>
  </sheetViews>
  <sheetFormatPr defaultColWidth="28.21875" defaultRowHeight="16.5"/>
  <cols>
    <col min="1" max="1" width="19.6640625" style="32" bestFit="1" customWidth="1"/>
    <col min="2" max="2" width="18.44140625" style="44" bestFit="1" customWidth="1"/>
    <col min="3" max="3" width="5.109375" style="32" bestFit="1" customWidth="1"/>
    <col min="4" max="4" width="8.77734375" style="32" bestFit="1" customWidth="1"/>
    <col min="5" max="5" width="8.2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/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85" t="s">
        <v>105</v>
      </c>
      <c r="B3" s="186" t="s">
        <v>800</v>
      </c>
      <c r="C3" s="187" t="s">
        <v>108</v>
      </c>
      <c r="D3" s="188" t="s">
        <v>109</v>
      </c>
      <c r="E3" s="189" t="s">
        <v>110</v>
      </c>
      <c r="F3" s="189" t="s">
        <v>111</v>
      </c>
      <c r="G3" s="189" t="s">
        <v>112</v>
      </c>
      <c r="H3" s="19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2" t="s">
        <v>114</v>
      </c>
      <c r="B4" s="151" t="s">
        <v>816</v>
      </c>
      <c r="C4" s="210">
        <v>1</v>
      </c>
      <c r="D4" s="2196">
        <v>44100</v>
      </c>
      <c r="E4" s="219" t="s">
        <v>1158</v>
      </c>
      <c r="F4" s="219" t="s">
        <v>802</v>
      </c>
      <c r="G4" s="219" t="s">
        <v>803</v>
      </c>
      <c r="H4" s="220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 t="s">
        <v>817</v>
      </c>
      <c r="C5" s="148">
        <v>2</v>
      </c>
      <c r="D5" s="2184"/>
      <c r="E5" s="177" t="s">
        <v>1159</v>
      </c>
      <c r="F5" s="177" t="s">
        <v>804</v>
      </c>
      <c r="G5" s="177" t="s">
        <v>805</v>
      </c>
      <c r="H5" s="157"/>
    </row>
    <row r="6" spans="1:13" ht="35.1" customHeight="1">
      <c r="A6" s="126" t="s">
        <v>125</v>
      </c>
      <c r="B6" s="155" t="s">
        <v>2671</v>
      </c>
      <c r="C6" s="148">
        <v>3</v>
      </c>
      <c r="D6" s="2184"/>
      <c r="E6" s="177" t="s">
        <v>1157</v>
      </c>
      <c r="F6" s="177" t="s">
        <v>806</v>
      </c>
      <c r="G6" s="177" t="s">
        <v>807</v>
      </c>
      <c r="H6" s="157"/>
    </row>
    <row r="7" spans="1:13" ht="35.1" customHeight="1">
      <c r="A7" s="126" t="s">
        <v>130</v>
      </c>
      <c r="B7" s="155" t="s">
        <v>808</v>
      </c>
      <c r="C7" s="148">
        <v>4</v>
      </c>
      <c r="D7" s="2184"/>
      <c r="E7" s="177" t="s">
        <v>1160</v>
      </c>
      <c r="F7" s="177" t="s">
        <v>809</v>
      </c>
      <c r="G7" s="177" t="s">
        <v>810</v>
      </c>
      <c r="H7" s="157"/>
    </row>
    <row r="8" spans="1:13" ht="35.1" customHeight="1">
      <c r="A8" s="126" t="s">
        <v>135</v>
      </c>
      <c r="B8" s="155" t="s">
        <v>811</v>
      </c>
      <c r="C8" s="148">
        <v>5</v>
      </c>
      <c r="D8" s="2184"/>
      <c r="E8" s="140"/>
      <c r="F8" s="87"/>
      <c r="G8" s="87"/>
      <c r="H8" s="157"/>
    </row>
    <row r="9" spans="1:13" ht="35.1" customHeight="1">
      <c r="A9" s="126" t="s">
        <v>140</v>
      </c>
      <c r="B9" s="155" t="s">
        <v>812</v>
      </c>
      <c r="C9" s="148">
        <v>6</v>
      </c>
      <c r="D9" s="2184"/>
      <c r="E9" s="87"/>
      <c r="F9" s="87"/>
      <c r="G9" s="87"/>
      <c r="H9" s="157"/>
    </row>
    <row r="10" spans="1:13" ht="35.1" customHeight="1">
      <c r="A10" s="129" t="s">
        <v>795</v>
      </c>
      <c r="B10" s="183" t="s">
        <v>813</v>
      </c>
      <c r="C10" s="148">
        <v>7</v>
      </c>
      <c r="D10" s="2184"/>
      <c r="E10" s="87"/>
      <c r="F10" s="87"/>
      <c r="G10" s="87"/>
      <c r="H10" s="157"/>
    </row>
    <row r="11" spans="1:13" ht="35.1" customHeight="1">
      <c r="A11" s="126" t="s">
        <v>149</v>
      </c>
      <c r="B11" s="155" t="s">
        <v>816</v>
      </c>
      <c r="C11" s="148">
        <v>8</v>
      </c>
      <c r="D11" s="2184"/>
      <c r="E11" s="159"/>
      <c r="F11" s="160"/>
      <c r="G11" s="160"/>
      <c r="H11" s="157"/>
    </row>
    <row r="12" spans="1:13" ht="35.1" customHeight="1">
      <c r="A12" s="126" t="s">
        <v>153</v>
      </c>
      <c r="B12" s="155" t="s">
        <v>814</v>
      </c>
      <c r="C12" s="148">
        <v>9</v>
      </c>
      <c r="D12" s="2184"/>
      <c r="E12" s="161"/>
      <c r="F12" s="162"/>
      <c r="G12" s="162"/>
      <c r="H12" s="163"/>
    </row>
    <row r="13" spans="1:13" ht="35.1" customHeight="1" thickBot="1">
      <c r="A13" s="167"/>
      <c r="B13" s="168">
        <v>4</v>
      </c>
      <c r="C13" s="169">
        <v>10</v>
      </c>
      <c r="D13" s="2185"/>
      <c r="E13" s="170"/>
      <c r="F13" s="171"/>
      <c r="G13" s="171"/>
      <c r="H13" s="172"/>
    </row>
    <row r="14" spans="1:13" ht="35.1" customHeight="1"/>
    <row r="15" spans="1:13" ht="35.1" customHeight="1"/>
    <row r="16" spans="1:13" ht="35.1" customHeight="1">
      <c r="K16" s="221"/>
    </row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E7C95EF0-9A78-4729-8859-CEE0A1981462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53E-3E7D-44DF-9A07-1A43CB7E3F08}">
  <sheetPr codeName="Sheet41">
    <tabColor rgb="FF00B0F0"/>
  </sheetPr>
  <dimension ref="A1:L13"/>
  <sheetViews>
    <sheetView workbookViewId="0">
      <selection activeCell="B6" sqref="B6"/>
    </sheetView>
  </sheetViews>
  <sheetFormatPr defaultColWidth="38.88671875" defaultRowHeight="13.5"/>
  <cols>
    <col min="1" max="1" width="23" style="471" bestFit="1" customWidth="1"/>
    <col min="2" max="2" width="23.21875" style="471" customWidth="1"/>
    <col min="3" max="3" width="5.33203125" style="471" bestFit="1" customWidth="1"/>
    <col min="4" max="4" width="10.33203125" style="471" bestFit="1" customWidth="1"/>
    <col min="5" max="5" width="9.21875" style="471" bestFit="1" customWidth="1"/>
    <col min="6" max="6" width="16.109375" style="471" bestFit="1" customWidth="1"/>
    <col min="7" max="7" width="15" style="471" bestFit="1" customWidth="1"/>
    <col min="8" max="8" width="5.33203125" style="471" bestFit="1" customWidth="1"/>
    <col min="9" max="16384" width="38.88671875" style="471"/>
  </cols>
  <sheetData>
    <row r="1" spans="1:12" ht="14.25" thickBot="1"/>
    <row r="2" spans="1:12" ht="2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2" ht="17.25" thickBot="1">
      <c r="A3" s="445" t="s">
        <v>105</v>
      </c>
      <c r="B3" s="446" t="s">
        <v>1030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14.25">
      <c r="A4" s="451" t="s">
        <v>481</v>
      </c>
      <c r="B4" s="452" t="s">
        <v>1061</v>
      </c>
      <c r="C4" s="453">
        <v>1</v>
      </c>
      <c r="D4" s="2197">
        <v>44100</v>
      </c>
      <c r="E4" s="472" t="s">
        <v>1062</v>
      </c>
      <c r="F4" s="472" t="s">
        <v>1031</v>
      </c>
      <c r="G4" s="472" t="s">
        <v>1032</v>
      </c>
      <c r="H4" s="454"/>
    </row>
    <row r="5" spans="1:12" ht="16.5">
      <c r="A5" s="473" t="s">
        <v>120</v>
      </c>
      <c r="B5" s="452" t="s">
        <v>1068</v>
      </c>
      <c r="C5" s="455">
        <v>2</v>
      </c>
      <c r="D5" s="2197"/>
      <c r="E5" s="474" t="s">
        <v>1063</v>
      </c>
      <c r="F5" s="474" t="s">
        <v>1033</v>
      </c>
      <c r="G5" s="474" t="s">
        <v>1034</v>
      </c>
      <c r="H5" s="456"/>
    </row>
    <row r="6" spans="1:12" ht="27">
      <c r="A6" s="451" t="s">
        <v>485</v>
      </c>
      <c r="B6" s="452" t="s">
        <v>2670</v>
      </c>
      <c r="C6" s="455">
        <v>3</v>
      </c>
      <c r="D6" s="2197"/>
      <c r="E6" s="474" t="s">
        <v>1064</v>
      </c>
      <c r="F6" s="474" t="s">
        <v>1035</v>
      </c>
      <c r="G6" s="474" t="s">
        <v>1036</v>
      </c>
      <c r="H6" s="456"/>
    </row>
    <row r="7" spans="1:12" ht="14.25">
      <c r="A7" s="451" t="s">
        <v>130</v>
      </c>
      <c r="B7" s="452" t="s">
        <v>1037</v>
      </c>
      <c r="C7" s="455">
        <v>4</v>
      </c>
      <c r="D7" s="2197"/>
      <c r="E7" s="474" t="s">
        <v>1065</v>
      </c>
      <c r="F7" s="474" t="s">
        <v>1038</v>
      </c>
      <c r="G7" s="474" t="s">
        <v>1039</v>
      </c>
      <c r="H7" s="456"/>
    </row>
    <row r="8" spans="1:12" ht="14.25">
      <c r="A8" s="451" t="s">
        <v>486</v>
      </c>
      <c r="B8" s="452" t="s">
        <v>1040</v>
      </c>
      <c r="C8" s="455">
        <v>5</v>
      </c>
      <c r="D8" s="2197"/>
      <c r="E8" s="475" t="s">
        <v>1066</v>
      </c>
      <c r="F8" s="474" t="s">
        <v>1041</v>
      </c>
      <c r="G8" s="474" t="s">
        <v>1042</v>
      </c>
      <c r="H8" s="456"/>
    </row>
    <row r="9" spans="1:12" ht="14.25">
      <c r="A9" s="451" t="s">
        <v>487</v>
      </c>
      <c r="B9" s="452" t="s">
        <v>1043</v>
      </c>
      <c r="C9" s="455">
        <v>6</v>
      </c>
      <c r="D9" s="2197"/>
      <c r="E9" s="474" t="s">
        <v>1001</v>
      </c>
      <c r="F9" s="474" t="s">
        <v>1044</v>
      </c>
      <c r="G9" s="474" t="s">
        <v>1045</v>
      </c>
      <c r="H9" s="456"/>
    </row>
    <row r="10" spans="1:12" ht="16.5">
      <c r="A10" s="476" t="s">
        <v>488</v>
      </c>
      <c r="B10" s="458" t="s">
        <v>1046</v>
      </c>
      <c r="C10" s="455">
        <v>7</v>
      </c>
      <c r="D10" s="2197"/>
      <c r="E10" s="477"/>
      <c r="F10" s="477"/>
      <c r="G10" s="477"/>
      <c r="H10" s="456"/>
    </row>
    <row r="11" spans="1:12" ht="14.25">
      <c r="A11" s="451" t="s">
        <v>489</v>
      </c>
      <c r="B11" s="452" t="s">
        <v>1067</v>
      </c>
      <c r="C11" s="455">
        <v>8</v>
      </c>
      <c r="D11" s="2197"/>
      <c r="E11" s="460"/>
      <c r="F11" s="461"/>
      <c r="G11" s="461"/>
      <c r="H11" s="456"/>
    </row>
    <row r="12" spans="1:12" ht="14.25">
      <c r="A12" s="451" t="s">
        <v>490</v>
      </c>
      <c r="B12" s="452" t="s">
        <v>1047</v>
      </c>
      <c r="C12" s="455">
        <v>9</v>
      </c>
      <c r="D12" s="2197"/>
      <c r="E12" s="462"/>
      <c r="F12" s="463"/>
      <c r="G12" s="463"/>
      <c r="H12" s="464"/>
    </row>
    <row r="13" spans="1:12" ht="15" thickBot="1">
      <c r="A13" s="465"/>
      <c r="B13" s="466">
        <v>6</v>
      </c>
      <c r="C13" s="467">
        <v>10</v>
      </c>
      <c r="D13" s="2198"/>
      <c r="E13" s="468"/>
      <c r="F13" s="469"/>
      <c r="G13" s="469"/>
      <c r="H13" s="470"/>
    </row>
  </sheetData>
  <mergeCells count="3">
    <mergeCell ref="A2:B2"/>
    <mergeCell ref="C2:H2"/>
    <mergeCell ref="D4:D13"/>
  </mergeCells>
  <phoneticPr fontId="20" type="noConversion"/>
  <hyperlinks>
    <hyperlink ref="B10" r:id="rId1" xr:uid="{883D20D9-928A-4403-9CEB-0442C144DB9C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3E43-CD98-4B31-B843-B450E609E3E8}">
  <sheetPr codeName="Sheet44">
    <tabColor rgb="FFFFFF00"/>
  </sheetPr>
  <dimension ref="A1:L20"/>
  <sheetViews>
    <sheetView zoomScaleNormal="100" workbookViewId="0">
      <selection activeCell="B6" sqref="B6"/>
    </sheetView>
  </sheetViews>
  <sheetFormatPr defaultColWidth="31.33203125" defaultRowHeight="13.5"/>
  <cols>
    <col min="1" max="1" width="23" bestFit="1" customWidth="1"/>
    <col min="2" max="2" width="29" bestFit="1" customWidth="1"/>
    <col min="3" max="3" width="5.33203125" bestFit="1" customWidth="1"/>
    <col min="4" max="4" width="16.5546875" customWidth="1"/>
    <col min="5" max="5" width="9.21875" bestFit="1" customWidth="1"/>
    <col min="6" max="6" width="14.109375" style="755" bestFit="1" customWidth="1"/>
    <col min="7" max="7" width="19.77734375" bestFit="1" customWidth="1"/>
    <col min="8" max="8" width="18" customWidth="1"/>
  </cols>
  <sheetData>
    <row r="1" spans="1:12" ht="14.25" thickBot="1"/>
    <row r="2" spans="1:12" ht="2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2" ht="17.25" thickBot="1">
      <c r="A3" s="445" t="s">
        <v>105</v>
      </c>
      <c r="B3" s="635" t="s">
        <v>1280</v>
      </c>
      <c r="C3" s="447" t="s">
        <v>108</v>
      </c>
      <c r="D3" s="448" t="s">
        <v>109</v>
      </c>
      <c r="E3" s="449" t="s">
        <v>110</v>
      </c>
      <c r="F3" s="756" t="s">
        <v>111</v>
      </c>
      <c r="G3" s="449" t="s">
        <v>112</v>
      </c>
      <c r="H3" s="636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15" thickBot="1">
      <c r="A4" s="451" t="s">
        <v>114</v>
      </c>
      <c r="B4" s="637" t="s">
        <v>1281</v>
      </c>
      <c r="C4" s="514">
        <v>1</v>
      </c>
      <c r="D4" s="2199">
        <v>44121</v>
      </c>
      <c r="E4" s="638" t="s">
        <v>1282</v>
      </c>
      <c r="F4" s="750">
        <v>5503152009926</v>
      </c>
      <c r="G4" s="639" t="s">
        <v>1283</v>
      </c>
      <c r="H4" s="516"/>
    </row>
    <row r="5" spans="1:12" ht="17.25" thickBot="1">
      <c r="A5" s="523" t="s">
        <v>120</v>
      </c>
      <c r="B5" s="637" t="s">
        <v>1284</v>
      </c>
      <c r="C5" s="514">
        <v>2</v>
      </c>
      <c r="D5" s="2197"/>
      <c r="E5" s="767" t="s">
        <v>1285</v>
      </c>
      <c r="F5" s="751">
        <v>6210012382624</v>
      </c>
      <c r="G5" s="639" t="s">
        <v>1286</v>
      </c>
      <c r="H5" s="456" t="s">
        <v>1528</v>
      </c>
    </row>
    <row r="6" spans="1:12" ht="15" thickBot="1">
      <c r="A6" s="451" t="s">
        <v>125</v>
      </c>
      <c r="B6" s="637" t="s">
        <v>2669</v>
      </c>
      <c r="C6" s="514">
        <v>3</v>
      </c>
      <c r="D6" s="2197"/>
      <c r="E6" s="640" t="s">
        <v>1287</v>
      </c>
      <c r="F6" s="752">
        <v>5012082001726</v>
      </c>
      <c r="G6" s="641" t="s">
        <v>1288</v>
      </c>
      <c r="H6" s="456"/>
    </row>
    <row r="7" spans="1:12" ht="15" thickBot="1">
      <c r="A7" s="451" t="s">
        <v>130</v>
      </c>
      <c r="B7" s="637" t="s">
        <v>1839</v>
      </c>
      <c r="C7" s="514">
        <v>4</v>
      </c>
      <c r="D7" s="2197"/>
      <c r="E7" s="640" t="s">
        <v>1289</v>
      </c>
      <c r="F7" s="753">
        <v>5209202143721</v>
      </c>
      <c r="G7" s="642" t="s">
        <v>1290</v>
      </c>
      <c r="H7" s="456"/>
    </row>
    <row r="8" spans="1:12" ht="15" thickBot="1">
      <c r="A8" s="451" t="s">
        <v>135</v>
      </c>
      <c r="B8" s="637" t="s">
        <v>1291</v>
      </c>
      <c r="C8" s="514">
        <v>5</v>
      </c>
      <c r="D8" s="2197"/>
      <c r="E8" s="640" t="s">
        <v>1292</v>
      </c>
      <c r="F8" s="754">
        <v>5004252019634</v>
      </c>
      <c r="G8" s="641" t="s">
        <v>1293</v>
      </c>
      <c r="H8" s="456"/>
    </row>
    <row r="9" spans="1:12" ht="15" thickBot="1">
      <c r="A9" s="451" t="s">
        <v>140</v>
      </c>
      <c r="B9" s="637" t="s">
        <v>1294</v>
      </c>
      <c r="C9" s="514">
        <v>6</v>
      </c>
      <c r="D9" s="2197"/>
      <c r="E9" s="643" t="s">
        <v>1295</v>
      </c>
      <c r="F9" s="753">
        <v>5211102691411</v>
      </c>
      <c r="G9" s="639" t="s">
        <v>1296</v>
      </c>
      <c r="H9" s="456"/>
    </row>
    <row r="10" spans="1:12" ht="17.25" thickBot="1">
      <c r="A10" s="457" t="s">
        <v>1530</v>
      </c>
      <c r="B10" s="644" t="s">
        <v>1297</v>
      </c>
      <c r="C10" s="514">
        <v>7</v>
      </c>
      <c r="D10" s="2197"/>
      <c r="E10" s="771" t="s">
        <v>1298</v>
      </c>
      <c r="F10" s="757">
        <v>5602042241522</v>
      </c>
      <c r="G10" s="645" t="s">
        <v>1299</v>
      </c>
      <c r="H10" s="456"/>
    </row>
    <row r="11" spans="1:12" ht="15" thickBot="1">
      <c r="A11" s="451" t="s">
        <v>149</v>
      </c>
      <c r="B11" s="637" t="s">
        <v>1300</v>
      </c>
      <c r="C11" s="514">
        <v>8</v>
      </c>
      <c r="D11" s="2197"/>
      <c r="E11" s="640" t="s">
        <v>1301</v>
      </c>
      <c r="F11" s="753">
        <v>5210062631712</v>
      </c>
      <c r="G11" s="639" t="s">
        <v>1302</v>
      </c>
      <c r="H11" s="456"/>
    </row>
    <row r="12" spans="1:12" ht="15" thickBot="1">
      <c r="A12" s="451" t="s">
        <v>153</v>
      </c>
      <c r="B12" s="637" t="s">
        <v>1303</v>
      </c>
      <c r="C12" s="514">
        <v>9</v>
      </c>
      <c r="D12" s="2197"/>
      <c r="E12" s="640" t="s">
        <v>1304</v>
      </c>
      <c r="F12" s="753">
        <v>4410042025818</v>
      </c>
      <c r="G12" s="639" t="s">
        <v>1305</v>
      </c>
      <c r="H12" s="464"/>
    </row>
    <row r="13" spans="1:12" ht="15" thickBot="1">
      <c r="A13" s="465"/>
      <c r="B13" s="646">
        <v>17</v>
      </c>
      <c r="C13" s="514">
        <v>10</v>
      </c>
      <c r="D13" s="2197"/>
      <c r="E13" s="768" t="s">
        <v>1306</v>
      </c>
      <c r="F13" s="751">
        <v>4206282046112</v>
      </c>
      <c r="G13" s="641" t="s">
        <v>1307</v>
      </c>
      <c r="H13" s="647" t="s">
        <v>1529</v>
      </c>
    </row>
    <row r="14" spans="1:12" ht="15" thickBot="1">
      <c r="A14" s="648"/>
      <c r="B14" s="649"/>
      <c r="C14" s="514">
        <v>11</v>
      </c>
      <c r="D14" s="2197"/>
      <c r="E14" s="640" t="s">
        <v>1308</v>
      </c>
      <c r="F14" s="753">
        <v>5202152536317</v>
      </c>
      <c r="G14" s="639" t="s">
        <v>1309</v>
      </c>
      <c r="H14" s="650"/>
    </row>
    <row r="15" spans="1:12" ht="15" thickBot="1">
      <c r="A15" s="648"/>
      <c r="B15" s="649"/>
      <c r="C15" s="514">
        <v>12</v>
      </c>
      <c r="D15" s="2197"/>
      <c r="E15" s="640" t="s">
        <v>1310</v>
      </c>
      <c r="F15" s="753">
        <v>5207212228614</v>
      </c>
      <c r="G15" s="642" t="s">
        <v>1311</v>
      </c>
      <c r="H15" s="650"/>
    </row>
    <row r="16" spans="1:12" ht="15" thickBot="1">
      <c r="A16" s="648"/>
      <c r="B16" s="649"/>
      <c r="C16" s="514">
        <v>13</v>
      </c>
      <c r="D16" s="2197"/>
      <c r="E16" s="640" t="s">
        <v>1312</v>
      </c>
      <c r="F16" s="753">
        <v>5710202094716</v>
      </c>
      <c r="G16" s="642" t="s">
        <v>1313</v>
      </c>
      <c r="H16" s="650"/>
    </row>
    <row r="17" spans="1:8" ht="15" thickBot="1">
      <c r="A17" s="648"/>
      <c r="B17" s="649"/>
      <c r="C17" s="514">
        <v>14</v>
      </c>
      <c r="D17" s="2197"/>
      <c r="E17" s="769" t="s">
        <v>1314</v>
      </c>
      <c r="F17" s="751">
        <v>6408262221311</v>
      </c>
      <c r="G17" s="641" t="s">
        <v>1315</v>
      </c>
      <c r="H17" s="456" t="s">
        <v>1528</v>
      </c>
    </row>
    <row r="18" spans="1:8" ht="15" thickBot="1">
      <c r="A18" s="648"/>
      <c r="B18" s="649"/>
      <c r="C18" s="514">
        <v>15</v>
      </c>
      <c r="D18" s="2197"/>
      <c r="E18" s="772" t="s">
        <v>1316</v>
      </c>
      <c r="F18" s="753">
        <v>5109032093912</v>
      </c>
      <c r="G18" s="639" t="s">
        <v>1317</v>
      </c>
      <c r="H18" s="650"/>
    </row>
    <row r="19" spans="1:8" ht="15" thickBot="1">
      <c r="A19" s="648"/>
      <c r="B19" s="649"/>
      <c r="C19" s="514">
        <v>16</v>
      </c>
      <c r="D19" s="2197"/>
      <c r="E19" s="772" t="s">
        <v>1318</v>
      </c>
      <c r="F19" s="751">
        <v>4302132009114</v>
      </c>
      <c r="G19" s="651" t="s">
        <v>1319</v>
      </c>
      <c r="H19" s="650"/>
    </row>
    <row r="20" spans="1:8" ht="15" thickBot="1">
      <c r="A20" s="648"/>
      <c r="B20" s="649"/>
      <c r="C20" s="514">
        <v>17</v>
      </c>
      <c r="D20" s="2198"/>
      <c r="E20" s="773" t="s">
        <v>1320</v>
      </c>
      <c r="F20" s="758">
        <v>5907202648210</v>
      </c>
      <c r="G20" s="652" t="s">
        <v>1321</v>
      </c>
      <c r="H20" s="653"/>
    </row>
  </sheetData>
  <mergeCells count="3">
    <mergeCell ref="A2:B2"/>
    <mergeCell ref="C2:H2"/>
    <mergeCell ref="D4:D20"/>
  </mergeCells>
  <phoneticPr fontId="20" type="noConversion"/>
  <conditionalFormatting sqref="F4">
    <cfRule type="expression" dxfId="2" priority="3" stopIfTrue="1">
      <formula>COUNTIF(#REF!,F4)&gt;1</formula>
    </cfRule>
  </conditionalFormatting>
  <conditionalFormatting sqref="F6">
    <cfRule type="expression" dxfId="1" priority="2" stopIfTrue="1">
      <formula>COUNTIF(#REF!,F6)&gt;1</formula>
    </cfRule>
  </conditionalFormatting>
  <conditionalFormatting sqref="F5">
    <cfRule type="expression" dxfId="0" priority="1" stopIfTrue="1">
      <formula>COUNTIF(#REF!,F5)&gt;1</formula>
    </cfRule>
  </conditionalFormatting>
  <hyperlinks>
    <hyperlink ref="B10" r:id="rId1" xr:uid="{ADDB26B0-3D03-48A2-970C-4A59B2285FC7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B97B-79A8-4A92-A4B0-81CD3FF41BF1}">
  <sheetPr codeName="Sheet45">
    <tabColor rgb="FFFFFF00"/>
  </sheetPr>
  <dimension ref="A1:M20"/>
  <sheetViews>
    <sheetView zoomScaleNormal="100" workbookViewId="0">
      <selection activeCell="B6" sqref="B6"/>
    </sheetView>
  </sheetViews>
  <sheetFormatPr defaultColWidth="28.21875" defaultRowHeight="16.5"/>
  <cols>
    <col min="1" max="1" width="23" style="32" bestFit="1" customWidth="1"/>
    <col min="2" max="2" width="25.5546875" style="524" customWidth="1"/>
    <col min="3" max="3" width="5.109375" style="32" bestFit="1" customWidth="1"/>
    <col min="4" max="4" width="10.33203125" style="32" bestFit="1" customWidth="1"/>
    <col min="5" max="5" width="8.21875" style="32" bestFit="1" customWidth="1"/>
    <col min="6" max="6" width="16.1093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/>
    <row r="2" spans="1:13" customFormat="1" ht="2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customFormat="1" ht="18" thickBot="1">
      <c r="A3" s="445" t="s">
        <v>105</v>
      </c>
      <c r="B3" s="446" t="s">
        <v>1523</v>
      </c>
      <c r="C3" s="447" t="s">
        <v>108</v>
      </c>
      <c r="D3" s="774" t="s">
        <v>109</v>
      </c>
      <c r="E3" s="775" t="s">
        <v>110</v>
      </c>
      <c r="F3" s="153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customFormat="1" ht="17.25">
      <c r="A4" s="451" t="s">
        <v>114</v>
      </c>
      <c r="B4" s="452" t="s">
        <v>1122</v>
      </c>
      <c r="C4" s="526">
        <v>1</v>
      </c>
      <c r="D4" s="2200">
        <v>44121</v>
      </c>
      <c r="E4" s="803" t="s">
        <v>1532</v>
      </c>
      <c r="F4" s="812">
        <v>6406152030212</v>
      </c>
      <c r="G4" s="804" t="s">
        <v>1533</v>
      </c>
      <c r="H4" s="800"/>
      <c r="J4" s="25" t="s">
        <v>119</v>
      </c>
      <c r="K4" s="26"/>
      <c r="L4" s="26"/>
      <c r="M4" s="27"/>
    </row>
    <row r="5" spans="1:13" customFormat="1" ht="17.25">
      <c r="A5" s="523" t="s">
        <v>120</v>
      </c>
      <c r="B5" s="452" t="s">
        <v>1474</v>
      </c>
      <c r="C5" s="527">
        <v>2</v>
      </c>
      <c r="D5" s="2201"/>
      <c r="E5" s="801" t="s">
        <v>1558</v>
      </c>
      <c r="F5" s="813">
        <v>6903072810122</v>
      </c>
      <c r="G5" s="801" t="s">
        <v>1559</v>
      </c>
      <c r="H5" s="802"/>
    </row>
    <row r="6" spans="1:13" customFormat="1" ht="27">
      <c r="A6" s="451" t="s">
        <v>125</v>
      </c>
      <c r="B6" s="452" t="s">
        <v>2663</v>
      </c>
      <c r="C6" s="527">
        <v>3</v>
      </c>
      <c r="D6" s="2201"/>
      <c r="E6" s="801" t="s">
        <v>1560</v>
      </c>
      <c r="F6" s="813">
        <v>6508252387116</v>
      </c>
      <c r="G6" s="801" t="s">
        <v>1561</v>
      </c>
      <c r="H6" s="802"/>
    </row>
    <row r="7" spans="1:13" customFormat="1" ht="17.25">
      <c r="A7" s="451" t="s">
        <v>130</v>
      </c>
      <c r="B7" s="452" t="s">
        <v>1840</v>
      </c>
      <c r="C7" s="527">
        <v>4</v>
      </c>
      <c r="D7" s="2202"/>
      <c r="E7" s="803" t="s">
        <v>1537</v>
      </c>
      <c r="F7" s="812">
        <v>5610162654917</v>
      </c>
      <c r="G7" s="804" t="s">
        <v>1538</v>
      </c>
      <c r="H7" s="802"/>
    </row>
    <row r="8" spans="1:13" customFormat="1">
      <c r="A8" s="451" t="s">
        <v>135</v>
      </c>
      <c r="B8" s="452" t="s">
        <v>1124</v>
      </c>
      <c r="C8" s="527">
        <v>5</v>
      </c>
      <c r="D8" s="456"/>
      <c r="F8" s="32"/>
    </row>
    <row r="9" spans="1:13" customFormat="1">
      <c r="A9" s="451" t="s">
        <v>140</v>
      </c>
      <c r="B9" s="452" t="s">
        <v>1125</v>
      </c>
      <c r="C9" s="527">
        <v>6</v>
      </c>
      <c r="D9" s="456"/>
      <c r="F9" s="32"/>
    </row>
    <row r="10" spans="1:13" customFormat="1">
      <c r="A10" s="457" t="s">
        <v>1118</v>
      </c>
      <c r="B10" s="734" t="s">
        <v>1126</v>
      </c>
      <c r="C10" s="527">
        <v>7</v>
      </c>
      <c r="D10" s="456"/>
      <c r="F10" s="32"/>
    </row>
    <row r="11" spans="1:13" customFormat="1">
      <c r="A11" s="451" t="s">
        <v>149</v>
      </c>
      <c r="B11" s="452" t="s">
        <v>1127</v>
      </c>
      <c r="C11" s="527">
        <v>8</v>
      </c>
      <c r="D11" s="456"/>
      <c r="F11" s="32"/>
    </row>
    <row r="12" spans="1:13" customFormat="1">
      <c r="A12" s="451" t="s">
        <v>153</v>
      </c>
      <c r="B12" s="452" t="s">
        <v>1128</v>
      </c>
      <c r="C12" s="527">
        <v>9</v>
      </c>
      <c r="D12" s="464"/>
      <c r="F12" s="32"/>
    </row>
    <row r="13" spans="1:13" customFormat="1">
      <c r="A13" s="480"/>
      <c r="B13" s="481">
        <v>4</v>
      </c>
      <c r="C13" s="527">
        <v>10</v>
      </c>
      <c r="D13" s="464"/>
      <c r="F13" s="32"/>
    </row>
    <row r="14" spans="1:13" customFormat="1">
      <c r="A14" s="480"/>
      <c r="B14" s="481"/>
      <c r="C14" s="527">
        <v>11</v>
      </c>
      <c r="D14" s="464"/>
      <c r="F14" s="32"/>
    </row>
    <row r="15" spans="1:13" customFormat="1">
      <c r="A15" s="480"/>
      <c r="B15" s="481"/>
      <c r="C15" s="527">
        <v>12</v>
      </c>
      <c r="D15" s="464"/>
      <c r="F15" s="32"/>
    </row>
    <row r="16" spans="1:13" customFormat="1" ht="17.25" thickBot="1">
      <c r="A16" s="528"/>
      <c r="B16" s="466"/>
      <c r="C16" s="529">
        <v>13</v>
      </c>
      <c r="D16" s="470"/>
      <c r="F16" s="32"/>
    </row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7"/>
  </mergeCells>
  <phoneticPr fontId="20" type="noConversion"/>
  <hyperlinks>
    <hyperlink ref="B10" r:id="rId1" xr:uid="{6098C438-B1E4-4004-8822-98F9BC8B94F3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0A4D-F98F-4B62-8AC6-264ABC66C931}">
  <sheetPr codeName="Sheet46">
    <tabColor rgb="FFFFFF00"/>
  </sheetPr>
  <dimension ref="A1:M16"/>
  <sheetViews>
    <sheetView zoomScaleNormal="100" workbookViewId="0">
      <selection activeCell="B6" sqref="B6"/>
    </sheetView>
  </sheetViews>
  <sheetFormatPr defaultColWidth="19.5546875" defaultRowHeight="13.5"/>
  <cols>
    <col min="1" max="1" width="23" bestFit="1" customWidth="1"/>
    <col min="2" max="2" width="20.1093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7.218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0.100000000000001" customHeight="1" thickBot="1">
      <c r="A3" s="445" t="s">
        <v>105</v>
      </c>
      <c r="B3" s="446" t="s">
        <v>1524</v>
      </c>
      <c r="C3" s="447" t="s">
        <v>108</v>
      </c>
      <c r="D3" s="525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0.100000000000001" customHeight="1" thickBot="1">
      <c r="A4" s="451" t="s">
        <v>114</v>
      </c>
      <c r="B4" s="452" t="s">
        <v>1322</v>
      </c>
      <c r="C4" s="453">
        <v>1</v>
      </c>
      <c r="D4" s="2203">
        <v>44121</v>
      </c>
      <c r="E4" s="655" t="s">
        <v>1323</v>
      </c>
      <c r="F4" s="759">
        <v>6512202398416</v>
      </c>
      <c r="G4" s="656" t="s">
        <v>1324</v>
      </c>
      <c r="H4" s="676" t="s">
        <v>1390</v>
      </c>
      <c r="J4" s="25" t="s">
        <v>119</v>
      </c>
      <c r="K4" s="26"/>
      <c r="L4" s="26"/>
      <c r="M4" s="27"/>
    </row>
    <row r="5" spans="1:13" ht="20.100000000000001" customHeight="1" thickBot="1">
      <c r="A5" s="523" t="s">
        <v>120</v>
      </c>
      <c r="B5" s="452" t="s">
        <v>1476</v>
      </c>
      <c r="C5" s="453">
        <v>2</v>
      </c>
      <c r="D5" s="2204"/>
      <c r="E5" s="457" t="s">
        <v>1325</v>
      </c>
      <c r="F5" s="760">
        <v>6905271029732</v>
      </c>
      <c r="G5" s="459" t="s">
        <v>1326</v>
      </c>
      <c r="H5" s="676" t="s">
        <v>1390</v>
      </c>
    </row>
    <row r="6" spans="1:13" ht="20.100000000000001" customHeight="1" thickBot="1">
      <c r="A6" s="451" t="s">
        <v>125</v>
      </c>
      <c r="B6" s="452" t="s">
        <v>2662</v>
      </c>
      <c r="C6" s="453">
        <v>3</v>
      </c>
      <c r="D6" s="2204"/>
      <c r="E6" s="457" t="s">
        <v>1327</v>
      </c>
      <c r="F6" s="760">
        <v>6402202347622</v>
      </c>
      <c r="G6" s="459" t="s">
        <v>1328</v>
      </c>
      <c r="H6" s="676" t="s">
        <v>1390</v>
      </c>
    </row>
    <row r="7" spans="1:13" ht="20.100000000000001" customHeight="1" thickBot="1">
      <c r="A7" s="451" t="s">
        <v>130</v>
      </c>
      <c r="B7" s="452" t="s">
        <v>1841</v>
      </c>
      <c r="C7" s="453">
        <v>4</v>
      </c>
      <c r="D7" s="2204"/>
      <c r="E7" s="457" t="s">
        <v>1330</v>
      </c>
      <c r="F7" s="760">
        <v>5706062328915</v>
      </c>
      <c r="G7" s="459" t="s">
        <v>1331</v>
      </c>
      <c r="H7" s="676" t="s">
        <v>1390</v>
      </c>
    </row>
    <row r="8" spans="1:13" ht="20.100000000000001" customHeight="1">
      <c r="A8" s="451" t="s">
        <v>135</v>
      </c>
      <c r="B8" s="452" t="s">
        <v>1332</v>
      </c>
      <c r="C8" s="453">
        <v>5</v>
      </c>
      <c r="D8" s="2204"/>
      <c r="E8" s="677" t="s">
        <v>1333</v>
      </c>
      <c r="F8" s="761">
        <v>6207302661927</v>
      </c>
      <c r="G8" s="654" t="s">
        <v>1334</v>
      </c>
      <c r="H8" s="676" t="s">
        <v>1390</v>
      </c>
    </row>
    <row r="9" spans="1:13" ht="20.100000000000001" customHeight="1">
      <c r="A9" s="451" t="s">
        <v>140</v>
      </c>
      <c r="B9" s="452" t="s">
        <v>1335</v>
      </c>
      <c r="C9" s="453">
        <v>6</v>
      </c>
      <c r="D9" s="2204"/>
      <c r="E9" s="677" t="s">
        <v>1391</v>
      </c>
      <c r="F9" s="761">
        <v>4811032573419</v>
      </c>
      <c r="G9" s="654" t="s">
        <v>1392</v>
      </c>
      <c r="H9" s="464" t="s">
        <v>1393</v>
      </c>
    </row>
    <row r="10" spans="1:13" ht="20.100000000000001" customHeight="1">
      <c r="A10" s="457" t="s">
        <v>1118</v>
      </c>
      <c r="B10" s="509" t="s">
        <v>1336</v>
      </c>
      <c r="C10" s="453">
        <v>7</v>
      </c>
      <c r="D10" s="2204"/>
      <c r="E10" s="770" t="s">
        <v>1394</v>
      </c>
      <c r="F10" s="762">
        <v>6207012667616</v>
      </c>
      <c r="G10" s="678" t="s">
        <v>1395</v>
      </c>
      <c r="H10" s="679" t="s">
        <v>1393</v>
      </c>
    </row>
    <row r="11" spans="1:13" ht="20.100000000000001" customHeight="1">
      <c r="A11" s="451" t="s">
        <v>149</v>
      </c>
      <c r="B11" s="452" t="s">
        <v>1338</v>
      </c>
      <c r="C11" s="453">
        <v>8</v>
      </c>
      <c r="D11" s="2204"/>
      <c r="E11" s="680" t="s">
        <v>1396</v>
      </c>
      <c r="F11" s="763">
        <v>5711242056814</v>
      </c>
      <c r="G11" s="681" t="s">
        <v>1397</v>
      </c>
      <c r="H11" s="464" t="s">
        <v>1393</v>
      </c>
    </row>
    <row r="12" spans="1:13" ht="20.100000000000001" customHeight="1" thickBot="1">
      <c r="A12" s="451" t="s">
        <v>153</v>
      </c>
      <c r="B12" s="452" t="s">
        <v>1341</v>
      </c>
      <c r="C12" s="453">
        <v>9</v>
      </c>
      <c r="D12" s="2205"/>
      <c r="E12" s="663" t="s">
        <v>1398</v>
      </c>
      <c r="F12" s="764">
        <v>4811202023311</v>
      </c>
      <c r="G12" s="682" t="s">
        <v>1399</v>
      </c>
      <c r="H12" s="464" t="s">
        <v>1393</v>
      </c>
    </row>
    <row r="13" spans="1:13" ht="20.100000000000001" customHeight="1">
      <c r="A13" s="658"/>
      <c r="B13" s="659">
        <v>9</v>
      </c>
      <c r="C13" s="455">
        <v>10</v>
      </c>
      <c r="D13" s="674"/>
      <c r="E13" s="657"/>
      <c r="F13" s="463"/>
      <c r="G13" s="463"/>
      <c r="H13" s="464"/>
    </row>
    <row r="14" spans="1:13" ht="20.100000000000001" customHeight="1">
      <c r="A14" s="660"/>
      <c r="B14" s="661"/>
      <c r="C14" s="453">
        <v>11</v>
      </c>
      <c r="D14" s="674"/>
      <c r="E14" s="457"/>
      <c r="F14" s="459"/>
      <c r="G14" s="459"/>
      <c r="H14" s="662"/>
    </row>
    <row r="15" spans="1:13" ht="20.100000000000001" customHeight="1">
      <c r="A15" s="523"/>
      <c r="B15" s="452"/>
      <c r="C15" s="455">
        <v>12</v>
      </c>
      <c r="D15" s="674"/>
      <c r="E15" s="457"/>
      <c r="F15" s="459"/>
      <c r="G15" s="459"/>
      <c r="H15" s="456"/>
    </row>
    <row r="16" spans="1:13" ht="20.100000000000001" customHeight="1" thickBot="1">
      <c r="A16" s="528"/>
      <c r="B16" s="466"/>
      <c r="C16" s="467">
        <v>13</v>
      </c>
      <c r="D16" s="675"/>
      <c r="E16" s="663"/>
      <c r="F16" s="664"/>
      <c r="G16" s="664"/>
      <c r="H16" s="470"/>
      <c r="K16" s="665"/>
    </row>
  </sheetData>
  <mergeCells count="3">
    <mergeCell ref="A2:B2"/>
    <mergeCell ref="C2:H2"/>
    <mergeCell ref="D4:D12"/>
  </mergeCells>
  <phoneticPr fontId="20" type="noConversion"/>
  <hyperlinks>
    <hyperlink ref="B10" r:id="rId1" xr:uid="{BED855EE-9E5F-4ACD-B8EC-B99F1165D133}"/>
  </hyperlinks>
  <pageMargins left="0.7" right="0.7" top="0.75" bottom="0.75" header="0.3" footer="0.3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1FC0-12EA-48DE-B7C0-03AF6B1565CD}">
  <sheetPr codeName="Sheet26">
    <tabColor theme="9" tint="0.79998168889431442"/>
  </sheetPr>
  <dimension ref="A1:M20"/>
  <sheetViews>
    <sheetView zoomScaleNormal="100" workbookViewId="0">
      <selection activeCell="F11" sqref="F11"/>
    </sheetView>
  </sheetViews>
  <sheetFormatPr defaultColWidth="28.21875" defaultRowHeight="16.5"/>
  <cols>
    <col min="1" max="1" width="19.6640625" style="32" bestFit="1" customWidth="1"/>
    <col min="2" max="2" width="22" style="32" bestFit="1" customWidth="1"/>
    <col min="3" max="3" width="5.109375" style="32" bestFit="1" customWidth="1"/>
    <col min="4" max="4" width="11.21875" style="244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/>
    <row r="2" spans="1:13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3" ht="35.1" customHeight="1" thickBot="1">
      <c r="A3" s="122" t="s">
        <v>105</v>
      </c>
      <c r="B3" s="151" t="s">
        <v>669</v>
      </c>
      <c r="C3" s="142" t="s">
        <v>108</v>
      </c>
      <c r="D3" s="135" t="s">
        <v>109</v>
      </c>
      <c r="E3" s="135" t="s">
        <v>110</v>
      </c>
      <c r="F3" s="135" t="s">
        <v>111</v>
      </c>
      <c r="G3" s="135" t="s">
        <v>112</v>
      </c>
      <c r="H3" s="136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26" t="s">
        <v>114</v>
      </c>
      <c r="B4" s="155" t="s">
        <v>670</v>
      </c>
      <c r="C4" s="143">
        <v>1</v>
      </c>
      <c r="D4" s="2206">
        <v>44142</v>
      </c>
      <c r="E4" s="174" t="s">
        <v>671</v>
      </c>
      <c r="F4" s="174" t="s">
        <v>672</v>
      </c>
      <c r="G4" s="174" t="s">
        <v>815</v>
      </c>
      <c r="H4" s="133"/>
      <c r="J4" s="25" t="s">
        <v>119</v>
      </c>
      <c r="K4" s="26"/>
      <c r="L4" s="26"/>
      <c r="M4" s="27"/>
    </row>
    <row r="5" spans="1:13" ht="35.1" customHeight="1">
      <c r="A5" s="128" t="s">
        <v>120</v>
      </c>
      <c r="B5" s="155" t="s">
        <v>725</v>
      </c>
      <c r="C5" s="144">
        <v>2</v>
      </c>
      <c r="D5" s="2207"/>
      <c r="E5" s="87"/>
      <c r="F5" s="87"/>
      <c r="G5" s="87"/>
      <c r="H5" s="127"/>
    </row>
    <row r="6" spans="1:13" ht="35.1" customHeight="1">
      <c r="A6" s="126" t="s">
        <v>125</v>
      </c>
      <c r="B6" s="155" t="s">
        <v>2703</v>
      </c>
      <c r="C6" s="144">
        <v>3</v>
      </c>
      <c r="D6" s="2207"/>
      <c r="E6" s="87"/>
      <c r="F6" s="87"/>
      <c r="G6" s="87"/>
      <c r="H6" s="127"/>
    </row>
    <row r="7" spans="1:13" ht="35.1" customHeight="1">
      <c r="A7" s="126" t="s">
        <v>130</v>
      </c>
      <c r="B7" s="155" t="s">
        <v>673</v>
      </c>
      <c r="C7" s="144">
        <v>4</v>
      </c>
      <c r="D7" s="2207"/>
      <c r="E7" s="87"/>
      <c r="F7" s="87"/>
      <c r="G7" s="87"/>
      <c r="H7" s="127"/>
    </row>
    <row r="8" spans="1:13" ht="35.1" customHeight="1">
      <c r="A8" s="126" t="s">
        <v>135</v>
      </c>
      <c r="B8" s="155" t="s">
        <v>674</v>
      </c>
      <c r="C8" s="144">
        <v>5</v>
      </c>
      <c r="D8" s="2207"/>
      <c r="E8" s="87"/>
      <c r="F8" s="87"/>
      <c r="G8" s="87"/>
      <c r="H8" s="127"/>
    </row>
    <row r="9" spans="1:13" ht="35.1" customHeight="1">
      <c r="A9" s="126" t="s">
        <v>678</v>
      </c>
      <c r="B9" s="155" t="s">
        <v>675</v>
      </c>
      <c r="C9" s="144">
        <v>6</v>
      </c>
      <c r="D9" s="2207"/>
      <c r="E9" s="87"/>
      <c r="F9" s="87"/>
      <c r="G9" s="87"/>
      <c r="H9" s="127"/>
    </row>
    <row r="10" spans="1:13" ht="35.1" customHeight="1">
      <c r="A10" s="129" t="s">
        <v>795</v>
      </c>
      <c r="B10" s="183" t="s">
        <v>676</v>
      </c>
      <c r="C10" s="144">
        <v>7</v>
      </c>
      <c r="D10" s="2207"/>
      <c r="E10" s="87"/>
      <c r="F10" s="87"/>
      <c r="G10" s="87"/>
      <c r="H10" s="127"/>
    </row>
    <row r="11" spans="1:13" ht="35.1" customHeight="1">
      <c r="A11" s="126" t="s">
        <v>149</v>
      </c>
      <c r="B11" s="155" t="s">
        <v>670</v>
      </c>
      <c r="C11" s="144">
        <v>8</v>
      </c>
      <c r="D11" s="2207"/>
      <c r="E11" s="88"/>
      <c r="F11" s="88"/>
      <c r="G11" s="88"/>
      <c r="H11" s="127"/>
    </row>
    <row r="12" spans="1:13" ht="35.1" customHeight="1">
      <c r="A12" s="126" t="s">
        <v>153</v>
      </c>
      <c r="B12" s="155" t="s">
        <v>677</v>
      </c>
      <c r="C12" s="144">
        <v>9</v>
      </c>
      <c r="D12" s="2207"/>
      <c r="E12" s="88"/>
      <c r="F12" s="88"/>
      <c r="G12" s="88"/>
      <c r="H12" s="127"/>
    </row>
    <row r="13" spans="1:13" ht="35.1" customHeight="1" thickBot="1">
      <c r="A13" s="167" t="s">
        <v>679</v>
      </c>
      <c r="B13" s="168">
        <v>1</v>
      </c>
      <c r="C13" s="206">
        <v>10</v>
      </c>
      <c r="D13" s="2208"/>
      <c r="E13" s="239"/>
      <c r="F13" s="239"/>
      <c r="G13" s="239"/>
      <c r="H13" s="208"/>
    </row>
    <row r="14" spans="1:13" ht="35.1" customHeight="1"/>
    <row r="15" spans="1:13" ht="35.1" customHeight="1"/>
    <row r="16" spans="1:13" ht="35.1" customHeight="1"/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C7BEB6B0-E4A3-46D2-888D-C26FC379E61B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FE4F-D939-436C-91E6-121679FC4DDC}">
  <sheetPr codeName="Sheet49">
    <tabColor rgb="FFFFFF00"/>
  </sheetPr>
  <dimension ref="A1:M20"/>
  <sheetViews>
    <sheetView zoomScaleNormal="100" workbookViewId="0">
      <selection activeCell="B6" sqref="B6"/>
    </sheetView>
  </sheetViews>
  <sheetFormatPr defaultColWidth="28.21875" defaultRowHeight="16.5"/>
  <cols>
    <col min="1" max="1" width="23" style="32" bestFit="1" customWidth="1"/>
    <col min="2" max="2" width="25.5546875" style="524" customWidth="1"/>
    <col min="3" max="3" width="5.109375" style="32" bestFit="1" customWidth="1"/>
    <col min="4" max="4" width="10.33203125" style="32" bestFit="1" customWidth="1"/>
    <col min="5" max="5" width="8.2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/>
    <row r="2" spans="1:13" customFormat="1" ht="2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customFormat="1" ht="17.25" thickBot="1">
      <c r="A3" s="445" t="s">
        <v>105</v>
      </c>
      <c r="B3" s="446" t="s">
        <v>1130</v>
      </c>
      <c r="C3" s="447" t="s">
        <v>108</v>
      </c>
      <c r="D3" s="525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customFormat="1">
      <c r="A4" s="451" t="s">
        <v>114</v>
      </c>
      <c r="B4" s="452" t="s">
        <v>1122</v>
      </c>
      <c r="C4" s="526">
        <v>1</v>
      </c>
      <c r="D4" s="2209">
        <v>44128</v>
      </c>
      <c r="E4" s="479" t="s">
        <v>1973</v>
      </c>
      <c r="F4" s="459" t="s">
        <v>1974</v>
      </c>
      <c r="G4" s="459" t="s">
        <v>1975</v>
      </c>
      <c r="H4" s="806"/>
      <c r="J4" s="25" t="s">
        <v>119</v>
      </c>
      <c r="K4" s="26"/>
      <c r="L4" s="26"/>
      <c r="M4" s="27"/>
    </row>
    <row r="5" spans="1:13" customFormat="1">
      <c r="A5" s="523" t="s">
        <v>120</v>
      </c>
      <c r="B5" s="452" t="s">
        <v>1474</v>
      </c>
      <c r="C5" s="527">
        <v>2</v>
      </c>
      <c r="D5" s="2210"/>
      <c r="E5" s="462" t="s">
        <v>1976</v>
      </c>
      <c r="F5" s="463" t="s">
        <v>1977</v>
      </c>
      <c r="G5" s="463" t="s">
        <v>1978</v>
      </c>
      <c r="H5" s="806"/>
    </row>
    <row r="6" spans="1:13" customFormat="1" ht="27">
      <c r="A6" s="451" t="s">
        <v>125</v>
      </c>
      <c r="B6" s="452" t="s">
        <v>2663</v>
      </c>
      <c r="C6" s="527">
        <v>3</v>
      </c>
      <c r="D6" s="2210"/>
      <c r="E6" s="462" t="s">
        <v>1979</v>
      </c>
      <c r="F6" s="463" t="s">
        <v>1980</v>
      </c>
      <c r="G6" s="463" t="s">
        <v>1981</v>
      </c>
      <c r="H6" s="806"/>
    </row>
    <row r="7" spans="1:13" customFormat="1" ht="14.25">
      <c r="A7" s="451" t="s">
        <v>130</v>
      </c>
      <c r="B7" s="452" t="s">
        <v>1123</v>
      </c>
      <c r="C7" s="527">
        <v>4</v>
      </c>
      <c r="D7" s="2210"/>
      <c r="E7" s="459" t="s">
        <v>1982</v>
      </c>
      <c r="F7" s="459" t="s">
        <v>1983</v>
      </c>
      <c r="G7" s="459" t="s">
        <v>1984</v>
      </c>
      <c r="H7" s="809"/>
    </row>
    <row r="8" spans="1:13" customFormat="1" ht="14.25">
      <c r="A8" s="451" t="s">
        <v>135</v>
      </c>
      <c r="B8" s="452" t="s">
        <v>1124</v>
      </c>
      <c r="C8" s="527">
        <v>5</v>
      </c>
      <c r="D8" s="2210"/>
      <c r="E8" s="462" t="s">
        <v>1985</v>
      </c>
      <c r="F8" s="463" t="s">
        <v>1986</v>
      </c>
      <c r="G8" s="463" t="s">
        <v>1987</v>
      </c>
      <c r="H8" s="809"/>
    </row>
    <row r="9" spans="1:13" customFormat="1" ht="14.25">
      <c r="A9" s="451" t="s">
        <v>140</v>
      </c>
      <c r="B9" s="452" t="s">
        <v>1125</v>
      </c>
      <c r="C9" s="527">
        <v>6</v>
      </c>
      <c r="D9" s="2210"/>
      <c r="E9" s="462" t="s">
        <v>1988</v>
      </c>
      <c r="F9" s="463" t="s">
        <v>1989</v>
      </c>
      <c r="G9" s="463" t="s">
        <v>1990</v>
      </c>
      <c r="H9" s="809"/>
    </row>
    <row r="10" spans="1:13" customFormat="1">
      <c r="A10" s="457" t="s">
        <v>1118</v>
      </c>
      <c r="B10" s="509" t="s">
        <v>1126</v>
      </c>
      <c r="C10" s="527">
        <v>7</v>
      </c>
      <c r="D10" s="2210"/>
      <c r="E10" s="462"/>
      <c r="F10" s="463"/>
      <c r="G10" s="463"/>
      <c r="H10" s="464"/>
    </row>
    <row r="11" spans="1:13" customFormat="1" ht="15" thickBot="1">
      <c r="A11" s="451" t="s">
        <v>149</v>
      </c>
      <c r="B11" s="452" t="s">
        <v>1127</v>
      </c>
      <c r="C11" s="527">
        <v>8</v>
      </c>
      <c r="D11" s="2210"/>
      <c r="E11" s="530"/>
      <c r="F11" s="531"/>
      <c r="G11" s="531"/>
      <c r="H11" s="470"/>
    </row>
    <row r="12" spans="1:13" customFormat="1" ht="17.25" thickBot="1">
      <c r="A12" s="451" t="s">
        <v>153</v>
      </c>
      <c r="B12" s="452" t="s">
        <v>1128</v>
      </c>
      <c r="C12" s="527">
        <v>9</v>
      </c>
      <c r="D12" s="2211"/>
      <c r="E12" s="32"/>
      <c r="F12" s="32"/>
      <c r="G12" s="32"/>
      <c r="H12" s="32"/>
    </row>
    <row r="13" spans="1:13" customFormat="1">
      <c r="A13" s="480"/>
      <c r="B13" s="481">
        <v>6</v>
      </c>
      <c r="C13" s="527">
        <v>10</v>
      </c>
      <c r="D13" s="32"/>
      <c r="E13" s="32"/>
      <c r="F13" s="32"/>
      <c r="G13" s="32"/>
      <c r="H13" s="32"/>
    </row>
    <row r="14" spans="1:13" customFormat="1">
      <c r="A14" s="480"/>
      <c r="B14" s="481"/>
      <c r="C14" s="527">
        <v>11</v>
      </c>
      <c r="D14" s="32"/>
      <c r="E14" s="32"/>
      <c r="F14" s="32"/>
      <c r="G14" s="32"/>
      <c r="H14" s="32"/>
    </row>
    <row r="15" spans="1:13" customFormat="1">
      <c r="A15" s="480"/>
      <c r="B15" s="481"/>
      <c r="C15" s="527">
        <v>12</v>
      </c>
      <c r="D15" s="32"/>
      <c r="E15" s="32"/>
      <c r="F15" s="32"/>
      <c r="G15" s="32"/>
      <c r="H15" s="32"/>
    </row>
    <row r="16" spans="1:13" customFormat="1" ht="17.25" thickBot="1">
      <c r="A16" s="528"/>
      <c r="B16" s="466"/>
      <c r="C16" s="529">
        <v>13</v>
      </c>
      <c r="D16" s="32"/>
      <c r="E16" s="32"/>
      <c r="F16" s="32"/>
      <c r="G16" s="32"/>
      <c r="H16" s="32"/>
    </row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2"/>
  </mergeCells>
  <phoneticPr fontId="20" type="noConversion"/>
  <hyperlinks>
    <hyperlink ref="B10" r:id="rId1" xr:uid="{2AB342FA-A1C9-4F61-8B19-A9C8458BC3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7DE0-9814-4B66-81CD-5834A4BBD037}">
  <sheetPr codeName="Sheet6">
    <pageSetUpPr fitToPage="1"/>
  </sheetPr>
  <dimension ref="A1:K49"/>
  <sheetViews>
    <sheetView topLeftCell="A16" workbookViewId="0">
      <selection activeCell="I20" sqref="I20"/>
    </sheetView>
  </sheetViews>
  <sheetFormatPr defaultRowHeight="16.5"/>
  <cols>
    <col min="1" max="4" width="8.88671875" style="32"/>
    <col min="5" max="5" width="8.88671875" style="32" customWidth="1"/>
    <col min="6" max="6" width="8.88671875" style="32"/>
    <col min="7" max="7" width="9.5546875" style="32" customWidth="1"/>
    <col min="8" max="16384" width="8.88671875" style="32"/>
  </cols>
  <sheetData>
    <row r="1" spans="1:8" s="58" customFormat="1" ht="38.25">
      <c r="A1" s="1668" t="s">
        <v>649</v>
      </c>
      <c r="B1" s="1668"/>
      <c r="C1" s="1668"/>
      <c r="D1" s="1668"/>
      <c r="E1" s="1668"/>
      <c r="F1" s="1668"/>
      <c r="G1" s="1668"/>
      <c r="H1" s="316"/>
    </row>
    <row r="2" spans="1:8" s="318" customFormat="1" ht="6">
      <c r="A2" s="317"/>
      <c r="B2" s="317"/>
      <c r="C2" s="317"/>
      <c r="D2" s="317"/>
      <c r="E2" s="317"/>
      <c r="F2" s="317"/>
      <c r="G2" s="317"/>
      <c r="H2" s="317"/>
    </row>
    <row r="3" spans="1:8" ht="35.1" customHeight="1">
      <c r="A3" s="1669" t="s">
        <v>74</v>
      </c>
      <c r="B3" s="1669"/>
      <c r="C3" s="1669"/>
      <c r="D3" s="1669"/>
      <c r="E3" s="1669"/>
      <c r="F3" s="1669"/>
      <c r="G3" s="1669"/>
      <c r="H3" s="319"/>
    </row>
    <row r="4" spans="1:8" s="318" customFormat="1" ht="35.1" customHeight="1">
      <c r="A4" s="1670"/>
      <c r="B4" s="1670"/>
      <c r="C4" s="1670"/>
      <c r="D4" s="1670"/>
      <c r="E4" s="1670"/>
      <c r="F4" s="1670"/>
      <c r="G4" s="1670"/>
    </row>
    <row r="5" spans="1:8" ht="35.1" customHeight="1">
      <c r="A5" s="1669" t="s">
        <v>75</v>
      </c>
      <c r="B5" s="1669"/>
      <c r="C5" s="1669"/>
      <c r="D5" s="1669"/>
      <c r="E5" s="1669"/>
      <c r="F5" s="1669"/>
      <c r="G5" s="1669"/>
      <c r="H5" s="319"/>
    </row>
    <row r="6" spans="1:8" s="318" customFormat="1" ht="35.1" customHeight="1">
      <c r="A6" s="1671"/>
      <c r="B6" s="1671"/>
      <c r="C6" s="1671"/>
      <c r="D6" s="1671"/>
      <c r="E6" s="1671"/>
      <c r="F6" s="1671"/>
      <c r="G6" s="1671"/>
      <c r="H6" s="320"/>
    </row>
    <row r="7" spans="1:8" ht="35.1" customHeight="1">
      <c r="A7" s="1665" t="s">
        <v>839</v>
      </c>
      <c r="B7" s="1665"/>
      <c r="C7" s="1665"/>
      <c r="D7" s="1665"/>
      <c r="E7" s="1665"/>
      <c r="F7" s="1665"/>
      <c r="G7" s="1665"/>
    </row>
    <row r="8" spans="1:8" ht="35.1" customHeight="1">
      <c r="A8" s="1665" t="s">
        <v>840</v>
      </c>
      <c r="B8" s="1665"/>
      <c r="C8" s="1665"/>
      <c r="D8" s="1665"/>
      <c r="E8" s="1665"/>
      <c r="F8" s="1665"/>
      <c r="G8" s="1665"/>
    </row>
    <row r="9" spans="1:8" ht="35.1" customHeight="1">
      <c r="A9" s="1665" t="s">
        <v>841</v>
      </c>
      <c r="B9" s="1665"/>
      <c r="C9" s="1665"/>
      <c r="D9" s="1665"/>
      <c r="E9" s="1665"/>
      <c r="F9" s="1665"/>
      <c r="G9" s="1665"/>
    </row>
    <row r="10" spans="1:8" ht="35.1" customHeight="1">
      <c r="A10" s="1665" t="s">
        <v>842</v>
      </c>
      <c r="B10" s="1665"/>
      <c r="C10" s="1665"/>
      <c r="D10" s="1665"/>
      <c r="E10" s="1665"/>
      <c r="F10" s="1665"/>
      <c r="G10" s="1665"/>
    </row>
    <row r="11" spans="1:8" ht="35.1" customHeight="1">
      <c r="A11" s="1665" t="s">
        <v>843</v>
      </c>
      <c r="B11" s="1665"/>
      <c r="C11" s="1665"/>
      <c r="D11" s="1665"/>
      <c r="E11" s="1665"/>
      <c r="F11" s="1665"/>
      <c r="G11" s="1665"/>
      <c r="H11" s="321"/>
    </row>
    <row r="12" spans="1:8" ht="35.1" customHeight="1">
      <c r="A12" s="1672" t="s">
        <v>76</v>
      </c>
      <c r="B12" s="1672"/>
      <c r="C12" s="1672"/>
      <c r="D12" s="1672"/>
      <c r="E12" s="1672"/>
      <c r="F12" s="1672"/>
      <c r="G12" s="1672"/>
      <c r="H12" s="322"/>
    </row>
    <row r="13" spans="1:8" s="318" customFormat="1" ht="35.1" customHeight="1">
      <c r="A13" s="323"/>
    </row>
    <row r="14" spans="1:8" ht="35.1" customHeight="1">
      <c r="A14" s="1667" t="s">
        <v>77</v>
      </c>
      <c r="B14" s="1667"/>
      <c r="C14" s="1667"/>
      <c r="D14" s="1667"/>
      <c r="E14" s="1667"/>
      <c r="F14" s="1667"/>
      <c r="G14" s="1667"/>
      <c r="H14" s="324"/>
    </row>
    <row r="15" spans="1:8" s="58" customFormat="1" ht="35.1" customHeight="1">
      <c r="A15" s="1664" t="s">
        <v>78</v>
      </c>
      <c r="B15" s="1664"/>
      <c r="C15" s="1664"/>
      <c r="D15" s="1664"/>
      <c r="E15" s="1664"/>
      <c r="F15" s="1664"/>
      <c r="G15" s="1664"/>
      <c r="H15" s="325"/>
    </row>
    <row r="16" spans="1:8" s="58" customFormat="1" ht="35.1" customHeight="1">
      <c r="A16" s="1666" t="s">
        <v>844</v>
      </c>
      <c r="B16" s="1666"/>
      <c r="C16" s="1666"/>
      <c r="D16" s="1666"/>
      <c r="E16" s="1666"/>
      <c r="F16" s="1666"/>
      <c r="G16" s="1666"/>
      <c r="H16" s="325"/>
    </row>
    <row r="17" spans="1:11" s="58" customFormat="1" ht="35.1" customHeight="1">
      <c r="A17" s="1666" t="s">
        <v>79</v>
      </c>
      <c r="B17" s="1666"/>
      <c r="C17" s="1666"/>
      <c r="D17" s="1666"/>
      <c r="E17" s="1666"/>
      <c r="F17" s="1666"/>
      <c r="G17" s="1666"/>
      <c r="H17" s="325"/>
    </row>
    <row r="18" spans="1:11" s="318" customFormat="1" ht="35.1" customHeight="1">
      <c r="A18" s="326"/>
      <c r="B18" s="326"/>
      <c r="C18" s="326"/>
      <c r="D18" s="326"/>
      <c r="E18" s="326"/>
      <c r="F18" s="326"/>
      <c r="G18" s="326"/>
      <c r="H18" s="327"/>
    </row>
    <row r="19" spans="1:11" s="58" customFormat="1" ht="35.1" customHeight="1">
      <c r="A19" s="1664" t="s">
        <v>80</v>
      </c>
      <c r="B19" s="1664"/>
      <c r="C19" s="1664"/>
      <c r="D19" s="1664"/>
      <c r="E19" s="1664"/>
      <c r="F19" s="1664"/>
      <c r="G19" s="1664"/>
      <c r="H19" s="325"/>
    </row>
    <row r="20" spans="1:11" s="58" customFormat="1" ht="35.1" customHeight="1">
      <c r="A20" s="1666" t="s">
        <v>845</v>
      </c>
      <c r="B20" s="1666"/>
      <c r="C20" s="1666"/>
      <c r="D20" s="1666"/>
      <c r="E20" s="1666"/>
      <c r="F20" s="1666"/>
      <c r="G20" s="1666"/>
      <c r="H20" s="325"/>
    </row>
    <row r="21" spans="1:11" s="58" customFormat="1">
      <c r="A21" s="1666" t="s">
        <v>846</v>
      </c>
      <c r="B21" s="1666"/>
      <c r="C21" s="1666"/>
      <c r="D21" s="1666"/>
      <c r="E21" s="1666"/>
      <c r="F21" s="1666"/>
      <c r="G21" s="1666"/>
      <c r="H21" s="325"/>
    </row>
    <row r="22" spans="1:11" s="58" customFormat="1">
      <c r="A22" s="1666" t="s">
        <v>847</v>
      </c>
      <c r="B22" s="1666"/>
      <c r="C22" s="1666"/>
      <c r="D22" s="1666"/>
      <c r="E22" s="1666"/>
      <c r="F22" s="1666"/>
      <c r="G22" s="1666"/>
      <c r="H22" s="325"/>
    </row>
    <row r="23" spans="1:11" s="329" customFormat="1" ht="6">
      <c r="A23" s="1663"/>
      <c r="B23" s="1663"/>
      <c r="C23" s="1663"/>
      <c r="D23" s="1663"/>
      <c r="E23" s="1663"/>
      <c r="F23" s="1663"/>
      <c r="G23" s="1663"/>
      <c r="H23" s="328"/>
    </row>
    <row r="24" spans="1:11" s="330" customFormat="1">
      <c r="A24" s="1664" t="s">
        <v>81</v>
      </c>
      <c r="B24" s="1664"/>
      <c r="C24" s="1664"/>
      <c r="D24" s="1664"/>
      <c r="E24" s="1664"/>
      <c r="F24" s="1664"/>
      <c r="G24" s="1664"/>
      <c r="H24" s="325"/>
    </row>
    <row r="25" spans="1:11" s="330" customFormat="1">
      <c r="A25" s="1666" t="s">
        <v>848</v>
      </c>
      <c r="B25" s="1666"/>
      <c r="C25" s="1666"/>
      <c r="D25" s="1666"/>
      <c r="E25" s="1666"/>
      <c r="F25" s="1666"/>
      <c r="G25" s="1666"/>
      <c r="H25" s="325"/>
    </row>
    <row r="26" spans="1:11" s="329" customFormat="1" ht="6">
      <c r="A26" s="1663"/>
      <c r="B26" s="1663"/>
      <c r="C26" s="1663"/>
      <c r="D26" s="1663"/>
      <c r="E26" s="1663"/>
      <c r="F26" s="1663"/>
      <c r="G26" s="1663"/>
      <c r="H26" s="327"/>
    </row>
    <row r="27" spans="1:11" s="330" customFormat="1">
      <c r="A27" s="1664" t="s">
        <v>82</v>
      </c>
      <c r="B27" s="1664"/>
      <c r="C27" s="1664"/>
      <c r="D27" s="1664"/>
      <c r="E27" s="1664"/>
      <c r="F27" s="1664"/>
      <c r="G27" s="1664"/>
      <c r="H27" s="325"/>
    </row>
    <row r="28" spans="1:11" s="330" customFormat="1">
      <c r="A28" s="1665" t="s">
        <v>849</v>
      </c>
      <c r="B28" s="1665"/>
      <c r="C28" s="1665"/>
      <c r="D28" s="1665"/>
      <c r="E28" s="1665"/>
      <c r="F28" s="1665"/>
      <c r="G28" s="1665"/>
      <c r="H28" s="67"/>
    </row>
    <row r="29" spans="1:11" s="330" customFormat="1">
      <c r="A29" s="1665" t="s">
        <v>850</v>
      </c>
      <c r="B29" s="1665"/>
      <c r="C29" s="1665"/>
      <c r="D29" s="1665"/>
      <c r="E29" s="1665"/>
      <c r="F29" s="1665"/>
      <c r="G29" s="1665"/>
      <c r="H29" s="331"/>
      <c r="K29" s="332"/>
    </row>
    <row r="30" spans="1:11" s="329" customFormat="1" ht="6">
      <c r="A30" s="1663"/>
      <c r="B30" s="1663"/>
      <c r="C30" s="1663"/>
      <c r="D30" s="1663"/>
      <c r="E30" s="1663"/>
      <c r="F30" s="1663"/>
      <c r="G30" s="1663"/>
      <c r="H30" s="326"/>
    </row>
    <row r="31" spans="1:11" s="330" customFormat="1">
      <c r="A31" s="1664" t="s">
        <v>83</v>
      </c>
      <c r="B31" s="1664"/>
      <c r="C31" s="1664"/>
      <c r="D31" s="1664"/>
      <c r="E31" s="1664"/>
      <c r="F31" s="1664"/>
      <c r="G31" s="1664"/>
      <c r="H31" s="325"/>
    </row>
    <row r="32" spans="1:11" s="330" customFormat="1">
      <c r="A32" s="1666" t="s">
        <v>851</v>
      </c>
      <c r="B32" s="1666"/>
      <c r="C32" s="1666"/>
      <c r="D32" s="1666"/>
      <c r="E32" s="1666"/>
      <c r="F32" s="1666"/>
      <c r="G32" s="1666"/>
      <c r="H32" s="325"/>
    </row>
    <row r="33" spans="1:8" s="330" customFormat="1">
      <c r="A33" s="1666" t="s">
        <v>852</v>
      </c>
      <c r="B33" s="1666"/>
      <c r="C33" s="1666"/>
      <c r="D33" s="1666"/>
      <c r="E33" s="1666"/>
      <c r="F33" s="1666"/>
      <c r="G33" s="1666"/>
      <c r="H33" s="325"/>
    </row>
    <row r="34" spans="1:8" s="330" customFormat="1">
      <c r="A34" s="1666" t="s">
        <v>853</v>
      </c>
      <c r="B34" s="1666"/>
      <c r="C34" s="1666"/>
      <c r="D34" s="1666"/>
      <c r="E34" s="1666"/>
      <c r="F34" s="1666"/>
      <c r="G34" s="1666"/>
      <c r="H34" s="325"/>
    </row>
    <row r="35" spans="1:8" s="330" customFormat="1">
      <c r="A35" s="1666" t="s">
        <v>84</v>
      </c>
      <c r="B35" s="1666"/>
      <c r="C35" s="1666"/>
      <c r="D35" s="1666"/>
      <c r="E35" s="1666"/>
      <c r="F35" s="1666"/>
      <c r="G35" s="1666"/>
      <c r="H35" s="325"/>
    </row>
    <row r="36" spans="1:8" s="330" customFormat="1">
      <c r="A36" s="1666" t="s">
        <v>854</v>
      </c>
      <c r="B36" s="1666"/>
      <c r="C36" s="1666"/>
      <c r="D36" s="1666"/>
      <c r="E36" s="1666"/>
      <c r="F36" s="1666"/>
      <c r="G36" s="1666"/>
      <c r="H36" s="325"/>
    </row>
    <row r="37" spans="1:8" s="329" customFormat="1" ht="6">
      <c r="A37" s="1663"/>
      <c r="B37" s="1663"/>
      <c r="C37" s="1663"/>
      <c r="D37" s="1663"/>
      <c r="E37" s="1663"/>
      <c r="F37" s="1663"/>
      <c r="G37" s="1663"/>
      <c r="H37" s="326"/>
    </row>
    <row r="38" spans="1:8" s="330" customFormat="1">
      <c r="A38" s="1664" t="s">
        <v>85</v>
      </c>
      <c r="B38" s="1664"/>
      <c r="C38" s="1664"/>
      <c r="D38" s="1664"/>
      <c r="E38" s="1664"/>
      <c r="F38" s="1664"/>
      <c r="G38" s="1664"/>
      <c r="H38" s="325"/>
    </row>
    <row r="39" spans="1:8" s="330" customFormat="1">
      <c r="A39" s="1666" t="s">
        <v>855</v>
      </c>
      <c r="B39" s="1666"/>
      <c r="C39" s="1666"/>
      <c r="D39" s="1666"/>
      <c r="E39" s="1666"/>
      <c r="F39" s="1666"/>
      <c r="G39" s="1666"/>
      <c r="H39" s="325"/>
    </row>
    <row r="40" spans="1:8" s="329" customFormat="1" ht="6">
      <c r="A40" s="1663"/>
      <c r="B40" s="1663"/>
      <c r="C40" s="1663"/>
      <c r="D40" s="1663"/>
      <c r="E40" s="1663"/>
      <c r="F40" s="1663"/>
      <c r="G40" s="1663"/>
      <c r="H40" s="326"/>
    </row>
    <row r="41" spans="1:8" s="330" customFormat="1">
      <c r="A41" s="1664" t="s">
        <v>86</v>
      </c>
      <c r="B41" s="1664"/>
      <c r="C41" s="1664"/>
      <c r="D41" s="1664"/>
      <c r="E41" s="1664"/>
      <c r="F41" s="1664"/>
      <c r="G41" s="1664"/>
      <c r="H41" s="325"/>
    </row>
    <row r="42" spans="1:8" s="333" customFormat="1">
      <c r="A42" s="1665" t="s">
        <v>87</v>
      </c>
      <c r="B42" s="1665"/>
      <c r="C42" s="1665"/>
      <c r="D42" s="1665"/>
      <c r="E42" s="1665"/>
      <c r="F42" s="1665"/>
      <c r="G42" s="1665"/>
      <c r="H42" s="331"/>
    </row>
    <row r="43" spans="1:8" s="329" customFormat="1" ht="6">
      <c r="A43" s="1663"/>
      <c r="B43" s="1663"/>
      <c r="C43" s="1663"/>
      <c r="D43" s="1663"/>
      <c r="E43" s="1663"/>
      <c r="F43" s="1663"/>
      <c r="G43" s="1663"/>
      <c r="H43" s="326"/>
    </row>
    <row r="44" spans="1:8" s="330" customFormat="1">
      <c r="A44" s="1664" t="s">
        <v>88</v>
      </c>
      <c r="B44" s="1664"/>
      <c r="C44" s="1664"/>
      <c r="D44" s="1664"/>
      <c r="E44" s="1664"/>
      <c r="F44" s="1664"/>
      <c r="G44" s="1664"/>
      <c r="H44" s="325"/>
    </row>
    <row r="45" spans="1:8" s="330" customFormat="1">
      <c r="A45" s="1666" t="s">
        <v>89</v>
      </c>
      <c r="B45" s="1666"/>
      <c r="C45" s="1666"/>
      <c r="D45" s="1666"/>
      <c r="E45" s="1666"/>
      <c r="F45" s="1666"/>
      <c r="G45" s="1666"/>
      <c r="H45" s="325"/>
    </row>
    <row r="46" spans="1:8" s="329" customFormat="1" ht="6">
      <c r="A46" s="1660"/>
      <c r="B46" s="1660"/>
      <c r="C46" s="1660"/>
      <c r="D46" s="1660"/>
      <c r="E46" s="1660"/>
      <c r="F46" s="1660"/>
      <c r="G46" s="1660"/>
      <c r="H46" s="326"/>
    </row>
    <row r="47" spans="1:8" s="58" customFormat="1" ht="13.5">
      <c r="A47" s="1661" t="s">
        <v>856</v>
      </c>
      <c r="B47" s="1661"/>
      <c r="C47" s="1661"/>
      <c r="D47" s="1661"/>
      <c r="E47" s="1661"/>
      <c r="F47" s="1661"/>
      <c r="G47" s="1661"/>
      <c r="H47" s="325"/>
    </row>
    <row r="48" spans="1:8" s="58" customFormat="1" ht="13.5">
      <c r="A48" s="1661" t="s">
        <v>857</v>
      </c>
      <c r="B48" s="1661"/>
      <c r="C48" s="1661"/>
      <c r="D48" s="1661"/>
      <c r="E48" s="1661"/>
      <c r="F48" s="1661"/>
      <c r="G48" s="1661"/>
      <c r="H48" s="325"/>
    </row>
    <row r="49" spans="1:8" s="58" customFormat="1" ht="26.25">
      <c r="A49" s="1662" t="s">
        <v>90</v>
      </c>
      <c r="B49" s="1662"/>
      <c r="C49" s="1662"/>
      <c r="D49" s="1662"/>
      <c r="E49" s="1662"/>
      <c r="F49" s="1662"/>
      <c r="G49" s="1662"/>
      <c r="H49" s="325"/>
    </row>
  </sheetData>
  <mergeCells count="46">
    <mergeCell ref="A14:G14"/>
    <mergeCell ref="A1:G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27:G27"/>
    <mergeCell ref="A15:G15"/>
    <mergeCell ref="A16:G16"/>
    <mergeCell ref="A17:G17"/>
    <mergeCell ref="A19:G19"/>
    <mergeCell ref="A20:G20"/>
    <mergeCell ref="A21:G21"/>
    <mergeCell ref="A22:G22"/>
    <mergeCell ref="A23:G23"/>
    <mergeCell ref="A24:G24"/>
    <mergeCell ref="A25:G25"/>
    <mergeCell ref="A26:G26"/>
    <mergeCell ref="A39:G39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46:G46"/>
    <mergeCell ref="A47:G47"/>
    <mergeCell ref="A48:G48"/>
    <mergeCell ref="A49:G49"/>
    <mergeCell ref="A40:G40"/>
    <mergeCell ref="A41:G41"/>
    <mergeCell ref="A42:G42"/>
    <mergeCell ref="A43:G43"/>
    <mergeCell ref="A44:G44"/>
    <mergeCell ref="A45:G45"/>
  </mergeCells>
  <phoneticPr fontId="20" type="noConversion"/>
  <printOptions horizontalCentered="1" verticalCentered="1"/>
  <pageMargins left="0.70866141732283472" right="0.70866141732283472" top="0.15748031496062992" bottom="0" header="0.31496062992125984" footer="0.31496062992125984"/>
  <pageSetup paperSize="9" fitToHeight="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494-6663-4C32-AE2E-1ED57B10944C}">
  <sheetPr codeName="Sheet50">
    <tabColor rgb="FFFFFF00"/>
  </sheetPr>
  <dimension ref="A1:M18"/>
  <sheetViews>
    <sheetView zoomScale="85" zoomScaleNormal="85" workbookViewId="0">
      <selection activeCell="B6" sqref="B6"/>
    </sheetView>
  </sheetViews>
  <sheetFormatPr defaultColWidth="28.21875" defaultRowHeight="16.5"/>
  <cols>
    <col min="1" max="1" width="19.6640625" style="32" bestFit="1" customWidth="1"/>
    <col min="2" max="2" width="19.21875" style="32" bestFit="1" customWidth="1"/>
    <col min="3" max="3" width="5.109375" style="32" bestFit="1" customWidth="1"/>
    <col min="4" max="4" width="12.554687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>
      <c r="A1" s="404"/>
      <c r="B1" s="404"/>
      <c r="C1" s="404"/>
      <c r="D1" s="404"/>
      <c r="E1" s="404"/>
      <c r="F1" s="404"/>
      <c r="G1" s="404"/>
      <c r="H1" s="404"/>
    </row>
    <row r="2" spans="1:13" customFormat="1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customFormat="1" ht="27.95" customHeight="1" thickBot="1">
      <c r="A3" s="445" t="s">
        <v>105</v>
      </c>
      <c r="B3" s="446" t="s">
        <v>1098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customFormat="1" ht="27.95" customHeight="1">
      <c r="A4" s="451" t="s">
        <v>114</v>
      </c>
      <c r="B4" s="452" t="s">
        <v>1099</v>
      </c>
      <c r="C4" s="453">
        <v>1</v>
      </c>
      <c r="D4" s="2150">
        <v>44128</v>
      </c>
      <c r="E4" s="478" t="s">
        <v>1100</v>
      </c>
      <c r="F4" s="478" t="s">
        <v>1101</v>
      </c>
      <c r="G4" s="478" t="s">
        <v>1102</v>
      </c>
      <c r="H4" s="454"/>
      <c r="J4" s="25" t="s">
        <v>119</v>
      </c>
      <c r="K4" s="26"/>
      <c r="L4" s="26"/>
      <c r="M4" s="27"/>
    </row>
    <row r="5" spans="1:13" customFormat="1" ht="27.95" customHeight="1">
      <c r="A5" s="523" t="s">
        <v>120</v>
      </c>
      <c r="B5" s="452" t="s">
        <v>1843</v>
      </c>
      <c r="C5" s="455">
        <v>2</v>
      </c>
      <c r="D5" s="2150"/>
      <c r="E5" s="459" t="s">
        <v>1103</v>
      </c>
      <c r="F5" s="459" t="s">
        <v>1104</v>
      </c>
      <c r="G5" s="459" t="s">
        <v>1105</v>
      </c>
      <c r="H5" s="456"/>
    </row>
    <row r="6" spans="1:13" customFormat="1" ht="27.95" customHeight="1">
      <c r="A6" s="451" t="s">
        <v>125</v>
      </c>
      <c r="B6" s="452" t="s">
        <v>2668</v>
      </c>
      <c r="C6" s="455">
        <v>3</v>
      </c>
      <c r="D6" s="2150"/>
      <c r="E6" s="459" t="s">
        <v>1106</v>
      </c>
      <c r="F6" s="459" t="s">
        <v>1107</v>
      </c>
      <c r="G6" s="459" t="s">
        <v>1108</v>
      </c>
      <c r="H6" s="456"/>
    </row>
    <row r="7" spans="1:13" customFormat="1" ht="27.95" customHeight="1">
      <c r="A7" s="451" t="s">
        <v>130</v>
      </c>
      <c r="B7" s="452" t="s">
        <v>1109</v>
      </c>
      <c r="C7" s="455">
        <v>4</v>
      </c>
      <c r="D7" s="2150"/>
      <c r="E7" s="479" t="s">
        <v>1111</v>
      </c>
      <c r="F7" s="459" t="s">
        <v>1112</v>
      </c>
      <c r="G7" s="459" t="s">
        <v>1113</v>
      </c>
      <c r="H7" s="456"/>
    </row>
    <row r="8" spans="1:13" customFormat="1" ht="27.95" customHeight="1">
      <c r="A8" s="451" t="s">
        <v>135</v>
      </c>
      <c r="B8" s="452" t="s">
        <v>1110</v>
      </c>
      <c r="C8" s="455">
        <v>5</v>
      </c>
      <c r="D8" s="2150"/>
      <c r="E8" s="459" t="s">
        <v>1115</v>
      </c>
      <c r="F8" s="459" t="s">
        <v>1116</v>
      </c>
      <c r="G8" s="459" t="s">
        <v>1117</v>
      </c>
      <c r="H8" s="456"/>
    </row>
    <row r="9" spans="1:13" customFormat="1" ht="27.95" customHeight="1">
      <c r="A9" s="451" t="s">
        <v>140</v>
      </c>
      <c r="B9" s="452" t="s">
        <v>1114</v>
      </c>
      <c r="C9" s="455">
        <v>6</v>
      </c>
      <c r="D9" s="2150"/>
      <c r="E9" s="459"/>
      <c r="F9" s="459"/>
      <c r="G9" s="459"/>
      <c r="H9" s="456"/>
    </row>
    <row r="10" spans="1:13" customFormat="1" ht="27.95" customHeight="1">
      <c r="A10" s="457" t="s">
        <v>1118</v>
      </c>
      <c r="B10" s="509" t="s">
        <v>1119</v>
      </c>
      <c r="C10" s="455">
        <v>7</v>
      </c>
      <c r="D10" s="2150"/>
      <c r="E10" s="460"/>
      <c r="F10" s="461"/>
      <c r="G10" s="461"/>
      <c r="H10" s="456"/>
    </row>
    <row r="11" spans="1:13" customFormat="1" ht="27.95" customHeight="1">
      <c r="A11" s="451" t="s">
        <v>149</v>
      </c>
      <c r="B11" s="452" t="s">
        <v>1120</v>
      </c>
      <c r="C11" s="455">
        <v>8</v>
      </c>
      <c r="D11" s="2150"/>
      <c r="E11" s="462"/>
      <c r="F11" s="463"/>
      <c r="G11" s="463"/>
      <c r="H11" s="464"/>
    </row>
    <row r="12" spans="1:13" customFormat="1" ht="27.95" customHeight="1" thickBot="1">
      <c r="A12" s="451" t="s">
        <v>153</v>
      </c>
      <c r="B12" s="452" t="s">
        <v>1121</v>
      </c>
      <c r="C12" s="455">
        <v>9</v>
      </c>
      <c r="D12" s="2150"/>
      <c r="E12" s="468"/>
      <c r="F12" s="469"/>
      <c r="G12" s="469"/>
      <c r="H12" s="470"/>
    </row>
    <row r="13" spans="1:13" customFormat="1" ht="27.95" customHeight="1" thickBot="1">
      <c r="A13" s="465"/>
      <c r="B13" s="466">
        <v>5</v>
      </c>
      <c r="C13" s="467">
        <v>10</v>
      </c>
      <c r="D13" s="2151"/>
      <c r="E13" s="32"/>
      <c r="F13" s="32"/>
      <c r="G13" s="32"/>
      <c r="H13" s="32"/>
    </row>
    <row r="14" spans="1:13" ht="35.1" customHeight="1"/>
    <row r="15" spans="1:13" ht="35.1" customHeight="1"/>
    <row r="16" spans="1:13" ht="35.1" customHeight="1"/>
    <row r="17" ht="35.1" customHeight="1"/>
    <row r="18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39C98784-7D5F-45B8-A9C5-FF3EC05DE98F}"/>
  </hyperlinks>
  <pageMargins left="0.7" right="0.7" top="0.75" bottom="0.75" header="0.3" footer="0.3"/>
  <pageSetup paperSize="9" orientation="portrait"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3772-2391-49A9-A566-78220629B31D}">
  <sheetPr codeName="Sheet32">
    <tabColor rgb="FFFFFF00"/>
  </sheetPr>
  <dimension ref="A1:M18"/>
  <sheetViews>
    <sheetView zoomScaleNormal="100" workbookViewId="0">
      <selection activeCell="B6" sqref="B6"/>
    </sheetView>
  </sheetViews>
  <sheetFormatPr defaultColWidth="28.21875" defaultRowHeight="16.5"/>
  <cols>
    <col min="1" max="1" width="19.6640625" style="32" bestFit="1" customWidth="1"/>
    <col min="2" max="2" width="19.21875" style="32" bestFit="1" customWidth="1"/>
    <col min="3" max="3" width="5.109375" style="32" bestFit="1" customWidth="1"/>
    <col min="4" max="4" width="11.664062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>
      <c r="A1" s="374"/>
      <c r="B1" s="374"/>
      <c r="C1" s="374"/>
      <c r="D1" s="374"/>
      <c r="E1" s="374"/>
      <c r="F1" s="374"/>
      <c r="G1" s="374"/>
      <c r="H1" s="374"/>
    </row>
    <row r="2" spans="1:13" ht="27" customHeight="1" thickBot="1">
      <c r="A2" s="1641" t="s">
        <v>103</v>
      </c>
      <c r="B2" s="1642"/>
      <c r="C2" s="1638" t="s">
        <v>104</v>
      </c>
      <c r="D2" s="1639"/>
      <c r="E2" s="1639"/>
      <c r="F2" s="1639"/>
      <c r="G2" s="1639"/>
      <c r="H2" s="1640"/>
    </row>
    <row r="3" spans="1:13" ht="35.1" customHeight="1" thickBot="1">
      <c r="A3" s="387" t="s">
        <v>507</v>
      </c>
      <c r="B3" s="394" t="s">
        <v>2651</v>
      </c>
      <c r="C3" s="399" t="s">
        <v>956</v>
      </c>
      <c r="D3" s="398" t="s">
        <v>957</v>
      </c>
      <c r="E3" s="396" t="s">
        <v>230</v>
      </c>
      <c r="F3" s="396" t="s">
        <v>111</v>
      </c>
      <c r="G3" s="396" t="s">
        <v>958</v>
      </c>
      <c r="H3" s="397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388" t="s">
        <v>508</v>
      </c>
      <c r="B4" s="392" t="s">
        <v>959</v>
      </c>
      <c r="C4" s="400">
        <v>1</v>
      </c>
      <c r="D4" s="2212">
        <v>44128</v>
      </c>
      <c r="E4" s="395" t="s">
        <v>960</v>
      </c>
      <c r="F4" s="395" t="s">
        <v>961</v>
      </c>
      <c r="G4" s="395" t="s">
        <v>962</v>
      </c>
      <c r="H4" s="375"/>
      <c r="J4" s="25" t="s">
        <v>119</v>
      </c>
      <c r="K4" s="26"/>
      <c r="L4" s="26"/>
      <c r="M4" s="27"/>
    </row>
    <row r="5" spans="1:13" ht="35.1" customHeight="1">
      <c r="A5" s="389" t="s">
        <v>120</v>
      </c>
      <c r="B5" s="392" t="s">
        <v>2013</v>
      </c>
      <c r="C5" s="401">
        <v>2</v>
      </c>
      <c r="D5" s="2212"/>
      <c r="E5" s="376" t="s">
        <v>967</v>
      </c>
      <c r="F5" s="376" t="s">
        <v>968</v>
      </c>
      <c r="G5" s="376" t="s">
        <v>969</v>
      </c>
      <c r="H5" s="377"/>
    </row>
    <row r="6" spans="1:13" ht="35.1" customHeight="1">
      <c r="A6" s="388" t="s">
        <v>510</v>
      </c>
      <c r="B6" s="392" t="s">
        <v>2656</v>
      </c>
      <c r="C6" s="401">
        <v>3</v>
      </c>
      <c r="D6" s="2212"/>
      <c r="E6" s="376" t="s">
        <v>972</v>
      </c>
      <c r="F6" s="376" t="s">
        <v>973</v>
      </c>
      <c r="G6" s="376" t="s">
        <v>974</v>
      </c>
      <c r="H6" s="377"/>
    </row>
    <row r="7" spans="1:13" ht="35.1" customHeight="1">
      <c r="A7" s="388" t="s">
        <v>511</v>
      </c>
      <c r="B7" s="392" t="s">
        <v>966</v>
      </c>
      <c r="C7" s="401">
        <v>4</v>
      </c>
      <c r="D7" s="2212"/>
      <c r="E7" s="376" t="s">
        <v>977</v>
      </c>
      <c r="F7" s="376" t="s">
        <v>978</v>
      </c>
      <c r="G7" s="376" t="s">
        <v>979</v>
      </c>
      <c r="H7" s="377"/>
    </row>
    <row r="8" spans="1:13" ht="35.1" customHeight="1">
      <c r="A8" s="388" t="s">
        <v>513</v>
      </c>
      <c r="B8" s="392" t="s">
        <v>970</v>
      </c>
      <c r="C8" s="401">
        <v>5</v>
      </c>
      <c r="D8" s="2212"/>
      <c r="E8" s="378" t="s">
        <v>980</v>
      </c>
      <c r="F8" s="379" t="s">
        <v>981</v>
      </c>
      <c r="G8" s="379" t="s">
        <v>982</v>
      </c>
      <c r="H8" s="377"/>
    </row>
    <row r="9" spans="1:13" ht="35.1" customHeight="1">
      <c r="A9" s="388" t="s">
        <v>515</v>
      </c>
      <c r="B9" s="392" t="s">
        <v>971</v>
      </c>
      <c r="C9" s="401">
        <v>6</v>
      </c>
      <c r="D9" s="2212"/>
      <c r="E9" s="384"/>
      <c r="F9" s="385"/>
      <c r="G9" s="385"/>
      <c r="H9" s="386"/>
    </row>
    <row r="10" spans="1:13" ht="35.1" customHeight="1" thickBot="1">
      <c r="A10" s="390" t="s">
        <v>975</v>
      </c>
      <c r="B10" s="403" t="s">
        <v>976</v>
      </c>
      <c r="C10" s="401">
        <v>7</v>
      </c>
      <c r="D10" s="2212"/>
      <c r="E10" s="380"/>
      <c r="F10" s="381"/>
      <c r="G10" s="381"/>
      <c r="H10" s="382"/>
    </row>
    <row r="11" spans="1:13" ht="35.1" customHeight="1">
      <c r="A11" s="388" t="s">
        <v>518</v>
      </c>
      <c r="B11" s="392" t="s">
        <v>959</v>
      </c>
      <c r="C11" s="401">
        <v>8</v>
      </c>
      <c r="D11" s="2212"/>
    </row>
    <row r="12" spans="1:13" ht="35.1" customHeight="1">
      <c r="A12" s="391" t="s">
        <v>520</v>
      </c>
      <c r="B12" s="392" t="s">
        <v>983</v>
      </c>
      <c r="C12" s="401">
        <v>9</v>
      </c>
      <c r="D12" s="2212"/>
    </row>
    <row r="13" spans="1:13" ht="35.1" customHeight="1" thickBot="1">
      <c r="A13" s="383"/>
      <c r="B13" s="393">
        <v>5</v>
      </c>
      <c r="C13" s="402">
        <v>10</v>
      </c>
      <c r="D13" s="2213"/>
    </row>
    <row r="14" spans="1:13" ht="35.1" customHeight="1"/>
    <row r="15" spans="1:13" ht="35.1" customHeight="1"/>
    <row r="16" spans="1:13" ht="35.1" customHeight="1"/>
    <row r="17" ht="35.1" customHeight="1"/>
    <row r="18" ht="35.1" customHeight="1"/>
  </sheetData>
  <mergeCells count="3">
    <mergeCell ref="C2:H2"/>
    <mergeCell ref="A2:B2"/>
    <mergeCell ref="D4:D13"/>
  </mergeCells>
  <phoneticPr fontId="20" type="noConversion"/>
  <hyperlinks>
    <hyperlink ref="B10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4BE0-ED3F-479F-B9B1-25471046DB7C}">
  <sheetPr codeName="Sheet33">
    <tabColor rgb="FFFFFF00"/>
  </sheetPr>
  <dimension ref="A1:L13"/>
  <sheetViews>
    <sheetView zoomScaleNormal="100" workbookViewId="0">
      <selection activeCell="B6" sqref="B6"/>
    </sheetView>
  </sheetViews>
  <sheetFormatPr defaultColWidth="31.33203125" defaultRowHeight="13.5"/>
  <cols>
    <col min="1" max="1" width="23" bestFit="1" customWidth="1"/>
    <col min="2" max="2" width="29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</cols>
  <sheetData>
    <row r="1" spans="1:12" ht="14.25" thickBot="1"/>
    <row r="2" spans="1:12" ht="21" customHeight="1" thickBot="1">
      <c r="A2" s="2019" t="s">
        <v>103</v>
      </c>
      <c r="B2" s="2020"/>
      <c r="C2" s="2021" t="s">
        <v>104</v>
      </c>
      <c r="D2" s="2022"/>
      <c r="E2" s="2022"/>
      <c r="F2" s="2022"/>
      <c r="G2" s="2022"/>
      <c r="H2" s="2023"/>
    </row>
    <row r="3" spans="1:12" ht="17.25" thickBot="1">
      <c r="A3" s="494" t="s">
        <v>507</v>
      </c>
      <c r="B3" s="501" t="s">
        <v>1079</v>
      </c>
      <c r="C3" s="505" t="s">
        <v>956</v>
      </c>
      <c r="D3" s="504" t="s">
        <v>957</v>
      </c>
      <c r="E3" s="502" t="s">
        <v>230</v>
      </c>
      <c r="F3" s="502" t="s">
        <v>111</v>
      </c>
      <c r="G3" s="502" t="s">
        <v>958</v>
      </c>
      <c r="H3" s="503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14.25">
      <c r="A4" s="495" t="s">
        <v>508</v>
      </c>
      <c r="B4" s="499" t="s">
        <v>1080</v>
      </c>
      <c r="C4" s="506">
        <v>1</v>
      </c>
      <c r="D4" s="2214">
        <v>44128</v>
      </c>
      <c r="E4" s="510" t="s">
        <v>1081</v>
      </c>
      <c r="F4" s="510" t="s">
        <v>1082</v>
      </c>
      <c r="G4" s="510" t="s">
        <v>1083</v>
      </c>
      <c r="H4" s="483"/>
    </row>
    <row r="5" spans="1:12" ht="16.5">
      <c r="A5" s="496" t="s">
        <v>120</v>
      </c>
      <c r="B5" s="499" t="s">
        <v>1084</v>
      </c>
      <c r="C5" s="507">
        <v>2</v>
      </c>
      <c r="D5" s="2214"/>
      <c r="E5" s="512" t="s">
        <v>1049</v>
      </c>
      <c r="F5" s="512" t="s">
        <v>1050</v>
      </c>
      <c r="G5" s="512" t="s">
        <v>1051</v>
      </c>
      <c r="H5" s="484"/>
    </row>
    <row r="6" spans="1:12" ht="27">
      <c r="A6" s="495" t="s">
        <v>510</v>
      </c>
      <c r="B6" s="499" t="s">
        <v>2667</v>
      </c>
      <c r="C6" s="507">
        <v>3</v>
      </c>
      <c r="D6" s="2214"/>
      <c r="E6" s="510" t="s">
        <v>1052</v>
      </c>
      <c r="F6" s="510" t="s">
        <v>1053</v>
      </c>
      <c r="G6" s="510" t="s">
        <v>1054</v>
      </c>
      <c r="H6" s="484"/>
    </row>
    <row r="7" spans="1:12" ht="14.25">
      <c r="A7" s="495" t="s">
        <v>511</v>
      </c>
      <c r="B7" s="499" t="s">
        <v>1085</v>
      </c>
      <c r="C7" s="507">
        <v>4</v>
      </c>
      <c r="D7" s="2214"/>
      <c r="E7" s="512" t="s">
        <v>1055</v>
      </c>
      <c r="F7" s="512" t="s">
        <v>1056</v>
      </c>
      <c r="G7" s="512" t="s">
        <v>1057</v>
      </c>
      <c r="H7" s="484"/>
    </row>
    <row r="8" spans="1:12" ht="14.25">
      <c r="A8" s="495" t="s">
        <v>513</v>
      </c>
      <c r="B8" s="499" t="s">
        <v>1086</v>
      </c>
      <c r="C8" s="507">
        <v>5</v>
      </c>
      <c r="D8" s="2214"/>
      <c r="E8" s="512" t="s">
        <v>1087</v>
      </c>
      <c r="F8" s="512" t="s">
        <v>1088</v>
      </c>
      <c r="G8" s="512" t="s">
        <v>1089</v>
      </c>
      <c r="H8" s="484"/>
    </row>
    <row r="9" spans="1:12" ht="14.25">
      <c r="A9" s="495" t="s">
        <v>515</v>
      </c>
      <c r="B9" s="499" t="s">
        <v>1090</v>
      </c>
      <c r="C9" s="507">
        <v>6</v>
      </c>
      <c r="D9" s="2214"/>
      <c r="E9" s="511" t="s">
        <v>1091</v>
      </c>
      <c r="F9" s="511" t="s">
        <v>1092</v>
      </c>
      <c r="G9" s="511" t="s">
        <v>1093</v>
      </c>
      <c r="H9" s="484"/>
    </row>
    <row r="10" spans="1:12" ht="16.5">
      <c r="A10" s="497" t="s">
        <v>975</v>
      </c>
      <c r="B10" s="509" t="s">
        <v>1094</v>
      </c>
      <c r="C10" s="507">
        <v>7</v>
      </c>
      <c r="D10" s="2214"/>
      <c r="E10" s="513" t="s">
        <v>1058</v>
      </c>
      <c r="F10" s="512" t="s">
        <v>1059</v>
      </c>
      <c r="G10" s="512" t="s">
        <v>1060</v>
      </c>
      <c r="H10" s="484"/>
    </row>
    <row r="11" spans="1:12" ht="14.25">
      <c r="A11" s="495" t="s">
        <v>518</v>
      </c>
      <c r="B11" s="499" t="s">
        <v>1095</v>
      </c>
      <c r="C11" s="507">
        <v>8</v>
      </c>
      <c r="D11" s="2214"/>
      <c r="E11" s="485"/>
      <c r="F11" s="486"/>
      <c r="G11" s="486"/>
      <c r="H11" s="484"/>
    </row>
    <row r="12" spans="1:12" ht="14.25">
      <c r="A12" s="498" t="s">
        <v>520</v>
      </c>
      <c r="B12" s="499" t="s">
        <v>1096</v>
      </c>
      <c r="C12" s="507">
        <v>9</v>
      </c>
      <c r="D12" s="2214"/>
      <c r="E12" s="491"/>
      <c r="F12" s="492"/>
      <c r="G12" s="492"/>
      <c r="H12" s="493"/>
    </row>
    <row r="13" spans="1:12" ht="15" thickBot="1">
      <c r="A13" s="490"/>
      <c r="B13" s="500">
        <v>7</v>
      </c>
      <c r="C13" s="508">
        <v>10</v>
      </c>
      <c r="D13" s="2215"/>
      <c r="E13" s="487"/>
      <c r="F13" s="488"/>
      <c r="G13" s="488"/>
      <c r="H13" s="489"/>
    </row>
  </sheetData>
  <mergeCells count="3">
    <mergeCell ref="C2:H2"/>
    <mergeCell ref="A2:B2"/>
    <mergeCell ref="D4:D13"/>
  </mergeCells>
  <phoneticPr fontId="20" type="noConversion"/>
  <hyperlinks>
    <hyperlink ref="B10" r:id="rId1" xr:uid="{00000000-0004-0000-0000-000000000000}"/>
  </hyperlinks>
  <pageMargins left="0.7" right="0.7" top="0.75" bottom="0.75" header="0.3" footer="0.3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AA64-2C95-45E5-AED7-DC8F555772BD}">
  <sheetPr codeName="Sheet61">
    <tabColor rgb="FFFFFF00"/>
  </sheetPr>
  <dimension ref="A1:M13"/>
  <sheetViews>
    <sheetView workbookViewId="0">
      <selection activeCell="B6" sqref="B6"/>
    </sheetView>
  </sheetViews>
  <sheetFormatPr defaultColWidth="19.109375" defaultRowHeight="13.5"/>
  <cols>
    <col min="1" max="1" width="23" bestFit="1" customWidth="1"/>
    <col min="2" max="2" width="17.44140625" style="61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7.21875" bestFit="1" customWidth="1"/>
    <col min="7" max="7" width="15" bestFit="1" customWidth="1"/>
    <col min="8" max="8" width="10.33203125" bestFit="1" customWidth="1"/>
    <col min="10" max="10" width="27.6640625" bestFit="1" customWidth="1"/>
  </cols>
  <sheetData>
    <row r="1" spans="1:13" ht="14.25" thickBot="1"/>
    <row r="2" spans="1:13" ht="21" thickBot="1">
      <c r="A2" s="2219" t="s">
        <v>103</v>
      </c>
      <c r="B2" s="2220"/>
      <c r="C2" s="2216" t="s">
        <v>104</v>
      </c>
      <c r="D2" s="2217"/>
      <c r="E2" s="2217"/>
      <c r="F2" s="2217"/>
      <c r="G2" s="2217"/>
      <c r="H2" s="2218"/>
      <c r="I2" s="825"/>
      <c r="J2" s="825"/>
      <c r="K2" s="825"/>
      <c r="L2" s="825"/>
      <c r="M2" s="825"/>
    </row>
    <row r="3" spans="1:13" ht="17.25" thickBot="1">
      <c r="A3" s="838" t="s">
        <v>507</v>
      </c>
      <c r="B3" s="845" t="s">
        <v>1716</v>
      </c>
      <c r="C3" s="850" t="s">
        <v>956</v>
      </c>
      <c r="D3" s="849" t="s">
        <v>957</v>
      </c>
      <c r="E3" s="847" t="s">
        <v>230</v>
      </c>
      <c r="F3" s="847" t="s">
        <v>111</v>
      </c>
      <c r="G3" s="847" t="s">
        <v>958</v>
      </c>
      <c r="H3" s="848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854"/>
    </row>
    <row r="4" spans="1:13" ht="16.5">
      <c r="A4" s="839" t="s">
        <v>508</v>
      </c>
      <c r="B4" s="843" t="s">
        <v>1702</v>
      </c>
      <c r="C4" s="851">
        <v>1</v>
      </c>
      <c r="D4" s="2221">
        <v>44128</v>
      </c>
      <c r="E4" s="846" t="s">
        <v>1703</v>
      </c>
      <c r="F4" s="846" t="s">
        <v>1704</v>
      </c>
      <c r="G4" s="846" t="s">
        <v>1705</v>
      </c>
      <c r="H4" s="858">
        <v>44128</v>
      </c>
      <c r="I4" s="825"/>
      <c r="J4" s="855" t="s">
        <v>989</v>
      </c>
      <c r="K4" s="856"/>
      <c r="L4" s="856"/>
      <c r="M4" s="857"/>
    </row>
    <row r="5" spans="1:13" ht="16.5">
      <c r="A5" s="840" t="s">
        <v>120</v>
      </c>
      <c r="B5" s="843" t="s">
        <v>1706</v>
      </c>
      <c r="C5" s="852">
        <v>2</v>
      </c>
      <c r="D5" s="2221"/>
      <c r="E5" s="826" t="s">
        <v>1707</v>
      </c>
      <c r="F5" s="826" t="s">
        <v>1873</v>
      </c>
      <c r="G5" s="826" t="s">
        <v>1708</v>
      </c>
      <c r="H5" s="859">
        <v>44128</v>
      </c>
      <c r="I5" s="825"/>
      <c r="J5" s="825"/>
      <c r="K5" s="825"/>
      <c r="L5" s="825"/>
      <c r="M5" s="825"/>
    </row>
    <row r="6" spans="1:13" ht="27">
      <c r="A6" s="839" t="s">
        <v>510</v>
      </c>
      <c r="B6" s="843" t="s">
        <v>2666</v>
      </c>
      <c r="C6" s="852">
        <v>3</v>
      </c>
      <c r="D6" s="2221"/>
      <c r="E6" s="826"/>
      <c r="F6" s="826"/>
      <c r="G6" s="826"/>
      <c r="H6" s="827"/>
      <c r="I6" s="825"/>
      <c r="J6" s="825"/>
      <c r="K6" s="825"/>
      <c r="L6" s="825"/>
      <c r="M6" s="825"/>
    </row>
    <row r="7" spans="1:13" ht="16.5">
      <c r="A7" s="839" t="s">
        <v>511</v>
      </c>
      <c r="B7" s="843" t="s">
        <v>1844</v>
      </c>
      <c r="C7" s="852">
        <v>4</v>
      </c>
      <c r="D7" s="2221"/>
      <c r="E7" s="826"/>
      <c r="F7" s="826"/>
      <c r="G7" s="826"/>
      <c r="H7" s="859"/>
      <c r="I7" s="825"/>
      <c r="J7" s="825"/>
      <c r="K7" s="825"/>
      <c r="L7" s="825"/>
      <c r="M7" s="825"/>
    </row>
    <row r="8" spans="1:13" ht="16.5">
      <c r="A8" s="839" t="s">
        <v>513</v>
      </c>
      <c r="B8" s="843" t="s">
        <v>1712</v>
      </c>
      <c r="C8" s="852">
        <v>5</v>
      </c>
      <c r="D8" s="2221"/>
      <c r="E8" s="828"/>
      <c r="F8" s="826"/>
      <c r="G8" s="826"/>
      <c r="H8" s="827"/>
      <c r="I8" s="825"/>
      <c r="J8" s="825"/>
      <c r="K8" s="825"/>
      <c r="L8" s="825"/>
      <c r="M8" s="825"/>
    </row>
    <row r="9" spans="1:13" ht="16.5">
      <c r="A9" s="839" t="s">
        <v>515</v>
      </c>
      <c r="B9" s="843" t="s">
        <v>1713</v>
      </c>
      <c r="C9" s="852">
        <v>6</v>
      </c>
      <c r="D9" s="2221"/>
      <c r="E9" s="826"/>
      <c r="F9" s="826"/>
      <c r="G9" s="826"/>
      <c r="H9" s="827"/>
      <c r="I9" s="825"/>
      <c r="J9" s="825"/>
      <c r="K9" s="825"/>
      <c r="L9" s="825"/>
      <c r="M9" s="825"/>
    </row>
    <row r="10" spans="1:13" ht="16.5">
      <c r="A10" s="841" t="s">
        <v>975</v>
      </c>
      <c r="B10" s="874" t="s">
        <v>1714</v>
      </c>
      <c r="C10" s="852">
        <v>7</v>
      </c>
      <c r="D10" s="2221"/>
      <c r="E10" s="826"/>
      <c r="F10" s="826"/>
      <c r="G10" s="826"/>
      <c r="H10" s="827"/>
      <c r="I10" s="825"/>
      <c r="J10" s="825"/>
      <c r="K10" s="825"/>
      <c r="L10" s="825"/>
      <c r="M10" s="825"/>
    </row>
    <row r="11" spans="1:13" ht="16.5">
      <c r="A11" s="839" t="s">
        <v>518</v>
      </c>
      <c r="B11" s="843" t="s">
        <v>1702</v>
      </c>
      <c r="C11" s="852">
        <v>8</v>
      </c>
      <c r="D11" s="2221"/>
      <c r="E11" s="829"/>
      <c r="F11" s="830"/>
      <c r="G11" s="830"/>
      <c r="H11" s="827"/>
      <c r="I11" s="825"/>
      <c r="J11" s="825"/>
      <c r="K11" s="825"/>
      <c r="L11" s="825"/>
      <c r="M11" s="825"/>
    </row>
    <row r="12" spans="1:13" ht="16.5">
      <c r="A12" s="842" t="s">
        <v>520</v>
      </c>
      <c r="B12" s="843" t="s">
        <v>1715</v>
      </c>
      <c r="C12" s="852">
        <v>9</v>
      </c>
      <c r="D12" s="2221"/>
      <c r="E12" s="835"/>
      <c r="F12" s="836"/>
      <c r="G12" s="836"/>
      <c r="H12" s="837"/>
      <c r="I12" s="825"/>
      <c r="J12" s="825"/>
      <c r="K12" s="825"/>
      <c r="L12" s="825"/>
      <c r="M12" s="825"/>
    </row>
    <row r="13" spans="1:13" ht="17.25" thickBot="1">
      <c r="A13" s="834"/>
      <c r="B13" s="844">
        <v>2</v>
      </c>
      <c r="C13" s="853">
        <v>10</v>
      </c>
      <c r="D13" s="2222"/>
      <c r="E13" s="831"/>
      <c r="F13" s="832"/>
      <c r="G13" s="832"/>
      <c r="H13" s="833"/>
      <c r="I13" s="825"/>
      <c r="J13" s="825"/>
      <c r="K13" s="825"/>
      <c r="L13" s="825"/>
      <c r="M13" s="825"/>
    </row>
  </sheetData>
  <mergeCells count="3">
    <mergeCell ref="C2:H2"/>
    <mergeCell ref="A2:B2"/>
    <mergeCell ref="D4:D13"/>
  </mergeCells>
  <phoneticPr fontId="20" type="noConversion"/>
  <hyperlinks>
    <hyperlink ref="B10" r:id="rId1" xr:uid="{00000000-0004-0000-00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B367-7CBB-4076-BB01-9148AF3B8734}">
  <sheetPr codeName="Sheet66">
    <tabColor rgb="FFFFFF00"/>
  </sheetPr>
  <dimension ref="A1:M22"/>
  <sheetViews>
    <sheetView workbookViewId="0">
      <selection activeCell="B6" sqref="B6"/>
    </sheetView>
  </sheetViews>
  <sheetFormatPr defaultColWidth="22.44140625" defaultRowHeight="13.5"/>
  <cols>
    <col min="1" max="1" width="22.33203125" customWidth="1"/>
    <col min="2" max="2" width="25.4414062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7.95" customHeight="1" thickBot="1">
      <c r="A3" s="445" t="s">
        <v>105</v>
      </c>
      <c r="B3" s="666" t="s">
        <v>1994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7.95" customHeight="1">
      <c r="A4" s="451" t="s">
        <v>114</v>
      </c>
      <c r="B4" s="667" t="s">
        <v>2580</v>
      </c>
      <c r="C4" s="453">
        <v>1</v>
      </c>
      <c r="D4" s="2150">
        <v>44128</v>
      </c>
      <c r="E4" s="478" t="s">
        <v>1995</v>
      </c>
      <c r="F4" s="1025" t="s">
        <v>1996</v>
      </c>
      <c r="G4" s="478" t="s">
        <v>1997</v>
      </c>
      <c r="H4" s="454"/>
      <c r="J4" s="25" t="s">
        <v>119</v>
      </c>
      <c r="K4" s="26"/>
      <c r="L4" s="26"/>
      <c r="M4" s="27"/>
    </row>
    <row r="5" spans="1:13" ht="27.95" customHeight="1">
      <c r="A5" s="523" t="s">
        <v>120</v>
      </c>
      <c r="B5" s="667" t="s">
        <v>2004</v>
      </c>
      <c r="C5" s="455">
        <v>2</v>
      </c>
      <c r="D5" s="2150"/>
      <c r="E5" s="459"/>
      <c r="F5" s="459"/>
      <c r="G5" s="459"/>
      <c r="H5" s="456"/>
    </row>
    <row r="6" spans="1:13" ht="27.95" customHeight="1">
      <c r="A6" s="451" t="s">
        <v>125</v>
      </c>
      <c r="B6" s="667" t="s">
        <v>2665</v>
      </c>
      <c r="C6" s="455">
        <v>3</v>
      </c>
      <c r="D6" s="2150"/>
      <c r="E6" s="459"/>
      <c r="F6" s="459"/>
      <c r="G6" s="459"/>
      <c r="H6" s="456"/>
    </row>
    <row r="7" spans="1:13" ht="27.95" customHeight="1">
      <c r="A7" s="451" t="s">
        <v>130</v>
      </c>
      <c r="B7" s="667" t="s">
        <v>1998</v>
      </c>
      <c r="C7" s="455">
        <v>4</v>
      </c>
      <c r="D7" s="2150"/>
      <c r="E7" s="459"/>
      <c r="F7" s="459"/>
      <c r="G7" s="459"/>
      <c r="H7" s="456"/>
    </row>
    <row r="8" spans="1:13" ht="27.95" customHeight="1">
      <c r="A8" s="451" t="s">
        <v>135</v>
      </c>
      <c r="B8" s="452" t="s">
        <v>1999</v>
      </c>
      <c r="C8" s="455">
        <v>5</v>
      </c>
      <c r="D8" s="2150"/>
      <c r="E8" s="479"/>
      <c r="F8" s="459"/>
      <c r="G8" s="459"/>
      <c r="H8" s="456"/>
    </row>
    <row r="9" spans="1:13" ht="27.95" customHeight="1">
      <c r="A9" s="451" t="s">
        <v>140</v>
      </c>
      <c r="B9" s="452" t="s">
        <v>2000</v>
      </c>
      <c r="C9" s="455">
        <v>6</v>
      </c>
      <c r="D9" s="2150"/>
      <c r="E9" s="459"/>
      <c r="F9" s="459"/>
      <c r="G9" s="459"/>
      <c r="H9" s="456"/>
    </row>
    <row r="10" spans="1:13" ht="27.95" customHeight="1">
      <c r="A10" s="457" t="s">
        <v>1118</v>
      </c>
      <c r="B10" s="934" t="s">
        <v>2001</v>
      </c>
      <c r="C10" s="455">
        <v>7</v>
      </c>
      <c r="D10" s="2150"/>
      <c r="E10" s="459"/>
      <c r="F10" s="459"/>
      <c r="G10" s="459"/>
      <c r="H10" s="456"/>
    </row>
    <row r="11" spans="1:13" ht="27.95" customHeight="1">
      <c r="A11" s="451" t="s">
        <v>149</v>
      </c>
      <c r="B11" s="452" t="s">
        <v>2580</v>
      </c>
      <c r="C11" s="455">
        <v>8</v>
      </c>
      <c r="D11" s="2150"/>
      <c r="E11" s="460"/>
      <c r="F11" s="461"/>
      <c r="G11" s="461"/>
      <c r="H11" s="456"/>
    </row>
    <row r="12" spans="1:13" ht="27.95" customHeight="1">
      <c r="A12" s="451" t="s">
        <v>153</v>
      </c>
      <c r="B12" s="452" t="s">
        <v>2002</v>
      </c>
      <c r="C12" s="455">
        <v>9</v>
      </c>
      <c r="D12" s="2150"/>
      <c r="E12" s="462"/>
      <c r="F12" s="463"/>
      <c r="G12" s="463"/>
      <c r="H12" s="464"/>
    </row>
    <row r="13" spans="1:13" ht="27.95" customHeight="1" thickBot="1">
      <c r="A13" s="465"/>
      <c r="B13" s="466">
        <v>1</v>
      </c>
      <c r="C13" s="467">
        <v>10</v>
      </c>
      <c r="D13" s="2151"/>
      <c r="E13" s="468"/>
      <c r="F13" s="469"/>
      <c r="G13" s="469"/>
      <c r="H13" s="470"/>
    </row>
    <row r="14" spans="1:13">
      <c r="B14" s="1026"/>
    </row>
    <row r="15" spans="1:13">
      <c r="B15" s="1026"/>
    </row>
    <row r="16" spans="1:13">
      <c r="B16" s="1026"/>
      <c r="K16" s="665"/>
    </row>
    <row r="17" spans="1:6" ht="29.25" customHeight="1">
      <c r="A17" s="1027" t="s">
        <v>760</v>
      </c>
      <c r="B17" s="1028"/>
      <c r="C17" s="1029"/>
      <c r="D17" s="1029"/>
      <c r="E17" s="1029"/>
      <c r="F17" s="1030"/>
    </row>
    <row r="18" spans="1:6" ht="27.75" customHeight="1">
      <c r="A18" s="82" t="s">
        <v>761</v>
      </c>
      <c r="B18" s="83"/>
      <c r="C18" s="84"/>
      <c r="D18" s="84"/>
      <c r="E18" s="1031"/>
      <c r="F18" s="1032"/>
    </row>
    <row r="19" spans="1:6" ht="25.5" customHeight="1">
      <c r="A19" s="82" t="s">
        <v>762</v>
      </c>
      <c r="B19" s="83"/>
      <c r="C19" s="83"/>
      <c r="D19" s="83"/>
      <c r="E19" s="1031"/>
      <c r="F19" s="1032"/>
    </row>
    <row r="20" spans="1:6" ht="25.5" customHeight="1">
      <c r="A20" s="82" t="s">
        <v>763</v>
      </c>
      <c r="B20" s="83"/>
      <c r="C20" s="83"/>
      <c r="D20" s="83"/>
      <c r="E20" s="1031"/>
      <c r="F20" s="1032"/>
    </row>
    <row r="21" spans="1:6" ht="27" customHeight="1">
      <c r="A21" s="82" t="s">
        <v>764</v>
      </c>
      <c r="B21" s="83"/>
      <c r="C21" s="83"/>
      <c r="D21" s="83"/>
      <c r="E21" s="1031"/>
      <c r="F21" s="1032"/>
    </row>
    <row r="22" spans="1:6">
      <c r="A22" s="1033"/>
      <c r="B22" s="1034"/>
      <c r="C22" s="1035"/>
      <c r="D22" s="1035"/>
      <c r="E22" s="1035"/>
      <c r="F22" s="1036"/>
    </row>
  </sheetData>
  <mergeCells count="3">
    <mergeCell ref="A2:B2"/>
    <mergeCell ref="C2:H2"/>
    <mergeCell ref="D4:D13"/>
  </mergeCells>
  <phoneticPr fontId="20" type="noConversion"/>
  <hyperlinks>
    <hyperlink ref="B10" r:id="rId1" xr:uid="{9B708472-2118-45AE-95C2-AC2AB13917C7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2D87-3CDC-4CCF-9006-D62EF5E67024}">
  <sheetPr codeName="Sheet54">
    <tabColor rgb="FF002060"/>
  </sheetPr>
  <dimension ref="A1:L28"/>
  <sheetViews>
    <sheetView zoomScaleNormal="100" workbookViewId="0">
      <selection activeCell="B6" sqref="B6"/>
    </sheetView>
  </sheetViews>
  <sheetFormatPr defaultColWidth="22.21875" defaultRowHeight="13.5"/>
  <cols>
    <col min="1" max="1" width="29.33203125" bestFit="1" customWidth="1"/>
    <col min="2" max="2" width="21.44140625" bestFit="1" customWidth="1"/>
    <col min="3" max="3" width="5.33203125" bestFit="1" customWidth="1"/>
    <col min="4" max="4" width="11.6640625" bestFit="1" customWidth="1"/>
    <col min="5" max="5" width="8.21875" bestFit="1" customWidth="1"/>
    <col min="6" max="6" width="16.109375" bestFit="1" customWidth="1"/>
    <col min="7" max="7" width="15" bestFit="1" customWidth="1"/>
    <col min="8" max="8" width="5.33203125" bestFit="1" customWidth="1"/>
  </cols>
  <sheetData>
    <row r="1" spans="1:12" ht="14.25" thickBot="1">
      <c r="A1" s="2165"/>
      <c r="B1" s="2165"/>
      <c r="C1" s="2165"/>
      <c r="D1" s="2165"/>
      <c r="E1" s="2165"/>
      <c r="F1" s="2165"/>
      <c r="G1" s="2165"/>
      <c r="H1" s="2165"/>
    </row>
    <row r="2" spans="1:12" ht="2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2" ht="21" thickBot="1">
      <c r="A3" s="409" t="s">
        <v>507</v>
      </c>
      <c r="B3" s="446" t="s">
        <v>2142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20.25">
      <c r="A4" s="414" t="s">
        <v>508</v>
      </c>
      <c r="B4" s="452" t="s">
        <v>1070</v>
      </c>
      <c r="C4" s="453">
        <v>1</v>
      </c>
      <c r="D4" s="2150">
        <v>44135</v>
      </c>
      <c r="E4" s="982" t="s">
        <v>2104</v>
      </c>
      <c r="F4" s="982" t="s">
        <v>1874</v>
      </c>
      <c r="G4" s="982" t="s">
        <v>1875</v>
      </c>
      <c r="H4" s="454"/>
    </row>
    <row r="5" spans="1:12" ht="26.25">
      <c r="A5" s="418" t="s">
        <v>120</v>
      </c>
      <c r="B5" s="452" t="s">
        <v>1071</v>
      </c>
      <c r="C5" s="455">
        <v>2</v>
      </c>
      <c r="D5" s="2150"/>
      <c r="E5" s="974" t="s">
        <v>2104</v>
      </c>
      <c r="F5" s="974" t="s">
        <v>1876</v>
      </c>
      <c r="G5" s="974" t="s">
        <v>1877</v>
      </c>
      <c r="H5" s="456"/>
    </row>
    <row r="6" spans="1:12" ht="27">
      <c r="A6" s="414" t="s">
        <v>510</v>
      </c>
      <c r="B6" s="452" t="s">
        <v>2664</v>
      </c>
      <c r="C6" s="455">
        <v>3</v>
      </c>
      <c r="D6" s="2150"/>
      <c r="E6" s="974" t="s">
        <v>1879</v>
      </c>
      <c r="F6" s="974" t="s">
        <v>1880</v>
      </c>
      <c r="G6" s="974" t="s">
        <v>1881</v>
      </c>
      <c r="H6" s="456"/>
    </row>
    <row r="7" spans="1:12" ht="20.25">
      <c r="A7" s="414" t="s">
        <v>511</v>
      </c>
      <c r="B7" s="452" t="s">
        <v>1072</v>
      </c>
      <c r="C7" s="455">
        <v>4</v>
      </c>
      <c r="D7" s="2150"/>
      <c r="E7" s="975" t="s">
        <v>1055</v>
      </c>
      <c r="F7" s="974" t="s">
        <v>1882</v>
      </c>
      <c r="G7" s="974" t="s">
        <v>1883</v>
      </c>
      <c r="H7" s="456"/>
    </row>
    <row r="8" spans="1:12" ht="20.25">
      <c r="A8" s="414" t="s">
        <v>513</v>
      </c>
      <c r="B8" s="452" t="s">
        <v>1073</v>
      </c>
      <c r="C8" s="455">
        <v>5</v>
      </c>
      <c r="D8" s="2150"/>
      <c r="E8" s="974" t="s">
        <v>1884</v>
      </c>
      <c r="F8" s="974" t="s">
        <v>1885</v>
      </c>
      <c r="G8" s="974" t="s">
        <v>1886</v>
      </c>
      <c r="H8" s="456"/>
    </row>
    <row r="9" spans="1:12" ht="20.25">
      <c r="A9" s="414" t="s">
        <v>1078</v>
      </c>
      <c r="B9" s="452" t="s">
        <v>1074</v>
      </c>
      <c r="C9" s="455">
        <v>6</v>
      </c>
      <c r="D9" s="2150"/>
      <c r="E9" s="976" t="s">
        <v>1887</v>
      </c>
      <c r="F9" s="974" t="s">
        <v>1888</v>
      </c>
      <c r="G9" s="974" t="s">
        <v>1889</v>
      </c>
      <c r="H9" s="456"/>
    </row>
    <row r="10" spans="1:12" ht="20.25">
      <c r="A10" s="423" t="s">
        <v>1008</v>
      </c>
      <c r="B10" s="934" t="s">
        <v>1075</v>
      </c>
      <c r="C10" s="455">
        <v>7</v>
      </c>
      <c r="D10" s="2150"/>
      <c r="E10" s="980" t="s">
        <v>1890</v>
      </c>
      <c r="F10" s="977" t="s">
        <v>1891</v>
      </c>
      <c r="G10" s="977" t="s">
        <v>1892</v>
      </c>
      <c r="H10" s="456"/>
    </row>
    <row r="11" spans="1:12" ht="20.25">
      <c r="A11" s="414" t="s">
        <v>518</v>
      </c>
      <c r="B11" s="452" t="s">
        <v>1070</v>
      </c>
      <c r="C11" s="455">
        <v>8</v>
      </c>
      <c r="D11" s="2150"/>
      <c r="E11" s="974" t="s">
        <v>1893</v>
      </c>
      <c r="F11" s="981" t="s">
        <v>1894</v>
      </c>
      <c r="G11" s="981" t="s">
        <v>1895</v>
      </c>
      <c r="H11" s="456"/>
    </row>
    <row r="12" spans="1:12" ht="20.25">
      <c r="A12" s="426" t="s">
        <v>520</v>
      </c>
      <c r="B12" s="482" t="s">
        <v>1077</v>
      </c>
      <c r="C12" s="455">
        <v>9</v>
      </c>
      <c r="D12" s="2150"/>
      <c r="E12" s="974" t="s">
        <v>1896</v>
      </c>
      <c r="F12" s="974" t="s">
        <v>1897</v>
      </c>
      <c r="G12" s="974" t="s">
        <v>1898</v>
      </c>
      <c r="H12" s="464"/>
    </row>
    <row r="13" spans="1:12" ht="14.25">
      <c r="A13" s="451"/>
      <c r="B13" s="452">
        <v>23</v>
      </c>
      <c r="C13" s="455">
        <v>10</v>
      </c>
      <c r="D13" s="2150"/>
      <c r="E13" s="976" t="s">
        <v>1899</v>
      </c>
      <c r="F13" s="974" t="s">
        <v>2116</v>
      </c>
      <c r="G13" s="974" t="s">
        <v>1900</v>
      </c>
      <c r="H13" s="456"/>
    </row>
    <row r="14" spans="1:12" ht="16.5">
      <c r="A14" s="457"/>
      <c r="B14" s="934"/>
      <c r="C14" s="455">
        <v>11</v>
      </c>
      <c r="D14" s="2150"/>
      <c r="E14" s="980" t="s">
        <v>1901</v>
      </c>
      <c r="F14" s="981" t="s">
        <v>1902</v>
      </c>
      <c r="G14" s="981" t="s">
        <v>1903</v>
      </c>
      <c r="H14" s="456"/>
    </row>
    <row r="15" spans="1:12" ht="14.25">
      <c r="A15" s="451"/>
      <c r="B15" s="452"/>
      <c r="C15" s="455">
        <v>12</v>
      </c>
      <c r="D15" s="2150"/>
      <c r="E15" s="980" t="s">
        <v>1904</v>
      </c>
      <c r="F15" s="981" t="s">
        <v>1905</v>
      </c>
      <c r="G15" s="981" t="s">
        <v>1906</v>
      </c>
      <c r="H15" s="456"/>
    </row>
    <row r="16" spans="1:12" ht="14.25">
      <c r="A16" s="451"/>
      <c r="B16" s="452"/>
      <c r="C16" s="455">
        <v>13</v>
      </c>
      <c r="D16" s="2150"/>
      <c r="E16" s="976" t="s">
        <v>1907</v>
      </c>
      <c r="F16" s="977" t="s">
        <v>1908</v>
      </c>
      <c r="G16" s="977" t="s">
        <v>1909</v>
      </c>
      <c r="H16" s="464"/>
    </row>
    <row r="17" spans="1:8" ht="14.25">
      <c r="A17" s="480"/>
      <c r="B17" s="481"/>
      <c r="C17" s="455">
        <v>14</v>
      </c>
      <c r="D17" s="2150"/>
      <c r="E17" s="980" t="s">
        <v>1910</v>
      </c>
      <c r="F17" s="981" t="s">
        <v>1911</v>
      </c>
      <c r="G17" s="981" t="s">
        <v>1912</v>
      </c>
      <c r="H17" s="464"/>
    </row>
    <row r="18" spans="1:8" ht="14.25">
      <c r="A18" s="451"/>
      <c r="B18" s="452"/>
      <c r="C18" s="455">
        <v>15</v>
      </c>
      <c r="D18" s="2150"/>
      <c r="E18" s="974" t="s">
        <v>1913</v>
      </c>
      <c r="F18" s="974" t="s">
        <v>1914</v>
      </c>
      <c r="G18" s="974" t="s">
        <v>1915</v>
      </c>
      <c r="H18" s="456"/>
    </row>
    <row r="19" spans="1:8" ht="14.25">
      <c r="A19" s="451"/>
      <c r="B19" s="452"/>
      <c r="C19" s="455">
        <v>16</v>
      </c>
      <c r="D19" s="2150"/>
      <c r="E19" s="1085" t="s">
        <v>1916</v>
      </c>
      <c r="F19" s="1085" t="s">
        <v>1917</v>
      </c>
      <c r="G19" s="1085" t="s">
        <v>2122</v>
      </c>
      <c r="H19" s="464"/>
    </row>
    <row r="20" spans="1:8" ht="14.25">
      <c r="A20" s="451"/>
      <c r="B20" s="452"/>
      <c r="C20" s="455">
        <v>17</v>
      </c>
      <c r="D20" s="2150"/>
      <c r="E20" s="976" t="s">
        <v>1918</v>
      </c>
      <c r="F20" s="977" t="s">
        <v>1919</v>
      </c>
      <c r="G20" s="977" t="s">
        <v>1920</v>
      </c>
      <c r="H20" s="456"/>
    </row>
    <row r="21" spans="1:8" ht="16.5">
      <c r="A21" s="457"/>
      <c r="B21" s="934"/>
      <c r="C21" s="455">
        <v>18</v>
      </c>
      <c r="D21" s="2150"/>
      <c r="E21" s="980" t="s">
        <v>1921</v>
      </c>
      <c r="F21" s="981" t="s">
        <v>1922</v>
      </c>
      <c r="G21" s="981" t="s">
        <v>1923</v>
      </c>
      <c r="H21" s="456"/>
    </row>
    <row r="22" spans="1:8" ht="14.25">
      <c r="A22" s="451"/>
      <c r="B22" s="452"/>
      <c r="C22" s="455">
        <v>19</v>
      </c>
      <c r="D22" s="2150"/>
      <c r="E22" s="1086" t="s">
        <v>1927</v>
      </c>
      <c r="F22" s="1087" t="s">
        <v>1928</v>
      </c>
      <c r="G22" s="1087" t="s">
        <v>2123</v>
      </c>
      <c r="H22" s="456"/>
    </row>
    <row r="23" spans="1:8" ht="14.25">
      <c r="A23" s="451"/>
      <c r="B23" s="452"/>
      <c r="C23" s="455">
        <v>20</v>
      </c>
      <c r="D23" s="2150"/>
      <c r="E23" s="974" t="s">
        <v>1929</v>
      </c>
      <c r="F23" s="974" t="s">
        <v>1930</v>
      </c>
      <c r="G23" s="974" t="s">
        <v>1931</v>
      </c>
      <c r="H23" s="464"/>
    </row>
    <row r="24" spans="1:8" ht="14.25">
      <c r="A24" s="480"/>
      <c r="B24" s="481"/>
      <c r="C24" s="455">
        <v>21</v>
      </c>
      <c r="D24" s="2150"/>
      <c r="E24" s="974" t="s">
        <v>1932</v>
      </c>
      <c r="F24" s="974" t="s">
        <v>1933</v>
      </c>
      <c r="G24" s="974" t="s">
        <v>1934</v>
      </c>
      <c r="H24" s="464"/>
    </row>
    <row r="25" spans="1:8" ht="14.25">
      <c r="A25" s="451"/>
      <c r="B25" s="452"/>
      <c r="C25" s="455">
        <v>22</v>
      </c>
      <c r="D25" s="2150"/>
      <c r="E25" s="976" t="s">
        <v>1935</v>
      </c>
      <c r="F25" s="977" t="s">
        <v>1936</v>
      </c>
      <c r="G25" s="977" t="s">
        <v>1937</v>
      </c>
      <c r="H25" s="464"/>
    </row>
    <row r="26" spans="1:8" ht="15" thickBot="1">
      <c r="A26" s="451"/>
      <c r="B26" s="452"/>
      <c r="C26" s="455">
        <v>23</v>
      </c>
      <c r="D26" s="2150"/>
      <c r="E26" s="978" t="s">
        <v>1938</v>
      </c>
      <c r="F26" s="979" t="s">
        <v>1939</v>
      </c>
      <c r="G26" s="979" t="s">
        <v>1940</v>
      </c>
      <c r="H26" s="456"/>
    </row>
    <row r="27" spans="1:8" ht="17.25" thickBot="1">
      <c r="A27" s="457"/>
      <c r="B27" s="934"/>
      <c r="C27" s="455">
        <v>24</v>
      </c>
      <c r="D27" s="2150"/>
      <c r="E27" s="978"/>
      <c r="F27" s="979"/>
      <c r="G27" s="979"/>
      <c r="H27" s="456"/>
    </row>
    <row r="28" spans="1:8" ht="15" thickBot="1">
      <c r="A28" s="451"/>
      <c r="B28" s="452"/>
      <c r="C28" s="455">
        <v>25</v>
      </c>
      <c r="D28" s="2150"/>
      <c r="E28" s="978"/>
      <c r="F28" s="979"/>
      <c r="G28" s="979"/>
      <c r="H28" s="456"/>
    </row>
  </sheetData>
  <mergeCells count="4">
    <mergeCell ref="A1:H1"/>
    <mergeCell ref="A2:B2"/>
    <mergeCell ref="C2:H2"/>
    <mergeCell ref="D4:D28"/>
  </mergeCells>
  <phoneticPr fontId="20" type="noConversion"/>
  <hyperlinks>
    <hyperlink ref="B10" r:id="rId1" xr:uid="{E59271FF-6738-4C92-B98C-621B3C9184D3}"/>
  </hyperlinks>
  <pageMargins left="0.7" right="0.7" top="0.75" bottom="0.75" header="0.3" footer="0.3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2133-5E0F-433E-9BE1-9226C52E3F35}">
  <sheetPr codeName="Sheet67">
    <tabColor rgb="FF002060"/>
  </sheetPr>
  <dimension ref="A1:M20"/>
  <sheetViews>
    <sheetView zoomScaleNormal="100" workbookViewId="0">
      <selection activeCell="B6" sqref="B6"/>
    </sheetView>
  </sheetViews>
  <sheetFormatPr defaultColWidth="28.21875" defaultRowHeight="16.5"/>
  <cols>
    <col min="1" max="1" width="23" style="32" bestFit="1" customWidth="1"/>
    <col min="2" max="2" width="25.5546875" style="993" customWidth="1"/>
    <col min="3" max="3" width="5.109375" style="32" bestFit="1" customWidth="1"/>
    <col min="4" max="4" width="10.33203125" style="32" bestFit="1" customWidth="1"/>
    <col min="5" max="5" width="8.2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/>
    <row r="2" spans="1:13" customFormat="1" ht="2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customFormat="1" ht="17.25" thickBot="1">
      <c r="A3" s="445" t="s">
        <v>105</v>
      </c>
      <c r="B3" s="446" t="s">
        <v>1970</v>
      </c>
      <c r="C3" s="447" t="s">
        <v>108</v>
      </c>
      <c r="D3" s="525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customFormat="1">
      <c r="A4" s="451" t="s">
        <v>114</v>
      </c>
      <c r="B4" s="452" t="s">
        <v>1122</v>
      </c>
      <c r="C4" s="526">
        <v>1</v>
      </c>
      <c r="D4" s="2209">
        <v>44135</v>
      </c>
      <c r="E4" s="805" t="s">
        <v>1534</v>
      </c>
      <c r="F4" s="805" t="s">
        <v>1535</v>
      </c>
      <c r="G4" s="805" t="s">
        <v>1536</v>
      </c>
      <c r="H4" s="806"/>
      <c r="J4" s="25" t="s">
        <v>119</v>
      </c>
      <c r="K4" s="26"/>
      <c r="L4" s="26"/>
      <c r="M4" s="27"/>
    </row>
    <row r="5" spans="1:13" customFormat="1">
      <c r="A5" s="523" t="s">
        <v>120</v>
      </c>
      <c r="B5" s="452" t="s">
        <v>1474</v>
      </c>
      <c r="C5" s="527">
        <v>2</v>
      </c>
      <c r="D5" s="2210"/>
      <c r="E5" s="32"/>
      <c r="F5" s="32"/>
      <c r="G5" s="32"/>
      <c r="H5" s="806"/>
    </row>
    <row r="6" spans="1:13" customFormat="1" ht="27">
      <c r="A6" s="451" t="s">
        <v>125</v>
      </c>
      <c r="B6" s="452" t="s">
        <v>2663</v>
      </c>
      <c r="C6" s="527">
        <v>3</v>
      </c>
      <c r="D6" s="2210"/>
      <c r="E6" s="807"/>
      <c r="F6" s="808"/>
      <c r="G6" s="808"/>
      <c r="H6" s="806"/>
    </row>
    <row r="7" spans="1:13" customFormat="1" ht="14.25">
      <c r="A7" s="451" t="s">
        <v>130</v>
      </c>
      <c r="B7" s="452" t="s">
        <v>1123</v>
      </c>
      <c r="C7" s="527">
        <v>4</v>
      </c>
      <c r="D7" s="2210"/>
      <c r="E7" s="807"/>
      <c r="F7" s="808"/>
      <c r="G7" s="808"/>
      <c r="H7" s="806"/>
    </row>
    <row r="8" spans="1:13" customFormat="1" ht="14.25">
      <c r="A8" s="451" t="s">
        <v>135</v>
      </c>
      <c r="B8" s="452" t="s">
        <v>1124</v>
      </c>
      <c r="C8" s="527">
        <v>5</v>
      </c>
      <c r="D8" s="2210"/>
      <c r="E8" s="805"/>
      <c r="F8" s="805"/>
      <c r="G8" s="805"/>
      <c r="H8" s="809"/>
    </row>
    <row r="9" spans="1:13" customFormat="1" ht="14.25">
      <c r="A9" s="451" t="s">
        <v>140</v>
      </c>
      <c r="B9" s="452" t="s">
        <v>1125</v>
      </c>
      <c r="C9" s="527">
        <v>6</v>
      </c>
      <c r="D9" s="2210"/>
      <c r="E9" s="807"/>
      <c r="F9" s="808"/>
      <c r="G9" s="808"/>
      <c r="H9" s="809"/>
    </row>
    <row r="10" spans="1:13" customFormat="1" ht="17.25" thickBot="1">
      <c r="A10" s="457" t="s">
        <v>1118</v>
      </c>
      <c r="B10" s="934" t="s">
        <v>1126</v>
      </c>
      <c r="C10" s="527">
        <v>7</v>
      </c>
      <c r="D10" s="2210"/>
      <c r="E10" s="810"/>
      <c r="F10" s="811"/>
      <c r="G10" s="811"/>
      <c r="H10" s="809"/>
    </row>
    <row r="11" spans="1:13" customFormat="1" ht="14.25">
      <c r="A11" s="451" t="s">
        <v>149</v>
      </c>
      <c r="B11" s="452" t="s">
        <v>1127</v>
      </c>
      <c r="C11" s="527">
        <v>8</v>
      </c>
      <c r="D11" s="2210"/>
      <c r="E11" s="462"/>
      <c r="F11" s="463"/>
      <c r="G11" s="463"/>
      <c r="H11" s="464"/>
    </row>
    <row r="12" spans="1:13" customFormat="1" ht="15" thickBot="1">
      <c r="A12" s="451" t="s">
        <v>153</v>
      </c>
      <c r="B12" s="452" t="s">
        <v>1128</v>
      </c>
      <c r="C12" s="527">
        <v>9</v>
      </c>
      <c r="D12" s="2211"/>
      <c r="E12" s="530"/>
      <c r="F12" s="531"/>
      <c r="G12" s="531"/>
      <c r="H12" s="470"/>
    </row>
    <row r="13" spans="1:13" customFormat="1">
      <c r="A13" s="480"/>
      <c r="B13" s="481">
        <v>1</v>
      </c>
      <c r="C13" s="527">
        <v>10</v>
      </c>
      <c r="D13" s="32"/>
      <c r="E13" s="32"/>
      <c r="F13" s="32"/>
      <c r="G13" s="32"/>
      <c r="H13" s="32"/>
    </row>
    <row r="14" spans="1:13" customFormat="1">
      <c r="A14" s="480"/>
      <c r="B14" s="481"/>
      <c r="C14" s="527">
        <v>11</v>
      </c>
      <c r="D14" s="32"/>
      <c r="E14" s="32"/>
      <c r="F14" s="32"/>
      <c r="G14" s="32"/>
      <c r="H14" s="32"/>
    </row>
    <row r="15" spans="1:13" customFormat="1">
      <c r="A15" s="480"/>
      <c r="B15" s="481"/>
      <c r="C15" s="527">
        <v>12</v>
      </c>
      <c r="D15" s="32"/>
      <c r="E15" s="32"/>
      <c r="F15" s="32"/>
      <c r="G15" s="32"/>
      <c r="H15" s="32"/>
    </row>
    <row r="16" spans="1:13" customFormat="1" ht="17.25" thickBot="1">
      <c r="A16" s="528"/>
      <c r="B16" s="466"/>
      <c r="C16" s="529">
        <v>13</v>
      </c>
      <c r="D16" s="32"/>
      <c r="E16" s="32"/>
      <c r="F16" s="32"/>
      <c r="G16" s="32"/>
      <c r="H16" s="32"/>
    </row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2"/>
  </mergeCells>
  <phoneticPr fontId="20" type="noConversion"/>
  <hyperlinks>
    <hyperlink ref="B10" r:id="rId1" xr:uid="{76B07D8C-0B1B-4227-ACD6-8562B5C17AB7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677B-78A9-4800-BFF4-1EAF15FD587F}">
  <sheetPr codeName="Sheet53">
    <tabColor rgb="FF002060"/>
  </sheetPr>
  <dimension ref="A1:M16"/>
  <sheetViews>
    <sheetView zoomScaleNormal="100" workbookViewId="0">
      <selection activeCell="B6" sqref="B6"/>
    </sheetView>
  </sheetViews>
  <sheetFormatPr defaultColWidth="19.5546875" defaultRowHeight="13.5"/>
  <cols>
    <col min="1" max="1" width="23" bestFit="1" customWidth="1"/>
    <col min="2" max="2" width="20.109375" bestFit="1" customWidth="1"/>
    <col min="3" max="3" width="5.33203125" bestFit="1" customWidth="1"/>
    <col min="4" max="4" width="9.7773437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0.100000000000001" customHeight="1" thickBot="1">
      <c r="A3" s="445" t="s">
        <v>105</v>
      </c>
      <c r="B3" s="446" t="s">
        <v>1546</v>
      </c>
      <c r="C3" s="447" t="s">
        <v>108</v>
      </c>
      <c r="D3" s="525" t="s">
        <v>109</v>
      </c>
      <c r="E3" s="1151" t="s">
        <v>110</v>
      </c>
      <c r="F3" s="1151" t="s">
        <v>111</v>
      </c>
      <c r="G3" s="1151" t="s">
        <v>112</v>
      </c>
      <c r="H3" s="1152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0.100000000000001" customHeight="1">
      <c r="A4" s="451" t="s">
        <v>114</v>
      </c>
      <c r="B4" s="452" t="s">
        <v>1322</v>
      </c>
      <c r="C4" s="453">
        <v>1</v>
      </c>
      <c r="D4" s="2223">
        <v>44135</v>
      </c>
      <c r="E4" s="1149" t="s">
        <v>1404</v>
      </c>
      <c r="F4" s="515" t="s">
        <v>1405</v>
      </c>
      <c r="G4" s="515" t="s">
        <v>2155</v>
      </c>
      <c r="H4" s="684" t="s">
        <v>1393</v>
      </c>
      <c r="J4" s="25"/>
      <c r="K4" s="26"/>
      <c r="L4" s="26"/>
      <c r="M4" s="27"/>
    </row>
    <row r="5" spans="1:13" ht="20.100000000000001" customHeight="1">
      <c r="A5" s="523" t="s">
        <v>120</v>
      </c>
      <c r="B5" s="452" t="s">
        <v>1476</v>
      </c>
      <c r="C5" s="455">
        <v>2</v>
      </c>
      <c r="D5" s="2224"/>
      <c r="E5" s="1156" t="s">
        <v>1406</v>
      </c>
      <c r="F5" s="518" t="s">
        <v>1407</v>
      </c>
      <c r="G5" s="518" t="s">
        <v>1408</v>
      </c>
      <c r="H5" s="650" t="s">
        <v>1393</v>
      </c>
    </row>
    <row r="6" spans="1:13" ht="20.100000000000001" customHeight="1">
      <c r="A6" s="451" t="s">
        <v>125</v>
      </c>
      <c r="B6" s="452" t="s">
        <v>2662</v>
      </c>
      <c r="C6" s="455">
        <v>3</v>
      </c>
      <c r="D6" s="1150"/>
      <c r="E6" s="683"/>
      <c r="F6" s="678"/>
      <c r="G6" s="678"/>
      <c r="H6" s="650"/>
    </row>
    <row r="7" spans="1:13" ht="20.100000000000001" customHeight="1">
      <c r="A7" s="451" t="s">
        <v>130</v>
      </c>
      <c r="B7" s="452" t="s">
        <v>1329</v>
      </c>
      <c r="C7" s="455">
        <v>4</v>
      </c>
      <c r="D7" s="1150"/>
      <c r="E7" s="683"/>
      <c r="F7" s="678"/>
      <c r="G7" s="678"/>
      <c r="H7" s="650"/>
    </row>
    <row r="8" spans="1:13" ht="20.100000000000001" customHeight="1">
      <c r="A8" s="451" t="s">
        <v>135</v>
      </c>
      <c r="B8" s="452" t="s">
        <v>1332</v>
      </c>
      <c r="C8" s="455">
        <v>5</v>
      </c>
      <c r="D8" s="1150"/>
      <c r="E8" s="683"/>
      <c r="F8" s="678"/>
      <c r="G8" s="678"/>
      <c r="H8" s="650"/>
    </row>
    <row r="9" spans="1:13" ht="20.100000000000001" customHeight="1">
      <c r="A9" s="451" t="s">
        <v>140</v>
      </c>
      <c r="B9" s="452" t="s">
        <v>1335</v>
      </c>
      <c r="C9" s="455">
        <v>6</v>
      </c>
      <c r="D9" s="1150"/>
      <c r="E9" s="683"/>
      <c r="F9" s="678"/>
      <c r="G9" s="678"/>
      <c r="H9" s="650"/>
    </row>
    <row r="10" spans="1:13" ht="20.100000000000001" customHeight="1">
      <c r="A10" s="457" t="s">
        <v>1118</v>
      </c>
      <c r="B10" s="509" t="s">
        <v>1336</v>
      </c>
      <c r="C10" s="455">
        <v>7</v>
      </c>
      <c r="D10" s="1150"/>
      <c r="E10" s="1153"/>
      <c r="F10" s="478"/>
      <c r="G10" s="1154"/>
      <c r="H10" s="454"/>
    </row>
    <row r="11" spans="1:13" ht="20.100000000000001" customHeight="1" thickBot="1">
      <c r="A11" s="451" t="s">
        <v>149</v>
      </c>
      <c r="B11" s="452" t="s">
        <v>1338</v>
      </c>
      <c r="C11" s="455">
        <v>8</v>
      </c>
      <c r="D11" s="1150"/>
      <c r="E11" s="663"/>
      <c r="F11" s="664"/>
      <c r="G11" s="664"/>
      <c r="H11" s="470"/>
    </row>
    <row r="12" spans="1:13" ht="20.100000000000001" customHeight="1" thickBot="1">
      <c r="A12" s="451" t="s">
        <v>153</v>
      </c>
      <c r="B12" s="452" t="s">
        <v>1341</v>
      </c>
      <c r="C12" s="455">
        <v>9</v>
      </c>
      <c r="D12" s="1155"/>
      <c r="E12" s="663"/>
      <c r="F12" s="664"/>
      <c r="G12" s="664"/>
      <c r="H12" s="470"/>
    </row>
    <row r="13" spans="1:13" ht="20.100000000000001" customHeight="1">
      <c r="A13" s="658"/>
      <c r="B13" s="659">
        <v>2</v>
      </c>
      <c r="C13" s="455">
        <v>10</v>
      </c>
    </row>
    <row r="14" spans="1:13" ht="20.100000000000001" customHeight="1">
      <c r="A14" s="660"/>
      <c r="B14" s="661"/>
      <c r="C14" s="453">
        <v>11</v>
      </c>
    </row>
    <row r="15" spans="1:13" ht="20.100000000000001" customHeight="1">
      <c r="A15" s="523"/>
      <c r="B15" s="452"/>
      <c r="C15" s="455">
        <v>12</v>
      </c>
    </row>
    <row r="16" spans="1:13" ht="20.100000000000001" customHeight="1" thickBot="1">
      <c r="A16" s="528"/>
      <c r="B16" s="466"/>
      <c r="C16" s="467">
        <v>13</v>
      </c>
      <c r="K16" s="665"/>
    </row>
  </sheetData>
  <mergeCells count="3">
    <mergeCell ref="A2:B2"/>
    <mergeCell ref="C2:H2"/>
    <mergeCell ref="D4:D5"/>
  </mergeCells>
  <phoneticPr fontId="20" type="noConversion"/>
  <hyperlinks>
    <hyperlink ref="B10" r:id="rId1" xr:uid="{F4C7AC34-1E16-4BF6-9B69-7BB36CF1FE9F}"/>
  </hyperlinks>
  <pageMargins left="0.7" right="0.7" top="0.75" bottom="0.75" header="0.3" footer="0.3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35D9-6F9F-4D9F-9E5C-3440D58576A4}">
  <sheetPr codeName="Sheet52">
    <tabColor rgb="FF002060"/>
  </sheetPr>
  <dimension ref="A1:M13"/>
  <sheetViews>
    <sheetView zoomScaleNormal="100" workbookViewId="0">
      <selection activeCell="B6" sqref="B6"/>
    </sheetView>
  </sheetViews>
  <sheetFormatPr defaultRowHeight="13.5"/>
  <cols>
    <col min="1" max="1" width="21.21875" customWidth="1"/>
    <col min="2" max="2" width="31.77734375" customWidth="1"/>
    <col min="3" max="3" width="6.6640625" bestFit="1" customWidth="1"/>
    <col min="4" max="4" width="15.33203125" bestFit="1" customWidth="1"/>
    <col min="5" max="5" width="9.21875" bestFit="1" customWidth="1"/>
    <col min="6" max="6" width="21.21875" bestFit="1" customWidth="1"/>
    <col min="7" max="7" width="19.7773437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7.95" customHeight="1" thickBot="1">
      <c r="A3" s="532" t="s">
        <v>105</v>
      </c>
      <c r="B3" s="533" t="s">
        <v>1161</v>
      </c>
      <c r="C3" s="534" t="s">
        <v>108</v>
      </c>
      <c r="D3" s="535" t="s">
        <v>109</v>
      </c>
      <c r="E3" s="536" t="s">
        <v>110</v>
      </c>
      <c r="F3" s="536" t="s">
        <v>111</v>
      </c>
      <c r="G3" s="536" t="s">
        <v>112</v>
      </c>
      <c r="H3" s="537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57" customHeight="1">
      <c r="A4" s="538" t="s">
        <v>114</v>
      </c>
      <c r="B4" s="539" t="s">
        <v>1175</v>
      </c>
      <c r="C4" s="540">
        <v>1</v>
      </c>
      <c r="D4" s="2225">
        <v>44135</v>
      </c>
      <c r="E4" s="541" t="s">
        <v>1162</v>
      </c>
      <c r="F4" s="541" t="s">
        <v>1163</v>
      </c>
      <c r="G4" s="541" t="s">
        <v>1164</v>
      </c>
      <c r="H4" s="542"/>
      <c r="J4" s="25"/>
      <c r="K4" s="26"/>
      <c r="L4" s="26"/>
      <c r="M4" s="27"/>
    </row>
    <row r="5" spans="1:13" ht="27.95" customHeight="1">
      <c r="A5" s="543" t="s">
        <v>120</v>
      </c>
      <c r="B5" s="539" t="s">
        <v>2103</v>
      </c>
      <c r="C5" s="544">
        <v>2</v>
      </c>
      <c r="D5" s="2225"/>
      <c r="E5" s="545" t="s">
        <v>1165</v>
      </c>
      <c r="F5" s="545" t="s">
        <v>1166</v>
      </c>
      <c r="G5" s="545" t="s">
        <v>1167</v>
      </c>
      <c r="H5" s="546"/>
    </row>
    <row r="6" spans="1:13" ht="87.75" customHeight="1">
      <c r="A6" s="538" t="s">
        <v>125</v>
      </c>
      <c r="B6" s="539" t="s">
        <v>2661</v>
      </c>
      <c r="C6" s="544">
        <v>3</v>
      </c>
      <c r="D6" s="2225"/>
      <c r="E6" s="547"/>
      <c r="F6" s="547"/>
      <c r="G6" s="547"/>
      <c r="H6" s="546"/>
    </row>
    <row r="7" spans="1:13" ht="27.95" customHeight="1">
      <c r="A7" s="538" t="s">
        <v>130</v>
      </c>
      <c r="B7" s="539" t="s">
        <v>1168</v>
      </c>
      <c r="C7" s="544">
        <v>4</v>
      </c>
      <c r="D7" s="2225"/>
      <c r="E7" s="547"/>
      <c r="F7" s="547"/>
      <c r="G7" s="547"/>
      <c r="H7" s="546"/>
    </row>
    <row r="8" spans="1:13" ht="27.95" customHeight="1">
      <c r="A8" s="538" t="s">
        <v>135</v>
      </c>
      <c r="B8" s="539" t="s">
        <v>1169</v>
      </c>
      <c r="C8" s="544">
        <v>5</v>
      </c>
      <c r="D8" s="2225"/>
      <c r="E8" s="548"/>
      <c r="F8" s="547"/>
      <c r="G8" s="547"/>
      <c r="H8" s="546"/>
    </row>
    <row r="9" spans="1:13" ht="27.95" customHeight="1">
      <c r="A9" s="538" t="s">
        <v>140</v>
      </c>
      <c r="B9" s="539" t="s">
        <v>1170</v>
      </c>
      <c r="C9" s="544">
        <v>6</v>
      </c>
      <c r="D9" s="2225"/>
      <c r="E9" s="547"/>
      <c r="F9" s="547"/>
      <c r="G9" s="547"/>
      <c r="H9" s="546"/>
    </row>
    <row r="10" spans="1:13" ht="27.95" customHeight="1">
      <c r="A10" s="549" t="s">
        <v>1171</v>
      </c>
      <c r="B10" s="1242" t="s">
        <v>1172</v>
      </c>
      <c r="C10" s="544">
        <v>7</v>
      </c>
      <c r="D10" s="2225"/>
      <c r="E10" s="547"/>
      <c r="F10" s="547"/>
      <c r="G10" s="547"/>
      <c r="H10" s="546"/>
    </row>
    <row r="11" spans="1:13" ht="27.95" customHeight="1">
      <c r="A11" s="538" t="s">
        <v>149</v>
      </c>
      <c r="B11" s="539" t="s">
        <v>1176</v>
      </c>
      <c r="C11" s="544">
        <v>8</v>
      </c>
      <c r="D11" s="2225"/>
      <c r="E11" s="550"/>
      <c r="F11" s="551"/>
      <c r="G11" s="551"/>
      <c r="H11" s="546"/>
    </row>
    <row r="12" spans="1:13" ht="27.95" customHeight="1">
      <c r="A12" s="538" t="s">
        <v>153</v>
      </c>
      <c r="B12" s="539" t="s">
        <v>1173</v>
      </c>
      <c r="C12" s="544">
        <v>9</v>
      </c>
      <c r="D12" s="2225"/>
      <c r="E12" s="552"/>
      <c r="F12" s="553"/>
      <c r="G12" s="553"/>
      <c r="H12" s="554"/>
    </row>
    <row r="13" spans="1:13" ht="27.95" customHeight="1" thickBot="1">
      <c r="A13" s="555"/>
      <c r="B13" s="556">
        <v>2</v>
      </c>
      <c r="C13" s="557">
        <v>10</v>
      </c>
      <c r="D13" s="2226"/>
      <c r="E13" s="558"/>
      <c r="F13" s="559"/>
      <c r="G13" s="559"/>
      <c r="H13" s="560"/>
    </row>
  </sheetData>
  <mergeCells count="3">
    <mergeCell ref="A2:B2"/>
    <mergeCell ref="C2:H2"/>
    <mergeCell ref="D4:D13"/>
  </mergeCells>
  <phoneticPr fontId="20" type="noConversion"/>
  <hyperlinks>
    <hyperlink ref="B10" r:id="rId1" xr:uid="{7CC451A4-4645-43C2-BB94-498012AB2B49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1A7-F759-4434-8A62-C9C77AA7A777}">
  <sheetPr codeName="Sheet39">
    <tabColor rgb="FFFFFF00"/>
  </sheetPr>
  <dimension ref="A1:O29"/>
  <sheetViews>
    <sheetView zoomScale="115" zoomScaleNormal="115" workbookViewId="0">
      <selection activeCell="B6" sqref="B6"/>
    </sheetView>
  </sheetViews>
  <sheetFormatPr defaultRowHeight="16.5"/>
  <cols>
    <col min="1" max="1" width="19" style="44" bestFit="1" customWidth="1"/>
    <col min="2" max="2" width="19.88671875" style="44" bestFit="1" customWidth="1"/>
    <col min="3" max="3" width="5.109375" style="44" bestFit="1" customWidth="1"/>
    <col min="4" max="4" width="13.6640625" style="44" customWidth="1"/>
    <col min="5" max="5" width="6.88671875" style="44" bestFit="1" customWidth="1"/>
    <col min="6" max="6" width="15.88671875" style="44" bestFit="1" customWidth="1"/>
    <col min="7" max="7" width="15.5546875" style="44" bestFit="1" customWidth="1"/>
    <col min="8" max="8" width="5.109375" style="44" bestFit="1" customWidth="1"/>
    <col min="9" max="10" width="8.88671875" style="44"/>
    <col min="11" max="11" width="10.109375" style="44" bestFit="1" customWidth="1"/>
    <col min="12" max="16384" width="8.88671875" style="44"/>
  </cols>
  <sheetData>
    <row r="1" spans="1:15" ht="17.25" thickBot="1"/>
    <row r="2" spans="1:15" ht="27" thickBot="1">
      <c r="A2" s="1654" t="s">
        <v>103</v>
      </c>
      <c r="B2" s="1655"/>
      <c r="C2" s="1648" t="s">
        <v>104</v>
      </c>
      <c r="D2" s="1649"/>
      <c r="E2" s="1649"/>
      <c r="F2" s="1649"/>
      <c r="G2" s="1649"/>
      <c r="H2" s="1650"/>
    </row>
    <row r="3" spans="1:15" ht="18" thickBot="1">
      <c r="A3" s="142" t="s">
        <v>105</v>
      </c>
      <c r="B3" s="138" t="s">
        <v>651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1358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5" ht="17.25">
      <c r="A4" s="143" t="s">
        <v>481</v>
      </c>
      <c r="B4" s="180" t="s">
        <v>662</v>
      </c>
      <c r="C4" s="1185">
        <v>1</v>
      </c>
      <c r="D4" s="2227">
        <v>44142</v>
      </c>
      <c r="E4" s="1188" t="s">
        <v>2164</v>
      </c>
      <c r="F4" s="1186" t="s">
        <v>2165</v>
      </c>
      <c r="G4" s="1186" t="s">
        <v>2166</v>
      </c>
      <c r="H4" s="1187"/>
      <c r="I4" s="1359" t="s">
        <v>1718</v>
      </c>
      <c r="J4" s="1360" t="s">
        <v>1695</v>
      </c>
      <c r="K4" s="1360" t="s">
        <v>2335</v>
      </c>
      <c r="L4" s="1361" t="s">
        <v>1945</v>
      </c>
      <c r="M4" s="44" t="s">
        <v>2164</v>
      </c>
      <c r="N4" s="44" t="s">
        <v>2165</v>
      </c>
      <c r="O4" s="44" t="s">
        <v>2166</v>
      </c>
    </row>
    <row r="5" spans="1:15" ht="17.25">
      <c r="A5" s="181" t="s">
        <v>120</v>
      </c>
      <c r="B5" s="155" t="s">
        <v>664</v>
      </c>
      <c r="C5" s="1181">
        <v>2</v>
      </c>
      <c r="D5" s="2228"/>
      <c r="E5" s="1286" t="s">
        <v>2235</v>
      </c>
      <c r="F5" s="1204" t="s">
        <v>2236</v>
      </c>
      <c r="G5" s="1204" t="s">
        <v>2237</v>
      </c>
      <c r="H5" s="1290"/>
      <c r="J5" s="1313" t="s">
        <v>2334</v>
      </c>
      <c r="K5" s="1313"/>
      <c r="L5" s="1361" t="s">
        <v>1945</v>
      </c>
      <c r="M5" s="44" t="s">
        <v>2235</v>
      </c>
      <c r="N5" s="44" t="s">
        <v>2236</v>
      </c>
      <c r="O5" s="44" t="s">
        <v>2237</v>
      </c>
    </row>
    <row r="6" spans="1:15" ht="17.25">
      <c r="A6" s="144" t="s">
        <v>485</v>
      </c>
      <c r="B6" s="155" t="s">
        <v>2654</v>
      </c>
      <c r="C6" s="1181">
        <v>3</v>
      </c>
      <c r="D6" s="2228"/>
      <c r="E6" s="1183" t="s">
        <v>2167</v>
      </c>
      <c r="F6" s="1182" t="s">
        <v>2168</v>
      </c>
      <c r="G6" s="1182" t="s">
        <v>2169</v>
      </c>
      <c r="H6" s="1180"/>
      <c r="I6" s="1348" t="s">
        <v>1693</v>
      </c>
      <c r="J6" s="1347"/>
      <c r="K6" s="1347" t="s">
        <v>2350</v>
      </c>
      <c r="L6" s="1361" t="s">
        <v>1945</v>
      </c>
      <c r="M6" s="44" t="s">
        <v>2167</v>
      </c>
      <c r="N6" s="44" t="s">
        <v>2168</v>
      </c>
      <c r="O6" s="44" t="s">
        <v>2169</v>
      </c>
    </row>
    <row r="7" spans="1:15" ht="17.25">
      <c r="A7" s="144" t="s">
        <v>130</v>
      </c>
      <c r="B7" s="155" t="s">
        <v>656</v>
      </c>
      <c r="C7" s="1181">
        <v>4</v>
      </c>
      <c r="D7" s="2228"/>
      <c r="E7" s="1183" t="s">
        <v>2170</v>
      </c>
      <c r="F7" s="1182" t="s">
        <v>2171</v>
      </c>
      <c r="G7" s="1182" t="s">
        <v>2172</v>
      </c>
      <c r="H7" s="1180"/>
      <c r="I7" s="1351" t="s">
        <v>1688</v>
      </c>
      <c r="J7" s="1313"/>
      <c r="K7" s="44" t="s">
        <v>2426</v>
      </c>
      <c r="L7" s="1361" t="s">
        <v>1945</v>
      </c>
      <c r="M7" s="44" t="s">
        <v>2170</v>
      </c>
      <c r="N7" s="44" t="s">
        <v>2171</v>
      </c>
      <c r="O7" s="44" t="s">
        <v>2172</v>
      </c>
    </row>
    <row r="8" spans="1:15" ht="17.25">
      <c r="A8" s="144" t="s">
        <v>486</v>
      </c>
      <c r="B8" s="155" t="s">
        <v>657</v>
      </c>
      <c r="C8" s="1181">
        <v>5</v>
      </c>
      <c r="D8" s="2228"/>
      <c r="E8" s="1183" t="s">
        <v>986</v>
      </c>
      <c r="F8" s="1182" t="s">
        <v>2173</v>
      </c>
      <c r="G8" s="1182" t="s">
        <v>2174</v>
      </c>
      <c r="H8" s="1180"/>
      <c r="I8" s="1348" t="s">
        <v>1687</v>
      </c>
      <c r="J8" s="1347"/>
      <c r="K8" s="1313" t="s">
        <v>2340</v>
      </c>
      <c r="L8" s="1361" t="s">
        <v>1945</v>
      </c>
      <c r="M8" s="44" t="s">
        <v>986</v>
      </c>
      <c r="N8" s="44" t="s">
        <v>2173</v>
      </c>
      <c r="O8" s="44" t="s">
        <v>2174</v>
      </c>
    </row>
    <row r="9" spans="1:15" ht="17.25">
      <c r="A9" s="144" t="s">
        <v>487</v>
      </c>
      <c r="B9" s="155" t="s">
        <v>658</v>
      </c>
      <c r="C9" s="1181">
        <v>6</v>
      </c>
      <c r="D9" s="2228"/>
      <c r="E9" s="1287" t="s">
        <v>2175</v>
      </c>
      <c r="F9" s="1288" t="s">
        <v>2176</v>
      </c>
      <c r="G9" s="1288" t="s">
        <v>2177</v>
      </c>
      <c r="H9" s="1180"/>
      <c r="I9" s="1351" t="s">
        <v>1692</v>
      </c>
      <c r="J9" s="1313"/>
      <c r="K9" s="1347" t="s">
        <v>2336</v>
      </c>
      <c r="L9" s="1361" t="s">
        <v>1945</v>
      </c>
      <c r="M9" s="44" t="s">
        <v>2175</v>
      </c>
      <c r="N9" s="44" t="s">
        <v>2176</v>
      </c>
      <c r="O9" s="44" t="s">
        <v>2177</v>
      </c>
    </row>
    <row r="10" spans="1:15" ht="17.25">
      <c r="A10" s="182" t="s">
        <v>488</v>
      </c>
      <c r="B10" s="183" t="s">
        <v>659</v>
      </c>
      <c r="C10" s="1181">
        <v>7</v>
      </c>
      <c r="D10" s="2228"/>
      <c r="E10" s="1184" t="s">
        <v>2178</v>
      </c>
      <c r="F10" s="1192" t="s">
        <v>2179</v>
      </c>
      <c r="G10" s="1192" t="s">
        <v>2180</v>
      </c>
      <c r="H10" s="1180"/>
      <c r="I10" s="1348" t="s">
        <v>1687</v>
      </c>
      <c r="J10" s="1347"/>
      <c r="K10" s="1313" t="s">
        <v>2337</v>
      </c>
      <c r="L10" s="1361" t="s">
        <v>1945</v>
      </c>
      <c r="M10" s="44" t="s">
        <v>2178</v>
      </c>
      <c r="N10" s="44" t="s">
        <v>2179</v>
      </c>
      <c r="O10" s="44" t="s">
        <v>2180</v>
      </c>
    </row>
    <row r="11" spans="1:15" ht="17.25">
      <c r="A11" s="144" t="s">
        <v>489</v>
      </c>
      <c r="B11" s="155" t="s">
        <v>663</v>
      </c>
      <c r="C11" s="1181">
        <v>8</v>
      </c>
      <c r="D11" s="2228"/>
      <c r="E11" s="1206" t="s">
        <v>2181</v>
      </c>
      <c r="F11" s="1193" t="s">
        <v>2182</v>
      </c>
      <c r="G11" s="1193" t="s">
        <v>2183</v>
      </c>
      <c r="H11" s="1235"/>
      <c r="I11" s="1351" t="s">
        <v>1693</v>
      </c>
      <c r="J11" s="1313"/>
      <c r="K11" s="1347" t="s">
        <v>2338</v>
      </c>
      <c r="L11" s="1361" t="s">
        <v>1945</v>
      </c>
      <c r="M11" s="44" t="s">
        <v>2181</v>
      </c>
      <c r="N11" s="44" t="s">
        <v>2182</v>
      </c>
      <c r="O11" s="44" t="s">
        <v>2183</v>
      </c>
    </row>
    <row r="12" spans="1:15" ht="17.25">
      <c r="A12" s="144" t="s">
        <v>490</v>
      </c>
      <c r="B12" s="155" t="s">
        <v>660</v>
      </c>
      <c r="C12" s="1181">
        <v>9</v>
      </c>
      <c r="D12" s="2228"/>
      <c r="E12" s="1189" t="s">
        <v>2184</v>
      </c>
      <c r="F12" s="1189" t="s">
        <v>2185</v>
      </c>
      <c r="G12" s="1189" t="s">
        <v>2186</v>
      </c>
      <c r="H12" s="1190"/>
      <c r="I12" s="1348" t="s">
        <v>1687</v>
      </c>
      <c r="J12" s="1347"/>
      <c r="K12" s="1313" t="s">
        <v>2339</v>
      </c>
      <c r="L12" s="1361" t="s">
        <v>1945</v>
      </c>
      <c r="M12" s="44" t="s">
        <v>2184</v>
      </c>
      <c r="N12" s="44" t="s">
        <v>2185</v>
      </c>
      <c r="O12" s="44" t="s">
        <v>2186</v>
      </c>
    </row>
    <row r="13" spans="1:15" ht="17.25" thickBot="1">
      <c r="A13" s="184" t="s">
        <v>661</v>
      </c>
      <c r="B13" s="168">
        <v>25</v>
      </c>
      <c r="C13" s="1181">
        <v>10</v>
      </c>
      <c r="D13" s="2228"/>
      <c r="E13" s="1207" t="s">
        <v>2187</v>
      </c>
      <c r="F13" s="1207" t="s">
        <v>2188</v>
      </c>
      <c r="G13" s="1207" t="s">
        <v>2189</v>
      </c>
      <c r="H13" s="1293"/>
      <c r="I13" s="1351" t="s">
        <v>1692</v>
      </c>
      <c r="J13" s="1313"/>
      <c r="K13" s="1347" t="s">
        <v>2356</v>
      </c>
      <c r="L13" s="1361" t="s">
        <v>1945</v>
      </c>
      <c r="M13" s="44" t="s">
        <v>2187</v>
      </c>
      <c r="N13" s="44" t="s">
        <v>2188</v>
      </c>
      <c r="O13" s="44" t="s">
        <v>2189</v>
      </c>
    </row>
    <row r="14" spans="1:15">
      <c r="C14" s="1201">
        <v>11</v>
      </c>
      <c r="D14" s="2228"/>
      <c r="E14" s="1191" t="s">
        <v>2190</v>
      </c>
      <c r="F14" s="1194" t="s">
        <v>2191</v>
      </c>
      <c r="G14" s="1194" t="s">
        <v>2192</v>
      </c>
      <c r="H14" s="1195"/>
      <c r="I14" s="1348" t="s">
        <v>1692</v>
      </c>
      <c r="J14" s="1347"/>
      <c r="K14" s="1313" t="s">
        <v>2341</v>
      </c>
      <c r="L14" s="1361" t="s">
        <v>1945</v>
      </c>
      <c r="M14" s="44" t="s">
        <v>2190</v>
      </c>
      <c r="N14" s="44" t="s">
        <v>2191</v>
      </c>
      <c r="O14" s="44" t="s">
        <v>2192</v>
      </c>
    </row>
    <row r="15" spans="1:15">
      <c r="C15" s="1201">
        <v>12</v>
      </c>
      <c r="D15" s="2228"/>
      <c r="E15" s="1196" t="s">
        <v>2193</v>
      </c>
      <c r="F15" s="1197" t="s">
        <v>2194</v>
      </c>
      <c r="G15" s="1197" t="s">
        <v>2195</v>
      </c>
      <c r="H15" s="1195"/>
      <c r="I15" s="1351" t="s">
        <v>1693</v>
      </c>
      <c r="J15" s="1313"/>
      <c r="K15" s="1347" t="s">
        <v>2342</v>
      </c>
      <c r="L15" s="1361" t="s">
        <v>1945</v>
      </c>
      <c r="M15" s="44" t="s">
        <v>2193</v>
      </c>
      <c r="N15" s="44" t="s">
        <v>2194</v>
      </c>
      <c r="O15" s="44" t="s">
        <v>2195</v>
      </c>
    </row>
    <row r="16" spans="1:15">
      <c r="C16" s="1201">
        <v>13</v>
      </c>
      <c r="D16" s="2228"/>
      <c r="E16" s="1191" t="s">
        <v>2196</v>
      </c>
      <c r="F16" s="1194" t="s">
        <v>2197</v>
      </c>
      <c r="G16" s="1289" t="s">
        <v>2198</v>
      </c>
      <c r="H16" s="1195"/>
      <c r="I16" s="1348" t="s">
        <v>1694</v>
      </c>
      <c r="J16" s="1347"/>
      <c r="K16" s="1313" t="s">
        <v>2357</v>
      </c>
      <c r="L16" s="1361" t="s">
        <v>1945</v>
      </c>
      <c r="M16" s="44" t="s">
        <v>2196</v>
      </c>
      <c r="N16" s="44" t="s">
        <v>2197</v>
      </c>
      <c r="O16" s="44" t="s">
        <v>2198</v>
      </c>
    </row>
    <row r="17" spans="3:15">
      <c r="C17" s="1201">
        <v>14</v>
      </c>
      <c r="D17" s="2228"/>
      <c r="E17" s="1205" t="s">
        <v>2199</v>
      </c>
      <c r="F17" s="1182" t="s">
        <v>2328</v>
      </c>
      <c r="G17" s="1205" t="s">
        <v>2200</v>
      </c>
      <c r="H17" s="1198"/>
      <c r="I17" s="1351" t="s">
        <v>1687</v>
      </c>
      <c r="J17" s="1313"/>
      <c r="K17" s="1347" t="s">
        <v>2343</v>
      </c>
      <c r="L17" s="1361" t="s">
        <v>1945</v>
      </c>
      <c r="M17" s="44" t="s">
        <v>2199</v>
      </c>
      <c r="N17" s="44" t="s">
        <v>2427</v>
      </c>
      <c r="O17" s="44" t="s">
        <v>2200</v>
      </c>
    </row>
    <row r="18" spans="3:15">
      <c r="C18" s="1201">
        <v>15</v>
      </c>
      <c r="D18" s="2228"/>
      <c r="E18" s="1191" t="s">
        <v>2201</v>
      </c>
      <c r="F18" s="1182" t="s">
        <v>2202</v>
      </c>
      <c r="G18" s="1203" t="s">
        <v>2203</v>
      </c>
      <c r="H18" s="1292"/>
      <c r="I18" s="1348" t="s">
        <v>1688</v>
      </c>
      <c r="J18" s="1347"/>
      <c r="K18" s="1313" t="s">
        <v>2348</v>
      </c>
      <c r="L18" s="1361" t="s">
        <v>1945</v>
      </c>
      <c r="M18" s="44" t="s">
        <v>2201</v>
      </c>
      <c r="N18" s="44" t="s">
        <v>2202</v>
      </c>
      <c r="O18" s="44" t="s">
        <v>2203</v>
      </c>
    </row>
    <row r="19" spans="3:15">
      <c r="C19" s="1201">
        <v>16</v>
      </c>
      <c r="D19" s="2228"/>
      <c r="E19" s="1191" t="s">
        <v>2204</v>
      </c>
      <c r="F19" s="1182" t="s">
        <v>2205</v>
      </c>
      <c r="G19" s="1203" t="s">
        <v>2206</v>
      </c>
      <c r="H19" s="1199"/>
      <c r="I19" s="1351" t="s">
        <v>1695</v>
      </c>
      <c r="J19" s="1313"/>
      <c r="K19" s="1347" t="s">
        <v>2344</v>
      </c>
      <c r="L19" s="1361" t="s">
        <v>1945</v>
      </c>
      <c r="M19" s="44" t="s">
        <v>2204</v>
      </c>
      <c r="N19" s="44" t="s">
        <v>2205</v>
      </c>
      <c r="O19" s="44" t="s">
        <v>2206</v>
      </c>
    </row>
    <row r="20" spans="3:15">
      <c r="C20" s="1202">
        <v>17</v>
      </c>
      <c r="D20" s="2228"/>
      <c r="E20" s="1191" t="s">
        <v>2207</v>
      </c>
      <c r="F20" s="1182" t="s">
        <v>2208</v>
      </c>
      <c r="G20" s="1182" t="s">
        <v>2209</v>
      </c>
      <c r="H20" s="1200"/>
      <c r="I20" s="1348" t="s">
        <v>1695</v>
      </c>
      <c r="J20" s="1347"/>
      <c r="K20" s="1313" t="s">
        <v>2345</v>
      </c>
      <c r="L20" s="1361" t="s">
        <v>1945</v>
      </c>
      <c r="M20" s="44" t="s">
        <v>2207</v>
      </c>
      <c r="N20" s="44" t="s">
        <v>2208</v>
      </c>
      <c r="O20" s="44" t="s">
        <v>2209</v>
      </c>
    </row>
    <row r="21" spans="3:15">
      <c r="C21" s="1202">
        <v>18</v>
      </c>
      <c r="D21" s="2228"/>
      <c r="E21" s="1191" t="s">
        <v>2210</v>
      </c>
      <c r="F21" s="1182" t="s">
        <v>2211</v>
      </c>
      <c r="G21" s="1182" t="s">
        <v>2212</v>
      </c>
      <c r="H21" s="1200"/>
      <c r="I21" s="1351" t="s">
        <v>1695</v>
      </c>
      <c r="J21" s="1313"/>
      <c r="K21" s="1347" t="s">
        <v>2346</v>
      </c>
      <c r="L21" s="1361" t="s">
        <v>1945</v>
      </c>
      <c r="M21" s="44" t="s">
        <v>2210</v>
      </c>
      <c r="N21" s="44" t="s">
        <v>2211</v>
      </c>
      <c r="O21" s="44" t="s">
        <v>2212</v>
      </c>
    </row>
    <row r="22" spans="3:15">
      <c r="C22" s="1202">
        <v>19</v>
      </c>
      <c r="D22" s="2228"/>
      <c r="E22" s="1191" t="s">
        <v>2213</v>
      </c>
      <c r="F22" s="1182" t="s">
        <v>2214</v>
      </c>
      <c r="G22" s="1182" t="s">
        <v>2215</v>
      </c>
      <c r="H22" s="1200"/>
      <c r="I22" s="1348" t="s">
        <v>1694</v>
      </c>
      <c r="J22" s="1347"/>
      <c r="K22" s="1313" t="s">
        <v>2347</v>
      </c>
      <c r="L22" s="1361" t="s">
        <v>1945</v>
      </c>
      <c r="M22" s="44" t="s">
        <v>2213</v>
      </c>
      <c r="N22" s="44" t="s">
        <v>2214</v>
      </c>
      <c r="O22" s="44" t="s">
        <v>2215</v>
      </c>
    </row>
    <row r="23" spans="3:15">
      <c r="C23" s="1202">
        <v>20</v>
      </c>
      <c r="D23" s="2228"/>
      <c r="E23" s="1191" t="s">
        <v>2216</v>
      </c>
      <c r="F23" s="1182" t="s">
        <v>2217</v>
      </c>
      <c r="G23" s="1182" t="s">
        <v>2218</v>
      </c>
      <c r="H23" s="1200"/>
      <c r="I23" s="1351" t="s">
        <v>1694</v>
      </c>
      <c r="J23" s="1313"/>
      <c r="K23" s="1347" t="s">
        <v>2349</v>
      </c>
      <c r="L23" s="1361" t="s">
        <v>1945</v>
      </c>
      <c r="M23" s="44" t="s">
        <v>2216</v>
      </c>
      <c r="N23" s="44" t="s">
        <v>2217</v>
      </c>
      <c r="O23" s="44" t="s">
        <v>2218</v>
      </c>
    </row>
    <row r="24" spans="3:15">
      <c r="C24" s="1202">
        <v>21</v>
      </c>
      <c r="D24" s="2228"/>
      <c r="E24" s="1191" t="s">
        <v>2219</v>
      </c>
      <c r="F24" s="1182" t="s">
        <v>2220</v>
      </c>
      <c r="G24" s="1182" t="s">
        <v>2221</v>
      </c>
      <c r="H24" s="1200"/>
      <c r="I24" s="1348" t="s">
        <v>1692</v>
      </c>
      <c r="J24" s="1347"/>
      <c r="K24" s="1313" t="s">
        <v>2355</v>
      </c>
      <c r="L24" s="1361" t="s">
        <v>1945</v>
      </c>
      <c r="M24" s="44" t="s">
        <v>2219</v>
      </c>
      <c r="N24" s="44" t="s">
        <v>2220</v>
      </c>
      <c r="O24" s="44" t="s">
        <v>2221</v>
      </c>
    </row>
    <row r="25" spans="3:15">
      <c r="C25" s="1202">
        <v>22</v>
      </c>
      <c r="D25" s="2228"/>
      <c r="E25" s="1191" t="s">
        <v>2222</v>
      </c>
      <c r="F25" s="1182" t="s">
        <v>2223</v>
      </c>
      <c r="G25" s="1182" t="s">
        <v>2224</v>
      </c>
      <c r="H25" s="1200"/>
      <c r="I25" s="1351" t="s">
        <v>1692</v>
      </c>
      <c r="J25" s="1313"/>
      <c r="K25" s="1347" t="s">
        <v>2354</v>
      </c>
      <c r="L25" s="1361" t="s">
        <v>1945</v>
      </c>
      <c r="M25" s="44" t="s">
        <v>2222</v>
      </c>
      <c r="N25" s="44" t="s">
        <v>2223</v>
      </c>
      <c r="O25" s="44" t="s">
        <v>2224</v>
      </c>
    </row>
    <row r="26" spans="3:15">
      <c r="C26" s="1202">
        <v>23</v>
      </c>
      <c r="D26" s="2228"/>
      <c r="E26" s="1191" t="s">
        <v>2225</v>
      </c>
      <c r="F26" s="1182" t="s">
        <v>2226</v>
      </c>
      <c r="G26" s="1182" t="s">
        <v>2227</v>
      </c>
      <c r="H26" s="1200"/>
      <c r="I26" s="1348" t="s">
        <v>1688</v>
      </c>
      <c r="J26" s="1347"/>
      <c r="K26" s="1313" t="s">
        <v>2353</v>
      </c>
      <c r="L26" s="1361" t="s">
        <v>1945</v>
      </c>
      <c r="M26" s="44" t="s">
        <v>2225</v>
      </c>
      <c r="N26" s="44" t="s">
        <v>2226</v>
      </c>
      <c r="O26" s="44" t="s">
        <v>2227</v>
      </c>
    </row>
    <row r="27" spans="3:15">
      <c r="C27" s="1202">
        <v>24</v>
      </c>
      <c r="D27" s="2228"/>
      <c r="E27" s="1191" t="s">
        <v>2228</v>
      </c>
      <c r="F27" s="1182" t="s">
        <v>2229</v>
      </c>
      <c r="G27" s="1182" t="s">
        <v>2230</v>
      </c>
      <c r="H27" s="1200"/>
      <c r="I27" s="1351" t="s">
        <v>1694</v>
      </c>
      <c r="J27" s="1313"/>
      <c r="K27" s="1347" t="s">
        <v>2352</v>
      </c>
      <c r="L27" s="1361" t="s">
        <v>1945</v>
      </c>
      <c r="M27" s="44" t="s">
        <v>2228</v>
      </c>
      <c r="N27" s="44" t="s">
        <v>2229</v>
      </c>
      <c r="O27" s="44" t="s">
        <v>2230</v>
      </c>
    </row>
    <row r="28" spans="3:15">
      <c r="C28" s="1202">
        <v>25</v>
      </c>
      <c r="D28" s="2228"/>
      <c r="E28" s="1191" t="s">
        <v>2231</v>
      </c>
      <c r="F28" s="1205" t="s">
        <v>2232</v>
      </c>
      <c r="G28" s="1205" t="s">
        <v>2233</v>
      </c>
      <c r="H28" s="1291"/>
      <c r="I28" s="1348" t="s">
        <v>1688</v>
      </c>
      <c r="J28" s="1347"/>
      <c r="K28" s="1313" t="s">
        <v>2351</v>
      </c>
      <c r="L28" s="1361" t="s">
        <v>1945</v>
      </c>
      <c r="M28" s="44" t="s">
        <v>2231</v>
      </c>
      <c r="N28" s="44" t="s">
        <v>2232</v>
      </c>
      <c r="O28" s="44" t="s">
        <v>2233</v>
      </c>
    </row>
    <row r="29" spans="3:15" ht="17.25" thickBot="1">
      <c r="E29" s="1344" t="s">
        <v>2234</v>
      </c>
    </row>
  </sheetData>
  <sortState xmlns:xlrd2="http://schemas.microsoft.com/office/spreadsheetml/2017/richdata2" ref="E4:H28">
    <sortCondition ref="E4:E28"/>
  </sortState>
  <mergeCells count="3">
    <mergeCell ref="A2:B2"/>
    <mergeCell ref="C2:H2"/>
    <mergeCell ref="D4:D28"/>
  </mergeCells>
  <phoneticPr fontId="20" type="noConversion"/>
  <hyperlinks>
    <hyperlink ref="B10" r:id="rId1" xr:uid="{1D5810D1-0FB2-4B19-BCB4-47A5DE156F1C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D47A-EB16-4485-815C-97DCF68B544F}">
  <sheetPr codeName="Sheet7">
    <pageSetUpPr fitToPage="1"/>
  </sheetPr>
  <dimension ref="A1:K103"/>
  <sheetViews>
    <sheetView topLeftCell="A55" workbookViewId="0">
      <selection activeCell="A73" sqref="A73:K75"/>
    </sheetView>
  </sheetViews>
  <sheetFormatPr defaultColWidth="10.88671875" defaultRowHeight="16.5"/>
  <cols>
    <col min="1" max="1" width="22.21875" style="32" bestFit="1" customWidth="1"/>
    <col min="2" max="2" width="8.6640625" style="32" bestFit="1" customWidth="1"/>
    <col min="3" max="3" width="6.88671875" style="32" bestFit="1" customWidth="1"/>
    <col min="4" max="4" width="12.33203125" style="32" bestFit="1" customWidth="1"/>
    <col min="5" max="5" width="8.6640625" style="32" bestFit="1" customWidth="1"/>
    <col min="6" max="6" width="12.44140625" style="32" bestFit="1" customWidth="1"/>
    <col min="7" max="7" width="9.6640625" style="32" bestFit="1" customWidth="1"/>
    <col min="8" max="8" width="8.6640625" style="32" bestFit="1" customWidth="1"/>
    <col min="9" max="9" width="8.6640625" style="33" bestFit="1" customWidth="1"/>
    <col min="10" max="10" width="14.33203125" style="32" bestFit="1" customWidth="1"/>
    <col min="11" max="11" width="8.6640625" style="32" bestFit="1" customWidth="1"/>
    <col min="12" max="16384" width="10.88671875" style="32"/>
  </cols>
  <sheetData>
    <row r="1" spans="1:11" ht="54.75" thickBot="1">
      <c r="A1" s="1679" t="s">
        <v>173</v>
      </c>
      <c r="B1" s="1680"/>
      <c r="C1" s="1680"/>
      <c r="D1" s="1680"/>
      <c r="E1" s="1680"/>
      <c r="F1" s="1680"/>
      <c r="G1" s="1680"/>
      <c r="H1" s="1680"/>
      <c r="I1" s="1680"/>
      <c r="J1" s="1680"/>
      <c r="K1" s="1681"/>
    </row>
    <row r="2" spans="1:11">
      <c r="A2" s="1682" t="s">
        <v>266</v>
      </c>
      <c r="B2" s="1683"/>
      <c r="C2" s="1683"/>
      <c r="D2" s="1683"/>
      <c r="E2" s="1683"/>
      <c r="F2" s="1683"/>
      <c r="G2" s="1683"/>
      <c r="H2" s="1683"/>
      <c r="I2" s="1683"/>
      <c r="J2" s="1683"/>
      <c r="K2" s="1684"/>
    </row>
    <row r="3" spans="1:11" ht="35.1" customHeight="1">
      <c r="A3" s="1685"/>
      <c r="B3" s="1686"/>
      <c r="C3" s="1686"/>
      <c r="D3" s="1686"/>
      <c r="E3" s="1686"/>
      <c r="F3" s="1686"/>
      <c r="G3" s="1686"/>
      <c r="H3" s="1686"/>
      <c r="I3" s="1686"/>
      <c r="J3" s="1686"/>
      <c r="K3" s="1687"/>
    </row>
    <row r="4" spans="1:11" s="5" customFormat="1" ht="35.1" customHeight="1">
      <c r="A4" s="1673" t="s">
        <v>174</v>
      </c>
      <c r="B4" s="1674"/>
      <c r="C4" s="1675" t="s">
        <v>175</v>
      </c>
      <c r="D4" s="1675"/>
      <c r="E4" s="1675"/>
      <c r="F4" s="1674" t="s">
        <v>176</v>
      </c>
      <c r="G4" s="1688" t="s">
        <v>655</v>
      </c>
      <c r="H4" s="1689"/>
      <c r="I4" s="1674" t="s">
        <v>177</v>
      </c>
      <c r="J4" s="1676" t="s">
        <v>178</v>
      </c>
      <c r="K4" s="1677"/>
    </row>
    <row r="5" spans="1:11" s="5" customFormat="1" ht="35.1" customHeight="1">
      <c r="A5" s="1673"/>
      <c r="B5" s="1674"/>
      <c r="C5" s="1675"/>
      <c r="D5" s="1675"/>
      <c r="E5" s="1675"/>
      <c r="F5" s="1674"/>
      <c r="G5" s="1690"/>
      <c r="H5" s="1691"/>
      <c r="I5" s="1674"/>
      <c r="J5" s="1676"/>
      <c r="K5" s="1677"/>
    </row>
    <row r="6" spans="1:11" s="5" customFormat="1" ht="35.1" customHeight="1">
      <c r="A6" s="1673" t="s">
        <v>179</v>
      </c>
      <c r="B6" s="1674"/>
      <c r="C6" s="1675" t="s">
        <v>267</v>
      </c>
      <c r="D6" s="1675"/>
      <c r="E6" s="1675"/>
      <c r="F6" s="1675"/>
      <c r="G6" s="1675"/>
      <c r="H6" s="1675"/>
      <c r="I6" s="1674" t="s">
        <v>180</v>
      </c>
      <c r="J6" s="1676" t="s">
        <v>181</v>
      </c>
      <c r="K6" s="1677"/>
    </row>
    <row r="7" spans="1:11" s="5" customFormat="1" ht="35.1" customHeight="1">
      <c r="A7" s="1673"/>
      <c r="B7" s="1674"/>
      <c r="C7" s="1675"/>
      <c r="D7" s="1675"/>
      <c r="E7" s="1675"/>
      <c r="F7" s="1675"/>
      <c r="G7" s="1675"/>
      <c r="H7" s="1675"/>
      <c r="I7" s="1674"/>
      <c r="J7" s="1676"/>
      <c r="K7" s="1677"/>
    </row>
    <row r="8" spans="1:11" s="5" customFormat="1" ht="35.1" customHeight="1">
      <c r="A8" s="1673" t="s">
        <v>182</v>
      </c>
      <c r="B8" s="1674"/>
      <c r="C8" s="1675" t="s">
        <v>268</v>
      </c>
      <c r="D8" s="1675"/>
      <c r="E8" s="1675"/>
      <c r="F8" s="1675"/>
      <c r="G8" s="1675"/>
      <c r="H8" s="1675"/>
      <c r="I8" s="1675"/>
      <c r="J8" s="1675"/>
      <c r="K8" s="1678"/>
    </row>
    <row r="9" spans="1:11" s="5" customFormat="1" ht="35.1" customHeight="1">
      <c r="A9" s="1673"/>
      <c r="B9" s="1674"/>
      <c r="C9" s="1675"/>
      <c r="D9" s="1675"/>
      <c r="E9" s="1675"/>
      <c r="F9" s="1675"/>
      <c r="G9" s="1675"/>
      <c r="H9" s="1675"/>
      <c r="I9" s="1675"/>
      <c r="J9" s="1675"/>
      <c r="K9" s="1678"/>
    </row>
    <row r="10" spans="1:11" ht="35.1" customHeight="1">
      <c r="A10" s="1685" t="s">
        <v>269</v>
      </c>
      <c r="B10" s="1686"/>
      <c r="C10" s="1686"/>
      <c r="D10" s="1686"/>
      <c r="E10" s="1686"/>
      <c r="F10" s="1686"/>
      <c r="G10" s="1686"/>
      <c r="H10" s="1686"/>
      <c r="I10" s="1686"/>
      <c r="J10" s="1686"/>
      <c r="K10" s="1687"/>
    </row>
    <row r="11" spans="1:11" ht="35.1" customHeight="1">
      <c r="A11" s="1685"/>
      <c r="B11" s="1686"/>
      <c r="C11" s="1686"/>
      <c r="D11" s="1686"/>
      <c r="E11" s="1686"/>
      <c r="F11" s="1686"/>
      <c r="G11" s="1686"/>
      <c r="H11" s="1686"/>
      <c r="I11" s="1686"/>
      <c r="J11" s="1686"/>
      <c r="K11" s="1687"/>
    </row>
    <row r="12" spans="1:11" ht="35.1" customHeight="1">
      <c r="A12" s="1692" t="s">
        <v>270</v>
      </c>
      <c r="B12" s="1693"/>
      <c r="C12" s="1693"/>
      <c r="D12" s="1693"/>
      <c r="E12" s="1693"/>
      <c r="F12" s="1693"/>
      <c r="G12" s="1693"/>
      <c r="H12" s="1693"/>
      <c r="I12" s="1693"/>
      <c r="J12" s="1693"/>
      <c r="K12" s="1694"/>
    </row>
    <row r="13" spans="1:11" s="5" customFormat="1" ht="35.1" customHeight="1">
      <c r="A13" s="1673" t="s">
        <v>536</v>
      </c>
      <c r="B13" s="1674"/>
      <c r="C13" s="1695" t="s">
        <v>271</v>
      </c>
      <c r="D13" s="1695"/>
      <c r="E13" s="1695"/>
      <c r="F13" s="1695"/>
      <c r="G13" s="1695"/>
      <c r="H13" s="1695"/>
      <c r="I13" s="1674" t="s">
        <v>280</v>
      </c>
      <c r="J13" s="1676" t="s">
        <v>283</v>
      </c>
      <c r="K13" s="1677"/>
    </row>
    <row r="14" spans="1:11" s="5" customFormat="1" ht="35.1" customHeight="1">
      <c r="A14" s="1673"/>
      <c r="B14" s="1674"/>
      <c r="C14" s="1695"/>
      <c r="D14" s="1695"/>
      <c r="E14" s="1695"/>
      <c r="F14" s="1695"/>
      <c r="G14" s="1695"/>
      <c r="H14" s="1695"/>
      <c r="I14" s="1674"/>
      <c r="J14" s="1676"/>
      <c r="K14" s="1677"/>
    </row>
    <row r="15" spans="1:11" s="5" customFormat="1" ht="35.1" customHeight="1">
      <c r="A15" s="1673" t="s">
        <v>183</v>
      </c>
      <c r="B15" s="1674"/>
      <c r="C15" s="1675" t="s">
        <v>178</v>
      </c>
      <c r="D15" s="1675"/>
      <c r="E15" s="1674" t="s">
        <v>184</v>
      </c>
      <c r="F15" s="1674"/>
      <c r="G15" s="1675" t="s">
        <v>185</v>
      </c>
      <c r="H15" s="1675"/>
      <c r="I15" s="1674" t="s">
        <v>281</v>
      </c>
      <c r="J15" s="1676" t="s">
        <v>282</v>
      </c>
      <c r="K15" s="1677"/>
    </row>
    <row r="16" spans="1:11" s="5" customFormat="1" ht="35.1" customHeight="1">
      <c r="A16" s="1673"/>
      <c r="B16" s="1674"/>
      <c r="C16" s="1675"/>
      <c r="D16" s="1675"/>
      <c r="E16" s="1674"/>
      <c r="F16" s="1674"/>
      <c r="G16" s="1675"/>
      <c r="H16" s="1675"/>
      <c r="I16" s="1674"/>
      <c r="J16" s="1676"/>
      <c r="K16" s="1677"/>
    </row>
    <row r="17" spans="1:11" s="5" customFormat="1" ht="35.1" customHeight="1">
      <c r="A17" s="1673" t="s">
        <v>186</v>
      </c>
      <c r="B17" s="1674"/>
      <c r="C17" s="1674"/>
      <c r="D17" s="1674"/>
      <c r="E17" s="1674" t="s">
        <v>187</v>
      </c>
      <c r="F17" s="1674"/>
      <c r="G17" s="1674" t="s">
        <v>285</v>
      </c>
      <c r="H17" s="1674" t="s">
        <v>284</v>
      </c>
      <c r="I17" s="1674"/>
      <c r="J17" s="1674" t="s">
        <v>293</v>
      </c>
      <c r="K17" s="1696"/>
    </row>
    <row r="18" spans="1:11" s="5" customFormat="1" ht="35.1" customHeight="1">
      <c r="A18" s="1673"/>
      <c r="B18" s="1674"/>
      <c r="C18" s="1674"/>
      <c r="D18" s="1674"/>
      <c r="E18" s="1674"/>
      <c r="F18" s="1674"/>
      <c r="G18" s="1674"/>
      <c r="H18" s="1674"/>
      <c r="I18" s="1674"/>
      <c r="J18" s="1674"/>
      <c r="K18" s="1696"/>
    </row>
    <row r="19" spans="1:11" s="5" customFormat="1" ht="35.1" customHeight="1">
      <c r="A19" s="1697" t="s">
        <v>286</v>
      </c>
      <c r="B19" s="1675"/>
      <c r="C19" s="1675"/>
      <c r="D19" s="1675"/>
      <c r="E19" s="1675" t="s">
        <v>188</v>
      </c>
      <c r="F19" s="1675"/>
      <c r="G19" s="1698" t="s">
        <v>538</v>
      </c>
      <c r="H19" s="1676" t="s">
        <v>190</v>
      </c>
      <c r="I19" s="1676" t="s">
        <v>36</v>
      </c>
      <c r="J19" s="1701" t="s">
        <v>191</v>
      </c>
      <c r="K19" s="1702"/>
    </row>
    <row r="20" spans="1:11" s="5" customFormat="1" ht="35.1" customHeight="1">
      <c r="A20" s="1697" t="s">
        <v>322</v>
      </c>
      <c r="B20" s="1675"/>
      <c r="C20" s="1675"/>
      <c r="D20" s="1675"/>
      <c r="E20" s="1675" t="s">
        <v>301</v>
      </c>
      <c r="F20" s="1675"/>
      <c r="G20" s="1699"/>
      <c r="H20" s="1676"/>
      <c r="I20" s="1676"/>
      <c r="J20" s="1701" t="s">
        <v>192</v>
      </c>
      <c r="K20" s="1702"/>
    </row>
    <row r="21" spans="1:11" s="5" customFormat="1" ht="17.25">
      <c r="A21" s="1697" t="s">
        <v>287</v>
      </c>
      <c r="B21" s="1675"/>
      <c r="C21" s="1675"/>
      <c r="D21" s="1675"/>
      <c r="E21" s="1703" t="s">
        <v>272</v>
      </c>
      <c r="F21" s="1703"/>
      <c r="G21" s="1700"/>
      <c r="H21" s="1676" t="s">
        <v>193</v>
      </c>
      <c r="I21" s="1704"/>
      <c r="J21" s="1705"/>
      <c r="K21" s="1706"/>
    </row>
    <row r="22" spans="1:11" s="5" customFormat="1" ht="17.25">
      <c r="A22" s="1707" t="s">
        <v>288</v>
      </c>
      <c r="B22" s="1708"/>
      <c r="C22" s="1708"/>
      <c r="D22" s="1708"/>
      <c r="E22" s="1703" t="s">
        <v>189</v>
      </c>
      <c r="F22" s="1703"/>
      <c r="G22" s="1709"/>
      <c r="H22" s="1676"/>
      <c r="I22" s="1704"/>
      <c r="J22" s="1705"/>
      <c r="K22" s="1706"/>
    </row>
    <row r="23" spans="1:11" s="5" customFormat="1" ht="17.25">
      <c r="A23" s="1707" t="s">
        <v>289</v>
      </c>
      <c r="B23" s="1708"/>
      <c r="C23" s="1708"/>
      <c r="D23" s="1708"/>
      <c r="E23" s="1703" t="s">
        <v>302</v>
      </c>
      <c r="F23" s="1703"/>
      <c r="G23" s="1710"/>
      <c r="H23" s="1676" t="s">
        <v>194</v>
      </c>
      <c r="I23" s="1704"/>
      <c r="J23" s="1705"/>
      <c r="K23" s="1706"/>
    </row>
    <row r="24" spans="1:11" s="5" customFormat="1" ht="17.25">
      <c r="A24" s="1707" t="s">
        <v>290</v>
      </c>
      <c r="B24" s="1708"/>
      <c r="C24" s="1708"/>
      <c r="D24" s="1708"/>
      <c r="E24" s="1675" t="s">
        <v>273</v>
      </c>
      <c r="F24" s="1675"/>
      <c r="G24" s="1710"/>
      <c r="H24" s="1676"/>
      <c r="I24" s="1704"/>
      <c r="J24" s="1705"/>
      <c r="K24" s="1706"/>
    </row>
    <row r="25" spans="1:11" s="5" customFormat="1" ht="17.25">
      <c r="A25" s="1707" t="s">
        <v>291</v>
      </c>
      <c r="B25" s="1708"/>
      <c r="C25" s="1708"/>
      <c r="D25" s="1708"/>
      <c r="E25" s="1712"/>
      <c r="F25" s="1712"/>
      <c r="G25" s="1710"/>
      <c r="H25" s="1676" t="s">
        <v>195</v>
      </c>
      <c r="I25" s="1704"/>
      <c r="J25" s="1705"/>
      <c r="K25" s="1706"/>
    </row>
    <row r="26" spans="1:11" s="5" customFormat="1" ht="17.25">
      <c r="A26" s="1713" t="s">
        <v>292</v>
      </c>
      <c r="B26" s="1714"/>
      <c r="C26" s="1714"/>
      <c r="D26" s="1714"/>
      <c r="E26" s="1712"/>
      <c r="F26" s="1712"/>
      <c r="G26" s="1710"/>
      <c r="H26" s="1676"/>
      <c r="I26" s="1704"/>
      <c r="J26" s="1705"/>
      <c r="K26" s="1706"/>
    </row>
    <row r="27" spans="1:11" s="5" customFormat="1" ht="17.25">
      <c r="A27" s="1713"/>
      <c r="B27" s="1714"/>
      <c r="C27" s="1714"/>
      <c r="D27" s="1714"/>
      <c r="E27" s="1712"/>
      <c r="F27" s="1712"/>
      <c r="G27" s="1710"/>
      <c r="H27" s="1715" t="s">
        <v>531</v>
      </c>
      <c r="I27" s="1715"/>
      <c r="J27" s="1705"/>
      <c r="K27" s="1706"/>
    </row>
    <row r="28" spans="1:11" s="5" customFormat="1" ht="17.25">
      <c r="A28" s="1713"/>
      <c r="B28" s="1714"/>
      <c r="C28" s="1714"/>
      <c r="D28" s="1714"/>
      <c r="E28" s="1712"/>
      <c r="F28" s="1712"/>
      <c r="G28" s="1711"/>
      <c r="H28" s="1715"/>
      <c r="I28" s="1715"/>
      <c r="J28" s="1705"/>
      <c r="K28" s="1706"/>
    </row>
    <row r="29" spans="1:11" ht="19.5">
      <c r="A29" s="1692" t="s">
        <v>274</v>
      </c>
      <c r="B29" s="1693"/>
      <c r="C29" s="1693"/>
      <c r="D29" s="1693"/>
      <c r="E29" s="1693"/>
      <c r="F29" s="1693"/>
      <c r="G29" s="1693"/>
      <c r="H29" s="1693"/>
      <c r="I29" s="1693"/>
      <c r="J29" s="1693"/>
      <c r="K29" s="1694"/>
    </row>
    <row r="30" spans="1:11" s="5" customFormat="1" ht="17.25">
      <c r="A30" s="1673" t="s">
        <v>196</v>
      </c>
      <c r="B30" s="1674"/>
      <c r="C30" s="1674"/>
      <c r="D30" s="1674" t="s">
        <v>197</v>
      </c>
      <c r="E30" s="1674"/>
      <c r="F30" s="1674" t="s">
        <v>296</v>
      </c>
      <c r="G30" s="1674" t="s">
        <v>295</v>
      </c>
      <c r="H30" s="1674"/>
      <c r="I30" s="1674"/>
      <c r="J30" s="1674" t="s">
        <v>297</v>
      </c>
      <c r="K30" s="1696"/>
    </row>
    <row r="31" spans="1:11" s="5" customFormat="1" ht="17.25">
      <c r="A31" s="1673"/>
      <c r="B31" s="1674"/>
      <c r="C31" s="1674"/>
      <c r="D31" s="1674"/>
      <c r="E31" s="1674"/>
      <c r="F31" s="1674"/>
      <c r="G31" s="1674"/>
      <c r="H31" s="1674"/>
      <c r="I31" s="1674"/>
      <c r="J31" s="1674"/>
      <c r="K31" s="1696"/>
    </row>
    <row r="32" spans="1:11" s="5" customFormat="1" ht="17.25">
      <c r="A32" s="1716" t="s">
        <v>328</v>
      </c>
      <c r="B32" s="1676"/>
      <c r="C32" s="1676"/>
      <c r="D32" s="1676" t="s">
        <v>275</v>
      </c>
      <c r="E32" s="1676"/>
      <c r="F32" s="1676" t="s">
        <v>198</v>
      </c>
      <c r="G32" s="1676" t="s">
        <v>300</v>
      </c>
      <c r="H32" s="1676"/>
      <c r="I32" s="1676"/>
      <c r="J32" s="1676" t="s">
        <v>294</v>
      </c>
      <c r="K32" s="1677"/>
    </row>
    <row r="33" spans="1:11" s="5" customFormat="1" ht="17.25">
      <c r="A33" s="1716"/>
      <c r="B33" s="1676"/>
      <c r="C33" s="1676"/>
      <c r="D33" s="1676"/>
      <c r="E33" s="1676"/>
      <c r="F33" s="1676"/>
      <c r="G33" s="1676"/>
      <c r="H33" s="1676"/>
      <c r="I33" s="1676"/>
      <c r="J33" s="1676"/>
      <c r="K33" s="1677"/>
    </row>
    <row r="34" spans="1:11" ht="19.5">
      <c r="A34" s="1692" t="s">
        <v>276</v>
      </c>
      <c r="B34" s="1693"/>
      <c r="C34" s="1693"/>
      <c r="D34" s="1693"/>
      <c r="E34" s="1693"/>
      <c r="F34" s="1693"/>
      <c r="G34" s="1693"/>
      <c r="H34" s="1693"/>
      <c r="I34" s="1693"/>
      <c r="J34" s="1693"/>
      <c r="K34" s="1694"/>
    </row>
    <row r="35" spans="1:11" s="5" customFormat="1" ht="17.25">
      <c r="A35" s="109" t="s">
        <v>174</v>
      </c>
      <c r="B35" s="1674" t="s">
        <v>179</v>
      </c>
      <c r="C35" s="1674"/>
      <c r="D35" s="110" t="s">
        <v>180</v>
      </c>
      <c r="E35" s="1674" t="s">
        <v>199</v>
      </c>
      <c r="F35" s="1674"/>
      <c r="G35" s="1674"/>
      <c r="H35" s="1674" t="s">
        <v>200</v>
      </c>
      <c r="I35" s="1674"/>
      <c r="J35" s="110" t="s">
        <v>277</v>
      </c>
      <c r="K35" s="112" t="s">
        <v>113</v>
      </c>
    </row>
    <row r="36" spans="1:11" s="5" customFormat="1" ht="17.25">
      <c r="A36" s="1716" t="s">
        <v>73</v>
      </c>
      <c r="B36" s="1676" t="s">
        <v>299</v>
      </c>
      <c r="C36" s="1676"/>
      <c r="D36" s="1676" t="s">
        <v>181</v>
      </c>
      <c r="E36" s="1676" t="s">
        <v>278</v>
      </c>
      <c r="F36" s="1676"/>
      <c r="G36" s="1676"/>
      <c r="H36" s="1717" t="e">
        <f>계약서!C35</f>
        <v>#N/A</v>
      </c>
      <c r="I36" s="1658"/>
      <c r="J36" s="1676">
        <v>64</v>
      </c>
      <c r="K36" s="1677" t="s">
        <v>298</v>
      </c>
    </row>
    <row r="37" spans="1:11" s="5" customFormat="1" ht="17.25">
      <c r="A37" s="1716"/>
      <c r="B37" s="1676"/>
      <c r="C37" s="1676"/>
      <c r="D37" s="1676"/>
      <c r="E37" s="1676"/>
      <c r="F37" s="1676"/>
      <c r="G37" s="1676"/>
      <c r="H37" s="1718" t="s">
        <v>537</v>
      </c>
      <c r="I37" s="1719"/>
      <c r="J37" s="1676"/>
      <c r="K37" s="1677"/>
    </row>
    <row r="38" spans="1:11">
      <c r="A38" s="1720" t="s">
        <v>279</v>
      </c>
      <c r="B38" s="1721"/>
      <c r="C38" s="1721"/>
      <c r="D38" s="1721"/>
      <c r="E38" s="1721"/>
      <c r="F38" s="1721"/>
      <c r="G38" s="1721"/>
      <c r="H38" s="1721"/>
      <c r="I38" s="1721"/>
      <c r="J38" s="1721"/>
      <c r="K38" s="1722"/>
    </row>
    <row r="39" spans="1:11">
      <c r="A39" s="1720"/>
      <c r="B39" s="1721"/>
      <c r="C39" s="1721"/>
      <c r="D39" s="1721"/>
      <c r="E39" s="1721"/>
      <c r="F39" s="1721"/>
      <c r="G39" s="1721"/>
      <c r="H39" s="1721"/>
      <c r="I39" s="1721"/>
      <c r="J39" s="1721"/>
      <c r="K39" s="1722"/>
    </row>
    <row r="40" spans="1:11" ht="19.5">
      <c r="A40" s="1723" t="s">
        <v>303</v>
      </c>
      <c r="B40" s="1724"/>
      <c r="C40" s="1724"/>
      <c r="D40" s="1724"/>
      <c r="E40" s="1724"/>
      <c r="F40" s="1724"/>
      <c r="G40" s="1724"/>
      <c r="H40" s="1724"/>
      <c r="I40" s="1724"/>
      <c r="J40" s="1724"/>
      <c r="K40" s="1725"/>
    </row>
    <row r="41" spans="1:11" s="5" customFormat="1" ht="17.25">
      <c r="A41" s="1673" t="s">
        <v>201</v>
      </c>
      <c r="B41" s="1674"/>
      <c r="C41" s="1674" t="s">
        <v>202</v>
      </c>
      <c r="D41" s="1674"/>
      <c r="E41" s="1674"/>
      <c r="F41" s="1674" t="s">
        <v>203</v>
      </c>
      <c r="G41" s="1674"/>
      <c r="H41" s="1674" t="s">
        <v>204</v>
      </c>
      <c r="I41" s="1674"/>
      <c r="J41" s="1674"/>
      <c r="K41" s="1696"/>
    </row>
    <row r="42" spans="1:11" s="5" customFormat="1" ht="17.25">
      <c r="A42" s="1716" t="s">
        <v>205</v>
      </c>
      <c r="B42" s="1676"/>
      <c r="C42" s="1676">
        <v>0</v>
      </c>
      <c r="D42" s="1676"/>
      <c r="E42" s="1676"/>
      <c r="F42" s="1676" t="s">
        <v>206</v>
      </c>
      <c r="G42" s="1676"/>
      <c r="H42" s="1676" t="s">
        <v>207</v>
      </c>
      <c r="I42" s="1676"/>
      <c r="J42" s="1676"/>
      <c r="K42" s="1677"/>
    </row>
    <row r="43" spans="1:11" s="5" customFormat="1" ht="17.25">
      <c r="A43" s="1716" t="s">
        <v>304</v>
      </c>
      <c r="B43" s="1676"/>
      <c r="C43" s="1676">
        <v>1</v>
      </c>
      <c r="D43" s="1676"/>
      <c r="E43" s="1676"/>
      <c r="F43" s="1676" t="s">
        <v>206</v>
      </c>
      <c r="G43" s="1676"/>
      <c r="H43" s="1676" t="s">
        <v>207</v>
      </c>
      <c r="I43" s="1676"/>
      <c r="J43" s="1676"/>
      <c r="K43" s="1677"/>
    </row>
    <row r="44" spans="1:11" s="5" customFormat="1" ht="17.25">
      <c r="A44" s="1716" t="s">
        <v>208</v>
      </c>
      <c r="B44" s="1676"/>
      <c r="C44" s="1676">
        <v>1</v>
      </c>
      <c r="D44" s="1676"/>
      <c r="E44" s="1676"/>
      <c r="F44" s="1676" t="s">
        <v>209</v>
      </c>
      <c r="G44" s="1676"/>
      <c r="H44" s="1676" t="s">
        <v>207</v>
      </c>
      <c r="I44" s="1676"/>
      <c r="J44" s="1676"/>
      <c r="K44" s="1677"/>
    </row>
    <row r="45" spans="1:11" s="5" customFormat="1" ht="17.25">
      <c r="A45" s="1716" t="s">
        <v>210</v>
      </c>
      <c r="B45" s="1676"/>
      <c r="C45" s="1676">
        <v>1</v>
      </c>
      <c r="D45" s="1676"/>
      <c r="E45" s="1676"/>
      <c r="F45" s="1676" t="s">
        <v>209</v>
      </c>
      <c r="G45" s="1676"/>
      <c r="H45" s="1676" t="s">
        <v>211</v>
      </c>
      <c r="I45" s="1676"/>
      <c r="J45" s="1676"/>
      <c r="K45" s="1677"/>
    </row>
    <row r="46" spans="1:11" s="5" customFormat="1" ht="17.25">
      <c r="A46" s="1716" t="s">
        <v>212</v>
      </c>
      <c r="B46" s="1676"/>
      <c r="C46" s="1676">
        <v>1</v>
      </c>
      <c r="D46" s="1676"/>
      <c r="E46" s="1676"/>
      <c r="F46" s="1676" t="s">
        <v>206</v>
      </c>
      <c r="G46" s="1676"/>
      <c r="H46" s="1676" t="s">
        <v>213</v>
      </c>
      <c r="I46" s="1676"/>
      <c r="J46" s="1676"/>
      <c r="K46" s="1677"/>
    </row>
    <row r="47" spans="1:11" s="5" customFormat="1" ht="17.25">
      <c r="A47" s="1716" t="s">
        <v>214</v>
      </c>
      <c r="B47" s="1676"/>
      <c r="C47" s="1676">
        <v>1</v>
      </c>
      <c r="D47" s="1676"/>
      <c r="E47" s="1676"/>
      <c r="F47" s="1676" t="s">
        <v>206</v>
      </c>
      <c r="G47" s="1676"/>
      <c r="H47" s="1676" t="s">
        <v>213</v>
      </c>
      <c r="I47" s="1676"/>
      <c r="J47" s="1676"/>
      <c r="K47" s="1677"/>
    </row>
    <row r="48" spans="1:11" s="5" customFormat="1" ht="17.25">
      <c r="A48" s="1716" t="s">
        <v>215</v>
      </c>
      <c r="B48" s="1676"/>
      <c r="C48" s="1676">
        <v>1</v>
      </c>
      <c r="D48" s="1676"/>
      <c r="E48" s="1676"/>
      <c r="F48" s="1676" t="s">
        <v>206</v>
      </c>
      <c r="G48" s="1676"/>
      <c r="H48" s="1676" t="s">
        <v>213</v>
      </c>
      <c r="I48" s="1676"/>
      <c r="J48" s="1676"/>
      <c r="K48" s="1677"/>
    </row>
    <row r="49" spans="1:11" s="5" customFormat="1" ht="17.25">
      <c r="A49" s="1716" t="s">
        <v>216</v>
      </c>
      <c r="B49" s="1676"/>
      <c r="C49" s="1676">
        <v>1</v>
      </c>
      <c r="D49" s="1676"/>
      <c r="E49" s="1676"/>
      <c r="F49" s="1676" t="s">
        <v>206</v>
      </c>
      <c r="G49" s="1676"/>
      <c r="H49" s="1676" t="s">
        <v>305</v>
      </c>
      <c r="I49" s="1676"/>
      <c r="J49" s="1676"/>
      <c r="K49" s="1677"/>
    </row>
    <row r="50" spans="1:11" s="5" customFormat="1" ht="17.25">
      <c r="A50" s="1716" t="s">
        <v>217</v>
      </c>
      <c r="B50" s="1676"/>
      <c r="C50" s="1676">
        <v>4</v>
      </c>
      <c r="D50" s="1676"/>
      <c r="E50" s="1676"/>
      <c r="F50" s="1676" t="s">
        <v>218</v>
      </c>
      <c r="G50" s="1676"/>
      <c r="H50" s="1676" t="s">
        <v>305</v>
      </c>
      <c r="I50" s="1676"/>
      <c r="J50" s="1676"/>
      <c r="K50" s="1677"/>
    </row>
    <row r="51" spans="1:11" s="5" customFormat="1" ht="17.25">
      <c r="A51" s="1716" t="s">
        <v>219</v>
      </c>
      <c r="B51" s="1676"/>
      <c r="C51" s="1676">
        <v>1</v>
      </c>
      <c r="D51" s="1676"/>
      <c r="E51" s="1676"/>
      <c r="F51" s="1676" t="s">
        <v>206</v>
      </c>
      <c r="G51" s="1676"/>
      <c r="H51" s="1676" t="s">
        <v>305</v>
      </c>
      <c r="I51" s="1676"/>
      <c r="J51" s="1676"/>
      <c r="K51" s="1677"/>
    </row>
    <row r="52" spans="1:11" s="5" customFormat="1" ht="17.25">
      <c r="A52" s="1726" t="s">
        <v>220</v>
      </c>
      <c r="B52" s="1727"/>
      <c r="C52" s="1730">
        <v>1</v>
      </c>
      <c r="D52" s="1731"/>
      <c r="E52" s="1727"/>
      <c r="F52" s="1730" t="s">
        <v>206</v>
      </c>
      <c r="G52" s="1727"/>
      <c r="H52" s="1730" t="s">
        <v>323</v>
      </c>
      <c r="I52" s="1731"/>
      <c r="J52" s="1731"/>
      <c r="K52" s="1734"/>
    </row>
    <row r="53" spans="1:11" s="5" customFormat="1" ht="17.25">
      <c r="A53" s="1728"/>
      <c r="B53" s="1729"/>
      <c r="C53" s="1732"/>
      <c r="D53" s="1733"/>
      <c r="E53" s="1729"/>
      <c r="F53" s="1732"/>
      <c r="G53" s="1729"/>
      <c r="H53" s="1732"/>
      <c r="I53" s="1733"/>
      <c r="J53" s="1733"/>
      <c r="K53" s="1735"/>
    </row>
    <row r="54" spans="1:11" s="5" customFormat="1" ht="17.25">
      <c r="A54" s="1716" t="s">
        <v>221</v>
      </c>
      <c r="B54" s="1676"/>
      <c r="C54" s="1676">
        <v>1</v>
      </c>
      <c r="D54" s="1676"/>
      <c r="E54" s="1676"/>
      <c r="F54" s="1676" t="s">
        <v>206</v>
      </c>
      <c r="G54" s="1676"/>
      <c r="H54" s="1676" t="s">
        <v>305</v>
      </c>
      <c r="I54" s="1676"/>
      <c r="J54" s="1676"/>
      <c r="K54" s="1677"/>
    </row>
    <row r="55" spans="1:11" s="5" customFormat="1" ht="17.25">
      <c r="A55" s="1716" t="s">
        <v>222</v>
      </c>
      <c r="B55" s="1676"/>
      <c r="C55" s="1676">
        <v>1</v>
      </c>
      <c r="D55" s="1676"/>
      <c r="E55" s="1676"/>
      <c r="F55" s="1676" t="s">
        <v>206</v>
      </c>
      <c r="G55" s="1676"/>
      <c r="H55" s="1676" t="s">
        <v>305</v>
      </c>
      <c r="I55" s="1676"/>
      <c r="J55" s="1676"/>
      <c r="K55" s="1677"/>
    </row>
    <row r="56" spans="1:11" s="5" customFormat="1" ht="17.25">
      <c r="A56" s="1716" t="s">
        <v>223</v>
      </c>
      <c r="B56" s="1676"/>
      <c r="C56" s="1676">
        <v>4</v>
      </c>
      <c r="D56" s="1676"/>
      <c r="E56" s="1676"/>
      <c r="F56" s="1676" t="s">
        <v>206</v>
      </c>
      <c r="G56" s="1676"/>
      <c r="H56" s="1676" t="s">
        <v>305</v>
      </c>
      <c r="I56" s="1676"/>
      <c r="J56" s="1676"/>
      <c r="K56" s="1677"/>
    </row>
    <row r="57" spans="1:11" s="5" customFormat="1" ht="17.25">
      <c r="A57" s="1716" t="s">
        <v>224</v>
      </c>
      <c r="B57" s="1676"/>
      <c r="C57" s="1676">
        <v>1</v>
      </c>
      <c r="D57" s="1676"/>
      <c r="E57" s="1676"/>
      <c r="F57" s="1676" t="s">
        <v>209</v>
      </c>
      <c r="G57" s="1676"/>
      <c r="H57" s="1676" t="s">
        <v>305</v>
      </c>
      <c r="I57" s="1676"/>
      <c r="J57" s="1676"/>
      <c r="K57" s="1677"/>
    </row>
    <row r="58" spans="1:11" s="5" customFormat="1" ht="17.25">
      <c r="A58" s="1716" t="s">
        <v>225</v>
      </c>
      <c r="B58" s="1676"/>
      <c r="C58" s="1676">
        <v>1</v>
      </c>
      <c r="D58" s="1676"/>
      <c r="E58" s="1676"/>
      <c r="F58" s="1676" t="s">
        <v>206</v>
      </c>
      <c r="G58" s="1676"/>
      <c r="H58" s="1676" t="s">
        <v>305</v>
      </c>
      <c r="I58" s="1676"/>
      <c r="J58" s="1676"/>
      <c r="K58" s="1677"/>
    </row>
    <row r="59" spans="1:11" s="5" customFormat="1" ht="17.25">
      <c r="A59" s="1716" t="s">
        <v>226</v>
      </c>
      <c r="B59" s="1676"/>
      <c r="C59" s="1676">
        <v>5</v>
      </c>
      <c r="D59" s="1676"/>
      <c r="E59" s="1676"/>
      <c r="F59" s="1676" t="s">
        <v>218</v>
      </c>
      <c r="G59" s="1676"/>
      <c r="H59" s="1676" t="s">
        <v>305</v>
      </c>
      <c r="I59" s="1676"/>
      <c r="J59" s="1676"/>
      <c r="K59" s="1677"/>
    </row>
    <row r="60" spans="1:11" s="5" customFormat="1" ht="17.25">
      <c r="A60" s="1716" t="s">
        <v>227</v>
      </c>
      <c r="B60" s="1676"/>
      <c r="C60" s="1676">
        <v>4</v>
      </c>
      <c r="D60" s="1676"/>
      <c r="E60" s="1676"/>
      <c r="F60" s="1676" t="s">
        <v>206</v>
      </c>
      <c r="G60" s="1676"/>
      <c r="H60" s="1676" t="s">
        <v>207</v>
      </c>
      <c r="I60" s="1676"/>
      <c r="J60" s="1676"/>
      <c r="K60" s="1677"/>
    </row>
    <row r="61" spans="1:11" s="5" customFormat="1" ht="17.25">
      <c r="A61" s="1716" t="s">
        <v>228</v>
      </c>
      <c r="B61" s="1676"/>
      <c r="C61" s="1676">
        <v>1</v>
      </c>
      <c r="D61" s="1676"/>
      <c r="E61" s="1676"/>
      <c r="F61" s="1676" t="s">
        <v>206</v>
      </c>
      <c r="G61" s="1676"/>
      <c r="H61" s="1676" t="s">
        <v>323</v>
      </c>
      <c r="I61" s="1676"/>
      <c r="J61" s="1676"/>
      <c r="K61" s="1677"/>
    </row>
    <row r="62" spans="1:11" s="5" customFormat="1" ht="17.25">
      <c r="A62" s="1716"/>
      <c r="B62" s="1676"/>
      <c r="C62" s="1676"/>
      <c r="D62" s="1676"/>
      <c r="E62" s="1676"/>
      <c r="F62" s="1676"/>
      <c r="G62" s="1676"/>
      <c r="H62" s="1676"/>
      <c r="I62" s="1676"/>
      <c r="J62" s="1676"/>
      <c r="K62" s="1677"/>
    </row>
    <row r="63" spans="1:11" s="5" customFormat="1" ht="17.25">
      <c r="A63" s="1716" t="s">
        <v>229</v>
      </c>
      <c r="B63" s="1676"/>
      <c r="C63" s="1676">
        <v>1</v>
      </c>
      <c r="D63" s="1676"/>
      <c r="E63" s="1676"/>
      <c r="F63" s="1676" t="s">
        <v>206</v>
      </c>
      <c r="G63" s="1676"/>
      <c r="H63" s="1676" t="s">
        <v>207</v>
      </c>
      <c r="I63" s="1676"/>
      <c r="J63" s="1676"/>
      <c r="K63" s="1677"/>
    </row>
    <row r="64" spans="1:11" ht="19.5">
      <c r="A64" s="1723" t="s">
        <v>306</v>
      </c>
      <c r="B64" s="1724"/>
      <c r="C64" s="1724"/>
      <c r="D64" s="1724"/>
      <c r="E64" s="1724"/>
      <c r="F64" s="1724"/>
      <c r="G64" s="1724"/>
      <c r="H64" s="1724"/>
      <c r="I64" s="1724"/>
      <c r="J64" s="1724"/>
      <c r="K64" s="1725"/>
    </row>
    <row r="65" spans="1:11" s="5" customFormat="1" ht="17.25">
      <c r="A65" s="1673" t="s">
        <v>230</v>
      </c>
      <c r="B65" s="1674" t="s">
        <v>231</v>
      </c>
      <c r="C65" s="1674"/>
      <c r="D65" s="1674" t="s">
        <v>232</v>
      </c>
      <c r="E65" s="1674"/>
      <c r="F65" s="1674"/>
      <c r="G65" s="1674" t="s">
        <v>233</v>
      </c>
      <c r="H65" s="1674" t="s">
        <v>234</v>
      </c>
      <c r="I65" s="1674"/>
      <c r="J65" s="1674" t="s">
        <v>307</v>
      </c>
      <c r="K65" s="1696" t="s">
        <v>235</v>
      </c>
    </row>
    <row r="66" spans="1:11" s="5" customFormat="1" ht="17.25">
      <c r="A66" s="1673"/>
      <c r="B66" s="1674"/>
      <c r="C66" s="1674"/>
      <c r="D66" s="1674"/>
      <c r="E66" s="1674"/>
      <c r="F66" s="1674"/>
      <c r="G66" s="1674"/>
      <c r="H66" s="1674"/>
      <c r="I66" s="1674"/>
      <c r="J66" s="1674"/>
      <c r="K66" s="1696"/>
    </row>
    <row r="67" spans="1:11" s="5" customFormat="1" ht="17.25">
      <c r="A67" s="1716" t="s">
        <v>667</v>
      </c>
      <c r="B67" s="1676" t="s">
        <v>665</v>
      </c>
      <c r="C67" s="1676"/>
      <c r="D67" s="1676" t="s">
        <v>529</v>
      </c>
      <c r="E67" s="1676"/>
      <c r="F67" s="1676"/>
      <c r="G67" s="1676" t="s">
        <v>666</v>
      </c>
      <c r="H67" s="1676" t="s">
        <v>533</v>
      </c>
      <c r="I67" s="1676"/>
      <c r="J67" s="1676" t="s">
        <v>236</v>
      </c>
      <c r="K67" s="1677" t="s">
        <v>237</v>
      </c>
    </row>
    <row r="68" spans="1:11" s="5" customFormat="1" ht="17.25">
      <c r="A68" s="1716"/>
      <c r="B68" s="1676"/>
      <c r="C68" s="1676"/>
      <c r="D68" s="1676"/>
      <c r="E68" s="1676"/>
      <c r="F68" s="1676"/>
      <c r="G68" s="1676"/>
      <c r="H68" s="1676"/>
      <c r="I68" s="1676"/>
      <c r="J68" s="1676"/>
      <c r="K68" s="1677"/>
    </row>
    <row r="69" spans="1:11" s="5" customFormat="1" ht="17.25">
      <c r="A69" s="1716"/>
      <c r="B69" s="1676"/>
      <c r="C69" s="1676"/>
      <c r="D69" s="1676"/>
      <c r="E69" s="1676"/>
      <c r="F69" s="1676"/>
      <c r="G69" s="1676"/>
      <c r="H69" s="1676"/>
      <c r="I69" s="1676"/>
      <c r="J69" s="1676"/>
      <c r="K69" s="1677"/>
    </row>
    <row r="70" spans="1:11" s="5" customFormat="1" ht="17.25">
      <c r="A70" s="1716" t="s">
        <v>308</v>
      </c>
      <c r="B70" s="1676" t="s">
        <v>238</v>
      </c>
      <c r="C70" s="1676"/>
      <c r="D70" s="1676" t="s">
        <v>530</v>
      </c>
      <c r="E70" s="1676"/>
      <c r="F70" s="1676"/>
      <c r="G70" s="1676" t="s">
        <v>535</v>
      </c>
      <c r="H70" s="1676" t="s">
        <v>239</v>
      </c>
      <c r="I70" s="1676"/>
      <c r="J70" s="1676" t="s">
        <v>240</v>
      </c>
      <c r="K70" s="1677" t="s">
        <v>241</v>
      </c>
    </row>
    <row r="71" spans="1:11" s="5" customFormat="1" ht="17.25">
      <c r="A71" s="1716"/>
      <c r="B71" s="1676"/>
      <c r="C71" s="1676"/>
      <c r="D71" s="1676"/>
      <c r="E71" s="1676"/>
      <c r="F71" s="1676"/>
      <c r="G71" s="1676"/>
      <c r="H71" s="1676"/>
      <c r="I71" s="1676"/>
      <c r="J71" s="1676"/>
      <c r="K71" s="1677"/>
    </row>
    <row r="72" spans="1:11" s="5" customFormat="1" ht="17.25">
      <c r="A72" s="1716"/>
      <c r="B72" s="1676"/>
      <c r="C72" s="1676"/>
      <c r="D72" s="1676"/>
      <c r="E72" s="1676"/>
      <c r="F72" s="1676"/>
      <c r="G72" s="1676"/>
      <c r="H72" s="1676"/>
      <c r="I72" s="1676"/>
      <c r="J72" s="1676"/>
      <c r="K72" s="1677"/>
    </row>
    <row r="73" spans="1:11">
      <c r="A73" s="1720" t="s">
        <v>309</v>
      </c>
      <c r="B73" s="1721"/>
      <c r="C73" s="1721"/>
      <c r="D73" s="1721"/>
      <c r="E73" s="1721"/>
      <c r="F73" s="1721"/>
      <c r="G73" s="1721"/>
      <c r="H73" s="1721"/>
      <c r="I73" s="1721"/>
      <c r="J73" s="1721"/>
      <c r="K73" s="1722"/>
    </row>
    <row r="74" spans="1:11">
      <c r="A74" s="1720"/>
      <c r="B74" s="1721"/>
      <c r="C74" s="1721"/>
      <c r="D74" s="1721"/>
      <c r="E74" s="1721"/>
      <c r="F74" s="1721"/>
      <c r="G74" s="1721"/>
      <c r="H74" s="1721"/>
      <c r="I74" s="1721"/>
      <c r="J74" s="1721"/>
      <c r="K74" s="1722"/>
    </row>
    <row r="75" spans="1:11">
      <c r="A75" s="1720"/>
      <c r="B75" s="1721"/>
      <c r="C75" s="1721"/>
      <c r="D75" s="1721"/>
      <c r="E75" s="1721"/>
      <c r="F75" s="1721"/>
      <c r="G75" s="1721"/>
      <c r="H75" s="1721"/>
      <c r="I75" s="1721"/>
      <c r="J75" s="1721"/>
      <c r="K75" s="1722"/>
    </row>
    <row r="76" spans="1:11" s="44" customFormat="1">
      <c r="A76" s="1685" t="s">
        <v>329</v>
      </c>
      <c r="B76" s="1686"/>
      <c r="C76" s="1686"/>
      <c r="D76" s="1686"/>
      <c r="E76" s="1686"/>
      <c r="F76" s="1686"/>
      <c r="G76" s="1686"/>
      <c r="H76" s="1686"/>
      <c r="I76" s="1686"/>
      <c r="J76" s="1686"/>
      <c r="K76" s="1687"/>
    </row>
    <row r="77" spans="1:11" s="44" customFormat="1">
      <c r="A77" s="1685"/>
      <c r="B77" s="1686"/>
      <c r="C77" s="1686"/>
      <c r="D77" s="1686"/>
      <c r="E77" s="1686"/>
      <c r="F77" s="1686"/>
      <c r="G77" s="1686"/>
      <c r="H77" s="1686"/>
      <c r="I77" s="1686"/>
      <c r="J77" s="1686"/>
      <c r="K77" s="1687"/>
    </row>
    <row r="78" spans="1:11" s="44" customFormat="1" ht="19.5">
      <c r="A78" s="1692" t="s">
        <v>310</v>
      </c>
      <c r="B78" s="1693"/>
      <c r="C78" s="1693"/>
      <c r="D78" s="1693"/>
      <c r="E78" s="1693"/>
      <c r="F78" s="1693"/>
      <c r="G78" s="1693"/>
      <c r="H78" s="1693"/>
      <c r="I78" s="1693"/>
      <c r="J78" s="1693"/>
      <c r="K78" s="1694"/>
    </row>
    <row r="79" spans="1:11" s="45" customFormat="1" ht="17.25">
      <c r="A79" s="1697" t="s">
        <v>311</v>
      </c>
      <c r="B79" s="1675"/>
      <c r="C79" s="1675"/>
      <c r="D79" s="1675"/>
      <c r="E79" s="1675"/>
      <c r="F79" s="1675"/>
      <c r="G79" s="1675"/>
      <c r="H79" s="1675"/>
      <c r="I79" s="1675"/>
      <c r="J79" s="1675"/>
      <c r="K79" s="1678"/>
    </row>
    <row r="80" spans="1:11" s="45" customFormat="1" ht="17.25">
      <c r="A80" s="1738" t="s">
        <v>242</v>
      </c>
      <c r="B80" s="1739" t="s">
        <v>243</v>
      </c>
      <c r="C80" s="1739" t="s">
        <v>244</v>
      </c>
      <c r="D80" s="1739" t="s">
        <v>318</v>
      </c>
      <c r="E80" s="1739" t="s">
        <v>319</v>
      </c>
      <c r="F80" s="1674" t="s">
        <v>246</v>
      </c>
      <c r="G80" s="1674"/>
      <c r="H80" s="1674"/>
      <c r="I80" s="1674"/>
      <c r="J80" s="1674" t="s">
        <v>324</v>
      </c>
      <c r="K80" s="1696" t="s">
        <v>247</v>
      </c>
    </row>
    <row r="81" spans="1:11" s="45" customFormat="1" ht="17.25">
      <c r="A81" s="1738"/>
      <c r="B81" s="1739"/>
      <c r="C81" s="1739"/>
      <c r="D81" s="1739"/>
      <c r="E81" s="1739"/>
      <c r="F81" s="110" t="s">
        <v>248</v>
      </c>
      <c r="G81" s="110" t="s">
        <v>320</v>
      </c>
      <c r="H81" s="110" t="s">
        <v>321</v>
      </c>
      <c r="I81" s="110" t="s">
        <v>249</v>
      </c>
      <c r="J81" s="1674"/>
      <c r="K81" s="1696"/>
    </row>
    <row r="82" spans="1:11" s="45" customFormat="1" ht="17.25">
      <c r="A82" s="1736"/>
      <c r="B82" s="1737"/>
      <c r="C82" s="1737"/>
      <c r="D82" s="1737"/>
      <c r="E82" s="1737"/>
      <c r="F82" s="117"/>
      <c r="G82" s="117"/>
      <c r="H82" s="117"/>
      <c r="I82" s="117"/>
      <c r="J82" s="99"/>
      <c r="K82" s="111"/>
    </row>
    <row r="83" spans="1:11" s="45" customFormat="1" ht="17.25">
      <c r="A83" s="1736"/>
      <c r="B83" s="1737"/>
      <c r="C83" s="1737"/>
      <c r="D83" s="1737"/>
      <c r="E83" s="1737"/>
      <c r="F83" s="117"/>
      <c r="G83" s="117"/>
      <c r="H83" s="117" t="s">
        <v>171</v>
      </c>
      <c r="I83" s="117"/>
      <c r="J83" s="99"/>
      <c r="K83" s="111"/>
    </row>
    <row r="84" spans="1:11" s="45" customFormat="1" ht="17.25">
      <c r="A84" s="1740" t="s">
        <v>312</v>
      </c>
      <c r="B84" s="1741"/>
      <c r="C84" s="1741"/>
      <c r="D84" s="1741"/>
      <c r="E84" s="1741"/>
      <c r="F84" s="1741"/>
      <c r="G84" s="1741"/>
      <c r="H84" s="1741"/>
      <c r="I84" s="1741"/>
      <c r="J84" s="1741"/>
      <c r="K84" s="1742"/>
    </row>
    <row r="85" spans="1:11" s="45" customFormat="1" ht="17.25">
      <c r="A85" s="1738" t="s">
        <v>242</v>
      </c>
      <c r="B85" s="1739" t="s">
        <v>243</v>
      </c>
      <c r="C85" s="1739" t="s">
        <v>244</v>
      </c>
      <c r="D85" s="1739"/>
      <c r="E85" s="1674" t="s">
        <v>325</v>
      </c>
      <c r="F85" s="1674" t="s">
        <v>250</v>
      </c>
      <c r="G85" s="1674"/>
      <c r="H85" s="1674" t="s">
        <v>245</v>
      </c>
      <c r="I85" s="1674"/>
      <c r="J85" s="1674" t="s">
        <v>324</v>
      </c>
      <c r="K85" s="1696" t="s">
        <v>247</v>
      </c>
    </row>
    <row r="86" spans="1:11" s="45" customFormat="1" ht="17.25">
      <c r="A86" s="1738"/>
      <c r="B86" s="1739"/>
      <c r="C86" s="1739"/>
      <c r="D86" s="1739"/>
      <c r="E86" s="1674"/>
      <c r="F86" s="1674"/>
      <c r="G86" s="1674"/>
      <c r="H86" s="1674"/>
      <c r="I86" s="1674"/>
      <c r="J86" s="1674"/>
      <c r="K86" s="1696"/>
    </row>
    <row r="87" spans="1:11" s="45" customFormat="1" ht="17.25">
      <c r="A87" s="1738"/>
      <c r="B87" s="1739"/>
      <c r="C87" s="1739"/>
      <c r="D87" s="1739"/>
      <c r="E87" s="1674"/>
      <c r="F87" s="1674"/>
      <c r="G87" s="1674"/>
      <c r="H87" s="1674"/>
      <c r="I87" s="1674"/>
      <c r="J87" s="1674"/>
      <c r="K87" s="1696"/>
    </row>
    <row r="88" spans="1:11" s="45" customFormat="1" ht="17.25">
      <c r="A88" s="116"/>
      <c r="B88" s="99"/>
      <c r="C88" s="99"/>
      <c r="D88" s="99"/>
      <c r="E88" s="99"/>
      <c r="F88" s="99"/>
      <c r="G88" s="99"/>
      <c r="H88" s="99"/>
      <c r="I88" s="99"/>
      <c r="J88" s="99"/>
      <c r="K88" s="111"/>
    </row>
    <row r="89" spans="1:11" s="45" customFormat="1" ht="17.25">
      <c r="A89" s="116"/>
      <c r="B89" s="99"/>
      <c r="C89" s="99"/>
      <c r="D89" s="99"/>
      <c r="E89" s="99"/>
      <c r="F89" s="99"/>
      <c r="G89" s="99"/>
      <c r="H89" s="99"/>
      <c r="I89" s="99"/>
      <c r="J89" s="99"/>
      <c r="K89" s="111"/>
    </row>
    <row r="90" spans="1:11" s="44" customFormat="1" ht="19.5">
      <c r="A90" s="1692" t="s">
        <v>313</v>
      </c>
      <c r="B90" s="1693"/>
      <c r="C90" s="1693"/>
      <c r="D90" s="1693"/>
      <c r="E90" s="1693"/>
      <c r="F90" s="1693"/>
      <c r="G90" s="1693"/>
      <c r="H90" s="1693"/>
      <c r="I90" s="1693"/>
      <c r="J90" s="1693"/>
      <c r="K90" s="1694"/>
    </row>
    <row r="91" spans="1:11" s="45" customFormat="1" ht="17.25">
      <c r="A91" s="1673" t="s">
        <v>251</v>
      </c>
      <c r="B91" s="1674" t="s">
        <v>252</v>
      </c>
      <c r="C91" s="1674"/>
      <c r="D91" s="1674"/>
      <c r="E91" s="1674"/>
      <c r="F91" s="1674" t="s">
        <v>326</v>
      </c>
      <c r="G91" s="1674"/>
      <c r="H91" s="1674"/>
      <c r="I91" s="1674"/>
      <c r="J91" s="1674" t="s">
        <v>327</v>
      </c>
      <c r="K91" s="1696"/>
    </row>
    <row r="92" spans="1:11" s="45" customFormat="1" ht="17.25">
      <c r="A92" s="1673"/>
      <c r="B92" s="1674"/>
      <c r="C92" s="1674"/>
      <c r="D92" s="1674"/>
      <c r="E92" s="1674"/>
      <c r="F92" s="1674"/>
      <c r="G92" s="1674"/>
      <c r="H92" s="1674"/>
      <c r="I92" s="1674"/>
      <c r="J92" s="1674"/>
      <c r="K92" s="1696"/>
    </row>
    <row r="93" spans="1:11" s="45" customFormat="1" ht="17.25">
      <c r="A93" s="116"/>
      <c r="B93" s="1676"/>
      <c r="C93" s="1676"/>
      <c r="D93" s="1676"/>
      <c r="E93" s="1676"/>
      <c r="F93" s="1676"/>
      <c r="G93" s="1676"/>
      <c r="H93" s="1676"/>
      <c r="I93" s="1676"/>
      <c r="J93" s="1676"/>
      <c r="K93" s="1677"/>
    </row>
    <row r="94" spans="1:11" s="44" customFormat="1" ht="19.5">
      <c r="A94" s="1743" t="s">
        <v>314</v>
      </c>
      <c r="B94" s="1744"/>
      <c r="C94" s="1744"/>
      <c r="D94" s="1744"/>
      <c r="E94" s="1744"/>
      <c r="F94" s="1744"/>
      <c r="G94" s="1744"/>
      <c r="H94" s="1744"/>
      <c r="I94" s="1744"/>
      <c r="J94" s="1744"/>
      <c r="K94" s="1745"/>
    </row>
    <row r="95" spans="1:11" s="44" customFormat="1" ht="19.5">
      <c r="A95" s="1692" t="s">
        <v>315</v>
      </c>
      <c r="B95" s="1693"/>
      <c r="C95" s="1693"/>
      <c r="D95" s="1693"/>
      <c r="E95" s="1693"/>
      <c r="F95" s="1693"/>
      <c r="G95" s="1693"/>
      <c r="H95" s="1693"/>
      <c r="I95" s="1693"/>
      <c r="J95" s="1693"/>
      <c r="K95" s="1694"/>
    </row>
    <row r="96" spans="1:11" s="44" customFormat="1">
      <c r="A96" s="59" t="s">
        <v>253</v>
      </c>
      <c r="B96" s="1746" t="s">
        <v>254</v>
      </c>
      <c r="C96" s="1746"/>
      <c r="D96" s="1746"/>
      <c r="E96" s="1746" t="s">
        <v>255</v>
      </c>
      <c r="F96" s="1746"/>
      <c r="G96" s="1746" t="s">
        <v>256</v>
      </c>
      <c r="H96" s="1746"/>
      <c r="I96" s="1746"/>
      <c r="J96" s="1746" t="s">
        <v>257</v>
      </c>
      <c r="K96" s="1747"/>
    </row>
    <row r="97" spans="1:11" s="44" customFormat="1">
      <c r="A97" s="43" t="s">
        <v>258</v>
      </c>
      <c r="B97" s="1748"/>
      <c r="C97" s="1748"/>
      <c r="D97" s="1748"/>
      <c r="E97" s="1748"/>
      <c r="F97" s="1748"/>
      <c r="G97" s="1748"/>
      <c r="H97" s="1748"/>
      <c r="I97" s="1748"/>
      <c r="J97" s="1748"/>
      <c r="K97" s="1749"/>
    </row>
    <row r="98" spans="1:11" s="44" customFormat="1" ht="19.5">
      <c r="A98" s="1692" t="s">
        <v>316</v>
      </c>
      <c r="B98" s="1693"/>
      <c r="C98" s="1693"/>
      <c r="D98" s="1693"/>
      <c r="E98" s="1693"/>
      <c r="F98" s="1693"/>
      <c r="G98" s="1693"/>
      <c r="H98" s="1693"/>
      <c r="I98" s="1693"/>
      <c r="J98" s="1693"/>
      <c r="K98" s="1694"/>
    </row>
    <row r="99" spans="1:11" s="44" customFormat="1">
      <c r="A99" s="59" t="s">
        <v>259</v>
      </c>
      <c r="B99" s="1746" t="s">
        <v>260</v>
      </c>
      <c r="C99" s="1746"/>
      <c r="D99" s="1746"/>
      <c r="E99" s="1746" t="s">
        <v>261</v>
      </c>
      <c r="F99" s="1746"/>
      <c r="G99" s="1746" t="s">
        <v>262</v>
      </c>
      <c r="H99" s="1746"/>
      <c r="I99" s="1746"/>
      <c r="J99" s="1746" t="s">
        <v>257</v>
      </c>
      <c r="K99" s="1747"/>
    </row>
    <row r="100" spans="1:11">
      <c r="A100" s="43"/>
      <c r="B100" s="1748"/>
      <c r="C100" s="1748"/>
      <c r="D100" s="1748"/>
      <c r="E100" s="1748"/>
      <c r="F100" s="1748"/>
      <c r="G100" s="1748"/>
      <c r="H100" s="1748"/>
      <c r="I100" s="1748"/>
      <c r="J100" s="1748"/>
      <c r="K100" s="1749"/>
    </row>
    <row r="101" spans="1:11" ht="19.5">
      <c r="A101" s="1692" t="s">
        <v>317</v>
      </c>
      <c r="B101" s="1693"/>
      <c r="C101" s="1693"/>
      <c r="D101" s="1693"/>
      <c r="E101" s="1693"/>
      <c r="F101" s="1693"/>
      <c r="G101" s="1693"/>
      <c r="H101" s="1693"/>
      <c r="I101" s="1693"/>
      <c r="J101" s="1693"/>
      <c r="K101" s="1694"/>
    </row>
    <row r="102" spans="1:11" s="5" customFormat="1" ht="17.25">
      <c r="A102" s="1673" t="s">
        <v>263</v>
      </c>
      <c r="B102" s="1674"/>
      <c r="C102" s="1674"/>
      <c r="D102" s="1674" t="s">
        <v>264</v>
      </c>
      <c r="E102" s="1674"/>
      <c r="F102" s="1674"/>
      <c r="G102" s="1674" t="s">
        <v>265</v>
      </c>
      <c r="H102" s="1674"/>
      <c r="I102" s="1674"/>
      <c r="J102" s="1674" t="s">
        <v>113</v>
      </c>
      <c r="K102" s="1696"/>
    </row>
    <row r="103" spans="1:11" s="5" customFormat="1" ht="18" thickBot="1">
      <c r="A103" s="1750"/>
      <c r="B103" s="1751"/>
      <c r="C103" s="1751"/>
      <c r="D103" s="1751"/>
      <c r="E103" s="1751"/>
      <c r="F103" s="1751"/>
      <c r="G103" s="1751"/>
      <c r="H103" s="1751"/>
      <c r="I103" s="1751"/>
      <c r="J103" s="1751"/>
      <c r="K103" s="1752"/>
    </row>
  </sheetData>
  <mergeCells count="253">
    <mergeCell ref="A103:C103"/>
    <mergeCell ref="D103:F103"/>
    <mergeCell ref="G103:I103"/>
    <mergeCell ref="J103:K103"/>
    <mergeCell ref="B100:D100"/>
    <mergeCell ref="E100:F100"/>
    <mergeCell ref="G100:I100"/>
    <mergeCell ref="J100:K100"/>
    <mergeCell ref="A101:K101"/>
    <mergeCell ref="A102:C102"/>
    <mergeCell ref="D102:F102"/>
    <mergeCell ref="G102:I102"/>
    <mergeCell ref="J102:K102"/>
    <mergeCell ref="B97:D97"/>
    <mergeCell ref="E97:F97"/>
    <mergeCell ref="G97:I97"/>
    <mergeCell ref="J97:K97"/>
    <mergeCell ref="A98:K98"/>
    <mergeCell ref="B99:D99"/>
    <mergeCell ref="E99:F99"/>
    <mergeCell ref="G99:I99"/>
    <mergeCell ref="J99:K99"/>
    <mergeCell ref="A94:K94"/>
    <mergeCell ref="A95:K95"/>
    <mergeCell ref="B96:D96"/>
    <mergeCell ref="E96:F96"/>
    <mergeCell ref="G96:I96"/>
    <mergeCell ref="J96:K96"/>
    <mergeCell ref="A90:K90"/>
    <mergeCell ref="A91:A92"/>
    <mergeCell ref="B91:E92"/>
    <mergeCell ref="F91:I92"/>
    <mergeCell ref="J91:K92"/>
    <mergeCell ref="B93:E93"/>
    <mergeCell ref="F93:I93"/>
    <mergeCell ref="J93:K93"/>
    <mergeCell ref="A84:K84"/>
    <mergeCell ref="A85:A87"/>
    <mergeCell ref="B85:B87"/>
    <mergeCell ref="C85:D87"/>
    <mergeCell ref="E85:E87"/>
    <mergeCell ref="F85:G87"/>
    <mergeCell ref="H85:I87"/>
    <mergeCell ref="J85:J87"/>
    <mergeCell ref="K85:K87"/>
    <mergeCell ref="J80:J81"/>
    <mergeCell ref="K80:K81"/>
    <mergeCell ref="A82:A83"/>
    <mergeCell ref="B82:B83"/>
    <mergeCell ref="C82:C83"/>
    <mergeCell ref="D82:D83"/>
    <mergeCell ref="E82:E83"/>
    <mergeCell ref="A73:K75"/>
    <mergeCell ref="A76:K77"/>
    <mergeCell ref="A78:K78"/>
    <mergeCell ref="A79:K79"/>
    <mergeCell ref="A80:A81"/>
    <mergeCell ref="B80:B81"/>
    <mergeCell ref="C80:C81"/>
    <mergeCell ref="D80:D81"/>
    <mergeCell ref="E80:E81"/>
    <mergeCell ref="F80:I80"/>
    <mergeCell ref="K67:K69"/>
    <mergeCell ref="A70:A72"/>
    <mergeCell ref="B70:C72"/>
    <mergeCell ref="D70:F72"/>
    <mergeCell ref="G70:G72"/>
    <mergeCell ref="H70:I72"/>
    <mergeCell ref="J70:J72"/>
    <mergeCell ref="K70:K72"/>
    <mergeCell ref="A67:A69"/>
    <mergeCell ref="B67:C69"/>
    <mergeCell ref="D67:F69"/>
    <mergeCell ref="G67:G69"/>
    <mergeCell ref="H67:I69"/>
    <mergeCell ref="J67:J69"/>
    <mergeCell ref="A64:K64"/>
    <mergeCell ref="A65:A66"/>
    <mergeCell ref="B65:C66"/>
    <mergeCell ref="D65:F66"/>
    <mergeCell ref="G65:G66"/>
    <mergeCell ref="H65:I66"/>
    <mergeCell ref="J65:J66"/>
    <mergeCell ref="K65:K66"/>
    <mergeCell ref="A61:B62"/>
    <mergeCell ref="C61:E62"/>
    <mergeCell ref="F61:G62"/>
    <mergeCell ref="H61:K62"/>
    <mergeCell ref="A63:B63"/>
    <mergeCell ref="C63:E63"/>
    <mergeCell ref="F63:G63"/>
    <mergeCell ref="H63:K63"/>
    <mergeCell ref="A59:B59"/>
    <mergeCell ref="C59:E59"/>
    <mergeCell ref="F59:G59"/>
    <mergeCell ref="H59:K59"/>
    <mergeCell ref="A60:B60"/>
    <mergeCell ref="C60:E60"/>
    <mergeCell ref="F60:G60"/>
    <mergeCell ref="H60:K60"/>
    <mergeCell ref="A57:B57"/>
    <mergeCell ref="C57:E57"/>
    <mergeCell ref="F57:G57"/>
    <mergeCell ref="H57:K57"/>
    <mergeCell ref="A58:B58"/>
    <mergeCell ref="C58:E58"/>
    <mergeCell ref="F58:G58"/>
    <mergeCell ref="H58:K58"/>
    <mergeCell ref="A55:B55"/>
    <mergeCell ref="C55:E55"/>
    <mergeCell ref="F55:G55"/>
    <mergeCell ref="H55:K55"/>
    <mergeCell ref="A56:B56"/>
    <mergeCell ref="C56:E56"/>
    <mergeCell ref="F56:G56"/>
    <mergeCell ref="H56:K56"/>
    <mergeCell ref="A52:B53"/>
    <mergeCell ref="C52:E53"/>
    <mergeCell ref="F52:G53"/>
    <mergeCell ref="H52:K53"/>
    <mergeCell ref="A54:B54"/>
    <mergeCell ref="C54:E54"/>
    <mergeCell ref="F54:G54"/>
    <mergeCell ref="H54:K54"/>
    <mergeCell ref="A50:B50"/>
    <mergeCell ref="C50:E50"/>
    <mergeCell ref="F50:G50"/>
    <mergeCell ref="H50:K50"/>
    <mergeCell ref="A51:B51"/>
    <mergeCell ref="C51:E51"/>
    <mergeCell ref="F51:G51"/>
    <mergeCell ref="H51:K51"/>
    <mergeCell ref="A48:B48"/>
    <mergeCell ref="C48:E48"/>
    <mergeCell ref="F48:G48"/>
    <mergeCell ref="H48:K48"/>
    <mergeCell ref="A49:B49"/>
    <mergeCell ref="C49:E49"/>
    <mergeCell ref="F49:G49"/>
    <mergeCell ref="H49:K49"/>
    <mergeCell ref="A46:B46"/>
    <mergeCell ref="C46:E46"/>
    <mergeCell ref="F46:G46"/>
    <mergeCell ref="H46:K46"/>
    <mergeCell ref="A47:B47"/>
    <mergeCell ref="C47:E47"/>
    <mergeCell ref="F47:G47"/>
    <mergeCell ref="H47:K47"/>
    <mergeCell ref="A44:B44"/>
    <mergeCell ref="C44:E44"/>
    <mergeCell ref="F44:G44"/>
    <mergeCell ref="H44:K44"/>
    <mergeCell ref="A45:B45"/>
    <mergeCell ref="C45:E45"/>
    <mergeCell ref="F45:G45"/>
    <mergeCell ref="H45:K45"/>
    <mergeCell ref="A42:B42"/>
    <mergeCell ref="C42:E42"/>
    <mergeCell ref="F42:G42"/>
    <mergeCell ref="H42:K42"/>
    <mergeCell ref="A43:B43"/>
    <mergeCell ref="C43:E43"/>
    <mergeCell ref="F43:G43"/>
    <mergeCell ref="H43:K43"/>
    <mergeCell ref="J36:J37"/>
    <mergeCell ref="K36:K37"/>
    <mergeCell ref="H37:I37"/>
    <mergeCell ref="A38:K39"/>
    <mergeCell ref="A40:K40"/>
    <mergeCell ref="A41:B41"/>
    <mergeCell ref="C41:E41"/>
    <mergeCell ref="F41:G41"/>
    <mergeCell ref="H41:K41"/>
    <mergeCell ref="B35:C35"/>
    <mergeCell ref="E35:G35"/>
    <mergeCell ref="H35:I35"/>
    <mergeCell ref="A36:A37"/>
    <mergeCell ref="B36:C37"/>
    <mergeCell ref="D36:D37"/>
    <mergeCell ref="E36:G37"/>
    <mergeCell ref="H36:I36"/>
    <mergeCell ref="A32:C33"/>
    <mergeCell ref="D32:E33"/>
    <mergeCell ref="F32:F33"/>
    <mergeCell ref="G32:I33"/>
    <mergeCell ref="H23:H24"/>
    <mergeCell ref="I23:I24"/>
    <mergeCell ref="A24:D24"/>
    <mergeCell ref="E24:F24"/>
    <mergeCell ref="A25:D25"/>
    <mergeCell ref="E25:F28"/>
    <mergeCell ref="J32:K33"/>
    <mergeCell ref="A34:K34"/>
    <mergeCell ref="H25:H26"/>
    <mergeCell ref="I25:I26"/>
    <mergeCell ref="A26:D28"/>
    <mergeCell ref="H27:I28"/>
    <mergeCell ref="A29:K29"/>
    <mergeCell ref="A30:C31"/>
    <mergeCell ref="D30:E31"/>
    <mergeCell ref="F30:F31"/>
    <mergeCell ref="G30:I31"/>
    <mergeCell ref="J30:K31"/>
    <mergeCell ref="A17:D18"/>
    <mergeCell ref="E17:F18"/>
    <mergeCell ref="G17:G18"/>
    <mergeCell ref="H17:I18"/>
    <mergeCell ref="J17:K18"/>
    <mergeCell ref="A19:D19"/>
    <mergeCell ref="E19:F19"/>
    <mergeCell ref="G19:G21"/>
    <mergeCell ref="H19:H20"/>
    <mergeCell ref="I19:I20"/>
    <mergeCell ref="J19:K19"/>
    <mergeCell ref="A20:D20"/>
    <mergeCell ref="E20:F20"/>
    <mergeCell ref="J20:K20"/>
    <mergeCell ref="A21:D21"/>
    <mergeCell ref="E21:F21"/>
    <mergeCell ref="H21:H22"/>
    <mergeCell ref="I21:I22"/>
    <mergeCell ref="J21:K28"/>
    <mergeCell ref="A22:D22"/>
    <mergeCell ref="E22:F22"/>
    <mergeCell ref="G22:G28"/>
    <mergeCell ref="A23:D23"/>
    <mergeCell ref="E23:F23"/>
    <mergeCell ref="A15:B16"/>
    <mergeCell ref="C15:D16"/>
    <mergeCell ref="E15:F16"/>
    <mergeCell ref="G15:H16"/>
    <mergeCell ref="I15:I16"/>
    <mergeCell ref="J15:K16"/>
    <mergeCell ref="A10:K11"/>
    <mergeCell ref="A12:K12"/>
    <mergeCell ref="A13:B14"/>
    <mergeCell ref="C13:H14"/>
    <mergeCell ref="I13:I14"/>
    <mergeCell ref="J13:K14"/>
    <mergeCell ref="A6:B7"/>
    <mergeCell ref="C6:H7"/>
    <mergeCell ref="I6:I7"/>
    <mergeCell ref="J6:K7"/>
    <mergeCell ref="A8:B9"/>
    <mergeCell ref="C8:K9"/>
    <mergeCell ref="A1:K1"/>
    <mergeCell ref="A2:K3"/>
    <mergeCell ref="A4:B5"/>
    <mergeCell ref="C4:E5"/>
    <mergeCell ref="F4:F5"/>
    <mergeCell ref="G4:H5"/>
    <mergeCell ref="I4:I5"/>
    <mergeCell ref="J4:K5"/>
  </mergeCells>
  <phoneticPr fontId="20" type="noConversion"/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0" fitToHeight="0" orientation="portrait" r:id="rId1"/>
  <headerFooter>
    <oddFooter>&amp;L2020직무교육훈련실시계획&amp;C&amp;P&amp;R더조은요양보호사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8462-3B9C-4D81-8708-585E09D0205E}">
  <sheetPr codeName="Sheet55">
    <tabColor rgb="FFFFFF00"/>
  </sheetPr>
  <dimension ref="A1:L13"/>
  <sheetViews>
    <sheetView zoomScaleNormal="100" workbookViewId="0">
      <selection activeCell="B6" sqref="B6"/>
    </sheetView>
  </sheetViews>
  <sheetFormatPr defaultColWidth="31.33203125" defaultRowHeight="13.5"/>
  <cols>
    <col min="1" max="1" width="23" bestFit="1" customWidth="1"/>
    <col min="2" max="2" width="29" bestFit="1" customWidth="1"/>
    <col min="3" max="3" width="5.33203125" bestFit="1" customWidth="1"/>
    <col min="4" max="4" width="16.5546875" customWidth="1"/>
    <col min="5" max="5" width="9.21875" bestFit="1" customWidth="1"/>
    <col min="6" max="6" width="21.21875" bestFit="1" customWidth="1"/>
    <col min="7" max="7" width="19.77734375" bestFit="1" customWidth="1"/>
    <col min="8" max="8" width="5.33203125" bestFit="1" customWidth="1"/>
    <col min="9" max="10" width="7.5546875" bestFit="1" customWidth="1"/>
    <col min="11" max="11" width="6.5546875" bestFit="1" customWidth="1"/>
  </cols>
  <sheetData>
    <row r="1" spans="1:12" ht="14.25" thickBot="1"/>
    <row r="2" spans="1:12" ht="21" customHeight="1" thickBot="1">
      <c r="A2" s="2019" t="s">
        <v>103</v>
      </c>
      <c r="B2" s="2020"/>
      <c r="C2" s="2021" t="s">
        <v>104</v>
      </c>
      <c r="D2" s="2022"/>
      <c r="E2" s="2022"/>
      <c r="F2" s="2022"/>
      <c r="G2" s="2022"/>
      <c r="H2" s="2023"/>
    </row>
    <row r="3" spans="1:12" ht="21" thickBot="1">
      <c r="A3" s="532" t="s">
        <v>105</v>
      </c>
      <c r="B3" s="628" t="s">
        <v>1540</v>
      </c>
      <c r="C3" s="505" t="s">
        <v>956</v>
      </c>
      <c r="D3" s="504" t="s">
        <v>957</v>
      </c>
      <c r="E3" s="502" t="s">
        <v>230</v>
      </c>
      <c r="F3" s="502" t="s">
        <v>111</v>
      </c>
      <c r="G3" s="502" t="s">
        <v>958</v>
      </c>
      <c r="H3" s="503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</row>
    <row r="4" spans="1:12" ht="40.5">
      <c r="A4" s="538" t="s">
        <v>114</v>
      </c>
      <c r="B4" s="629" t="s">
        <v>1256</v>
      </c>
      <c r="C4" s="506">
        <v>1</v>
      </c>
      <c r="D4" s="2024">
        <v>44142</v>
      </c>
      <c r="E4" s="634" t="s">
        <v>1262</v>
      </c>
      <c r="F4" s="634" t="s">
        <v>1263</v>
      </c>
      <c r="G4" s="634" t="s">
        <v>1264</v>
      </c>
      <c r="H4" s="483"/>
      <c r="I4" s="1350" t="s">
        <v>1688</v>
      </c>
      <c r="J4" s="1347"/>
      <c r="K4" s="1347" t="s">
        <v>2358</v>
      </c>
      <c r="L4" t="s">
        <v>1945</v>
      </c>
    </row>
    <row r="5" spans="1:12" ht="26.25">
      <c r="A5" s="543" t="s">
        <v>120</v>
      </c>
      <c r="B5" s="629" t="s">
        <v>1279</v>
      </c>
      <c r="C5" s="507">
        <v>2</v>
      </c>
      <c r="D5" s="2025"/>
      <c r="E5" s="547" t="s">
        <v>1076</v>
      </c>
      <c r="F5" s="547" t="s">
        <v>1268</v>
      </c>
      <c r="G5" s="547" t="s">
        <v>1269</v>
      </c>
      <c r="H5" s="484"/>
      <c r="I5" s="1351" t="s">
        <v>1687</v>
      </c>
      <c r="J5" s="1313"/>
      <c r="K5" s="1313" t="s">
        <v>2360</v>
      </c>
      <c r="L5" t="s">
        <v>1945</v>
      </c>
    </row>
    <row r="6" spans="1:12" ht="40.5">
      <c r="A6" s="538" t="s">
        <v>125</v>
      </c>
      <c r="B6" s="629" t="s">
        <v>2660</v>
      </c>
      <c r="C6" s="507">
        <v>3</v>
      </c>
      <c r="D6" s="2025"/>
      <c r="E6" s="547" t="s">
        <v>1270</v>
      </c>
      <c r="F6" s="547" t="s">
        <v>1271</v>
      </c>
      <c r="G6" s="547" t="s">
        <v>1272</v>
      </c>
      <c r="H6" s="484"/>
      <c r="I6" s="1348" t="s">
        <v>1687</v>
      </c>
      <c r="J6" s="1347"/>
      <c r="K6" s="1347" t="s">
        <v>2361</v>
      </c>
      <c r="L6" t="s">
        <v>1945</v>
      </c>
    </row>
    <row r="7" spans="1:12" ht="20.25">
      <c r="A7" s="538" t="s">
        <v>130</v>
      </c>
      <c r="B7" s="629" t="s">
        <v>1257</v>
      </c>
      <c r="C7" s="507">
        <v>4</v>
      </c>
      <c r="D7" s="2025"/>
      <c r="H7" s="484"/>
    </row>
    <row r="8" spans="1:12" ht="20.25">
      <c r="A8" s="538" t="s">
        <v>135</v>
      </c>
      <c r="B8" s="629" t="s">
        <v>1258</v>
      </c>
      <c r="C8" s="507">
        <v>5</v>
      </c>
      <c r="D8" s="2025"/>
      <c r="H8" s="484"/>
    </row>
    <row r="9" spans="1:12" ht="20.25">
      <c r="A9" s="538" t="s">
        <v>140</v>
      </c>
      <c r="B9" s="629" t="s">
        <v>1259</v>
      </c>
      <c r="C9" s="507">
        <v>6</v>
      </c>
      <c r="D9" s="2025"/>
      <c r="E9" s="513"/>
      <c r="F9" s="512"/>
      <c r="G9" s="512"/>
      <c r="H9" s="484"/>
    </row>
    <row r="10" spans="1:12" ht="26.25">
      <c r="A10" s="549" t="s">
        <v>1171</v>
      </c>
      <c r="B10" s="630" t="s">
        <v>1260</v>
      </c>
      <c r="C10" s="507">
        <v>7</v>
      </c>
      <c r="D10" s="632"/>
      <c r="E10" s="485"/>
      <c r="F10" s="486"/>
      <c r="G10" s="486"/>
      <c r="H10" s="484"/>
    </row>
    <row r="11" spans="1:12" ht="20.25">
      <c r="A11" s="538" t="s">
        <v>149</v>
      </c>
      <c r="B11" s="629" t="s">
        <v>1256</v>
      </c>
      <c r="C11" s="507">
        <v>8</v>
      </c>
      <c r="D11" s="632"/>
      <c r="E11" s="491"/>
      <c r="F11" s="492"/>
      <c r="G11" s="492"/>
      <c r="H11" s="493"/>
    </row>
    <row r="12" spans="1:12" ht="21" thickBot="1">
      <c r="A12" s="538" t="s">
        <v>153</v>
      </c>
      <c r="B12" s="629" t="s">
        <v>1261</v>
      </c>
      <c r="C12" s="507">
        <v>9</v>
      </c>
      <c r="D12" s="632"/>
      <c r="E12" s="487"/>
      <c r="F12" s="488"/>
      <c r="G12" s="488"/>
      <c r="H12" s="489"/>
    </row>
    <row r="13" spans="1:12" ht="21" thickBot="1">
      <c r="A13" s="555"/>
      <c r="B13" s="631">
        <v>3</v>
      </c>
      <c r="C13" s="508">
        <v>10</v>
      </c>
      <c r="D13" s="633"/>
    </row>
  </sheetData>
  <sortState xmlns:xlrd2="http://schemas.microsoft.com/office/spreadsheetml/2017/richdata2" ref="E5:G8">
    <sortCondition ref="E4"/>
  </sortState>
  <mergeCells count="3">
    <mergeCell ref="A2:B2"/>
    <mergeCell ref="C2:H2"/>
    <mergeCell ref="D4:D9"/>
  </mergeCells>
  <phoneticPr fontId="20" type="noConversion"/>
  <hyperlinks>
    <hyperlink ref="B10" r:id="rId1" xr:uid="{E03E8699-B07B-47D4-9D86-49F28225748C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88C9-293C-4EAA-9E93-7B7319B8F68D}">
  <sheetPr codeName="Sheet69">
    <tabColor rgb="FFFFFF00"/>
  </sheetPr>
  <dimension ref="A1:M13"/>
  <sheetViews>
    <sheetView workbookViewId="0">
      <selection activeCell="B6" sqref="B6"/>
    </sheetView>
  </sheetViews>
  <sheetFormatPr defaultRowHeight="13.5"/>
  <cols>
    <col min="1" max="1" width="23" style="615" bestFit="1" customWidth="1"/>
    <col min="2" max="2" width="17.44140625" style="615" bestFit="1" customWidth="1"/>
    <col min="3" max="3" width="5.33203125" style="615" bestFit="1" customWidth="1"/>
    <col min="4" max="4" width="11.6640625" style="615" bestFit="1" customWidth="1"/>
    <col min="5" max="5" width="7.21875" style="615" bestFit="1" customWidth="1"/>
    <col min="6" max="6" width="17.21875" style="615" bestFit="1" customWidth="1"/>
    <col min="7" max="7" width="15" style="615" bestFit="1" customWidth="1"/>
    <col min="8" max="8" width="10.33203125" style="615" bestFit="1" customWidth="1"/>
    <col min="9" max="10" width="7.5546875" style="615" bestFit="1" customWidth="1"/>
    <col min="11" max="11" width="8.77734375" style="615" bestFit="1" customWidth="1"/>
    <col min="12" max="13" width="8.88671875" style="1356"/>
    <col min="14" max="16384" width="8.88671875" style="615"/>
  </cols>
  <sheetData>
    <row r="1" spans="1:13" ht="14.25" thickBot="1"/>
    <row r="2" spans="1:13" ht="17.25" customHeight="1" thickBot="1">
      <c r="A2" s="2232" t="s">
        <v>103</v>
      </c>
      <c r="B2" s="2233"/>
      <c r="C2" s="2229" t="s">
        <v>104</v>
      </c>
      <c r="D2" s="2230"/>
      <c r="E2" s="2230"/>
      <c r="F2" s="2230"/>
      <c r="G2" s="2230"/>
      <c r="H2" s="2231"/>
      <c r="I2" s="1092"/>
      <c r="J2" s="1092"/>
      <c r="K2" s="1092"/>
      <c r="L2" s="1357"/>
      <c r="M2" s="1357"/>
    </row>
    <row r="3" spans="1:13" ht="17.25" thickBot="1">
      <c r="A3" s="1106" t="s">
        <v>507</v>
      </c>
      <c r="B3" s="1113" t="s">
        <v>2128</v>
      </c>
      <c r="C3" s="1118" t="s">
        <v>956</v>
      </c>
      <c r="D3" s="1117" t="s">
        <v>957</v>
      </c>
      <c r="E3" s="1115" t="s">
        <v>230</v>
      </c>
      <c r="F3" s="1115" t="s">
        <v>111</v>
      </c>
      <c r="G3" s="1115" t="s">
        <v>958</v>
      </c>
      <c r="H3" s="1116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1354"/>
    </row>
    <row r="4" spans="1:13" ht="16.5">
      <c r="A4" s="1107" t="s">
        <v>508</v>
      </c>
      <c r="B4" s="1111" t="s">
        <v>2129</v>
      </c>
      <c r="C4" s="1119">
        <v>1</v>
      </c>
      <c r="D4" s="2234">
        <v>44142</v>
      </c>
      <c r="E4" s="1114" t="s">
        <v>2130</v>
      </c>
      <c r="F4" s="1114" t="s">
        <v>2131</v>
      </c>
      <c r="G4" s="1114" t="s">
        <v>2132</v>
      </c>
      <c r="H4" s="1093"/>
      <c r="I4" s="1352" t="s">
        <v>1687</v>
      </c>
      <c r="J4" s="1353"/>
      <c r="K4" s="1355" t="s">
        <v>2362</v>
      </c>
      <c r="L4" s="1354" t="s">
        <v>1945</v>
      </c>
      <c r="M4" s="1354"/>
    </row>
    <row r="5" spans="1:13" ht="16.5">
      <c r="A5" s="1108" t="s">
        <v>120</v>
      </c>
      <c r="B5" s="1111" t="s">
        <v>2133</v>
      </c>
      <c r="C5" s="1120">
        <v>2</v>
      </c>
      <c r="D5" s="2235"/>
      <c r="E5" s="1094"/>
      <c r="F5" s="1094"/>
      <c r="G5" s="1094"/>
      <c r="H5" s="1095"/>
      <c r="I5" s="1092"/>
      <c r="J5" s="1092"/>
      <c r="K5" s="1092"/>
      <c r="L5" s="1357"/>
      <c r="M5" s="1357"/>
    </row>
    <row r="6" spans="1:13" ht="27">
      <c r="A6" s="1107" t="s">
        <v>510</v>
      </c>
      <c r="B6" s="1111" t="s">
        <v>2659</v>
      </c>
      <c r="C6" s="1120">
        <v>3</v>
      </c>
      <c r="D6" s="2235"/>
      <c r="E6" s="1094"/>
      <c r="F6" s="1094"/>
      <c r="G6" s="1094"/>
      <c r="H6" s="1095"/>
      <c r="I6" s="1092"/>
      <c r="J6" s="1092"/>
      <c r="K6" s="1092"/>
      <c r="L6" s="1357"/>
      <c r="M6" s="1357"/>
    </row>
    <row r="7" spans="1:13" ht="16.5">
      <c r="A7" s="1107" t="s">
        <v>511</v>
      </c>
      <c r="B7" s="1111" t="s">
        <v>2134</v>
      </c>
      <c r="C7" s="1120">
        <v>4</v>
      </c>
      <c r="D7" s="2235"/>
      <c r="E7" s="1094"/>
      <c r="F7" s="1094"/>
      <c r="G7" s="1094"/>
      <c r="H7" s="1095"/>
      <c r="I7" s="1092"/>
      <c r="J7" s="1092"/>
      <c r="K7" s="1092"/>
      <c r="L7" s="1357"/>
      <c r="M7" s="1357"/>
    </row>
    <row r="8" spans="1:13" ht="16.5">
      <c r="A8" s="1107" t="s">
        <v>513</v>
      </c>
      <c r="B8" s="1111" t="s">
        <v>2135</v>
      </c>
      <c r="C8" s="1120">
        <v>5</v>
      </c>
      <c r="D8" s="2235"/>
      <c r="E8" s="1096"/>
      <c r="F8" s="1094"/>
      <c r="G8" s="1094"/>
      <c r="H8" s="1095"/>
      <c r="I8" s="1092"/>
      <c r="J8" s="1092"/>
      <c r="K8" s="1092"/>
      <c r="L8" s="1357"/>
      <c r="M8" s="1357"/>
    </row>
    <row r="9" spans="1:13" ht="16.5">
      <c r="A9" s="1107" t="s">
        <v>515</v>
      </c>
      <c r="B9" s="1111" t="s">
        <v>2136</v>
      </c>
      <c r="C9" s="1120">
        <v>6</v>
      </c>
      <c r="D9" s="2235"/>
      <c r="E9" s="1094"/>
      <c r="F9" s="1094"/>
      <c r="G9" s="1094"/>
      <c r="H9" s="1095"/>
      <c r="I9" s="1092"/>
      <c r="J9" s="1092"/>
      <c r="K9" s="1092"/>
      <c r="L9" s="1357"/>
      <c r="M9" s="1357"/>
    </row>
    <row r="10" spans="1:13" ht="16.5">
      <c r="A10" s="1109" t="s">
        <v>975</v>
      </c>
      <c r="B10" s="1122" t="s">
        <v>2137</v>
      </c>
      <c r="C10" s="1120">
        <v>7</v>
      </c>
      <c r="D10" s="2235"/>
      <c r="E10" s="1094"/>
      <c r="F10" s="1094"/>
      <c r="G10" s="1094"/>
      <c r="H10" s="1095"/>
      <c r="I10" s="1092"/>
      <c r="J10" s="1092"/>
      <c r="K10" s="1092"/>
      <c r="L10" s="1357"/>
      <c r="M10" s="1357"/>
    </row>
    <row r="11" spans="1:13" ht="16.5">
      <c r="A11" s="1107" t="s">
        <v>518</v>
      </c>
      <c r="B11" s="1111" t="s">
        <v>2129</v>
      </c>
      <c r="C11" s="1120">
        <v>8</v>
      </c>
      <c r="D11" s="2235"/>
      <c r="E11" s="1097"/>
      <c r="F11" s="1098"/>
      <c r="G11" s="1098"/>
      <c r="H11" s="1095"/>
      <c r="I11" s="1092"/>
      <c r="J11" s="1092"/>
      <c r="K11" s="1092"/>
      <c r="L11" s="1357"/>
      <c r="M11" s="1357"/>
    </row>
    <row r="12" spans="1:13" ht="16.5">
      <c r="A12" s="1110" t="s">
        <v>520</v>
      </c>
      <c r="B12" s="1111" t="s">
        <v>2138</v>
      </c>
      <c r="C12" s="1120">
        <v>9</v>
      </c>
      <c r="D12" s="2235"/>
      <c r="E12" s="1103"/>
      <c r="F12" s="1104"/>
      <c r="G12" s="1104"/>
      <c r="H12" s="1105"/>
      <c r="I12" s="1092"/>
      <c r="J12" s="1092"/>
      <c r="K12" s="1092"/>
      <c r="L12" s="1357"/>
      <c r="M12" s="1357"/>
    </row>
    <row r="13" spans="1:13" ht="17.25" thickBot="1">
      <c r="A13" s="1102"/>
      <c r="B13" s="1112">
        <v>1</v>
      </c>
      <c r="C13" s="1121">
        <v>10</v>
      </c>
      <c r="D13" s="2236"/>
      <c r="E13" s="1099"/>
      <c r="F13" s="1100"/>
      <c r="G13" s="1100"/>
      <c r="H13" s="1101"/>
      <c r="I13" s="1092"/>
      <c r="J13" s="1092"/>
      <c r="K13" s="1092"/>
      <c r="L13" s="1357"/>
      <c r="M13" s="1357"/>
    </row>
  </sheetData>
  <mergeCells count="3">
    <mergeCell ref="C2:H2"/>
    <mergeCell ref="A2:B2"/>
    <mergeCell ref="D4:D13"/>
  </mergeCells>
  <phoneticPr fontId="20" type="noConversion"/>
  <hyperlinks>
    <hyperlink ref="B10" r:id="rId1" xr:uid="{00000000-0004-0000-00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B5E6-1C31-45C8-818E-ED36751D8EFF}">
  <sheetPr codeName="Sheet58">
    <tabColor rgb="FFFF0000"/>
  </sheetPr>
  <dimension ref="A1:M19"/>
  <sheetViews>
    <sheetView zoomScaleNormal="100" workbookViewId="0">
      <selection activeCell="B6" sqref="B6"/>
    </sheetView>
  </sheetViews>
  <sheetFormatPr defaultRowHeight="13.5"/>
  <cols>
    <col min="1" max="1" width="23" bestFit="1" customWidth="1"/>
    <col min="2" max="2" width="21.21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71" t="s">
        <v>103</v>
      </c>
      <c r="B2" s="2172"/>
      <c r="C2" s="2168" t="s">
        <v>104</v>
      </c>
      <c r="D2" s="2169"/>
      <c r="E2" s="2169"/>
      <c r="F2" s="2169"/>
      <c r="G2" s="2169"/>
      <c r="H2" s="2170"/>
    </row>
    <row r="3" spans="1:13" ht="27.95" customHeight="1" thickBot="1">
      <c r="A3" s="719" t="s">
        <v>507</v>
      </c>
      <c r="B3" s="726" t="s">
        <v>2623</v>
      </c>
      <c r="C3" s="730" t="s">
        <v>956</v>
      </c>
      <c r="D3" s="729" t="s">
        <v>957</v>
      </c>
      <c r="E3" s="727" t="s">
        <v>230</v>
      </c>
      <c r="F3" s="727" t="s">
        <v>111</v>
      </c>
      <c r="G3" s="727" t="s">
        <v>958</v>
      </c>
      <c r="H3" s="728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7.95" customHeight="1">
      <c r="A4" s="720" t="s">
        <v>508</v>
      </c>
      <c r="B4" s="724" t="s">
        <v>1418</v>
      </c>
      <c r="C4" s="731">
        <v>1</v>
      </c>
      <c r="D4" s="2173">
        <v>44163</v>
      </c>
      <c r="E4" s="1205" t="s">
        <v>1422</v>
      </c>
      <c r="F4" s="1205" t="s">
        <v>1423</v>
      </c>
      <c r="G4" s="1205" t="s">
        <v>1424</v>
      </c>
      <c r="H4" s="717"/>
      <c r="J4" s="25" t="s">
        <v>119</v>
      </c>
      <c r="K4" s="26"/>
      <c r="L4" s="26"/>
      <c r="M4" s="27"/>
    </row>
    <row r="5" spans="1:13" ht="27.95" customHeight="1">
      <c r="A5" s="721" t="s">
        <v>120</v>
      </c>
      <c r="B5" s="724">
        <v>21130500208</v>
      </c>
      <c r="C5" s="732">
        <v>2</v>
      </c>
      <c r="D5" s="2173"/>
      <c r="E5" s="1205" t="s">
        <v>1425</v>
      </c>
      <c r="F5" s="1205" t="s">
        <v>1426</v>
      </c>
      <c r="G5" s="1205" t="s">
        <v>1427</v>
      </c>
      <c r="H5" s="717"/>
    </row>
    <row r="6" spans="1:13" ht="27.95" customHeight="1">
      <c r="A6" s="720" t="s">
        <v>510</v>
      </c>
      <c r="B6" s="724" t="s">
        <v>2658</v>
      </c>
      <c r="C6" s="732">
        <v>3</v>
      </c>
      <c r="D6" s="2173"/>
      <c r="E6" s="1205" t="s">
        <v>1433</v>
      </c>
      <c r="F6" s="1205" t="s">
        <v>1434</v>
      </c>
      <c r="G6" s="1205" t="s">
        <v>1435</v>
      </c>
      <c r="H6" s="717"/>
    </row>
    <row r="7" spans="1:13" ht="27.95" customHeight="1">
      <c r="A7" s="720" t="s">
        <v>511</v>
      </c>
      <c r="B7" s="724" t="s">
        <v>1428</v>
      </c>
      <c r="C7" s="732">
        <v>4</v>
      </c>
      <c r="D7" s="2173"/>
      <c r="E7" s="1581" t="s">
        <v>1458</v>
      </c>
      <c r="F7" s="1205" t="s">
        <v>1459</v>
      </c>
      <c r="G7" s="1205" t="s">
        <v>1460</v>
      </c>
      <c r="H7" s="717"/>
    </row>
    <row r="8" spans="1:13" ht="27.95" customHeight="1">
      <c r="A8" s="720" t="s">
        <v>513</v>
      </c>
      <c r="B8" s="724" t="s">
        <v>1432</v>
      </c>
      <c r="C8" s="732">
        <v>5</v>
      </c>
      <c r="D8" s="2173"/>
      <c r="E8" s="1207" t="s">
        <v>1467</v>
      </c>
      <c r="F8" s="1205" t="s">
        <v>1468</v>
      </c>
      <c r="G8" s="1205" t="s">
        <v>1469</v>
      </c>
      <c r="H8" s="717"/>
    </row>
    <row r="9" spans="1:13" ht="27.95" customHeight="1">
      <c r="A9" s="720" t="s">
        <v>515</v>
      </c>
      <c r="B9" s="724" t="s">
        <v>1436</v>
      </c>
      <c r="C9" s="732">
        <v>6</v>
      </c>
      <c r="D9" s="2173"/>
      <c r="E9" s="1206" t="s">
        <v>1452</v>
      </c>
      <c r="F9" s="1205" t="s">
        <v>1453</v>
      </c>
      <c r="G9" s="1205" t="s">
        <v>1454</v>
      </c>
      <c r="H9" s="717"/>
    </row>
    <row r="10" spans="1:13" ht="27.95" customHeight="1">
      <c r="A10" s="722" t="s">
        <v>975</v>
      </c>
      <c r="B10" s="734" t="s">
        <v>1440</v>
      </c>
      <c r="C10" s="732">
        <v>7</v>
      </c>
      <c r="D10" s="2173"/>
      <c r="E10" s="1207" t="s">
        <v>1455</v>
      </c>
      <c r="F10" s="1205" t="s">
        <v>1456</v>
      </c>
      <c r="G10" s="1205" t="s">
        <v>1457</v>
      </c>
      <c r="H10" s="717"/>
    </row>
    <row r="11" spans="1:13" ht="27.95" customHeight="1">
      <c r="A11" s="720" t="s">
        <v>518</v>
      </c>
      <c r="B11" s="724" t="s">
        <v>1444</v>
      </c>
      <c r="C11" s="732">
        <v>8</v>
      </c>
      <c r="D11" s="2173"/>
      <c r="E11" s="1207" t="s">
        <v>1470</v>
      </c>
      <c r="F11" s="1205" t="s">
        <v>1471</v>
      </c>
      <c r="G11" s="1205" t="s">
        <v>1472</v>
      </c>
      <c r="H11" s="717"/>
    </row>
    <row r="12" spans="1:13" ht="27.95" customHeight="1">
      <c r="A12" s="723" t="s">
        <v>520</v>
      </c>
      <c r="B12" s="724" t="s">
        <v>1448</v>
      </c>
      <c r="C12" s="732">
        <v>9</v>
      </c>
      <c r="D12" s="2173"/>
      <c r="E12" s="1207" t="s">
        <v>1464</v>
      </c>
      <c r="F12" s="1205" t="s">
        <v>1465</v>
      </c>
      <c r="G12" s="1205" t="s">
        <v>1466</v>
      </c>
      <c r="H12" s="717"/>
    </row>
    <row r="13" spans="1:13" ht="27.95" customHeight="1">
      <c r="A13" s="720"/>
      <c r="B13" s="724">
        <v>13</v>
      </c>
      <c r="C13" s="732">
        <v>10</v>
      </c>
      <c r="D13" s="2173"/>
      <c r="E13" s="1205" t="s">
        <v>1441</v>
      </c>
      <c r="F13" s="1205" t="s">
        <v>1442</v>
      </c>
      <c r="G13" s="1205" t="s">
        <v>1443</v>
      </c>
      <c r="H13" s="717"/>
    </row>
    <row r="14" spans="1:13" ht="14.25">
      <c r="A14" s="720"/>
      <c r="B14" s="724"/>
      <c r="C14" s="732">
        <v>11</v>
      </c>
      <c r="D14" s="2173"/>
      <c r="E14" s="1205" t="s">
        <v>1445</v>
      </c>
      <c r="F14" s="1205" t="s">
        <v>1446</v>
      </c>
      <c r="G14" s="1205" t="s">
        <v>1447</v>
      </c>
      <c r="H14" s="717"/>
    </row>
    <row r="15" spans="1:13" ht="14.25">
      <c r="A15" s="720"/>
      <c r="B15" s="724"/>
      <c r="C15" s="732">
        <v>12</v>
      </c>
      <c r="D15" s="2173"/>
      <c r="E15" s="1207" t="s">
        <v>1461</v>
      </c>
      <c r="F15" s="1205" t="s">
        <v>1462</v>
      </c>
      <c r="G15" s="1205" t="s">
        <v>1463</v>
      </c>
      <c r="H15" s="717"/>
    </row>
    <row r="16" spans="1:13" ht="14.25">
      <c r="A16" s="720"/>
      <c r="B16" s="724"/>
      <c r="C16" s="732">
        <v>13</v>
      </c>
      <c r="D16" s="2173"/>
      <c r="E16" s="1205" t="s">
        <v>2624</v>
      </c>
      <c r="F16" s="1205" t="s">
        <v>2239</v>
      </c>
      <c r="G16" s="1205" t="s">
        <v>2240</v>
      </c>
      <c r="H16" s="717"/>
    </row>
    <row r="17" spans="1:8" ht="14.25">
      <c r="A17" s="720"/>
      <c r="B17" s="724"/>
      <c r="C17" s="732">
        <v>14</v>
      </c>
      <c r="D17" s="2173"/>
      <c r="E17" s="1205"/>
      <c r="F17" s="1205"/>
      <c r="G17" s="1205"/>
      <c r="H17" s="717"/>
    </row>
    <row r="18" spans="1:8" ht="14.25">
      <c r="A18" s="720"/>
      <c r="B18" s="724"/>
      <c r="C18" s="732"/>
      <c r="D18" s="2173"/>
      <c r="E18" s="736"/>
      <c r="F18" s="736"/>
      <c r="G18" s="736"/>
      <c r="H18" s="717"/>
    </row>
    <row r="19" spans="1:8" ht="15" thickBot="1">
      <c r="A19" s="714"/>
      <c r="B19" s="725"/>
      <c r="C19" s="733"/>
      <c r="D19" s="2174"/>
      <c r="E19" s="715"/>
      <c r="F19" s="715"/>
      <c r="G19" s="715"/>
      <c r="H19" s="718"/>
    </row>
  </sheetData>
  <sortState xmlns:xlrd2="http://schemas.microsoft.com/office/spreadsheetml/2017/richdata2" ref="E4:G17">
    <sortCondition ref="E4:E17"/>
  </sortState>
  <mergeCells count="3">
    <mergeCell ref="A2:B2"/>
    <mergeCell ref="C2:H2"/>
    <mergeCell ref="D4:D19"/>
  </mergeCells>
  <phoneticPr fontId="20" type="noConversion"/>
  <hyperlinks>
    <hyperlink ref="B10" r:id="rId1" xr:uid="{19449D0C-D4ED-4E1F-9A5B-2D96FE3270A8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2DDC-E991-4702-B9A3-1BC406774F92}">
  <sheetPr codeName="Sheet65">
    <tabColor theme="1"/>
  </sheetPr>
  <dimension ref="A1:M19"/>
  <sheetViews>
    <sheetView workbookViewId="0">
      <selection activeCell="B6" sqref="B6"/>
    </sheetView>
  </sheetViews>
  <sheetFormatPr defaultColWidth="25.6640625" defaultRowHeight="13.5"/>
  <cols>
    <col min="1" max="1" width="23" bestFit="1" customWidth="1"/>
    <col min="2" max="2" width="23.5546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71" t="s">
        <v>103</v>
      </c>
      <c r="B2" s="2172"/>
      <c r="C2" s="2168" t="s">
        <v>104</v>
      </c>
      <c r="D2" s="2169"/>
      <c r="E2" s="2169"/>
      <c r="F2" s="2169"/>
      <c r="G2" s="2169"/>
      <c r="H2" s="2170"/>
    </row>
    <row r="3" spans="1:13" ht="27.95" customHeight="1" thickBot="1">
      <c r="A3" s="719" t="s">
        <v>507</v>
      </c>
      <c r="B3" s="726" t="s">
        <v>1784</v>
      </c>
      <c r="C3" s="730" t="s">
        <v>956</v>
      </c>
      <c r="D3" s="729" t="s">
        <v>957</v>
      </c>
      <c r="E3" s="727" t="s">
        <v>230</v>
      </c>
      <c r="F3" s="727" t="s">
        <v>111</v>
      </c>
      <c r="G3" s="727" t="s">
        <v>958</v>
      </c>
      <c r="H3" s="728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7.95" customHeight="1">
      <c r="A4" s="720" t="s">
        <v>508</v>
      </c>
      <c r="B4" s="724" t="s">
        <v>1418</v>
      </c>
      <c r="C4" s="731">
        <v>1</v>
      </c>
      <c r="D4" s="2173">
        <v>44170</v>
      </c>
      <c r="E4" s="735" t="s">
        <v>1419</v>
      </c>
      <c r="F4" s="735" t="s">
        <v>1420</v>
      </c>
      <c r="G4" s="735" t="s">
        <v>1421</v>
      </c>
      <c r="H4" s="716"/>
      <c r="J4" s="25" t="s">
        <v>119</v>
      </c>
      <c r="K4" s="26"/>
      <c r="L4" s="26"/>
      <c r="M4" s="27"/>
    </row>
    <row r="5" spans="1:13" ht="27.95" customHeight="1">
      <c r="A5" s="721" t="s">
        <v>120</v>
      </c>
      <c r="B5" s="724">
        <v>21130500208</v>
      </c>
      <c r="C5" s="732">
        <v>2</v>
      </c>
      <c r="D5" s="2173"/>
      <c r="E5" s="736" t="s">
        <v>1422</v>
      </c>
      <c r="F5" s="736" t="s">
        <v>1423</v>
      </c>
      <c r="G5" s="736" t="s">
        <v>1424</v>
      </c>
      <c r="H5" s="717"/>
    </row>
    <row r="6" spans="1:13" ht="27.95" customHeight="1">
      <c r="A6" s="720" t="s">
        <v>510</v>
      </c>
      <c r="B6" s="724" t="s">
        <v>2658</v>
      </c>
      <c r="C6" s="732">
        <v>3</v>
      </c>
      <c r="D6" s="2173"/>
      <c r="E6" s="736" t="s">
        <v>1425</v>
      </c>
      <c r="F6" s="736" t="s">
        <v>1426</v>
      </c>
      <c r="G6" s="736" t="s">
        <v>1427</v>
      </c>
      <c r="H6" s="717"/>
    </row>
    <row r="7" spans="1:13" ht="27.95" customHeight="1">
      <c r="A7" s="720" t="s">
        <v>511</v>
      </c>
      <c r="B7" s="724" t="s">
        <v>1428</v>
      </c>
      <c r="C7" s="732">
        <v>4</v>
      </c>
      <c r="D7" s="2173"/>
      <c r="E7" s="736" t="s">
        <v>1429</v>
      </c>
      <c r="F7" s="736" t="s">
        <v>1430</v>
      </c>
      <c r="G7" s="736" t="s">
        <v>1431</v>
      </c>
      <c r="H7" s="717"/>
    </row>
    <row r="8" spans="1:13" ht="27.95" customHeight="1">
      <c r="A8" s="720" t="s">
        <v>513</v>
      </c>
      <c r="B8" s="724" t="s">
        <v>1432</v>
      </c>
      <c r="C8" s="732">
        <v>5</v>
      </c>
      <c r="D8" s="2173"/>
      <c r="E8" s="737" t="s">
        <v>1433</v>
      </c>
      <c r="F8" s="736" t="s">
        <v>1434</v>
      </c>
      <c r="G8" s="736" t="s">
        <v>1435</v>
      </c>
      <c r="H8" s="717"/>
    </row>
    <row r="9" spans="1:13" ht="27.95" customHeight="1">
      <c r="A9" s="720" t="s">
        <v>515</v>
      </c>
      <c r="B9" s="724" t="s">
        <v>1436</v>
      </c>
      <c r="C9" s="732">
        <v>6</v>
      </c>
      <c r="D9" s="2173"/>
      <c r="E9" s="736" t="s">
        <v>1437</v>
      </c>
      <c r="F9" s="736" t="s">
        <v>1438</v>
      </c>
      <c r="G9" s="736" t="s">
        <v>1439</v>
      </c>
      <c r="H9" s="717"/>
    </row>
    <row r="10" spans="1:13" ht="27.95" customHeight="1">
      <c r="A10" s="722" t="s">
        <v>975</v>
      </c>
      <c r="B10" s="934" t="s">
        <v>1440</v>
      </c>
      <c r="C10" s="732">
        <v>7</v>
      </c>
      <c r="D10" s="2173"/>
      <c r="E10" s="736" t="s">
        <v>1441</v>
      </c>
      <c r="F10" s="736" t="s">
        <v>1442</v>
      </c>
      <c r="G10" s="736" t="s">
        <v>1443</v>
      </c>
      <c r="H10" s="717"/>
    </row>
    <row r="11" spans="1:13" ht="27.95" customHeight="1">
      <c r="A11" s="720" t="s">
        <v>518</v>
      </c>
      <c r="B11" s="724" t="s">
        <v>1444</v>
      </c>
      <c r="C11" s="732">
        <v>8</v>
      </c>
      <c r="D11" s="2173"/>
      <c r="E11" s="738" t="s">
        <v>1445</v>
      </c>
      <c r="F11" s="736" t="s">
        <v>1446</v>
      </c>
      <c r="G11" s="736" t="s">
        <v>1447</v>
      </c>
      <c r="H11" s="717"/>
    </row>
    <row r="12" spans="1:13" ht="27.95" customHeight="1">
      <c r="A12" s="723" t="s">
        <v>520</v>
      </c>
      <c r="B12" s="724" t="s">
        <v>1448</v>
      </c>
      <c r="C12" s="732">
        <v>9</v>
      </c>
      <c r="D12" s="2173"/>
      <c r="E12" s="739" t="s">
        <v>1449</v>
      </c>
      <c r="F12" s="736" t="s">
        <v>1450</v>
      </c>
      <c r="G12" s="736" t="s">
        <v>1451</v>
      </c>
      <c r="H12" s="717"/>
    </row>
    <row r="13" spans="1:13" ht="27.95" customHeight="1">
      <c r="A13" s="720"/>
      <c r="B13" s="724">
        <v>2</v>
      </c>
      <c r="C13" s="732">
        <v>10</v>
      </c>
      <c r="D13" s="2173"/>
      <c r="E13" s="739" t="s">
        <v>1452</v>
      </c>
      <c r="F13" s="736" t="s">
        <v>1453</v>
      </c>
      <c r="G13" s="736" t="s">
        <v>1454</v>
      </c>
      <c r="H13" s="717"/>
    </row>
    <row r="14" spans="1:13" ht="14.25">
      <c r="A14" s="720"/>
      <c r="B14" s="724"/>
      <c r="C14" s="732">
        <v>11</v>
      </c>
      <c r="D14" s="2173"/>
      <c r="E14" s="739" t="s">
        <v>1455</v>
      </c>
      <c r="F14" s="736" t="s">
        <v>1456</v>
      </c>
      <c r="G14" s="736" t="s">
        <v>1457</v>
      </c>
      <c r="H14" s="717"/>
    </row>
    <row r="15" spans="1:13" ht="14.25">
      <c r="A15" s="720"/>
      <c r="B15" s="724"/>
      <c r="C15" s="732">
        <v>12</v>
      </c>
      <c r="D15" s="2173"/>
      <c r="E15" s="739" t="s">
        <v>1458</v>
      </c>
      <c r="F15" s="736" t="s">
        <v>1459</v>
      </c>
      <c r="G15" s="736" t="s">
        <v>1460</v>
      </c>
      <c r="H15" s="717"/>
    </row>
    <row r="16" spans="1:13" ht="14.25">
      <c r="A16" s="720"/>
      <c r="B16" s="724"/>
      <c r="C16" s="732">
        <v>13</v>
      </c>
      <c r="D16" s="2173"/>
      <c r="E16" s="739" t="s">
        <v>1461</v>
      </c>
      <c r="F16" s="736" t="s">
        <v>1462</v>
      </c>
      <c r="G16" s="736" t="s">
        <v>1463</v>
      </c>
      <c r="H16" s="717"/>
    </row>
    <row r="17" spans="1:8" ht="14.25">
      <c r="A17" s="720"/>
      <c r="B17" s="724"/>
      <c r="C17" s="732">
        <v>14</v>
      </c>
      <c r="D17" s="2173"/>
      <c r="E17" s="739" t="s">
        <v>1464</v>
      </c>
      <c r="F17" s="736" t="s">
        <v>1465</v>
      </c>
      <c r="G17" s="736" t="s">
        <v>1466</v>
      </c>
      <c r="H17" s="717"/>
    </row>
    <row r="18" spans="1:8" ht="14.25">
      <c r="A18" s="720"/>
      <c r="B18" s="724"/>
      <c r="C18" s="732">
        <v>15</v>
      </c>
      <c r="D18" s="2173"/>
      <c r="E18" s="736" t="s">
        <v>1467</v>
      </c>
      <c r="F18" s="736" t="s">
        <v>1468</v>
      </c>
      <c r="G18" s="736" t="s">
        <v>1469</v>
      </c>
      <c r="H18" s="717"/>
    </row>
    <row r="19" spans="1:8" ht="15" thickBot="1">
      <c r="A19" s="714"/>
      <c r="B19" s="725"/>
      <c r="C19" s="733">
        <v>16</v>
      </c>
      <c r="D19" s="2174"/>
      <c r="E19" s="715" t="s">
        <v>1470</v>
      </c>
      <c r="F19" s="715" t="s">
        <v>1471</v>
      </c>
      <c r="G19" s="715" t="s">
        <v>1472</v>
      </c>
      <c r="H19" s="718"/>
    </row>
  </sheetData>
  <mergeCells count="3">
    <mergeCell ref="A2:B2"/>
    <mergeCell ref="C2:H2"/>
    <mergeCell ref="D4:D19"/>
  </mergeCells>
  <phoneticPr fontId="20" type="noConversion"/>
  <hyperlinks>
    <hyperlink ref="B10" r:id="rId1" xr:uid="{A962AA35-48B5-4AF1-93BD-E2E06EC2F5F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300B-843E-4089-B17B-3087862791CC}">
  <sheetPr>
    <tabColor theme="1"/>
  </sheetPr>
  <dimension ref="A1:M14"/>
  <sheetViews>
    <sheetView zoomScaleNormal="100" workbookViewId="0">
      <selection activeCell="B6" sqref="B6"/>
    </sheetView>
  </sheetViews>
  <sheetFormatPr defaultColWidth="15.77734375" defaultRowHeight="13.5"/>
  <cols>
    <col min="1" max="1" width="23" bestFit="1" customWidth="1"/>
    <col min="2" max="2" width="21.21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7.95" customHeight="1" thickBot="1">
      <c r="A3" s="445" t="s">
        <v>105</v>
      </c>
      <c r="B3" s="666" t="s">
        <v>1353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7.95" customHeight="1" thickBot="1">
      <c r="A4" s="451" t="s">
        <v>114</v>
      </c>
      <c r="B4" s="667" t="s">
        <v>1554</v>
      </c>
      <c r="C4" s="453">
        <v>1</v>
      </c>
      <c r="D4" s="2150">
        <v>44184</v>
      </c>
      <c r="E4" s="672" t="s">
        <v>1384</v>
      </c>
      <c r="F4" s="673" t="s">
        <v>1385</v>
      </c>
      <c r="G4" s="673" t="s">
        <v>1386</v>
      </c>
      <c r="H4" s="454"/>
      <c r="J4" s="25" t="s">
        <v>119</v>
      </c>
      <c r="K4" s="26"/>
      <c r="L4" s="26"/>
      <c r="M4" s="27"/>
    </row>
    <row r="5" spans="1:13" ht="27.95" customHeight="1">
      <c r="A5" s="523" t="s">
        <v>120</v>
      </c>
      <c r="B5" s="667" t="s">
        <v>1357</v>
      </c>
      <c r="C5" s="455">
        <v>2</v>
      </c>
      <c r="D5" s="2150"/>
      <c r="E5" s="518"/>
      <c r="F5" s="518"/>
      <c r="G5" s="518"/>
      <c r="H5" s="456"/>
    </row>
    <row r="6" spans="1:13" ht="27.95" customHeight="1">
      <c r="A6" s="451" t="s">
        <v>125</v>
      </c>
      <c r="B6" s="669" t="s">
        <v>2657</v>
      </c>
      <c r="C6" s="455">
        <v>3</v>
      </c>
      <c r="D6" s="2150"/>
      <c r="E6" s="518"/>
      <c r="F6" s="518"/>
      <c r="G6" s="518"/>
      <c r="H6" s="456"/>
    </row>
    <row r="7" spans="1:13" ht="27.95" customHeight="1">
      <c r="A7" s="451" t="s">
        <v>130</v>
      </c>
      <c r="B7" s="667">
        <v>2109171342</v>
      </c>
      <c r="C7" s="455">
        <v>4</v>
      </c>
      <c r="D7" s="2150"/>
      <c r="E7" s="518"/>
      <c r="F7" s="518"/>
      <c r="G7" s="518"/>
      <c r="H7" s="456"/>
    </row>
    <row r="8" spans="1:13" ht="27.95" customHeight="1">
      <c r="A8" s="451" t="s">
        <v>135</v>
      </c>
      <c r="B8" s="667" t="s">
        <v>1555</v>
      </c>
      <c r="C8" s="455">
        <v>5</v>
      </c>
      <c r="D8" s="2150"/>
      <c r="E8" s="517"/>
      <c r="F8" s="518"/>
      <c r="G8" s="518"/>
      <c r="H8" s="456"/>
    </row>
    <row r="9" spans="1:13" ht="27.95" customHeight="1">
      <c r="A9" s="451" t="s">
        <v>140</v>
      </c>
      <c r="B9" s="667" t="s">
        <v>1556</v>
      </c>
      <c r="C9" s="455">
        <v>6</v>
      </c>
      <c r="D9" s="2150"/>
      <c r="E9" s="518"/>
      <c r="F9" s="518"/>
      <c r="G9" s="518"/>
      <c r="H9" s="456"/>
    </row>
    <row r="10" spans="1:13" ht="27.95" customHeight="1">
      <c r="A10" s="457" t="s">
        <v>1118</v>
      </c>
      <c r="B10" s="670" t="s">
        <v>1373</v>
      </c>
      <c r="C10" s="455">
        <v>7</v>
      </c>
      <c r="D10" s="2150"/>
      <c r="E10" s="518"/>
      <c r="F10" s="518"/>
      <c r="G10" s="518"/>
      <c r="H10" s="456"/>
    </row>
    <row r="11" spans="1:13" ht="27.95" customHeight="1">
      <c r="A11" s="451" t="s">
        <v>149</v>
      </c>
      <c r="B11" s="667" t="s">
        <v>1554</v>
      </c>
      <c r="C11" s="455">
        <v>8</v>
      </c>
      <c r="D11" s="2150"/>
      <c r="E11" s="519"/>
      <c r="F11" s="520"/>
      <c r="G11" s="520"/>
      <c r="H11" s="456"/>
    </row>
    <row r="12" spans="1:13" ht="27.95" customHeight="1">
      <c r="A12" s="451" t="s">
        <v>153</v>
      </c>
      <c r="B12" s="667" t="s">
        <v>1380</v>
      </c>
      <c r="C12" s="455">
        <v>9</v>
      </c>
      <c r="D12" s="2150"/>
      <c r="E12" s="521"/>
      <c r="F12" s="522"/>
      <c r="G12" s="522"/>
      <c r="H12" s="464"/>
    </row>
    <row r="13" spans="1:13" ht="27.95" customHeight="1" thickBot="1">
      <c r="A13" s="465"/>
      <c r="B13" s="671">
        <v>1</v>
      </c>
      <c r="C13" s="467">
        <v>10</v>
      </c>
      <c r="D13" s="2151"/>
      <c r="E13" s="672"/>
      <c r="F13" s="673"/>
      <c r="G13" s="673"/>
      <c r="H13" s="470"/>
    </row>
    <row r="14" spans="1:13" ht="25.5" customHeight="1" thickBot="1">
      <c r="C14" s="467">
        <v>11</v>
      </c>
    </row>
  </sheetData>
  <mergeCells count="3">
    <mergeCell ref="A2:B2"/>
    <mergeCell ref="C2:H2"/>
    <mergeCell ref="D4:D13"/>
  </mergeCells>
  <phoneticPr fontId="20" type="noConversion"/>
  <hyperlinks>
    <hyperlink ref="B10" r:id="rId1" xr:uid="{88F6B632-E8AE-4239-8FA0-6BE8316CB834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FC67-5FE9-43BA-A2DE-DB71F049D16C}">
  <sheetPr codeName="Sheet59">
    <tabColor theme="1"/>
  </sheetPr>
  <dimension ref="A1:M14"/>
  <sheetViews>
    <sheetView zoomScaleNormal="100" workbookViewId="0">
      <selection activeCell="B6" sqref="B6"/>
    </sheetView>
  </sheetViews>
  <sheetFormatPr defaultColWidth="15.77734375" defaultRowHeight="13.5"/>
  <cols>
    <col min="1" max="1" width="23" bestFit="1" customWidth="1"/>
    <col min="2" max="2" width="21.21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7.95" customHeight="1" thickBot="1">
      <c r="A3" s="445" t="s">
        <v>105</v>
      </c>
      <c r="B3" s="666" t="s">
        <v>1353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7.95" customHeight="1">
      <c r="A4" s="451" t="s">
        <v>114</v>
      </c>
      <c r="B4" s="667" t="s">
        <v>1554</v>
      </c>
      <c r="C4" s="453">
        <v>1</v>
      </c>
      <c r="D4" s="2150">
        <v>44177</v>
      </c>
      <c r="E4" s="668" t="s">
        <v>1354</v>
      </c>
      <c r="F4" s="668" t="s">
        <v>1355</v>
      </c>
      <c r="G4" s="668" t="s">
        <v>1356</v>
      </c>
      <c r="H4" s="454"/>
      <c r="J4" s="25" t="s">
        <v>119</v>
      </c>
      <c r="K4" s="26"/>
      <c r="L4" s="26"/>
      <c r="M4" s="27"/>
    </row>
    <row r="5" spans="1:13" ht="27.95" customHeight="1">
      <c r="A5" s="523" t="s">
        <v>120</v>
      </c>
      <c r="B5" s="667" t="s">
        <v>1357</v>
      </c>
      <c r="C5" s="455">
        <v>2</v>
      </c>
      <c r="D5" s="2150"/>
      <c r="E5" s="518" t="s">
        <v>1358</v>
      </c>
      <c r="F5" s="518" t="s">
        <v>1359</v>
      </c>
      <c r="G5" s="518" t="s">
        <v>1360</v>
      </c>
      <c r="H5" s="456"/>
    </row>
    <row r="6" spans="1:13" ht="27.95" customHeight="1">
      <c r="A6" s="451" t="s">
        <v>125</v>
      </c>
      <c r="B6" s="669" t="s">
        <v>2657</v>
      </c>
      <c r="C6" s="455">
        <v>3</v>
      </c>
      <c r="D6" s="2150"/>
      <c r="E6" s="518" t="s">
        <v>1361</v>
      </c>
      <c r="F6" s="518" t="s">
        <v>1362</v>
      </c>
      <c r="G6" s="518" t="s">
        <v>1363</v>
      </c>
      <c r="H6" s="456"/>
    </row>
    <row r="7" spans="1:13" ht="27.95" customHeight="1">
      <c r="A7" s="451" t="s">
        <v>130</v>
      </c>
      <c r="B7" s="667">
        <v>2109171342</v>
      </c>
      <c r="C7" s="455">
        <v>4</v>
      </c>
      <c r="D7" s="2150"/>
      <c r="E7" s="518" t="s">
        <v>1364</v>
      </c>
      <c r="F7" s="518" t="s">
        <v>1365</v>
      </c>
      <c r="G7" s="518" t="s">
        <v>1366</v>
      </c>
      <c r="H7" s="456"/>
    </row>
    <row r="8" spans="1:13" ht="27.95" customHeight="1">
      <c r="A8" s="451" t="s">
        <v>135</v>
      </c>
      <c r="B8" s="667" t="s">
        <v>1555</v>
      </c>
      <c r="C8" s="455">
        <v>5</v>
      </c>
      <c r="D8" s="2150"/>
      <c r="E8" s="517" t="s">
        <v>1367</v>
      </c>
      <c r="F8" s="518" t="s">
        <v>1368</v>
      </c>
      <c r="G8" s="518" t="s">
        <v>1369</v>
      </c>
      <c r="H8" s="456"/>
    </row>
    <row r="9" spans="1:13" ht="27.95" customHeight="1">
      <c r="A9" s="451" t="s">
        <v>140</v>
      </c>
      <c r="B9" s="667" t="s">
        <v>1556</v>
      </c>
      <c r="C9" s="455">
        <v>6</v>
      </c>
      <c r="D9" s="2150"/>
      <c r="E9" s="518" t="s">
        <v>1370</v>
      </c>
      <c r="F9" s="518" t="s">
        <v>1371</v>
      </c>
      <c r="G9" s="518" t="s">
        <v>1372</v>
      </c>
      <c r="H9" s="456"/>
    </row>
    <row r="10" spans="1:13" ht="27.95" customHeight="1">
      <c r="A10" s="457" t="s">
        <v>1118</v>
      </c>
      <c r="B10" s="670" t="s">
        <v>1373</v>
      </c>
      <c r="C10" s="455">
        <v>7</v>
      </c>
      <c r="D10" s="2150"/>
      <c r="E10" s="518" t="s">
        <v>1374</v>
      </c>
      <c r="F10" s="518" t="s">
        <v>1375</v>
      </c>
      <c r="G10" s="518" t="s">
        <v>1376</v>
      </c>
      <c r="H10" s="456"/>
    </row>
    <row r="11" spans="1:13" ht="27.95" customHeight="1">
      <c r="A11" s="451" t="s">
        <v>149</v>
      </c>
      <c r="B11" s="667" t="s">
        <v>1554</v>
      </c>
      <c r="C11" s="455">
        <v>8</v>
      </c>
      <c r="D11" s="2150"/>
      <c r="E11" s="519" t="s">
        <v>1377</v>
      </c>
      <c r="F11" s="520" t="s">
        <v>1378</v>
      </c>
      <c r="G11" s="520" t="s">
        <v>1379</v>
      </c>
      <c r="H11" s="456"/>
    </row>
    <row r="12" spans="1:13" ht="27.95" customHeight="1">
      <c r="A12" s="451" t="s">
        <v>153</v>
      </c>
      <c r="B12" s="667" t="s">
        <v>1380</v>
      </c>
      <c r="C12" s="455">
        <v>9</v>
      </c>
      <c r="D12" s="2150"/>
      <c r="E12" s="521" t="s">
        <v>1381</v>
      </c>
      <c r="F12" s="522" t="s">
        <v>1382</v>
      </c>
      <c r="G12" s="522" t="s">
        <v>1383</v>
      </c>
      <c r="H12" s="464"/>
    </row>
    <row r="13" spans="1:13" ht="27.95" customHeight="1" thickBot="1">
      <c r="A13" s="465"/>
      <c r="B13" s="671">
        <v>9</v>
      </c>
      <c r="C13" s="467"/>
      <c r="D13" s="2151"/>
      <c r="E13" s="672"/>
      <c r="F13" s="673"/>
      <c r="G13" s="673"/>
      <c r="H13" s="470"/>
    </row>
    <row r="14" spans="1:13" ht="25.5" customHeight="1" thickBot="1">
      <c r="C14" s="467"/>
    </row>
  </sheetData>
  <mergeCells count="3">
    <mergeCell ref="A2:B2"/>
    <mergeCell ref="C2:H2"/>
    <mergeCell ref="D4:D13"/>
  </mergeCells>
  <phoneticPr fontId="20" type="noConversion"/>
  <hyperlinks>
    <hyperlink ref="B10" r:id="rId1" xr:uid="{4E164DF9-A472-43C7-A7C6-A1F487220106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464C-FC24-4A20-A9B5-F7574FE8B029}">
  <sheetPr codeName="Sheet68">
    <tabColor theme="1"/>
  </sheetPr>
  <dimension ref="A1:M18"/>
  <sheetViews>
    <sheetView zoomScaleNormal="100" workbookViewId="0">
      <selection activeCell="B6" sqref="B6"/>
    </sheetView>
  </sheetViews>
  <sheetFormatPr defaultColWidth="28.21875" defaultRowHeight="16.5"/>
  <cols>
    <col min="1" max="1" width="19.6640625" style="32" bestFit="1" customWidth="1"/>
    <col min="2" max="2" width="19.21875" style="32" bestFit="1" customWidth="1"/>
    <col min="3" max="3" width="5.109375" style="32" bestFit="1" customWidth="1"/>
    <col min="4" max="4" width="11.664062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7.6640625" style="32" bestFit="1" customWidth="1"/>
    <col min="11" max="16384" width="28.21875" style="32"/>
  </cols>
  <sheetData>
    <row r="1" spans="1:13" ht="17.25" thickBot="1">
      <c r="A1" s="404"/>
      <c r="B1" s="404"/>
      <c r="C1" s="404"/>
      <c r="D1" s="404"/>
      <c r="E1" s="404"/>
      <c r="F1" s="404"/>
      <c r="G1" s="404"/>
      <c r="H1" s="404"/>
    </row>
    <row r="2" spans="1:13" ht="27" customHeight="1" thickBot="1">
      <c r="A2" s="1641" t="s">
        <v>103</v>
      </c>
      <c r="B2" s="1642"/>
      <c r="C2" s="1638" t="s">
        <v>104</v>
      </c>
      <c r="D2" s="1639"/>
      <c r="E2" s="1639"/>
      <c r="F2" s="1639"/>
      <c r="G2" s="1639"/>
      <c r="H2" s="1640"/>
    </row>
    <row r="3" spans="1:13" ht="35.1" customHeight="1" thickBot="1">
      <c r="A3" s="387" t="s">
        <v>507</v>
      </c>
      <c r="B3" s="394" t="s">
        <v>2650</v>
      </c>
      <c r="C3" s="399" t="s">
        <v>956</v>
      </c>
      <c r="D3" s="398" t="s">
        <v>957</v>
      </c>
      <c r="E3" s="396" t="s">
        <v>230</v>
      </c>
      <c r="F3" s="396" t="s">
        <v>111</v>
      </c>
      <c r="G3" s="396" t="s">
        <v>958</v>
      </c>
      <c r="H3" s="397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388" t="s">
        <v>508</v>
      </c>
      <c r="B4" s="392" t="s">
        <v>959</v>
      </c>
      <c r="C4" s="400">
        <v>1</v>
      </c>
      <c r="D4" s="2212">
        <v>44170</v>
      </c>
      <c r="E4" s="983" t="s">
        <v>963</v>
      </c>
      <c r="F4" s="983" t="s">
        <v>964</v>
      </c>
      <c r="G4" s="376" t="s">
        <v>965</v>
      </c>
      <c r="H4" s="375"/>
      <c r="J4" s="25" t="s">
        <v>119</v>
      </c>
      <c r="K4" s="26"/>
      <c r="L4" s="26"/>
      <c r="M4" s="27"/>
    </row>
    <row r="5" spans="1:13" ht="35.1" customHeight="1">
      <c r="A5" s="389" t="s">
        <v>120</v>
      </c>
      <c r="B5" s="392" t="s">
        <v>2013</v>
      </c>
      <c r="C5" s="401">
        <v>2</v>
      </c>
      <c r="D5" s="2212"/>
      <c r="E5" s="983"/>
      <c r="F5" s="983"/>
      <c r="G5" s="983"/>
      <c r="H5" s="984"/>
    </row>
    <row r="6" spans="1:13" ht="35.1" customHeight="1">
      <c r="A6" s="388" t="s">
        <v>510</v>
      </c>
      <c r="B6" s="392" t="s">
        <v>2656</v>
      </c>
      <c r="C6" s="401">
        <v>3</v>
      </c>
      <c r="D6" s="2212"/>
      <c r="E6" s="983"/>
      <c r="F6" s="983"/>
      <c r="G6" s="983"/>
      <c r="H6" s="984"/>
    </row>
    <row r="7" spans="1:13" ht="35.1" customHeight="1">
      <c r="A7" s="388" t="s">
        <v>511</v>
      </c>
      <c r="B7" s="392" t="s">
        <v>966</v>
      </c>
      <c r="C7" s="401">
        <v>4</v>
      </c>
      <c r="D7" s="2212"/>
      <c r="E7" s="983"/>
      <c r="F7" s="983"/>
      <c r="G7" s="983"/>
      <c r="H7" s="984"/>
    </row>
    <row r="8" spans="1:13" ht="35.1" customHeight="1">
      <c r="A8" s="388" t="s">
        <v>513</v>
      </c>
      <c r="B8" s="392" t="s">
        <v>970</v>
      </c>
      <c r="C8" s="401">
        <v>5</v>
      </c>
      <c r="D8" s="2212"/>
      <c r="E8" s="985"/>
      <c r="F8" s="983"/>
      <c r="G8" s="983"/>
      <c r="H8" s="984"/>
    </row>
    <row r="9" spans="1:13" ht="35.1" customHeight="1">
      <c r="A9" s="388" t="s">
        <v>515</v>
      </c>
      <c r="B9" s="392" t="s">
        <v>971</v>
      </c>
      <c r="C9" s="401">
        <v>6</v>
      </c>
      <c r="D9" s="2212"/>
      <c r="E9" s="983"/>
      <c r="F9" s="983"/>
      <c r="G9" s="983"/>
      <c r="H9" s="984"/>
    </row>
    <row r="10" spans="1:13" ht="35.1" customHeight="1">
      <c r="A10" s="390" t="s">
        <v>975</v>
      </c>
      <c r="B10" s="403" t="s">
        <v>976</v>
      </c>
      <c r="C10" s="401">
        <v>7</v>
      </c>
      <c r="D10" s="2212"/>
      <c r="E10" s="983"/>
      <c r="F10" s="983"/>
      <c r="G10" s="983"/>
      <c r="H10" s="984"/>
    </row>
    <row r="11" spans="1:13" ht="35.1" customHeight="1">
      <c r="A11" s="388" t="s">
        <v>518</v>
      </c>
      <c r="B11" s="392" t="s">
        <v>959</v>
      </c>
      <c r="C11" s="401">
        <v>8</v>
      </c>
      <c r="D11" s="2212"/>
      <c r="E11" s="986"/>
      <c r="F11" s="987"/>
      <c r="G11" s="987"/>
      <c r="H11" s="984"/>
    </row>
    <row r="12" spans="1:13" ht="35.1" customHeight="1">
      <c r="A12" s="391" t="s">
        <v>520</v>
      </c>
      <c r="B12" s="392" t="s">
        <v>983</v>
      </c>
      <c r="C12" s="401">
        <v>9</v>
      </c>
      <c r="D12" s="2212"/>
      <c r="E12" s="988"/>
      <c r="F12" s="989"/>
      <c r="G12" s="989"/>
      <c r="H12" s="990"/>
    </row>
    <row r="13" spans="1:13" ht="35.1" customHeight="1" thickBot="1">
      <c r="A13" s="383"/>
      <c r="B13" s="393">
        <v>1</v>
      </c>
      <c r="C13" s="402">
        <v>10</v>
      </c>
      <c r="D13" s="2213"/>
      <c r="E13" s="380"/>
      <c r="F13" s="381"/>
      <c r="G13" s="381"/>
      <c r="H13" s="382"/>
    </row>
    <row r="14" spans="1:13" ht="35.1" customHeight="1"/>
    <row r="15" spans="1:13" ht="35.1" customHeight="1"/>
    <row r="16" spans="1:13" ht="35.1" customHeight="1"/>
    <row r="17" ht="35.1" customHeight="1"/>
    <row r="18" ht="35.1" customHeight="1"/>
  </sheetData>
  <mergeCells count="3">
    <mergeCell ref="A2:B2"/>
    <mergeCell ref="C2:H2"/>
    <mergeCell ref="D4:D13"/>
  </mergeCells>
  <phoneticPr fontId="20" type="noConversion"/>
  <hyperlinks>
    <hyperlink ref="B10" r:id="rId1" xr:uid="{4CCD1F9E-B09D-4897-AADD-B9CD52549A21}"/>
  </hyperlinks>
  <pageMargins left="0.7" right="0.7" top="0.75" bottom="0.75" header="0.3" footer="0.3"/>
  <pageSetup paperSize="9" orientation="portrait"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5C1B-6C48-4A66-B99F-8CA883B351DE}">
  <sheetPr>
    <tabColor theme="1"/>
  </sheetPr>
  <dimension ref="A1:N13"/>
  <sheetViews>
    <sheetView workbookViewId="0">
      <selection activeCell="B6" sqref="B6"/>
    </sheetView>
  </sheetViews>
  <sheetFormatPr defaultRowHeight="13.5"/>
  <cols>
    <col min="2" max="2" width="34.88671875" customWidth="1"/>
    <col min="4" max="4" width="17.8867187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</cols>
  <sheetData>
    <row r="1" spans="1:14" ht="14.25" thickBot="1"/>
    <row r="2" spans="1:14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  <c r="I2" s="2175" t="s">
        <v>2432</v>
      </c>
      <c r="J2" s="2176"/>
      <c r="K2" s="2176"/>
      <c r="L2" s="2177"/>
    </row>
    <row r="3" spans="1:14" ht="27.95" customHeight="1" thickBot="1">
      <c r="A3" s="1414" t="s">
        <v>507</v>
      </c>
      <c r="B3" s="1420" t="s">
        <v>2585</v>
      </c>
      <c r="C3" s="1425" t="s">
        <v>956</v>
      </c>
      <c r="D3" s="1424" t="s">
        <v>957</v>
      </c>
      <c r="E3" s="1422" t="s">
        <v>230</v>
      </c>
      <c r="F3" s="1422" t="s">
        <v>111</v>
      </c>
      <c r="G3" s="1422" t="s">
        <v>958</v>
      </c>
      <c r="H3" s="1423" t="s">
        <v>113</v>
      </c>
      <c r="I3" s="1431" t="s">
        <v>2465</v>
      </c>
      <c r="J3" s="1432" t="s">
        <v>2423</v>
      </c>
      <c r="K3" s="1432" t="s">
        <v>2466</v>
      </c>
      <c r="L3" s="1433" t="s">
        <v>2467</v>
      </c>
      <c r="M3" s="1407"/>
      <c r="N3" s="1407"/>
    </row>
    <row r="4" spans="1:14" ht="27.95" customHeight="1">
      <c r="A4" s="1415" t="s">
        <v>508</v>
      </c>
      <c r="B4" s="1419" t="s">
        <v>2468</v>
      </c>
      <c r="C4" s="1426">
        <v>1</v>
      </c>
      <c r="D4" s="1406">
        <v>44177</v>
      </c>
      <c r="E4" s="1421" t="s">
        <v>2469</v>
      </c>
      <c r="F4" s="1421" t="s">
        <v>2470</v>
      </c>
      <c r="G4" s="1421" t="s">
        <v>2471</v>
      </c>
      <c r="H4" s="1428"/>
      <c r="I4" s="1435"/>
      <c r="J4" s="1436"/>
      <c r="K4" s="1441" t="s">
        <v>2649</v>
      </c>
      <c r="L4" s="1442"/>
      <c r="M4" s="1407"/>
      <c r="N4" s="1407"/>
    </row>
    <row r="5" spans="1:14" ht="27.95" customHeight="1">
      <c r="A5" s="1416" t="s">
        <v>120</v>
      </c>
      <c r="B5" s="1419" t="s">
        <v>2472</v>
      </c>
      <c r="C5" s="1427">
        <v>2</v>
      </c>
      <c r="D5" s="1440"/>
      <c r="E5" s="478" t="s">
        <v>2567</v>
      </c>
      <c r="F5" s="478" t="s">
        <v>2568</v>
      </c>
      <c r="G5" s="478" t="s">
        <v>2569</v>
      </c>
      <c r="H5" s="1429"/>
      <c r="I5" s="1437"/>
      <c r="J5" s="1434"/>
      <c r="K5" s="1443"/>
      <c r="L5" s="1444"/>
      <c r="M5" s="1407"/>
      <c r="N5" s="1438" t="s">
        <v>2473</v>
      </c>
    </row>
    <row r="6" spans="1:14" ht="27.95" customHeight="1">
      <c r="A6" s="1415" t="s">
        <v>510</v>
      </c>
      <c r="B6" s="1419" t="s">
        <v>2655</v>
      </c>
      <c r="C6" s="1427">
        <v>3</v>
      </c>
      <c r="D6" s="1440"/>
      <c r="E6" s="1408"/>
      <c r="F6" s="1408"/>
      <c r="G6" s="1408"/>
      <c r="H6" s="1429"/>
      <c r="I6" s="1437"/>
      <c r="J6" s="1434"/>
      <c r="K6" s="1443"/>
      <c r="L6" s="1444"/>
      <c r="M6" s="1407"/>
      <c r="N6" s="1438" t="s">
        <v>2474</v>
      </c>
    </row>
    <row r="7" spans="1:14" ht="27.95" customHeight="1">
      <c r="A7" s="1415" t="s">
        <v>511</v>
      </c>
      <c r="B7" s="1419" t="s">
        <v>2475</v>
      </c>
      <c r="C7" s="1427">
        <v>4</v>
      </c>
      <c r="D7" s="1440"/>
      <c r="E7" s="1408"/>
      <c r="F7" s="1408"/>
      <c r="G7" s="1408"/>
      <c r="H7" s="1429"/>
      <c r="I7" s="1437"/>
      <c r="J7" s="1434"/>
      <c r="K7" s="1443"/>
      <c r="L7" s="1444"/>
      <c r="M7" s="1407"/>
      <c r="N7" s="1438" t="s">
        <v>2476</v>
      </c>
    </row>
    <row r="8" spans="1:14" ht="27.95" customHeight="1">
      <c r="A8" s="1415" t="s">
        <v>513</v>
      </c>
      <c r="B8" s="1419" t="s">
        <v>2477</v>
      </c>
      <c r="C8" s="1427">
        <v>5</v>
      </c>
      <c r="D8" s="1440"/>
      <c r="E8" s="1409"/>
      <c r="F8" s="1408"/>
      <c r="G8" s="1408"/>
      <c r="H8" s="1429"/>
      <c r="I8" s="1437"/>
      <c r="J8" s="1434"/>
      <c r="K8" s="1443"/>
      <c r="L8" s="1444"/>
      <c r="M8" s="1407"/>
      <c r="N8" s="1438" t="s">
        <v>2478</v>
      </c>
    </row>
    <row r="9" spans="1:14" ht="27.95" customHeight="1">
      <c r="A9" s="1415" t="s">
        <v>515</v>
      </c>
      <c r="B9" s="1419" t="s">
        <v>2479</v>
      </c>
      <c r="C9" s="1427">
        <v>6</v>
      </c>
      <c r="D9" s="1440"/>
      <c r="E9" s="1408"/>
      <c r="F9" s="1408"/>
      <c r="G9" s="1408"/>
      <c r="H9" s="1429"/>
      <c r="I9" s="1437"/>
      <c r="J9" s="1434"/>
      <c r="K9" s="1443"/>
      <c r="L9" s="1444"/>
      <c r="M9" s="1407"/>
      <c r="N9" s="1438" t="s">
        <v>2480</v>
      </c>
    </row>
    <row r="10" spans="1:14" ht="27.95" customHeight="1">
      <c r="A10" s="1417" t="s">
        <v>975</v>
      </c>
      <c r="B10" s="1439" t="s">
        <v>2481</v>
      </c>
      <c r="C10" s="1427">
        <v>7</v>
      </c>
      <c r="D10" s="1440"/>
      <c r="E10" s="1408"/>
      <c r="F10" s="1408"/>
      <c r="G10" s="1408"/>
      <c r="H10" s="1429"/>
      <c r="I10" s="1437"/>
      <c r="J10" s="1434"/>
      <c r="K10" s="1443"/>
      <c r="L10" s="1444"/>
      <c r="M10" s="1407"/>
      <c r="N10" s="1438" t="s">
        <v>2482</v>
      </c>
    </row>
    <row r="11" spans="1:14" ht="27.95" customHeight="1">
      <c r="A11" s="1415" t="s">
        <v>518</v>
      </c>
      <c r="B11" s="1419" t="s">
        <v>2483</v>
      </c>
      <c r="C11" s="1427">
        <v>8</v>
      </c>
      <c r="D11" s="1440"/>
      <c r="E11" s="1410"/>
      <c r="F11" s="1411"/>
      <c r="G11" s="1411"/>
      <c r="H11" s="1429"/>
      <c r="I11" s="1437"/>
      <c r="J11" s="1434"/>
      <c r="K11" s="1443"/>
      <c r="L11" s="1444"/>
      <c r="M11" s="1407"/>
      <c r="N11" s="1438" t="s">
        <v>2484</v>
      </c>
    </row>
    <row r="12" spans="1:14" ht="27.95" customHeight="1" thickBot="1">
      <c r="A12" s="1418" t="s">
        <v>520</v>
      </c>
      <c r="B12" s="1419" t="s">
        <v>2485</v>
      </c>
      <c r="C12" s="1427">
        <v>9</v>
      </c>
      <c r="D12" s="1440"/>
      <c r="E12" s="1412"/>
      <c r="F12" s="1413"/>
      <c r="G12" s="1413"/>
      <c r="H12" s="1430"/>
      <c r="I12" s="1437"/>
      <c r="J12" s="1434"/>
      <c r="K12" s="1443"/>
      <c r="L12" s="1444"/>
      <c r="M12" s="1407"/>
      <c r="N12" s="1407"/>
    </row>
    <row r="13" spans="1:14" ht="27.95" customHeight="1" thickBot="1">
      <c r="A13" s="465"/>
      <c r="B13" s="466">
        <v>1</v>
      </c>
      <c r="C13" s="467">
        <v>10</v>
      </c>
      <c r="D13" s="1404"/>
      <c r="E13" s="672"/>
      <c r="F13" s="673"/>
      <c r="G13" s="673"/>
      <c r="H13" s="1401"/>
      <c r="I13" s="1402"/>
      <c r="J13" s="1403"/>
      <c r="K13" s="1607" t="s">
        <v>2649</v>
      </c>
      <c r="L13" s="1405"/>
    </row>
  </sheetData>
  <mergeCells count="3">
    <mergeCell ref="A2:B2"/>
    <mergeCell ref="C2:H2"/>
    <mergeCell ref="I2:L2"/>
  </mergeCells>
  <phoneticPr fontId="20" type="noConversion"/>
  <hyperlinks>
    <hyperlink ref="B10" r:id="rId1" xr:uid="{00000000-0004-0000-0000-000000000000}"/>
  </hyperlinks>
  <pageMargins left="0.7" right="0.7" top="0.75" bottom="0.75" header="0.3" footer="0.3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6DD3-DA59-4B80-91D4-9CF38520ED21}">
  <sheetPr>
    <tabColor theme="1"/>
  </sheetPr>
  <dimension ref="A1:N19"/>
  <sheetViews>
    <sheetView topLeftCell="A10" workbookViewId="0">
      <selection activeCell="B6" sqref="B6"/>
    </sheetView>
  </sheetViews>
  <sheetFormatPr defaultRowHeight="13.5"/>
  <cols>
    <col min="1" max="1" width="23" bestFit="1" customWidth="1"/>
    <col min="2" max="2" width="19.6640625" bestFit="1" customWidth="1"/>
    <col min="4" max="4" width="17.88671875" bestFit="1" customWidth="1"/>
    <col min="6" max="6" width="16.109375" bestFit="1" customWidth="1"/>
    <col min="7" max="7" width="15" bestFit="1" customWidth="1"/>
  </cols>
  <sheetData>
    <row r="1" spans="1:14" ht="14.25" thickBot="1"/>
    <row r="2" spans="1:14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  <c r="I2" s="2175" t="s">
        <v>2432</v>
      </c>
      <c r="J2" s="2176"/>
      <c r="K2" s="2176"/>
      <c r="L2" s="2177"/>
    </row>
    <row r="3" spans="1:14" ht="27.95" customHeight="1" thickBot="1">
      <c r="A3" s="1452" t="s">
        <v>507</v>
      </c>
      <c r="B3" s="1458" t="s">
        <v>2585</v>
      </c>
      <c r="C3" s="1463" t="s">
        <v>956</v>
      </c>
      <c r="D3" s="1462" t="s">
        <v>957</v>
      </c>
      <c r="E3" s="1460" t="s">
        <v>230</v>
      </c>
      <c r="F3" s="1460" t="s">
        <v>111</v>
      </c>
      <c r="G3" s="1460" t="s">
        <v>958</v>
      </c>
      <c r="H3" s="1461" t="s">
        <v>113</v>
      </c>
      <c r="I3" s="1469" t="s">
        <v>2465</v>
      </c>
      <c r="J3" s="1470" t="s">
        <v>2423</v>
      </c>
      <c r="K3" s="1470" t="s">
        <v>2466</v>
      </c>
      <c r="L3" s="1471" t="s">
        <v>2467</v>
      </c>
      <c r="M3" s="1445"/>
      <c r="N3" s="1445"/>
    </row>
    <row r="4" spans="1:14" ht="27.95" customHeight="1">
      <c r="A4" s="1453" t="s">
        <v>508</v>
      </c>
      <c r="B4" s="1457" t="s">
        <v>2468</v>
      </c>
      <c r="C4" s="1464">
        <v>1</v>
      </c>
      <c r="D4" s="1482">
        <v>44184</v>
      </c>
      <c r="E4" s="1459" t="s">
        <v>2486</v>
      </c>
      <c r="F4" s="1459" t="s">
        <v>2487</v>
      </c>
      <c r="G4" s="1459" t="s">
        <v>2488</v>
      </c>
      <c r="H4" s="1466"/>
      <c r="I4" s="1473"/>
      <c r="J4" s="1474"/>
      <c r="K4" s="1484" t="s">
        <v>2649</v>
      </c>
      <c r="L4" s="1485"/>
      <c r="M4" s="1445"/>
      <c r="N4" s="1445"/>
    </row>
    <row r="5" spans="1:14" ht="27.95" customHeight="1">
      <c r="A5" s="1454" t="s">
        <v>120</v>
      </c>
      <c r="B5" s="1457" t="s">
        <v>2472</v>
      </c>
      <c r="C5" s="1465">
        <v>2</v>
      </c>
      <c r="D5" s="1483"/>
      <c r="E5" s="1446" t="s">
        <v>2489</v>
      </c>
      <c r="F5" s="1446" t="s">
        <v>2490</v>
      </c>
      <c r="G5" s="1446" t="s">
        <v>2491</v>
      </c>
      <c r="H5" s="1467"/>
      <c r="I5" s="1475"/>
      <c r="J5" s="1472"/>
      <c r="K5" s="1486"/>
      <c r="L5" s="1487"/>
      <c r="M5" s="1445"/>
      <c r="N5" s="1476" t="s">
        <v>2473</v>
      </c>
    </row>
    <row r="6" spans="1:14" ht="27.95" customHeight="1">
      <c r="A6" s="1453" t="s">
        <v>510</v>
      </c>
      <c r="B6" s="1457" t="s">
        <v>2655</v>
      </c>
      <c r="C6" s="1465">
        <v>3</v>
      </c>
      <c r="D6" s="1483"/>
      <c r="E6" s="1446" t="s">
        <v>2492</v>
      </c>
      <c r="F6" s="1446" t="s">
        <v>2493</v>
      </c>
      <c r="G6" s="1446" t="s">
        <v>2494</v>
      </c>
      <c r="H6" s="1467"/>
      <c r="I6" s="1475"/>
      <c r="J6" s="1472"/>
      <c r="K6" s="1486"/>
      <c r="L6" s="1487"/>
      <c r="M6" s="1445"/>
      <c r="N6" s="1476" t="s">
        <v>2474</v>
      </c>
    </row>
    <row r="7" spans="1:14" ht="27.95" customHeight="1">
      <c r="A7" s="1453" t="s">
        <v>511</v>
      </c>
      <c r="B7" s="1457" t="s">
        <v>2475</v>
      </c>
      <c r="C7" s="1465">
        <v>4</v>
      </c>
      <c r="D7" s="1483"/>
      <c r="E7" s="1446" t="s">
        <v>2495</v>
      </c>
      <c r="F7" s="1446" t="s">
        <v>2496</v>
      </c>
      <c r="G7" s="1446" t="s">
        <v>2497</v>
      </c>
      <c r="H7" s="1467"/>
      <c r="I7" s="1475"/>
      <c r="J7" s="1472"/>
      <c r="K7" s="1486"/>
      <c r="L7" s="1487"/>
      <c r="M7" s="1445"/>
      <c r="N7" s="1476" t="s">
        <v>2476</v>
      </c>
    </row>
    <row r="8" spans="1:14" ht="27.95" customHeight="1">
      <c r="A8" s="1453" t="s">
        <v>513</v>
      </c>
      <c r="B8" s="1457" t="s">
        <v>2477</v>
      </c>
      <c r="C8" s="1465">
        <v>5</v>
      </c>
      <c r="D8" s="1483"/>
      <c r="E8" s="1447" t="s">
        <v>2498</v>
      </c>
      <c r="F8" s="1446" t="s">
        <v>2499</v>
      </c>
      <c r="G8" s="1446" t="s">
        <v>2500</v>
      </c>
      <c r="H8" s="1467"/>
      <c r="I8" s="1475"/>
      <c r="J8" s="1472"/>
      <c r="K8" s="1486"/>
      <c r="L8" s="1487"/>
      <c r="M8" s="1445"/>
      <c r="N8" s="1476" t="s">
        <v>2478</v>
      </c>
    </row>
    <row r="9" spans="1:14" ht="27.95" customHeight="1">
      <c r="A9" s="1453" t="s">
        <v>515</v>
      </c>
      <c r="B9" s="1457" t="s">
        <v>2479</v>
      </c>
      <c r="C9" s="1465">
        <v>6</v>
      </c>
      <c r="D9" s="1483"/>
      <c r="E9" s="1446" t="s">
        <v>2501</v>
      </c>
      <c r="F9" s="1446" t="s">
        <v>2502</v>
      </c>
      <c r="G9" s="1446" t="s">
        <v>2503</v>
      </c>
      <c r="H9" s="1467"/>
      <c r="I9" s="1475"/>
      <c r="J9" s="1472"/>
      <c r="K9" s="1486"/>
      <c r="L9" s="1487"/>
      <c r="M9" s="1445"/>
      <c r="N9" s="1476" t="s">
        <v>2480</v>
      </c>
    </row>
    <row r="10" spans="1:14" ht="27.95" customHeight="1">
      <c r="A10" s="1455" t="s">
        <v>975</v>
      </c>
      <c r="B10" s="1477" t="s">
        <v>2481</v>
      </c>
      <c r="C10" s="1465">
        <v>7</v>
      </c>
      <c r="D10" s="1483"/>
      <c r="E10" s="1446" t="s">
        <v>2504</v>
      </c>
      <c r="F10" s="1446" t="s">
        <v>2505</v>
      </c>
      <c r="G10" s="1446" t="s">
        <v>2506</v>
      </c>
      <c r="H10" s="1467"/>
      <c r="I10" s="1475"/>
      <c r="J10" s="1472"/>
      <c r="K10" s="1486"/>
      <c r="L10" s="1487"/>
      <c r="M10" s="1445"/>
      <c r="N10" s="1476" t="s">
        <v>2482</v>
      </c>
    </row>
    <row r="11" spans="1:14" ht="27.95" customHeight="1">
      <c r="A11" s="1453" t="s">
        <v>518</v>
      </c>
      <c r="B11" s="1457" t="s">
        <v>2483</v>
      </c>
      <c r="C11" s="1465">
        <v>8</v>
      </c>
      <c r="D11" s="1483"/>
      <c r="E11" s="1448" t="s">
        <v>2507</v>
      </c>
      <c r="F11" s="1449" t="s">
        <v>2508</v>
      </c>
      <c r="G11" s="1449" t="s">
        <v>2509</v>
      </c>
      <c r="H11" s="1467"/>
      <c r="I11" s="1475"/>
      <c r="J11" s="1472"/>
      <c r="K11" s="1486"/>
      <c r="L11" s="1487"/>
      <c r="M11" s="1445"/>
      <c r="N11" s="1476" t="s">
        <v>2484</v>
      </c>
    </row>
    <row r="12" spans="1:14" ht="27.95" customHeight="1">
      <c r="A12" s="1456" t="s">
        <v>520</v>
      </c>
      <c r="B12" s="1457" t="s">
        <v>2485</v>
      </c>
      <c r="C12" s="1465">
        <v>9</v>
      </c>
      <c r="D12" s="1483"/>
      <c r="E12" s="1450" t="s">
        <v>2510</v>
      </c>
      <c r="F12" s="1451" t="s">
        <v>2511</v>
      </c>
      <c r="G12" s="1451" t="s">
        <v>2512</v>
      </c>
      <c r="H12" s="1468"/>
      <c r="I12" s="1475"/>
      <c r="J12" s="1472"/>
      <c r="K12" s="1486"/>
      <c r="L12" s="1487"/>
      <c r="M12" s="1445"/>
      <c r="N12" s="1445"/>
    </row>
    <row r="13" spans="1:14" ht="27.95" customHeight="1">
      <c r="A13" s="1478"/>
      <c r="B13" s="1479">
        <v>16</v>
      </c>
      <c r="C13" s="1465">
        <v>10</v>
      </c>
      <c r="D13" s="1483"/>
      <c r="E13" s="1450" t="s">
        <v>2513</v>
      </c>
      <c r="F13" s="1451" t="s">
        <v>2514</v>
      </c>
      <c r="G13" s="1451" t="s">
        <v>2515</v>
      </c>
      <c r="H13" s="1468"/>
      <c r="I13" s="1480"/>
      <c r="J13" s="1481"/>
      <c r="K13" s="1488"/>
      <c r="L13" s="1489"/>
      <c r="M13" s="1445"/>
      <c r="N13" s="1445"/>
    </row>
    <row r="14" spans="1:14" ht="20.25">
      <c r="A14" s="1478"/>
      <c r="B14" s="1479"/>
      <c r="C14" s="1465">
        <v>11</v>
      </c>
      <c r="D14" s="1483"/>
      <c r="E14" s="1450" t="s">
        <v>2516</v>
      </c>
      <c r="F14" s="1451" t="s">
        <v>2517</v>
      </c>
      <c r="G14" s="1451" t="s">
        <v>2518</v>
      </c>
      <c r="H14" s="1468"/>
      <c r="I14" s="1480"/>
      <c r="J14" s="1481"/>
      <c r="K14" s="1488"/>
      <c r="L14" s="1489"/>
      <c r="M14" s="1445"/>
      <c r="N14" s="1445"/>
    </row>
    <row r="15" spans="1:14" ht="20.25">
      <c r="A15" s="1478"/>
      <c r="B15" s="1479"/>
      <c r="C15" s="1465">
        <v>12</v>
      </c>
      <c r="D15" s="1483"/>
      <c r="E15" s="1450" t="s">
        <v>2519</v>
      </c>
      <c r="F15" s="1451" t="s">
        <v>2520</v>
      </c>
      <c r="G15" s="1451" t="s">
        <v>2521</v>
      </c>
      <c r="H15" s="1468"/>
      <c r="I15" s="1480"/>
      <c r="J15" s="1481"/>
      <c r="K15" s="1488"/>
      <c r="L15" s="1489"/>
      <c r="M15" s="1445"/>
      <c r="N15" s="1445"/>
    </row>
    <row r="16" spans="1:14" ht="20.25">
      <c r="A16" s="1478"/>
      <c r="B16" s="1479"/>
      <c r="C16" s="1465">
        <v>13</v>
      </c>
      <c r="D16" s="1483"/>
      <c r="E16" s="1450" t="s">
        <v>2522</v>
      </c>
      <c r="F16" s="1451" t="s">
        <v>2523</v>
      </c>
      <c r="G16" s="1451" t="s">
        <v>2524</v>
      </c>
      <c r="H16" s="1468"/>
      <c r="I16" s="1480"/>
      <c r="J16" s="1481"/>
      <c r="K16" s="1488"/>
      <c r="L16" s="1489"/>
      <c r="M16" s="1445"/>
      <c r="N16" s="1445"/>
    </row>
    <row r="17" spans="1:12" ht="20.25">
      <c r="A17" s="1478"/>
      <c r="B17" s="1479"/>
      <c r="C17" s="1465">
        <v>14</v>
      </c>
      <c r="D17" s="1483"/>
      <c r="E17" s="1450" t="s">
        <v>2525</v>
      </c>
      <c r="F17" s="1451" t="s">
        <v>2526</v>
      </c>
      <c r="G17" s="1451" t="s">
        <v>2527</v>
      </c>
      <c r="H17" s="1468"/>
      <c r="I17" s="1480"/>
      <c r="J17" s="1481"/>
      <c r="K17" s="1488"/>
      <c r="L17" s="1489"/>
    </row>
    <row r="18" spans="1:12" ht="20.25">
      <c r="A18" s="1478"/>
      <c r="B18" s="1479"/>
      <c r="C18" s="1465">
        <v>15</v>
      </c>
      <c r="D18" s="1483"/>
      <c r="E18" s="1450" t="s">
        <v>2528</v>
      </c>
      <c r="F18" s="1451" t="s">
        <v>2529</v>
      </c>
      <c r="G18" s="1451" t="s">
        <v>2530</v>
      </c>
      <c r="H18" s="1468"/>
      <c r="I18" s="1480"/>
      <c r="J18" s="1481"/>
      <c r="K18" s="1488"/>
      <c r="L18" s="1489"/>
    </row>
    <row r="19" spans="1:12" ht="20.25">
      <c r="A19" s="1478"/>
      <c r="B19" s="1479"/>
      <c r="C19" s="1465">
        <v>16</v>
      </c>
      <c r="D19" s="1483"/>
      <c r="E19" s="1450" t="s">
        <v>2531</v>
      </c>
      <c r="F19" s="1451" t="s">
        <v>2532</v>
      </c>
      <c r="G19" s="1451" t="s">
        <v>2533</v>
      </c>
      <c r="H19" s="1468"/>
      <c r="I19" s="1480"/>
      <c r="J19" s="1481"/>
      <c r="K19" s="1488"/>
      <c r="L19" s="1489"/>
    </row>
  </sheetData>
  <mergeCells count="3">
    <mergeCell ref="A2:B2"/>
    <mergeCell ref="C2:H2"/>
    <mergeCell ref="I2:L2"/>
  </mergeCells>
  <phoneticPr fontId="20" type="noConversion"/>
  <hyperlinks>
    <hyperlink ref="B10" r:id="rId1" xr:uid="{00000000-0004-0000-0000-000000000000}"/>
  </hyperlinks>
  <pageMargins left="0.7" right="0.7" top="0.75" bottom="0.75" header="0.3" footer="0.3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75A4-1932-47ED-879E-E86518037BE9}">
  <sheetPr codeName="Sheet71">
    <tabColor theme="1"/>
  </sheetPr>
  <dimension ref="A2:M13"/>
  <sheetViews>
    <sheetView zoomScaleNormal="100" workbookViewId="0">
      <selection activeCell="I28" sqref="I28"/>
    </sheetView>
  </sheetViews>
  <sheetFormatPr defaultColWidth="32.5546875" defaultRowHeight="13.5"/>
  <cols>
    <col min="1" max="1" width="23" bestFit="1" customWidth="1"/>
    <col min="2" max="2" width="31.5546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2" spans="1:13" ht="21" customHeight="1" thickBot="1">
      <c r="A2" s="2238" t="s">
        <v>103</v>
      </c>
      <c r="B2" s="2238"/>
      <c r="C2" s="2237" t="s">
        <v>104</v>
      </c>
      <c r="D2" s="2237"/>
      <c r="E2" s="2237"/>
      <c r="F2" s="2237"/>
      <c r="G2" s="2237"/>
      <c r="H2" s="2237"/>
      <c r="I2" s="1233"/>
      <c r="J2" s="1233"/>
      <c r="K2" s="1233"/>
      <c r="L2" s="1233"/>
      <c r="M2" s="1233"/>
    </row>
    <row r="3" spans="1:13" ht="17.25" thickBot="1">
      <c r="A3" s="1601" t="s">
        <v>507</v>
      </c>
      <c r="B3" s="1602" t="s">
        <v>2139</v>
      </c>
      <c r="C3" s="1207" t="s">
        <v>956</v>
      </c>
      <c r="D3" s="1207" t="s">
        <v>957</v>
      </c>
      <c r="E3" s="1207" t="s">
        <v>230</v>
      </c>
      <c r="F3" s="1207" t="s">
        <v>111</v>
      </c>
      <c r="G3" s="1207" t="s">
        <v>958</v>
      </c>
      <c r="H3" s="1601" t="s">
        <v>113</v>
      </c>
      <c r="I3" s="1595" t="s">
        <v>2422</v>
      </c>
      <c r="J3" s="1363" t="s">
        <v>2423</v>
      </c>
      <c r="K3" s="1363" t="s">
        <v>2424</v>
      </c>
      <c r="L3" s="1364" t="s">
        <v>2425</v>
      </c>
      <c r="M3" s="1236"/>
    </row>
    <row r="4" spans="1:13" ht="16.5">
      <c r="A4" s="1601" t="s">
        <v>508</v>
      </c>
      <c r="B4" s="1602" t="s">
        <v>2284</v>
      </c>
      <c r="C4" s="1207">
        <v>1</v>
      </c>
      <c r="D4" s="2239">
        <v>44170</v>
      </c>
      <c r="E4" s="1234" t="s">
        <v>2285</v>
      </c>
      <c r="F4" s="1234" t="s">
        <v>2286</v>
      </c>
      <c r="G4" s="1234" t="s">
        <v>2287</v>
      </c>
      <c r="H4" s="1601"/>
      <c r="I4" s="1233"/>
      <c r="J4" s="1237" t="s">
        <v>989</v>
      </c>
      <c r="K4" s="1238"/>
      <c r="L4" s="1238"/>
      <c r="M4" s="1239"/>
    </row>
    <row r="5" spans="1:13" ht="16.5">
      <c r="A5" s="1603" t="s">
        <v>120</v>
      </c>
      <c r="B5" s="1602" t="s">
        <v>2588</v>
      </c>
      <c r="C5" s="1207">
        <v>2</v>
      </c>
      <c r="D5" s="2240"/>
      <c r="E5" s="1234"/>
      <c r="F5" s="1234"/>
      <c r="G5" s="1234"/>
      <c r="H5" s="1601"/>
      <c r="I5" s="1233"/>
      <c r="J5" s="1233"/>
      <c r="K5" s="1233"/>
      <c r="L5" s="1233"/>
      <c r="M5" s="1233"/>
    </row>
    <row r="6" spans="1:13" ht="27">
      <c r="A6" s="1601" t="s">
        <v>510</v>
      </c>
      <c r="B6" s="1602" t="s">
        <v>2653</v>
      </c>
      <c r="C6" s="1207">
        <v>3</v>
      </c>
      <c r="D6" s="2240"/>
      <c r="E6" s="1234"/>
      <c r="F6" s="1234"/>
      <c r="G6" s="1234"/>
      <c r="H6" s="1601"/>
      <c r="I6" s="1233"/>
      <c r="J6" s="1233"/>
      <c r="K6" s="1233"/>
      <c r="L6" s="1233"/>
      <c r="M6" s="1233"/>
    </row>
    <row r="7" spans="1:13" ht="16.5">
      <c r="A7" s="1601" t="s">
        <v>511</v>
      </c>
      <c r="B7" s="1602" t="s">
        <v>2288</v>
      </c>
      <c r="C7" s="1207">
        <v>4</v>
      </c>
      <c r="D7" s="2240"/>
      <c r="E7" s="1234"/>
      <c r="F7" s="1234"/>
      <c r="G7" s="1234"/>
      <c r="H7" s="1601"/>
      <c r="I7" s="1233"/>
      <c r="J7" s="1233"/>
      <c r="K7" s="1233"/>
      <c r="L7" s="1233"/>
      <c r="M7" s="1233"/>
    </row>
    <row r="8" spans="1:13" ht="16.5">
      <c r="A8" s="1601" t="s">
        <v>513</v>
      </c>
      <c r="B8" s="1602" t="s">
        <v>2289</v>
      </c>
      <c r="C8" s="1207">
        <v>5</v>
      </c>
      <c r="D8" s="2240"/>
      <c r="E8" s="1234"/>
      <c r="F8" s="1234"/>
      <c r="G8" s="1234"/>
      <c r="H8" s="1601"/>
      <c r="I8" s="1233"/>
      <c r="J8" s="1233"/>
      <c r="K8" s="1233"/>
      <c r="L8" s="1233"/>
      <c r="M8" s="1233"/>
    </row>
    <row r="9" spans="1:13" ht="16.5">
      <c r="A9" s="1601" t="s">
        <v>515</v>
      </c>
      <c r="B9" s="1602" t="s">
        <v>2290</v>
      </c>
      <c r="C9" s="1207">
        <v>6</v>
      </c>
      <c r="D9" s="2240"/>
      <c r="E9" s="1234"/>
      <c r="F9" s="1234"/>
      <c r="G9" s="1234"/>
      <c r="H9" s="1601"/>
      <c r="I9" s="1233"/>
      <c r="J9" s="1233"/>
      <c r="K9" s="1233"/>
      <c r="L9" s="1233"/>
      <c r="M9" s="1233"/>
    </row>
    <row r="10" spans="1:13" ht="16.5">
      <c r="A10" s="1234" t="s">
        <v>975</v>
      </c>
      <c r="B10" s="1604" t="s">
        <v>2332</v>
      </c>
      <c r="C10" s="1207">
        <v>7</v>
      </c>
      <c r="D10" s="2240"/>
      <c r="E10" s="1234"/>
      <c r="F10" s="1234"/>
      <c r="G10" s="1234"/>
      <c r="H10" s="1601"/>
      <c r="I10" s="1233"/>
      <c r="J10" s="1233"/>
      <c r="K10" s="1233"/>
      <c r="L10" s="1233"/>
      <c r="M10" s="1233"/>
    </row>
    <row r="11" spans="1:13" ht="16.5">
      <c r="A11" s="1601" t="s">
        <v>518</v>
      </c>
      <c r="B11" s="1602" t="s">
        <v>2284</v>
      </c>
      <c r="C11" s="1207">
        <v>8</v>
      </c>
      <c r="D11" s="2240"/>
      <c r="E11" s="1601"/>
      <c r="F11" s="1601"/>
      <c r="G11" s="1601"/>
      <c r="H11" s="1601"/>
      <c r="I11" s="1233"/>
      <c r="J11" s="1233"/>
      <c r="K11" s="1233"/>
      <c r="L11" s="1233"/>
      <c r="M11" s="1233"/>
    </row>
    <row r="12" spans="1:13" ht="16.5">
      <c r="A12" s="1605" t="s">
        <v>520</v>
      </c>
      <c r="B12" s="1602" t="s">
        <v>2291</v>
      </c>
      <c r="C12" s="1207">
        <v>9</v>
      </c>
      <c r="D12" s="2240"/>
      <c r="E12" s="1601"/>
      <c r="F12" s="1601"/>
      <c r="G12" s="1601"/>
      <c r="H12" s="1601"/>
      <c r="I12" s="1233"/>
      <c r="J12" s="1233"/>
      <c r="K12" s="1233"/>
      <c r="L12" s="1233"/>
      <c r="M12" s="1233"/>
    </row>
    <row r="13" spans="1:13" ht="16.5">
      <c r="A13" s="1606"/>
      <c r="B13" s="1602">
        <v>1</v>
      </c>
      <c r="C13" s="1207">
        <v>10</v>
      </c>
      <c r="D13" s="2240"/>
      <c r="E13" s="1601"/>
      <c r="F13" s="1601"/>
      <c r="G13" s="1601"/>
      <c r="H13" s="1601"/>
      <c r="I13" s="1233"/>
      <c r="J13" s="1233"/>
      <c r="K13" s="1233"/>
      <c r="L13" s="1233"/>
      <c r="M13" s="1233"/>
    </row>
  </sheetData>
  <mergeCells count="3">
    <mergeCell ref="C2:H2"/>
    <mergeCell ref="A2:B2"/>
    <mergeCell ref="D4:D13"/>
  </mergeCells>
  <phoneticPr fontId="20" type="noConversion"/>
  <hyperlinks>
    <hyperlink ref="B10" r:id="rId1" xr:uid="{CDA237CC-423B-4D47-AA30-55A1E0145495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0D76-013D-42EE-94CD-3326B0773DE5}">
  <sheetPr codeName="Sheet8">
    <pageSetUpPr fitToPage="1"/>
  </sheetPr>
  <dimension ref="A1:K103"/>
  <sheetViews>
    <sheetView topLeftCell="A28" workbookViewId="0">
      <selection activeCell="A70" sqref="A70:A72"/>
    </sheetView>
  </sheetViews>
  <sheetFormatPr defaultColWidth="10.88671875" defaultRowHeight="16.5"/>
  <cols>
    <col min="1" max="1" width="22.21875" style="32" bestFit="1" customWidth="1"/>
    <col min="2" max="2" width="8.6640625" style="32" bestFit="1" customWidth="1"/>
    <col min="3" max="3" width="6.88671875" style="32" bestFit="1" customWidth="1"/>
    <col min="4" max="4" width="12.33203125" style="32" bestFit="1" customWidth="1"/>
    <col min="5" max="5" width="8.6640625" style="32" bestFit="1" customWidth="1"/>
    <col min="6" max="6" width="12.44140625" style="32" bestFit="1" customWidth="1"/>
    <col min="7" max="7" width="9.6640625" style="32" bestFit="1" customWidth="1"/>
    <col min="8" max="8" width="8.6640625" style="32" bestFit="1" customWidth="1"/>
    <col min="9" max="9" width="8.6640625" style="33" bestFit="1" customWidth="1"/>
    <col min="10" max="10" width="14.33203125" style="32" bestFit="1" customWidth="1"/>
    <col min="11" max="11" width="8.6640625" style="32" bestFit="1" customWidth="1"/>
    <col min="12" max="16384" width="10.88671875" style="32"/>
  </cols>
  <sheetData>
    <row r="1" spans="1:11" ht="54.75" thickBot="1">
      <c r="A1" s="1679" t="s">
        <v>173</v>
      </c>
      <c r="B1" s="1680"/>
      <c r="C1" s="1680"/>
      <c r="D1" s="1680"/>
      <c r="E1" s="1680"/>
      <c r="F1" s="1680"/>
      <c r="G1" s="1680"/>
      <c r="H1" s="1680"/>
      <c r="I1" s="1680"/>
      <c r="J1" s="1680"/>
      <c r="K1" s="1681"/>
    </row>
    <row r="2" spans="1:11">
      <c r="A2" s="1682" t="s">
        <v>266</v>
      </c>
      <c r="B2" s="1683"/>
      <c r="C2" s="1683"/>
      <c r="D2" s="1683"/>
      <c r="E2" s="1683"/>
      <c r="F2" s="1683"/>
      <c r="G2" s="1683"/>
      <c r="H2" s="1683"/>
      <c r="I2" s="1683"/>
      <c r="J2" s="1683"/>
      <c r="K2" s="1684"/>
    </row>
    <row r="3" spans="1:11" ht="35.1" customHeight="1">
      <c r="A3" s="1685"/>
      <c r="B3" s="1686"/>
      <c r="C3" s="1686"/>
      <c r="D3" s="1686"/>
      <c r="E3" s="1686"/>
      <c r="F3" s="1686"/>
      <c r="G3" s="1686"/>
      <c r="H3" s="1686"/>
      <c r="I3" s="1686"/>
      <c r="J3" s="1686"/>
      <c r="K3" s="1687"/>
    </row>
    <row r="4" spans="1:11" s="5" customFormat="1" ht="35.1" customHeight="1">
      <c r="A4" s="1673" t="s">
        <v>174</v>
      </c>
      <c r="B4" s="1674"/>
      <c r="C4" s="1675" t="s">
        <v>175</v>
      </c>
      <c r="D4" s="1675"/>
      <c r="E4" s="1675"/>
      <c r="F4" s="1674" t="s">
        <v>176</v>
      </c>
      <c r="G4" s="1688" t="s">
        <v>655</v>
      </c>
      <c r="H4" s="1689"/>
      <c r="I4" s="1674" t="s">
        <v>177</v>
      </c>
      <c r="J4" s="1676" t="s">
        <v>178</v>
      </c>
      <c r="K4" s="1677"/>
    </row>
    <row r="5" spans="1:11" s="5" customFormat="1" ht="35.1" customHeight="1">
      <c r="A5" s="1673"/>
      <c r="B5" s="1674"/>
      <c r="C5" s="1675"/>
      <c r="D5" s="1675"/>
      <c r="E5" s="1675"/>
      <c r="F5" s="1674"/>
      <c r="G5" s="1690"/>
      <c r="H5" s="1691"/>
      <c r="I5" s="1674"/>
      <c r="J5" s="1676"/>
      <c r="K5" s="1677"/>
    </row>
    <row r="6" spans="1:11" s="5" customFormat="1" ht="35.1" customHeight="1">
      <c r="A6" s="1673" t="s">
        <v>179</v>
      </c>
      <c r="B6" s="1674"/>
      <c r="C6" s="1675" t="s">
        <v>267</v>
      </c>
      <c r="D6" s="1675"/>
      <c r="E6" s="1675"/>
      <c r="F6" s="1675"/>
      <c r="G6" s="1675"/>
      <c r="H6" s="1675"/>
      <c r="I6" s="1674" t="s">
        <v>180</v>
      </c>
      <c r="J6" s="1676" t="s">
        <v>181</v>
      </c>
      <c r="K6" s="1677"/>
    </row>
    <row r="7" spans="1:11" s="5" customFormat="1" ht="35.1" customHeight="1">
      <c r="A7" s="1673"/>
      <c r="B7" s="1674"/>
      <c r="C7" s="1675"/>
      <c r="D7" s="1675"/>
      <c r="E7" s="1675"/>
      <c r="F7" s="1675"/>
      <c r="G7" s="1675"/>
      <c r="H7" s="1675"/>
      <c r="I7" s="1674"/>
      <c r="J7" s="1676"/>
      <c r="K7" s="1677"/>
    </row>
    <row r="8" spans="1:11" s="5" customFormat="1" ht="35.1" customHeight="1">
      <c r="A8" s="1673" t="s">
        <v>182</v>
      </c>
      <c r="B8" s="1674"/>
      <c r="C8" s="1675" t="s">
        <v>268</v>
      </c>
      <c r="D8" s="1675"/>
      <c r="E8" s="1675"/>
      <c r="F8" s="1675"/>
      <c r="G8" s="1675"/>
      <c r="H8" s="1675"/>
      <c r="I8" s="1675"/>
      <c r="J8" s="1675"/>
      <c r="K8" s="1678"/>
    </row>
    <row r="9" spans="1:11" s="5" customFormat="1" ht="35.1" customHeight="1">
      <c r="A9" s="1673"/>
      <c r="B9" s="1674"/>
      <c r="C9" s="1675"/>
      <c r="D9" s="1675"/>
      <c r="E9" s="1675"/>
      <c r="F9" s="1675"/>
      <c r="G9" s="1675"/>
      <c r="H9" s="1675"/>
      <c r="I9" s="1675"/>
      <c r="J9" s="1675"/>
      <c r="K9" s="1678"/>
    </row>
    <row r="10" spans="1:11" ht="35.1" customHeight="1">
      <c r="A10" s="1685" t="s">
        <v>269</v>
      </c>
      <c r="B10" s="1686"/>
      <c r="C10" s="1686"/>
      <c r="D10" s="1686"/>
      <c r="E10" s="1686"/>
      <c r="F10" s="1686"/>
      <c r="G10" s="1686"/>
      <c r="H10" s="1686"/>
      <c r="I10" s="1686"/>
      <c r="J10" s="1686"/>
      <c r="K10" s="1687"/>
    </row>
    <row r="11" spans="1:11" ht="35.1" customHeight="1">
      <c r="A11" s="1685"/>
      <c r="B11" s="1686"/>
      <c r="C11" s="1686"/>
      <c r="D11" s="1686"/>
      <c r="E11" s="1686"/>
      <c r="F11" s="1686"/>
      <c r="G11" s="1686"/>
      <c r="H11" s="1686"/>
      <c r="I11" s="1686"/>
      <c r="J11" s="1686"/>
      <c r="K11" s="1687"/>
    </row>
    <row r="12" spans="1:11" ht="35.1" customHeight="1">
      <c r="A12" s="1692" t="s">
        <v>270</v>
      </c>
      <c r="B12" s="1693"/>
      <c r="C12" s="1693"/>
      <c r="D12" s="1693"/>
      <c r="E12" s="1693"/>
      <c r="F12" s="1693"/>
      <c r="G12" s="1693"/>
      <c r="H12" s="1693"/>
      <c r="I12" s="1693"/>
      <c r="J12" s="1693"/>
      <c r="K12" s="1694"/>
    </row>
    <row r="13" spans="1:11" s="5" customFormat="1" ht="35.1" customHeight="1">
      <c r="A13" s="1673" t="s">
        <v>536</v>
      </c>
      <c r="B13" s="1674"/>
      <c r="C13" s="1695" t="s">
        <v>271</v>
      </c>
      <c r="D13" s="1695"/>
      <c r="E13" s="1695"/>
      <c r="F13" s="1695"/>
      <c r="G13" s="1695"/>
      <c r="H13" s="1695"/>
      <c r="I13" s="1674" t="s">
        <v>280</v>
      </c>
      <c r="J13" s="1676" t="s">
        <v>283</v>
      </c>
      <c r="K13" s="1677"/>
    </row>
    <row r="14" spans="1:11" s="5" customFormat="1" ht="35.1" customHeight="1">
      <c r="A14" s="1673"/>
      <c r="B14" s="1674"/>
      <c r="C14" s="1695"/>
      <c r="D14" s="1695"/>
      <c r="E14" s="1695"/>
      <c r="F14" s="1695"/>
      <c r="G14" s="1695"/>
      <c r="H14" s="1695"/>
      <c r="I14" s="1674"/>
      <c r="J14" s="1676"/>
      <c r="K14" s="1677"/>
    </row>
    <row r="15" spans="1:11" s="5" customFormat="1" ht="35.1" customHeight="1">
      <c r="A15" s="1673" t="s">
        <v>183</v>
      </c>
      <c r="B15" s="1674"/>
      <c r="C15" s="1675" t="s">
        <v>178</v>
      </c>
      <c r="D15" s="1675"/>
      <c r="E15" s="1674" t="s">
        <v>184</v>
      </c>
      <c r="F15" s="1674"/>
      <c r="G15" s="1675" t="s">
        <v>185</v>
      </c>
      <c r="H15" s="1675"/>
      <c r="I15" s="1674" t="s">
        <v>281</v>
      </c>
      <c r="J15" s="1676" t="s">
        <v>282</v>
      </c>
      <c r="K15" s="1677"/>
    </row>
    <row r="16" spans="1:11" s="5" customFormat="1" ht="35.1" customHeight="1">
      <c r="A16" s="1673"/>
      <c r="B16" s="1674"/>
      <c r="C16" s="1675"/>
      <c r="D16" s="1675"/>
      <c r="E16" s="1674"/>
      <c r="F16" s="1674"/>
      <c r="G16" s="1675"/>
      <c r="H16" s="1675"/>
      <c r="I16" s="1674"/>
      <c r="J16" s="1676"/>
      <c r="K16" s="1677"/>
    </row>
    <row r="17" spans="1:11" s="5" customFormat="1" ht="35.1" customHeight="1">
      <c r="A17" s="1673" t="s">
        <v>186</v>
      </c>
      <c r="B17" s="1674"/>
      <c r="C17" s="1674"/>
      <c r="D17" s="1674"/>
      <c r="E17" s="1674" t="s">
        <v>187</v>
      </c>
      <c r="F17" s="1674"/>
      <c r="G17" s="1674" t="s">
        <v>285</v>
      </c>
      <c r="H17" s="1674" t="s">
        <v>284</v>
      </c>
      <c r="I17" s="1674"/>
      <c r="J17" s="1674" t="s">
        <v>293</v>
      </c>
      <c r="K17" s="1696"/>
    </row>
    <row r="18" spans="1:11" s="5" customFormat="1" ht="35.1" customHeight="1">
      <c r="A18" s="1673"/>
      <c r="B18" s="1674"/>
      <c r="C18" s="1674"/>
      <c r="D18" s="1674"/>
      <c r="E18" s="1674"/>
      <c r="F18" s="1674"/>
      <c r="G18" s="1674"/>
      <c r="H18" s="1674"/>
      <c r="I18" s="1674"/>
      <c r="J18" s="1674"/>
      <c r="K18" s="1696"/>
    </row>
    <row r="19" spans="1:11" s="5" customFormat="1" ht="35.1" customHeight="1">
      <c r="A19" s="1697" t="s">
        <v>286</v>
      </c>
      <c r="B19" s="1675"/>
      <c r="C19" s="1675"/>
      <c r="D19" s="1675"/>
      <c r="E19" s="1675" t="s">
        <v>188</v>
      </c>
      <c r="F19" s="1675"/>
      <c r="G19" s="1698" t="s">
        <v>538</v>
      </c>
      <c r="H19" s="1676" t="s">
        <v>190</v>
      </c>
      <c r="I19" s="1676" t="s">
        <v>36</v>
      </c>
      <c r="J19" s="1701" t="s">
        <v>191</v>
      </c>
      <c r="K19" s="1702"/>
    </row>
    <row r="20" spans="1:11" s="5" customFormat="1" ht="35.1" customHeight="1">
      <c r="A20" s="1697" t="s">
        <v>322</v>
      </c>
      <c r="B20" s="1675"/>
      <c r="C20" s="1675"/>
      <c r="D20" s="1675"/>
      <c r="E20" s="1675" t="s">
        <v>301</v>
      </c>
      <c r="F20" s="1675"/>
      <c r="G20" s="1699"/>
      <c r="H20" s="1676"/>
      <c r="I20" s="1676"/>
      <c r="J20" s="1701" t="s">
        <v>192</v>
      </c>
      <c r="K20" s="1702"/>
    </row>
    <row r="21" spans="1:11" s="5" customFormat="1" ht="17.25">
      <c r="A21" s="1697" t="s">
        <v>287</v>
      </c>
      <c r="B21" s="1675"/>
      <c r="C21" s="1675"/>
      <c r="D21" s="1675"/>
      <c r="E21" s="1703" t="s">
        <v>272</v>
      </c>
      <c r="F21" s="1703"/>
      <c r="G21" s="1700"/>
      <c r="H21" s="1676" t="s">
        <v>193</v>
      </c>
      <c r="I21" s="1704"/>
      <c r="J21" s="1705"/>
      <c r="K21" s="1706"/>
    </row>
    <row r="22" spans="1:11" s="5" customFormat="1" ht="17.25">
      <c r="A22" s="1707" t="s">
        <v>288</v>
      </c>
      <c r="B22" s="1708"/>
      <c r="C22" s="1708"/>
      <c r="D22" s="1708"/>
      <c r="E22" s="1703" t="s">
        <v>189</v>
      </c>
      <c r="F22" s="1703"/>
      <c r="G22" s="1709"/>
      <c r="H22" s="1676"/>
      <c r="I22" s="1704"/>
      <c r="J22" s="1705"/>
      <c r="K22" s="1706"/>
    </row>
    <row r="23" spans="1:11" s="5" customFormat="1" ht="17.25">
      <c r="A23" s="1707" t="s">
        <v>289</v>
      </c>
      <c r="B23" s="1708"/>
      <c r="C23" s="1708"/>
      <c r="D23" s="1708"/>
      <c r="E23" s="1703" t="s">
        <v>302</v>
      </c>
      <c r="F23" s="1703"/>
      <c r="G23" s="1710"/>
      <c r="H23" s="1676" t="s">
        <v>194</v>
      </c>
      <c r="I23" s="1704"/>
      <c r="J23" s="1705"/>
      <c r="K23" s="1706"/>
    </row>
    <row r="24" spans="1:11" s="5" customFormat="1" ht="17.25">
      <c r="A24" s="1707" t="s">
        <v>290</v>
      </c>
      <c r="B24" s="1708"/>
      <c r="C24" s="1708"/>
      <c r="D24" s="1708"/>
      <c r="E24" s="1675" t="s">
        <v>273</v>
      </c>
      <c r="F24" s="1675"/>
      <c r="G24" s="1710"/>
      <c r="H24" s="1676"/>
      <c r="I24" s="1704"/>
      <c r="J24" s="1705"/>
      <c r="K24" s="1706"/>
    </row>
    <row r="25" spans="1:11" s="5" customFormat="1" ht="17.25">
      <c r="A25" s="1707" t="s">
        <v>291</v>
      </c>
      <c r="B25" s="1708"/>
      <c r="C25" s="1708"/>
      <c r="D25" s="1708"/>
      <c r="E25" s="1712"/>
      <c r="F25" s="1712"/>
      <c r="G25" s="1710"/>
      <c r="H25" s="1676" t="s">
        <v>195</v>
      </c>
      <c r="I25" s="1704"/>
      <c r="J25" s="1705"/>
      <c r="K25" s="1706"/>
    </row>
    <row r="26" spans="1:11" s="5" customFormat="1" ht="17.25">
      <c r="A26" s="1713" t="s">
        <v>292</v>
      </c>
      <c r="B26" s="1714"/>
      <c r="C26" s="1714"/>
      <c r="D26" s="1714"/>
      <c r="E26" s="1712"/>
      <c r="F26" s="1712"/>
      <c r="G26" s="1710"/>
      <c r="H26" s="1676"/>
      <c r="I26" s="1704"/>
      <c r="J26" s="1705"/>
      <c r="K26" s="1706"/>
    </row>
    <row r="27" spans="1:11" s="5" customFormat="1" ht="17.25">
      <c r="A27" s="1713"/>
      <c r="B27" s="1714"/>
      <c r="C27" s="1714"/>
      <c r="D27" s="1714"/>
      <c r="E27" s="1712"/>
      <c r="F27" s="1712"/>
      <c r="G27" s="1710"/>
      <c r="H27" s="1715" t="s">
        <v>531</v>
      </c>
      <c r="I27" s="1715"/>
      <c r="J27" s="1705"/>
      <c r="K27" s="1706"/>
    </row>
    <row r="28" spans="1:11" s="5" customFormat="1" ht="17.25">
      <c r="A28" s="1713"/>
      <c r="B28" s="1714"/>
      <c r="C28" s="1714"/>
      <c r="D28" s="1714"/>
      <c r="E28" s="1712"/>
      <c r="F28" s="1712"/>
      <c r="G28" s="1711"/>
      <c r="H28" s="1715"/>
      <c r="I28" s="1715"/>
      <c r="J28" s="1705"/>
      <c r="K28" s="1706"/>
    </row>
    <row r="29" spans="1:11" ht="19.5">
      <c r="A29" s="1692" t="s">
        <v>274</v>
      </c>
      <c r="B29" s="1693"/>
      <c r="C29" s="1693"/>
      <c r="D29" s="1693"/>
      <c r="E29" s="1693"/>
      <c r="F29" s="1693"/>
      <c r="G29" s="1693"/>
      <c r="H29" s="1693"/>
      <c r="I29" s="1693"/>
      <c r="J29" s="1693"/>
      <c r="K29" s="1694"/>
    </row>
    <row r="30" spans="1:11" s="5" customFormat="1" ht="17.25">
      <c r="A30" s="1673" t="s">
        <v>196</v>
      </c>
      <c r="B30" s="1674"/>
      <c r="C30" s="1674"/>
      <c r="D30" s="1674" t="s">
        <v>197</v>
      </c>
      <c r="E30" s="1674"/>
      <c r="F30" s="1674" t="s">
        <v>296</v>
      </c>
      <c r="G30" s="1674" t="s">
        <v>295</v>
      </c>
      <c r="H30" s="1674"/>
      <c r="I30" s="1674"/>
      <c r="J30" s="1674" t="s">
        <v>297</v>
      </c>
      <c r="K30" s="1696"/>
    </row>
    <row r="31" spans="1:11" s="5" customFormat="1" ht="17.25">
      <c r="A31" s="1673"/>
      <c r="B31" s="1674"/>
      <c r="C31" s="1674"/>
      <c r="D31" s="1674"/>
      <c r="E31" s="1674"/>
      <c r="F31" s="1674"/>
      <c r="G31" s="1674"/>
      <c r="H31" s="1674"/>
      <c r="I31" s="1674"/>
      <c r="J31" s="1674"/>
      <c r="K31" s="1696"/>
    </row>
    <row r="32" spans="1:11" s="5" customFormat="1" ht="17.25">
      <c r="A32" s="1716" t="s">
        <v>328</v>
      </c>
      <c r="B32" s="1676"/>
      <c r="C32" s="1676"/>
      <c r="D32" s="1676" t="s">
        <v>275</v>
      </c>
      <c r="E32" s="1676"/>
      <c r="F32" s="1676" t="s">
        <v>198</v>
      </c>
      <c r="G32" s="1676" t="s">
        <v>300</v>
      </c>
      <c r="H32" s="1676"/>
      <c r="I32" s="1676"/>
      <c r="J32" s="1676" t="s">
        <v>294</v>
      </c>
      <c r="K32" s="1677"/>
    </row>
    <row r="33" spans="1:11" s="5" customFormat="1" ht="17.25">
      <c r="A33" s="1716"/>
      <c r="B33" s="1676"/>
      <c r="C33" s="1676"/>
      <c r="D33" s="1676"/>
      <c r="E33" s="1676"/>
      <c r="F33" s="1676"/>
      <c r="G33" s="1676"/>
      <c r="H33" s="1676"/>
      <c r="I33" s="1676"/>
      <c r="J33" s="1676"/>
      <c r="K33" s="1677"/>
    </row>
    <row r="34" spans="1:11" ht="19.5">
      <c r="A34" s="1692" t="s">
        <v>276</v>
      </c>
      <c r="B34" s="1693"/>
      <c r="C34" s="1693"/>
      <c r="D34" s="1693"/>
      <c r="E34" s="1693"/>
      <c r="F34" s="1693"/>
      <c r="G34" s="1693"/>
      <c r="H34" s="1693"/>
      <c r="I34" s="1693"/>
      <c r="J34" s="1693"/>
      <c r="K34" s="1694"/>
    </row>
    <row r="35" spans="1:11" s="5" customFormat="1" ht="17.25">
      <c r="A35" s="109" t="s">
        <v>174</v>
      </c>
      <c r="B35" s="1674" t="s">
        <v>179</v>
      </c>
      <c r="C35" s="1674"/>
      <c r="D35" s="110" t="s">
        <v>180</v>
      </c>
      <c r="E35" s="1674" t="s">
        <v>199</v>
      </c>
      <c r="F35" s="1674"/>
      <c r="G35" s="1674"/>
      <c r="H35" s="1674" t="s">
        <v>200</v>
      </c>
      <c r="I35" s="1674"/>
      <c r="J35" s="110" t="s">
        <v>277</v>
      </c>
      <c r="K35" s="112" t="s">
        <v>113</v>
      </c>
    </row>
    <row r="36" spans="1:11" s="5" customFormat="1" ht="17.25">
      <c r="A36" s="1716" t="s">
        <v>73</v>
      </c>
      <c r="B36" s="1676" t="s">
        <v>299</v>
      </c>
      <c r="C36" s="1676"/>
      <c r="D36" s="1676" t="s">
        <v>181</v>
      </c>
      <c r="E36" s="1676" t="s">
        <v>278</v>
      </c>
      <c r="F36" s="1676"/>
      <c r="G36" s="1676"/>
      <c r="H36" s="1717" t="e">
        <f>계약서!C35</f>
        <v>#N/A</v>
      </c>
      <c r="I36" s="1658"/>
      <c r="J36" s="1676">
        <v>64</v>
      </c>
      <c r="K36" s="1677" t="s">
        <v>298</v>
      </c>
    </row>
    <row r="37" spans="1:11" s="5" customFormat="1" ht="17.25">
      <c r="A37" s="1716"/>
      <c r="B37" s="1676"/>
      <c r="C37" s="1676"/>
      <c r="D37" s="1676"/>
      <c r="E37" s="1676"/>
      <c r="F37" s="1676"/>
      <c r="G37" s="1676"/>
      <c r="H37" s="1718" t="s">
        <v>537</v>
      </c>
      <c r="I37" s="1719"/>
      <c r="J37" s="1676"/>
      <c r="K37" s="1677"/>
    </row>
    <row r="38" spans="1:11">
      <c r="A38" s="1720" t="s">
        <v>279</v>
      </c>
      <c r="B38" s="1721"/>
      <c r="C38" s="1721"/>
      <c r="D38" s="1721"/>
      <c r="E38" s="1721"/>
      <c r="F38" s="1721"/>
      <c r="G38" s="1721"/>
      <c r="H38" s="1721"/>
      <c r="I38" s="1721"/>
      <c r="J38" s="1721"/>
      <c r="K38" s="1722"/>
    </row>
    <row r="39" spans="1:11">
      <c r="A39" s="1720"/>
      <c r="B39" s="1721"/>
      <c r="C39" s="1721"/>
      <c r="D39" s="1721"/>
      <c r="E39" s="1721"/>
      <c r="F39" s="1721"/>
      <c r="G39" s="1721"/>
      <c r="H39" s="1721"/>
      <c r="I39" s="1721"/>
      <c r="J39" s="1721"/>
      <c r="K39" s="1722"/>
    </row>
    <row r="40" spans="1:11" ht="19.5">
      <c r="A40" s="1723" t="s">
        <v>303</v>
      </c>
      <c r="B40" s="1724"/>
      <c r="C40" s="1724"/>
      <c r="D40" s="1724"/>
      <c r="E40" s="1724"/>
      <c r="F40" s="1724"/>
      <c r="G40" s="1724"/>
      <c r="H40" s="1724"/>
      <c r="I40" s="1724"/>
      <c r="J40" s="1724"/>
      <c r="K40" s="1725"/>
    </row>
    <row r="41" spans="1:11" s="5" customFormat="1" ht="17.25">
      <c r="A41" s="1673" t="s">
        <v>201</v>
      </c>
      <c r="B41" s="1674"/>
      <c r="C41" s="1674" t="s">
        <v>202</v>
      </c>
      <c r="D41" s="1674"/>
      <c r="E41" s="1674"/>
      <c r="F41" s="1674" t="s">
        <v>203</v>
      </c>
      <c r="G41" s="1674"/>
      <c r="H41" s="1674" t="s">
        <v>204</v>
      </c>
      <c r="I41" s="1674"/>
      <c r="J41" s="1674"/>
      <c r="K41" s="1696"/>
    </row>
    <row r="42" spans="1:11" s="5" customFormat="1" ht="17.25">
      <c r="A42" s="1716" t="s">
        <v>205</v>
      </c>
      <c r="B42" s="1676"/>
      <c r="C42" s="1676">
        <v>0</v>
      </c>
      <c r="D42" s="1676"/>
      <c r="E42" s="1676"/>
      <c r="F42" s="1676" t="s">
        <v>206</v>
      </c>
      <c r="G42" s="1676"/>
      <c r="H42" s="1676" t="s">
        <v>207</v>
      </c>
      <c r="I42" s="1676"/>
      <c r="J42" s="1676"/>
      <c r="K42" s="1677"/>
    </row>
    <row r="43" spans="1:11" s="5" customFormat="1" ht="17.25">
      <c r="A43" s="1716" t="s">
        <v>304</v>
      </c>
      <c r="B43" s="1676"/>
      <c r="C43" s="1676">
        <v>1</v>
      </c>
      <c r="D43" s="1676"/>
      <c r="E43" s="1676"/>
      <c r="F43" s="1676" t="s">
        <v>206</v>
      </c>
      <c r="G43" s="1676"/>
      <c r="H43" s="1676" t="s">
        <v>207</v>
      </c>
      <c r="I43" s="1676"/>
      <c r="J43" s="1676"/>
      <c r="K43" s="1677"/>
    </row>
    <row r="44" spans="1:11" s="5" customFormat="1" ht="17.25">
      <c r="A44" s="1716" t="s">
        <v>208</v>
      </c>
      <c r="B44" s="1676"/>
      <c r="C44" s="1676">
        <v>1</v>
      </c>
      <c r="D44" s="1676"/>
      <c r="E44" s="1676"/>
      <c r="F44" s="1676" t="s">
        <v>209</v>
      </c>
      <c r="G44" s="1676"/>
      <c r="H44" s="1676" t="s">
        <v>207</v>
      </c>
      <c r="I44" s="1676"/>
      <c r="J44" s="1676"/>
      <c r="K44" s="1677"/>
    </row>
    <row r="45" spans="1:11" s="5" customFormat="1" ht="17.25">
      <c r="A45" s="1716" t="s">
        <v>210</v>
      </c>
      <c r="B45" s="1676"/>
      <c r="C45" s="1676">
        <v>1</v>
      </c>
      <c r="D45" s="1676"/>
      <c r="E45" s="1676"/>
      <c r="F45" s="1676" t="s">
        <v>209</v>
      </c>
      <c r="G45" s="1676"/>
      <c r="H45" s="1676" t="s">
        <v>211</v>
      </c>
      <c r="I45" s="1676"/>
      <c r="J45" s="1676"/>
      <c r="K45" s="1677"/>
    </row>
    <row r="46" spans="1:11" s="5" customFormat="1" ht="17.25">
      <c r="A46" s="1716" t="s">
        <v>212</v>
      </c>
      <c r="B46" s="1676"/>
      <c r="C46" s="1676">
        <v>1</v>
      </c>
      <c r="D46" s="1676"/>
      <c r="E46" s="1676"/>
      <c r="F46" s="1676" t="s">
        <v>206</v>
      </c>
      <c r="G46" s="1676"/>
      <c r="H46" s="1676" t="s">
        <v>213</v>
      </c>
      <c r="I46" s="1676"/>
      <c r="J46" s="1676"/>
      <c r="K46" s="1677"/>
    </row>
    <row r="47" spans="1:11" s="5" customFormat="1" ht="17.25">
      <c r="A47" s="1716" t="s">
        <v>214</v>
      </c>
      <c r="B47" s="1676"/>
      <c r="C47" s="1676">
        <v>1</v>
      </c>
      <c r="D47" s="1676"/>
      <c r="E47" s="1676"/>
      <c r="F47" s="1676" t="s">
        <v>206</v>
      </c>
      <c r="G47" s="1676"/>
      <c r="H47" s="1676" t="s">
        <v>213</v>
      </c>
      <c r="I47" s="1676"/>
      <c r="J47" s="1676"/>
      <c r="K47" s="1677"/>
    </row>
    <row r="48" spans="1:11" s="5" customFormat="1" ht="17.25">
      <c r="A48" s="1716" t="s">
        <v>215</v>
      </c>
      <c r="B48" s="1676"/>
      <c r="C48" s="1676">
        <v>1</v>
      </c>
      <c r="D48" s="1676"/>
      <c r="E48" s="1676"/>
      <c r="F48" s="1676" t="s">
        <v>206</v>
      </c>
      <c r="G48" s="1676"/>
      <c r="H48" s="1676" t="s">
        <v>213</v>
      </c>
      <c r="I48" s="1676"/>
      <c r="J48" s="1676"/>
      <c r="K48" s="1677"/>
    </row>
    <row r="49" spans="1:11" s="5" customFormat="1" ht="17.25">
      <c r="A49" s="1716" t="s">
        <v>216</v>
      </c>
      <c r="B49" s="1676"/>
      <c r="C49" s="1676">
        <v>1</v>
      </c>
      <c r="D49" s="1676"/>
      <c r="E49" s="1676"/>
      <c r="F49" s="1676" t="s">
        <v>206</v>
      </c>
      <c r="G49" s="1676"/>
      <c r="H49" s="1676" t="s">
        <v>305</v>
      </c>
      <c r="I49" s="1676"/>
      <c r="J49" s="1676"/>
      <c r="K49" s="1677"/>
    </row>
    <row r="50" spans="1:11" s="5" customFormat="1" ht="17.25">
      <c r="A50" s="1716" t="s">
        <v>217</v>
      </c>
      <c r="B50" s="1676"/>
      <c r="C50" s="1676">
        <v>4</v>
      </c>
      <c r="D50" s="1676"/>
      <c r="E50" s="1676"/>
      <c r="F50" s="1676" t="s">
        <v>218</v>
      </c>
      <c r="G50" s="1676"/>
      <c r="H50" s="1676" t="s">
        <v>305</v>
      </c>
      <c r="I50" s="1676"/>
      <c r="J50" s="1676"/>
      <c r="K50" s="1677"/>
    </row>
    <row r="51" spans="1:11" s="5" customFormat="1" ht="17.25">
      <c r="A51" s="1716" t="s">
        <v>219</v>
      </c>
      <c r="B51" s="1676"/>
      <c r="C51" s="1676">
        <v>1</v>
      </c>
      <c r="D51" s="1676"/>
      <c r="E51" s="1676"/>
      <c r="F51" s="1676" t="s">
        <v>206</v>
      </c>
      <c r="G51" s="1676"/>
      <c r="H51" s="1676" t="s">
        <v>305</v>
      </c>
      <c r="I51" s="1676"/>
      <c r="J51" s="1676"/>
      <c r="K51" s="1677"/>
    </row>
    <row r="52" spans="1:11" s="5" customFormat="1" ht="17.25">
      <c r="A52" s="1726" t="s">
        <v>220</v>
      </c>
      <c r="B52" s="1727"/>
      <c r="C52" s="1730">
        <v>1</v>
      </c>
      <c r="D52" s="1731"/>
      <c r="E52" s="1727"/>
      <c r="F52" s="1730" t="s">
        <v>206</v>
      </c>
      <c r="G52" s="1727"/>
      <c r="H52" s="1730" t="s">
        <v>323</v>
      </c>
      <c r="I52" s="1731"/>
      <c r="J52" s="1731"/>
      <c r="K52" s="1734"/>
    </row>
    <row r="53" spans="1:11" s="5" customFormat="1" ht="17.25">
      <c r="A53" s="1728"/>
      <c r="B53" s="1729"/>
      <c r="C53" s="1732"/>
      <c r="D53" s="1733"/>
      <c r="E53" s="1729"/>
      <c r="F53" s="1732"/>
      <c r="G53" s="1729"/>
      <c r="H53" s="1732"/>
      <c r="I53" s="1733"/>
      <c r="J53" s="1733"/>
      <c r="K53" s="1735"/>
    </row>
    <row r="54" spans="1:11" s="5" customFormat="1" ht="17.25">
      <c r="A54" s="1716" t="s">
        <v>221</v>
      </c>
      <c r="B54" s="1676"/>
      <c r="C54" s="1676">
        <v>1</v>
      </c>
      <c r="D54" s="1676"/>
      <c r="E54" s="1676"/>
      <c r="F54" s="1676" t="s">
        <v>206</v>
      </c>
      <c r="G54" s="1676"/>
      <c r="H54" s="1676" t="s">
        <v>305</v>
      </c>
      <c r="I54" s="1676"/>
      <c r="J54" s="1676"/>
      <c r="K54" s="1677"/>
    </row>
    <row r="55" spans="1:11" s="5" customFormat="1" ht="17.25">
      <c r="A55" s="1716" t="s">
        <v>222</v>
      </c>
      <c r="B55" s="1676"/>
      <c r="C55" s="1676">
        <v>1</v>
      </c>
      <c r="D55" s="1676"/>
      <c r="E55" s="1676"/>
      <c r="F55" s="1676" t="s">
        <v>206</v>
      </c>
      <c r="G55" s="1676"/>
      <c r="H55" s="1676" t="s">
        <v>305</v>
      </c>
      <c r="I55" s="1676"/>
      <c r="J55" s="1676"/>
      <c r="K55" s="1677"/>
    </row>
    <row r="56" spans="1:11" s="5" customFormat="1" ht="17.25">
      <c r="A56" s="1716" t="s">
        <v>223</v>
      </c>
      <c r="B56" s="1676"/>
      <c r="C56" s="1676">
        <v>4</v>
      </c>
      <c r="D56" s="1676"/>
      <c r="E56" s="1676"/>
      <c r="F56" s="1676" t="s">
        <v>206</v>
      </c>
      <c r="G56" s="1676"/>
      <c r="H56" s="1676" t="s">
        <v>305</v>
      </c>
      <c r="I56" s="1676"/>
      <c r="J56" s="1676"/>
      <c r="K56" s="1677"/>
    </row>
    <row r="57" spans="1:11" s="5" customFormat="1" ht="17.25">
      <c r="A57" s="1716" t="s">
        <v>224</v>
      </c>
      <c r="B57" s="1676"/>
      <c r="C57" s="1676">
        <v>1</v>
      </c>
      <c r="D57" s="1676"/>
      <c r="E57" s="1676"/>
      <c r="F57" s="1676" t="s">
        <v>209</v>
      </c>
      <c r="G57" s="1676"/>
      <c r="H57" s="1676" t="s">
        <v>305</v>
      </c>
      <c r="I57" s="1676"/>
      <c r="J57" s="1676"/>
      <c r="K57" s="1677"/>
    </row>
    <row r="58" spans="1:11" s="5" customFormat="1" ht="17.25">
      <c r="A58" s="1716" t="s">
        <v>225</v>
      </c>
      <c r="B58" s="1676"/>
      <c r="C58" s="1676">
        <v>1</v>
      </c>
      <c r="D58" s="1676"/>
      <c r="E58" s="1676"/>
      <c r="F58" s="1676" t="s">
        <v>206</v>
      </c>
      <c r="G58" s="1676"/>
      <c r="H58" s="1676" t="s">
        <v>305</v>
      </c>
      <c r="I58" s="1676"/>
      <c r="J58" s="1676"/>
      <c r="K58" s="1677"/>
    </row>
    <row r="59" spans="1:11" s="5" customFormat="1" ht="17.25">
      <c r="A59" s="1716" t="s">
        <v>226</v>
      </c>
      <c r="B59" s="1676"/>
      <c r="C59" s="1676">
        <v>5</v>
      </c>
      <c r="D59" s="1676"/>
      <c r="E59" s="1676"/>
      <c r="F59" s="1676" t="s">
        <v>218</v>
      </c>
      <c r="G59" s="1676"/>
      <c r="H59" s="1676" t="s">
        <v>305</v>
      </c>
      <c r="I59" s="1676"/>
      <c r="J59" s="1676"/>
      <c r="K59" s="1677"/>
    </row>
    <row r="60" spans="1:11" s="5" customFormat="1" ht="17.25">
      <c r="A60" s="1716" t="s">
        <v>227</v>
      </c>
      <c r="B60" s="1676"/>
      <c r="C60" s="1676">
        <v>4</v>
      </c>
      <c r="D60" s="1676"/>
      <c r="E60" s="1676"/>
      <c r="F60" s="1676" t="s">
        <v>206</v>
      </c>
      <c r="G60" s="1676"/>
      <c r="H60" s="1676" t="s">
        <v>207</v>
      </c>
      <c r="I60" s="1676"/>
      <c r="J60" s="1676"/>
      <c r="K60" s="1677"/>
    </row>
    <row r="61" spans="1:11" s="5" customFormat="1" ht="17.25">
      <c r="A61" s="1716" t="s">
        <v>228</v>
      </c>
      <c r="B61" s="1676"/>
      <c r="C61" s="1676">
        <v>1</v>
      </c>
      <c r="D61" s="1676"/>
      <c r="E61" s="1676"/>
      <c r="F61" s="1676" t="s">
        <v>206</v>
      </c>
      <c r="G61" s="1676"/>
      <c r="H61" s="1676" t="s">
        <v>323</v>
      </c>
      <c r="I61" s="1676"/>
      <c r="J61" s="1676"/>
      <c r="K61" s="1677"/>
    </row>
    <row r="62" spans="1:11" s="5" customFormat="1" ht="17.25">
      <c r="A62" s="1716"/>
      <c r="B62" s="1676"/>
      <c r="C62" s="1676"/>
      <c r="D62" s="1676"/>
      <c r="E62" s="1676"/>
      <c r="F62" s="1676"/>
      <c r="G62" s="1676"/>
      <c r="H62" s="1676"/>
      <c r="I62" s="1676"/>
      <c r="J62" s="1676"/>
      <c r="K62" s="1677"/>
    </row>
    <row r="63" spans="1:11" s="5" customFormat="1" ht="17.25">
      <c r="A63" s="1716" t="s">
        <v>229</v>
      </c>
      <c r="B63" s="1676"/>
      <c r="C63" s="1676">
        <v>1</v>
      </c>
      <c r="D63" s="1676"/>
      <c r="E63" s="1676"/>
      <c r="F63" s="1676" t="s">
        <v>206</v>
      </c>
      <c r="G63" s="1676"/>
      <c r="H63" s="1676" t="s">
        <v>207</v>
      </c>
      <c r="I63" s="1676"/>
      <c r="J63" s="1676"/>
      <c r="K63" s="1677"/>
    </row>
    <row r="64" spans="1:11" ht="19.5">
      <c r="A64" s="1723" t="s">
        <v>306</v>
      </c>
      <c r="B64" s="1724"/>
      <c r="C64" s="1724"/>
      <c r="D64" s="1724"/>
      <c r="E64" s="1724"/>
      <c r="F64" s="1724"/>
      <c r="G64" s="1724"/>
      <c r="H64" s="1724"/>
      <c r="I64" s="1724"/>
      <c r="J64" s="1724"/>
      <c r="K64" s="1725"/>
    </row>
    <row r="65" spans="1:11" s="5" customFormat="1" ht="17.25">
      <c r="A65" s="1673" t="s">
        <v>230</v>
      </c>
      <c r="B65" s="1674" t="s">
        <v>231</v>
      </c>
      <c r="C65" s="1674"/>
      <c r="D65" s="1674" t="s">
        <v>232</v>
      </c>
      <c r="E65" s="1674"/>
      <c r="F65" s="1674"/>
      <c r="G65" s="1674" t="s">
        <v>233</v>
      </c>
      <c r="H65" s="1674" t="s">
        <v>234</v>
      </c>
      <c r="I65" s="1674"/>
      <c r="J65" s="1674" t="s">
        <v>307</v>
      </c>
      <c r="K65" s="1696" t="s">
        <v>235</v>
      </c>
    </row>
    <row r="66" spans="1:11" s="5" customFormat="1" ht="17.25">
      <c r="A66" s="1673"/>
      <c r="B66" s="1674"/>
      <c r="C66" s="1674"/>
      <c r="D66" s="1674"/>
      <c r="E66" s="1674"/>
      <c r="F66" s="1674"/>
      <c r="G66" s="1674"/>
      <c r="H66" s="1674"/>
      <c r="I66" s="1674"/>
      <c r="J66" s="1674"/>
      <c r="K66" s="1696"/>
    </row>
    <row r="67" spans="1:11" s="5" customFormat="1" ht="17.25">
      <c r="A67" s="1716" t="s">
        <v>532</v>
      </c>
      <c r="B67" s="1676" t="s">
        <v>534</v>
      </c>
      <c r="C67" s="1676"/>
      <c r="D67" s="1676" t="s">
        <v>529</v>
      </c>
      <c r="E67" s="1676"/>
      <c r="F67" s="1676"/>
      <c r="G67" s="1676" t="s">
        <v>535</v>
      </c>
      <c r="H67" s="1676" t="s">
        <v>533</v>
      </c>
      <c r="I67" s="1676"/>
      <c r="J67" s="1676" t="s">
        <v>236</v>
      </c>
      <c r="K67" s="1677" t="s">
        <v>237</v>
      </c>
    </row>
    <row r="68" spans="1:11" s="5" customFormat="1" ht="17.25">
      <c r="A68" s="1716"/>
      <c r="B68" s="1676"/>
      <c r="C68" s="1676"/>
      <c r="D68" s="1676"/>
      <c r="E68" s="1676"/>
      <c r="F68" s="1676"/>
      <c r="G68" s="1676"/>
      <c r="H68" s="1676"/>
      <c r="I68" s="1676"/>
      <c r="J68" s="1676"/>
      <c r="K68" s="1677"/>
    </row>
    <row r="69" spans="1:11" s="5" customFormat="1" ht="17.25">
      <c r="A69" s="1716"/>
      <c r="B69" s="1676"/>
      <c r="C69" s="1676"/>
      <c r="D69" s="1676"/>
      <c r="E69" s="1676"/>
      <c r="F69" s="1676"/>
      <c r="G69" s="1676"/>
      <c r="H69" s="1676"/>
      <c r="I69" s="1676"/>
      <c r="J69" s="1676"/>
      <c r="K69" s="1677"/>
    </row>
    <row r="70" spans="1:11" s="5" customFormat="1" ht="17.25">
      <c r="A70" s="1716" t="s">
        <v>308</v>
      </c>
      <c r="B70" s="1676" t="s">
        <v>238</v>
      </c>
      <c r="C70" s="1676"/>
      <c r="D70" s="1676" t="s">
        <v>530</v>
      </c>
      <c r="E70" s="1676"/>
      <c r="F70" s="1676"/>
      <c r="G70" s="1676" t="s">
        <v>535</v>
      </c>
      <c r="H70" s="1676" t="s">
        <v>239</v>
      </c>
      <c r="I70" s="1676"/>
      <c r="J70" s="1676" t="s">
        <v>240</v>
      </c>
      <c r="K70" s="1677" t="s">
        <v>241</v>
      </c>
    </row>
    <row r="71" spans="1:11" s="5" customFormat="1" ht="17.25">
      <c r="A71" s="1716"/>
      <c r="B71" s="1676"/>
      <c r="C71" s="1676"/>
      <c r="D71" s="1676"/>
      <c r="E71" s="1676"/>
      <c r="F71" s="1676"/>
      <c r="G71" s="1676"/>
      <c r="H71" s="1676"/>
      <c r="I71" s="1676"/>
      <c r="J71" s="1676"/>
      <c r="K71" s="1677"/>
    </row>
    <row r="72" spans="1:11" s="5" customFormat="1" ht="17.25">
      <c r="A72" s="1716"/>
      <c r="B72" s="1676"/>
      <c r="C72" s="1676"/>
      <c r="D72" s="1676"/>
      <c r="E72" s="1676"/>
      <c r="F72" s="1676"/>
      <c r="G72" s="1676"/>
      <c r="H72" s="1676"/>
      <c r="I72" s="1676"/>
      <c r="J72" s="1676"/>
      <c r="K72" s="1677"/>
    </row>
    <row r="73" spans="1:11">
      <c r="A73" s="1720" t="s">
        <v>309</v>
      </c>
      <c r="B73" s="1721"/>
      <c r="C73" s="1721"/>
      <c r="D73" s="1721"/>
      <c r="E73" s="1721"/>
      <c r="F73" s="1721"/>
      <c r="G73" s="1721"/>
      <c r="H73" s="1721"/>
      <c r="I73" s="1721"/>
      <c r="J73" s="1721"/>
      <c r="K73" s="1722"/>
    </row>
    <row r="74" spans="1:11">
      <c r="A74" s="1720"/>
      <c r="B74" s="1721"/>
      <c r="C74" s="1721"/>
      <c r="D74" s="1721"/>
      <c r="E74" s="1721"/>
      <c r="F74" s="1721"/>
      <c r="G74" s="1721"/>
      <c r="H74" s="1721"/>
      <c r="I74" s="1721"/>
      <c r="J74" s="1721"/>
      <c r="K74" s="1722"/>
    </row>
    <row r="75" spans="1:11">
      <c r="A75" s="1720"/>
      <c r="B75" s="1721"/>
      <c r="C75" s="1721"/>
      <c r="D75" s="1721"/>
      <c r="E75" s="1721"/>
      <c r="F75" s="1721"/>
      <c r="G75" s="1721"/>
      <c r="H75" s="1721"/>
      <c r="I75" s="1721"/>
      <c r="J75" s="1721"/>
      <c r="K75" s="1722"/>
    </row>
    <row r="76" spans="1:11" s="44" customFormat="1">
      <c r="A76" s="1685" t="s">
        <v>329</v>
      </c>
      <c r="B76" s="1686"/>
      <c r="C76" s="1686"/>
      <c r="D76" s="1686"/>
      <c r="E76" s="1686"/>
      <c r="F76" s="1686"/>
      <c r="G76" s="1686"/>
      <c r="H76" s="1686"/>
      <c r="I76" s="1686"/>
      <c r="J76" s="1686"/>
      <c r="K76" s="1687"/>
    </row>
    <row r="77" spans="1:11" s="44" customFormat="1">
      <c r="A77" s="1685"/>
      <c r="B77" s="1686"/>
      <c r="C77" s="1686"/>
      <c r="D77" s="1686"/>
      <c r="E77" s="1686"/>
      <c r="F77" s="1686"/>
      <c r="G77" s="1686"/>
      <c r="H77" s="1686"/>
      <c r="I77" s="1686"/>
      <c r="J77" s="1686"/>
      <c r="K77" s="1687"/>
    </row>
    <row r="78" spans="1:11" s="44" customFormat="1" ht="19.5">
      <c r="A78" s="1692" t="s">
        <v>310</v>
      </c>
      <c r="B78" s="1693"/>
      <c r="C78" s="1693"/>
      <c r="D78" s="1693"/>
      <c r="E78" s="1693"/>
      <c r="F78" s="1693"/>
      <c r="G78" s="1693"/>
      <c r="H78" s="1693"/>
      <c r="I78" s="1693"/>
      <c r="J78" s="1693"/>
      <c r="K78" s="1694"/>
    </row>
    <row r="79" spans="1:11" s="45" customFormat="1" ht="17.25">
      <c r="A79" s="1697" t="s">
        <v>311</v>
      </c>
      <c r="B79" s="1675"/>
      <c r="C79" s="1675"/>
      <c r="D79" s="1675"/>
      <c r="E79" s="1675"/>
      <c r="F79" s="1675"/>
      <c r="G79" s="1675"/>
      <c r="H79" s="1675"/>
      <c r="I79" s="1675"/>
      <c r="J79" s="1675"/>
      <c r="K79" s="1678"/>
    </row>
    <row r="80" spans="1:11" s="45" customFormat="1" ht="17.25">
      <c r="A80" s="1738" t="s">
        <v>242</v>
      </c>
      <c r="B80" s="1739" t="s">
        <v>243</v>
      </c>
      <c r="C80" s="1739" t="s">
        <v>244</v>
      </c>
      <c r="D80" s="1739" t="s">
        <v>318</v>
      </c>
      <c r="E80" s="1739" t="s">
        <v>319</v>
      </c>
      <c r="F80" s="1674" t="s">
        <v>246</v>
      </c>
      <c r="G80" s="1674"/>
      <c r="H80" s="1674"/>
      <c r="I80" s="1674"/>
      <c r="J80" s="1674" t="s">
        <v>324</v>
      </c>
      <c r="K80" s="1696" t="s">
        <v>247</v>
      </c>
    </row>
    <row r="81" spans="1:11" s="45" customFormat="1" ht="17.25">
      <c r="A81" s="1738"/>
      <c r="B81" s="1739"/>
      <c r="C81" s="1739"/>
      <c r="D81" s="1739"/>
      <c r="E81" s="1739"/>
      <c r="F81" s="110" t="s">
        <v>248</v>
      </c>
      <c r="G81" s="110" t="s">
        <v>320</v>
      </c>
      <c r="H81" s="110" t="s">
        <v>321</v>
      </c>
      <c r="I81" s="110" t="s">
        <v>249</v>
      </c>
      <c r="J81" s="1674"/>
      <c r="K81" s="1696"/>
    </row>
    <row r="82" spans="1:11" s="45" customFormat="1" ht="17.25">
      <c r="A82" s="1736"/>
      <c r="B82" s="1737"/>
      <c r="C82" s="1737"/>
      <c r="D82" s="1737"/>
      <c r="E82" s="1737"/>
      <c r="F82" s="117"/>
      <c r="G82" s="117"/>
      <c r="H82" s="117"/>
      <c r="I82" s="117"/>
      <c r="J82" s="99"/>
      <c r="K82" s="111"/>
    </row>
    <row r="83" spans="1:11" s="45" customFormat="1" ht="17.25">
      <c r="A83" s="1736"/>
      <c r="B83" s="1737"/>
      <c r="C83" s="1737"/>
      <c r="D83" s="1737"/>
      <c r="E83" s="1737"/>
      <c r="F83" s="117"/>
      <c r="G83" s="117"/>
      <c r="H83" s="117" t="s">
        <v>171</v>
      </c>
      <c r="I83" s="117"/>
      <c r="J83" s="99"/>
      <c r="K83" s="111"/>
    </row>
    <row r="84" spans="1:11" s="45" customFormat="1" ht="17.25">
      <c r="A84" s="1740" t="s">
        <v>312</v>
      </c>
      <c r="B84" s="1741"/>
      <c r="C84" s="1741"/>
      <c r="D84" s="1741"/>
      <c r="E84" s="1741"/>
      <c r="F84" s="1741"/>
      <c r="G84" s="1741"/>
      <c r="H84" s="1741"/>
      <c r="I84" s="1741"/>
      <c r="J84" s="1741"/>
      <c r="K84" s="1742"/>
    </row>
    <row r="85" spans="1:11" s="45" customFormat="1" ht="17.25">
      <c r="A85" s="1738" t="s">
        <v>242</v>
      </c>
      <c r="B85" s="1739" t="s">
        <v>243</v>
      </c>
      <c r="C85" s="1739" t="s">
        <v>244</v>
      </c>
      <c r="D85" s="1739"/>
      <c r="E85" s="1674" t="s">
        <v>325</v>
      </c>
      <c r="F85" s="1674" t="s">
        <v>250</v>
      </c>
      <c r="G85" s="1674"/>
      <c r="H85" s="1674" t="s">
        <v>245</v>
      </c>
      <c r="I85" s="1674"/>
      <c r="J85" s="1674" t="s">
        <v>324</v>
      </c>
      <c r="K85" s="1696" t="s">
        <v>247</v>
      </c>
    </row>
    <row r="86" spans="1:11" s="45" customFormat="1" ht="17.25">
      <c r="A86" s="1738"/>
      <c r="B86" s="1739"/>
      <c r="C86" s="1739"/>
      <c r="D86" s="1739"/>
      <c r="E86" s="1674"/>
      <c r="F86" s="1674"/>
      <c r="G86" s="1674"/>
      <c r="H86" s="1674"/>
      <c r="I86" s="1674"/>
      <c r="J86" s="1674"/>
      <c r="K86" s="1696"/>
    </row>
    <row r="87" spans="1:11" s="45" customFormat="1" ht="17.25">
      <c r="A87" s="1738"/>
      <c r="B87" s="1739"/>
      <c r="C87" s="1739"/>
      <c r="D87" s="1739"/>
      <c r="E87" s="1674"/>
      <c r="F87" s="1674"/>
      <c r="G87" s="1674"/>
      <c r="H87" s="1674"/>
      <c r="I87" s="1674"/>
      <c r="J87" s="1674"/>
      <c r="K87" s="1696"/>
    </row>
    <row r="88" spans="1:11" s="45" customFormat="1" ht="17.25">
      <c r="A88" s="116"/>
      <c r="B88" s="99"/>
      <c r="C88" s="99"/>
      <c r="D88" s="99"/>
      <c r="E88" s="99"/>
      <c r="F88" s="99"/>
      <c r="G88" s="99"/>
      <c r="H88" s="99"/>
      <c r="I88" s="99"/>
      <c r="J88" s="99"/>
      <c r="K88" s="111"/>
    </row>
    <row r="89" spans="1:11" s="45" customFormat="1" ht="17.25">
      <c r="A89" s="116"/>
      <c r="B89" s="99"/>
      <c r="C89" s="99"/>
      <c r="D89" s="99"/>
      <c r="E89" s="99"/>
      <c r="F89" s="99"/>
      <c r="G89" s="99"/>
      <c r="H89" s="99"/>
      <c r="I89" s="99"/>
      <c r="J89" s="99"/>
      <c r="K89" s="111"/>
    </row>
    <row r="90" spans="1:11" s="44" customFormat="1" ht="19.5">
      <c r="A90" s="1692" t="s">
        <v>313</v>
      </c>
      <c r="B90" s="1693"/>
      <c r="C90" s="1693"/>
      <c r="D90" s="1693"/>
      <c r="E90" s="1693"/>
      <c r="F90" s="1693"/>
      <c r="G90" s="1693"/>
      <c r="H90" s="1693"/>
      <c r="I90" s="1693"/>
      <c r="J90" s="1693"/>
      <c r="K90" s="1694"/>
    </row>
    <row r="91" spans="1:11" s="45" customFormat="1" ht="17.25">
      <c r="A91" s="1673" t="s">
        <v>251</v>
      </c>
      <c r="B91" s="1674" t="s">
        <v>252</v>
      </c>
      <c r="C91" s="1674"/>
      <c r="D91" s="1674"/>
      <c r="E91" s="1674"/>
      <c r="F91" s="1674" t="s">
        <v>326</v>
      </c>
      <c r="G91" s="1674"/>
      <c r="H91" s="1674"/>
      <c r="I91" s="1674"/>
      <c r="J91" s="1674" t="s">
        <v>327</v>
      </c>
      <c r="K91" s="1696"/>
    </row>
    <row r="92" spans="1:11" s="45" customFormat="1" ht="17.25">
      <c r="A92" s="1673"/>
      <c r="B92" s="1674"/>
      <c r="C92" s="1674"/>
      <c r="D92" s="1674"/>
      <c r="E92" s="1674"/>
      <c r="F92" s="1674"/>
      <c r="G92" s="1674"/>
      <c r="H92" s="1674"/>
      <c r="I92" s="1674"/>
      <c r="J92" s="1674"/>
      <c r="K92" s="1696"/>
    </row>
    <row r="93" spans="1:11" s="45" customFormat="1" ht="17.25">
      <c r="A93" s="116"/>
      <c r="B93" s="1676"/>
      <c r="C93" s="1676"/>
      <c r="D93" s="1676"/>
      <c r="E93" s="1676"/>
      <c r="F93" s="1676"/>
      <c r="G93" s="1676"/>
      <c r="H93" s="1676"/>
      <c r="I93" s="1676"/>
      <c r="J93" s="1676"/>
      <c r="K93" s="1677"/>
    </row>
    <row r="94" spans="1:11" s="44" customFormat="1" ht="19.5">
      <c r="A94" s="1743" t="s">
        <v>314</v>
      </c>
      <c r="B94" s="1744"/>
      <c r="C94" s="1744"/>
      <c r="D94" s="1744"/>
      <c r="E94" s="1744"/>
      <c r="F94" s="1744"/>
      <c r="G94" s="1744"/>
      <c r="H94" s="1744"/>
      <c r="I94" s="1744"/>
      <c r="J94" s="1744"/>
      <c r="K94" s="1745"/>
    </row>
    <row r="95" spans="1:11" s="44" customFormat="1" ht="19.5">
      <c r="A95" s="1692" t="s">
        <v>315</v>
      </c>
      <c r="B95" s="1693"/>
      <c r="C95" s="1693"/>
      <c r="D95" s="1693"/>
      <c r="E95" s="1693"/>
      <c r="F95" s="1693"/>
      <c r="G95" s="1693"/>
      <c r="H95" s="1693"/>
      <c r="I95" s="1693"/>
      <c r="J95" s="1693"/>
      <c r="K95" s="1694"/>
    </row>
    <row r="96" spans="1:11" s="44" customFormat="1">
      <c r="A96" s="59" t="s">
        <v>253</v>
      </c>
      <c r="B96" s="1746" t="s">
        <v>254</v>
      </c>
      <c r="C96" s="1746"/>
      <c r="D96" s="1746"/>
      <c r="E96" s="1746" t="s">
        <v>255</v>
      </c>
      <c r="F96" s="1746"/>
      <c r="G96" s="1746" t="s">
        <v>256</v>
      </c>
      <c r="H96" s="1746"/>
      <c r="I96" s="1746"/>
      <c r="J96" s="1746" t="s">
        <v>257</v>
      </c>
      <c r="K96" s="1747"/>
    </row>
    <row r="97" spans="1:11" s="44" customFormat="1">
      <c r="A97" s="43" t="s">
        <v>258</v>
      </c>
      <c r="B97" s="1748"/>
      <c r="C97" s="1748"/>
      <c r="D97" s="1748"/>
      <c r="E97" s="1748"/>
      <c r="F97" s="1748"/>
      <c r="G97" s="1748"/>
      <c r="H97" s="1748"/>
      <c r="I97" s="1748"/>
      <c r="J97" s="1748"/>
      <c r="K97" s="1749"/>
    </row>
    <row r="98" spans="1:11" s="44" customFormat="1" ht="19.5">
      <c r="A98" s="1692" t="s">
        <v>316</v>
      </c>
      <c r="B98" s="1693"/>
      <c r="C98" s="1693"/>
      <c r="D98" s="1693"/>
      <c r="E98" s="1693"/>
      <c r="F98" s="1693"/>
      <c r="G98" s="1693"/>
      <c r="H98" s="1693"/>
      <c r="I98" s="1693"/>
      <c r="J98" s="1693"/>
      <c r="K98" s="1694"/>
    </row>
    <row r="99" spans="1:11" s="44" customFormat="1">
      <c r="A99" s="59" t="s">
        <v>259</v>
      </c>
      <c r="B99" s="1746" t="s">
        <v>260</v>
      </c>
      <c r="C99" s="1746"/>
      <c r="D99" s="1746"/>
      <c r="E99" s="1746" t="s">
        <v>261</v>
      </c>
      <c r="F99" s="1746"/>
      <c r="G99" s="1746" t="s">
        <v>262</v>
      </c>
      <c r="H99" s="1746"/>
      <c r="I99" s="1746"/>
      <c r="J99" s="1746" t="s">
        <v>257</v>
      </c>
      <c r="K99" s="1747"/>
    </row>
    <row r="100" spans="1:11">
      <c r="A100" s="43"/>
      <c r="B100" s="1748"/>
      <c r="C100" s="1748"/>
      <c r="D100" s="1748"/>
      <c r="E100" s="1748"/>
      <c r="F100" s="1748"/>
      <c r="G100" s="1748"/>
      <c r="H100" s="1748"/>
      <c r="I100" s="1748"/>
      <c r="J100" s="1748"/>
      <c r="K100" s="1749"/>
    </row>
    <row r="101" spans="1:11" ht="19.5">
      <c r="A101" s="1692" t="s">
        <v>317</v>
      </c>
      <c r="B101" s="1693"/>
      <c r="C101" s="1693"/>
      <c r="D101" s="1693"/>
      <c r="E101" s="1693"/>
      <c r="F101" s="1693"/>
      <c r="G101" s="1693"/>
      <c r="H101" s="1693"/>
      <c r="I101" s="1693"/>
      <c r="J101" s="1693"/>
      <c r="K101" s="1694"/>
    </row>
    <row r="102" spans="1:11" s="5" customFormat="1" ht="17.25">
      <c r="A102" s="1673" t="s">
        <v>263</v>
      </c>
      <c r="B102" s="1674"/>
      <c r="C102" s="1674"/>
      <c r="D102" s="1674" t="s">
        <v>264</v>
      </c>
      <c r="E102" s="1674"/>
      <c r="F102" s="1674"/>
      <c r="G102" s="1674" t="s">
        <v>265</v>
      </c>
      <c r="H102" s="1674"/>
      <c r="I102" s="1674"/>
      <c r="J102" s="1674" t="s">
        <v>113</v>
      </c>
      <c r="K102" s="1696"/>
    </row>
    <row r="103" spans="1:11" s="5" customFormat="1" ht="18" thickBot="1">
      <c r="A103" s="1750"/>
      <c r="B103" s="1751"/>
      <c r="C103" s="1751"/>
      <c r="D103" s="1751"/>
      <c r="E103" s="1751"/>
      <c r="F103" s="1751"/>
      <c r="G103" s="1751"/>
      <c r="H103" s="1751"/>
      <c r="I103" s="1751"/>
      <c r="J103" s="1751"/>
      <c r="K103" s="1752"/>
    </row>
  </sheetData>
  <mergeCells count="253">
    <mergeCell ref="A12:K12"/>
    <mergeCell ref="A1:K1"/>
    <mergeCell ref="J13:K14"/>
    <mergeCell ref="I15:I16"/>
    <mergeCell ref="J15:K16"/>
    <mergeCell ref="J6:K7"/>
    <mergeCell ref="I6:I7"/>
    <mergeCell ref="C6:H7"/>
    <mergeCell ref="C8:K9"/>
    <mergeCell ref="A2:K3"/>
    <mergeCell ref="A10:K11"/>
    <mergeCell ref="J4:K5"/>
    <mergeCell ref="I4:I5"/>
    <mergeCell ref="C13:H14"/>
    <mergeCell ref="I13:I14"/>
    <mergeCell ref="F4:F5"/>
    <mergeCell ref="C4:E5"/>
    <mergeCell ref="E15:F16"/>
    <mergeCell ref="A13:B14"/>
    <mergeCell ref="G4:H5"/>
    <mergeCell ref="F51:G51"/>
    <mergeCell ref="A8:B9"/>
    <mergeCell ref="A6:B7"/>
    <mergeCell ref="A4:B5"/>
    <mergeCell ref="A15:B16"/>
    <mergeCell ref="C15:D16"/>
    <mergeCell ref="G15:H16"/>
    <mergeCell ref="A17:D18"/>
    <mergeCell ref="A57:B57"/>
    <mergeCell ref="C57:E57"/>
    <mergeCell ref="A54:B54"/>
    <mergeCell ref="A51:B51"/>
    <mergeCell ref="C51:E51"/>
    <mergeCell ref="A49:B49"/>
    <mergeCell ref="C49:E49"/>
    <mergeCell ref="A47:B47"/>
    <mergeCell ref="C47:E47"/>
    <mergeCell ref="A50:B50"/>
    <mergeCell ref="C50:E50"/>
    <mergeCell ref="A55:B55"/>
    <mergeCell ref="C55:E55"/>
    <mergeCell ref="A56:B56"/>
    <mergeCell ref="C56:E56"/>
    <mergeCell ref="A25:D25"/>
    <mergeCell ref="A19:D19"/>
    <mergeCell ref="A20:D20"/>
    <mergeCell ref="A21:D21"/>
    <mergeCell ref="A22:D22"/>
    <mergeCell ref="A23:D23"/>
    <mergeCell ref="A24:D24"/>
    <mergeCell ref="E19:F19"/>
    <mergeCell ref="G19:G21"/>
    <mergeCell ref="F49:G49"/>
    <mergeCell ref="A48:B48"/>
    <mergeCell ref="C48:E48"/>
    <mergeCell ref="F47:G47"/>
    <mergeCell ref="F48:G48"/>
    <mergeCell ref="A26:D28"/>
    <mergeCell ref="F43:G43"/>
    <mergeCell ref="F44:G44"/>
    <mergeCell ref="A29:K29"/>
    <mergeCell ref="D32:E33"/>
    <mergeCell ref="A32:C33"/>
    <mergeCell ref="E36:G37"/>
    <mergeCell ref="D36:D37"/>
    <mergeCell ref="B36:C37"/>
    <mergeCell ref="G30:I31"/>
    <mergeCell ref="J30:K31"/>
    <mergeCell ref="G17:G18"/>
    <mergeCell ref="G22:G28"/>
    <mergeCell ref="J19:K19"/>
    <mergeCell ref="J21:K28"/>
    <mergeCell ref="E17:F18"/>
    <mergeCell ref="E25:F28"/>
    <mergeCell ref="E24:F24"/>
    <mergeCell ref="E23:F23"/>
    <mergeCell ref="H19:H20"/>
    <mergeCell ref="H21:H22"/>
    <mergeCell ref="H23:H24"/>
    <mergeCell ref="H25:H26"/>
    <mergeCell ref="H17:I18"/>
    <mergeCell ref="I19:I20"/>
    <mergeCell ref="I21:I22"/>
    <mergeCell ref="I23:I24"/>
    <mergeCell ref="I25:I26"/>
    <mergeCell ref="H27:I28"/>
    <mergeCell ref="J20:K20"/>
    <mergeCell ref="J17:K18"/>
    <mergeCell ref="E22:F22"/>
    <mergeCell ref="E21:F21"/>
    <mergeCell ref="E20:F20"/>
    <mergeCell ref="C52:E53"/>
    <mergeCell ref="A52:B53"/>
    <mergeCell ref="H36:I36"/>
    <mergeCell ref="H37:I37"/>
    <mergeCell ref="A45:B45"/>
    <mergeCell ref="C45:E45"/>
    <mergeCell ref="A43:B43"/>
    <mergeCell ref="C43:E43"/>
    <mergeCell ref="A41:B41"/>
    <mergeCell ref="C41:E41"/>
    <mergeCell ref="F45:G45"/>
    <mergeCell ref="F46:G46"/>
    <mergeCell ref="A44:B44"/>
    <mergeCell ref="C44:E44"/>
    <mergeCell ref="A46:B46"/>
    <mergeCell ref="C46:E46"/>
    <mergeCell ref="F52:G53"/>
    <mergeCell ref="F50:G50"/>
    <mergeCell ref="H49:K49"/>
    <mergeCell ref="H50:K50"/>
    <mergeCell ref="H47:K47"/>
    <mergeCell ref="H48:K48"/>
    <mergeCell ref="K36:K37"/>
    <mergeCell ref="J36:J37"/>
    <mergeCell ref="C54:E54"/>
    <mergeCell ref="A61:B62"/>
    <mergeCell ref="C61:E62"/>
    <mergeCell ref="A59:B59"/>
    <mergeCell ref="F54:G54"/>
    <mergeCell ref="F61:G62"/>
    <mergeCell ref="A60:B60"/>
    <mergeCell ref="C60:E60"/>
    <mergeCell ref="A70:A72"/>
    <mergeCell ref="B70:C72"/>
    <mergeCell ref="G67:G69"/>
    <mergeCell ref="G70:G72"/>
    <mergeCell ref="A63:B63"/>
    <mergeCell ref="C63:E63"/>
    <mergeCell ref="F63:G63"/>
    <mergeCell ref="C58:E58"/>
    <mergeCell ref="A64:K64"/>
    <mergeCell ref="D65:F66"/>
    <mergeCell ref="D67:F69"/>
    <mergeCell ref="D70:F72"/>
    <mergeCell ref="H61:K62"/>
    <mergeCell ref="H63:K63"/>
    <mergeCell ref="K65:K66"/>
    <mergeCell ref="J65:J66"/>
    <mergeCell ref="H65:I66"/>
    <mergeCell ref="H67:I69"/>
    <mergeCell ref="A78:K78"/>
    <mergeCell ref="A79:K79"/>
    <mergeCell ref="B80:B81"/>
    <mergeCell ref="A65:A66"/>
    <mergeCell ref="B65:C66"/>
    <mergeCell ref="B67:C69"/>
    <mergeCell ref="A67:A69"/>
    <mergeCell ref="G65:G66"/>
    <mergeCell ref="H52:K53"/>
    <mergeCell ref="F57:G57"/>
    <mergeCell ref="F58:G58"/>
    <mergeCell ref="F59:G59"/>
    <mergeCell ref="F60:G60"/>
    <mergeCell ref="C59:E59"/>
    <mergeCell ref="A42:B42"/>
    <mergeCell ref="F32:F33"/>
    <mergeCell ref="H54:K54"/>
    <mergeCell ref="H55:K55"/>
    <mergeCell ref="H56:K56"/>
    <mergeCell ref="B35:C35"/>
    <mergeCell ref="A34:K34"/>
    <mergeCell ref="H35:I35"/>
    <mergeCell ref="E35:G35"/>
    <mergeCell ref="J32:K33"/>
    <mergeCell ref="F55:G55"/>
    <mergeCell ref="F56:G56"/>
    <mergeCell ref="F41:G41"/>
    <mergeCell ref="F42:G42"/>
    <mergeCell ref="G32:I33"/>
    <mergeCell ref="A38:K39"/>
    <mergeCell ref="H60:K60"/>
    <mergeCell ref="A58:B58"/>
    <mergeCell ref="C85:D87"/>
    <mergeCell ref="E85:E87"/>
    <mergeCell ref="A82:A83"/>
    <mergeCell ref="B82:B83"/>
    <mergeCell ref="C82:C83"/>
    <mergeCell ref="D82:D83"/>
    <mergeCell ref="E80:E81"/>
    <mergeCell ref="E82:E83"/>
    <mergeCell ref="F30:F31"/>
    <mergeCell ref="D30:E31"/>
    <mergeCell ref="A30:C31"/>
    <mergeCell ref="A36:A37"/>
    <mergeCell ref="A40:K40"/>
    <mergeCell ref="C42:E42"/>
    <mergeCell ref="H57:K57"/>
    <mergeCell ref="H58:K58"/>
    <mergeCell ref="H59:K59"/>
    <mergeCell ref="H41:K41"/>
    <mergeCell ref="H42:K42"/>
    <mergeCell ref="H43:K43"/>
    <mergeCell ref="H44:K44"/>
    <mergeCell ref="H45:K45"/>
    <mergeCell ref="H46:K46"/>
    <mergeCell ref="H51:K51"/>
    <mergeCell ref="A84:K84"/>
    <mergeCell ref="K80:K81"/>
    <mergeCell ref="J80:J81"/>
    <mergeCell ref="F80:I80"/>
    <mergeCell ref="J67:J69"/>
    <mergeCell ref="K67:K69"/>
    <mergeCell ref="H70:I72"/>
    <mergeCell ref="J70:J72"/>
    <mergeCell ref="K70:K72"/>
    <mergeCell ref="A80:A81"/>
    <mergeCell ref="D80:D81"/>
    <mergeCell ref="C80:C81"/>
    <mergeCell ref="A76:K77"/>
    <mergeCell ref="A73:K75"/>
    <mergeCell ref="G97:I97"/>
    <mergeCell ref="J97:K97"/>
    <mergeCell ref="A95:K95"/>
    <mergeCell ref="J96:K96"/>
    <mergeCell ref="K85:K87"/>
    <mergeCell ref="F91:I92"/>
    <mergeCell ref="J91:K92"/>
    <mergeCell ref="A91:A92"/>
    <mergeCell ref="B91:E92"/>
    <mergeCell ref="A90:K90"/>
    <mergeCell ref="A94:K94"/>
    <mergeCell ref="J93:K93"/>
    <mergeCell ref="F93:I93"/>
    <mergeCell ref="B93:E93"/>
    <mergeCell ref="F85:G87"/>
    <mergeCell ref="H85:I87"/>
    <mergeCell ref="J85:J87"/>
    <mergeCell ref="B96:D96"/>
    <mergeCell ref="E96:F96"/>
    <mergeCell ref="G96:I96"/>
    <mergeCell ref="B97:D97"/>
    <mergeCell ref="E97:F97"/>
    <mergeCell ref="A85:A87"/>
    <mergeCell ref="B85:B87"/>
    <mergeCell ref="A101:K101"/>
    <mergeCell ref="A102:C102"/>
    <mergeCell ref="D102:F102"/>
    <mergeCell ref="G102:I102"/>
    <mergeCell ref="J102:K102"/>
    <mergeCell ref="A103:C103"/>
    <mergeCell ref="D103:F103"/>
    <mergeCell ref="G103:I103"/>
    <mergeCell ref="J103:K103"/>
    <mergeCell ref="A98:K98"/>
    <mergeCell ref="B99:D99"/>
    <mergeCell ref="E99:F99"/>
    <mergeCell ref="G99:I99"/>
    <mergeCell ref="J99:K99"/>
    <mergeCell ref="B100:D100"/>
    <mergeCell ref="E100:F100"/>
    <mergeCell ref="G100:I100"/>
    <mergeCell ref="J100:K100"/>
  </mergeCells>
  <phoneticPr fontId="20" type="noConversion"/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6" fitToHeight="0" orientation="portrait" horizontalDpi="4294967293" verticalDpi="4294967293" r:id="rId1"/>
  <headerFooter>
    <oddFooter>&amp;L2020직무교육훈련실시계획&amp;C&amp;P&amp;R더조은요양보호사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A5C1-918D-4A8B-A722-FA6320205342}">
  <sheetPr codeName="Sheet70">
    <tabColor theme="1"/>
  </sheetPr>
  <dimension ref="A1:M13"/>
  <sheetViews>
    <sheetView zoomScaleNormal="100" workbookViewId="0">
      <selection activeCell="I28" sqref="I28"/>
    </sheetView>
  </sheetViews>
  <sheetFormatPr defaultColWidth="32.5546875" defaultRowHeight="13.5"/>
  <cols>
    <col min="1" max="1" width="23" bestFit="1" customWidth="1"/>
    <col min="2" max="2" width="31.5546875" bestFit="1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7.95" customHeight="1" thickBot="1">
      <c r="A2" s="2159" t="s">
        <v>103</v>
      </c>
      <c r="B2" s="2160"/>
      <c r="C2" s="2161" t="s">
        <v>104</v>
      </c>
      <c r="D2" s="2162"/>
      <c r="E2" s="2162"/>
      <c r="F2" s="2162"/>
      <c r="G2" s="2162"/>
      <c r="H2" s="2163"/>
    </row>
    <row r="3" spans="1:13" ht="27.95" customHeight="1" thickBot="1">
      <c r="A3" s="445" t="s">
        <v>105</v>
      </c>
      <c r="B3" s="446" t="s">
        <v>2652</v>
      </c>
      <c r="C3" s="447" t="s">
        <v>108</v>
      </c>
      <c r="D3" s="448" t="s">
        <v>109</v>
      </c>
      <c r="E3" s="449" t="s">
        <v>110</v>
      </c>
      <c r="F3" s="449" t="s">
        <v>111</v>
      </c>
      <c r="G3" s="449" t="s">
        <v>112</v>
      </c>
      <c r="H3" s="45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27.95" customHeight="1">
      <c r="A4" s="451" t="s">
        <v>114</v>
      </c>
      <c r="B4" s="452" t="s">
        <v>2262</v>
      </c>
      <c r="C4" s="453">
        <v>1</v>
      </c>
      <c r="D4" s="2241">
        <v>44170</v>
      </c>
      <c r="E4" s="478" t="s">
        <v>2263</v>
      </c>
      <c r="F4" s="478" t="s">
        <v>2264</v>
      </c>
      <c r="G4" s="478" t="s">
        <v>2265</v>
      </c>
      <c r="H4" s="454"/>
      <c r="J4" s="25" t="s">
        <v>119</v>
      </c>
      <c r="K4" s="26"/>
      <c r="L4" s="26"/>
      <c r="M4" s="27"/>
    </row>
    <row r="5" spans="1:13" ht="27.95" customHeight="1">
      <c r="A5" s="523" t="s">
        <v>120</v>
      </c>
      <c r="B5" s="452" t="s">
        <v>2266</v>
      </c>
      <c r="C5" s="455">
        <v>2</v>
      </c>
      <c r="D5" s="2166"/>
      <c r="E5" s="459" t="s">
        <v>2267</v>
      </c>
      <c r="F5" s="459" t="s">
        <v>2268</v>
      </c>
      <c r="G5" s="459" t="s">
        <v>2269</v>
      </c>
      <c r="H5" s="456"/>
    </row>
    <row r="6" spans="1:13" ht="27.95" customHeight="1">
      <c r="A6" s="451" t="s">
        <v>125</v>
      </c>
      <c r="B6" s="452" t="s">
        <v>2685</v>
      </c>
      <c r="C6" s="455">
        <v>3</v>
      </c>
      <c r="D6" s="2166"/>
      <c r="E6" s="459" t="s">
        <v>2270</v>
      </c>
      <c r="F6" s="459" t="s">
        <v>2271</v>
      </c>
      <c r="G6" s="459" t="s">
        <v>2272</v>
      </c>
      <c r="H6" s="456"/>
    </row>
    <row r="7" spans="1:13" ht="27.95" customHeight="1">
      <c r="A7" s="451" t="s">
        <v>130</v>
      </c>
      <c r="B7" s="452" t="s">
        <v>2273</v>
      </c>
      <c r="C7" s="455">
        <v>4</v>
      </c>
      <c r="D7" s="2166"/>
      <c r="E7" s="459" t="s">
        <v>2274</v>
      </c>
      <c r="F7" s="459" t="s">
        <v>2275</v>
      </c>
      <c r="G7" s="459" t="s">
        <v>2276</v>
      </c>
      <c r="H7" s="456"/>
    </row>
    <row r="8" spans="1:13" ht="27.95" customHeight="1">
      <c r="A8" s="451" t="s">
        <v>135</v>
      </c>
      <c r="B8" s="452" t="s">
        <v>2277</v>
      </c>
      <c r="C8" s="455">
        <v>5</v>
      </c>
      <c r="D8" s="2166"/>
      <c r="E8" s="479" t="s">
        <v>1165</v>
      </c>
      <c r="F8" s="459" t="s">
        <v>2278</v>
      </c>
      <c r="G8" s="459" t="s">
        <v>2279</v>
      </c>
      <c r="H8" s="456"/>
    </row>
    <row r="9" spans="1:13" ht="27.95" customHeight="1">
      <c r="A9" s="451" t="s">
        <v>140</v>
      </c>
      <c r="B9" s="452" t="s">
        <v>2280</v>
      </c>
      <c r="C9" s="455">
        <v>6</v>
      </c>
      <c r="D9" s="2166"/>
      <c r="E9" s="459"/>
      <c r="F9" s="459"/>
      <c r="G9" s="459"/>
      <c r="H9" s="456"/>
    </row>
    <row r="10" spans="1:13" ht="27.95" customHeight="1">
      <c r="A10" s="457" t="s">
        <v>1118</v>
      </c>
      <c r="B10" s="452" t="s">
        <v>2281</v>
      </c>
      <c r="C10" s="455">
        <v>7</v>
      </c>
      <c r="D10" s="2166"/>
      <c r="E10" s="459"/>
      <c r="F10" s="459"/>
      <c r="G10" s="459"/>
      <c r="H10" s="456"/>
    </row>
    <row r="11" spans="1:13" ht="27.95" customHeight="1">
      <c r="A11" s="451" t="s">
        <v>149</v>
      </c>
      <c r="B11" s="452" t="s">
        <v>2262</v>
      </c>
      <c r="C11" s="455">
        <v>8</v>
      </c>
      <c r="D11" s="2166"/>
      <c r="E11" s="460"/>
      <c r="F11" s="461"/>
      <c r="G11" s="461"/>
      <c r="H11" s="456"/>
    </row>
    <row r="12" spans="1:13" ht="27.95" customHeight="1">
      <c r="A12" s="451" t="s">
        <v>153</v>
      </c>
      <c r="B12" s="452" t="s">
        <v>2282</v>
      </c>
      <c r="C12" s="455">
        <v>9</v>
      </c>
      <c r="D12" s="2166"/>
      <c r="E12" s="462"/>
      <c r="F12" s="463"/>
      <c r="G12" s="463"/>
      <c r="H12" s="464"/>
    </row>
    <row r="13" spans="1:13" ht="27.95" customHeight="1" thickBot="1">
      <c r="A13" s="465"/>
      <c r="B13" s="466">
        <v>5</v>
      </c>
      <c r="C13" s="467">
        <v>10</v>
      </c>
      <c r="D13" s="2167"/>
      <c r="E13" s="468"/>
      <c r="F13" s="469"/>
      <c r="G13" s="469"/>
      <c r="H13" s="470"/>
    </row>
  </sheetData>
  <mergeCells count="3">
    <mergeCell ref="A2:B2"/>
    <mergeCell ref="C2:H2"/>
    <mergeCell ref="D4:D13"/>
  </mergeCells>
  <phoneticPr fontId="20" type="noConversion"/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95A2-7F9F-4DD4-A15F-3C7B1161D059}">
  <sheetPr codeName="Sheet64">
    <tabColor theme="1"/>
  </sheetPr>
  <dimension ref="A1:M32"/>
  <sheetViews>
    <sheetView workbookViewId="0">
      <selection activeCell="I28" sqref="I28"/>
    </sheetView>
  </sheetViews>
  <sheetFormatPr defaultColWidth="21.21875" defaultRowHeight="13.5"/>
  <cols>
    <col min="1" max="1" width="23" customWidth="1"/>
    <col min="2" max="2" width="52.44140625" customWidth="1"/>
    <col min="3" max="3" width="5.33203125" bestFit="1" customWidth="1"/>
    <col min="4" max="4" width="11.6640625" bestFit="1" customWidth="1"/>
    <col min="5" max="5" width="7.21875" bestFit="1" customWidth="1"/>
    <col min="6" max="6" width="16.109375" bestFit="1" customWidth="1"/>
    <col min="7" max="7" width="15" bestFit="1" customWidth="1"/>
    <col min="8" max="8" width="5.33203125" bestFit="1" customWidth="1"/>
    <col min="10" max="10" width="27.6640625" bestFit="1" customWidth="1"/>
  </cols>
  <sheetData>
    <row r="1" spans="1:13" ht="14.25" thickBot="1"/>
    <row r="2" spans="1:13" ht="21" thickBot="1">
      <c r="A2" s="2245" t="s">
        <v>103</v>
      </c>
      <c r="B2" s="2246"/>
      <c r="C2" s="2242" t="s">
        <v>104</v>
      </c>
      <c r="D2" s="2243"/>
      <c r="E2" s="2243"/>
      <c r="F2" s="2243"/>
      <c r="G2" s="2243"/>
      <c r="H2" s="2244"/>
      <c r="I2" s="912"/>
      <c r="J2" s="912"/>
      <c r="K2" s="912"/>
      <c r="L2" s="912"/>
      <c r="M2" s="912"/>
    </row>
    <row r="3" spans="1:13" ht="17.25" thickBot="1">
      <c r="A3" s="916" t="s">
        <v>507</v>
      </c>
      <c r="B3" s="923" t="s">
        <v>1722</v>
      </c>
      <c r="C3" s="935" t="s">
        <v>956</v>
      </c>
      <c r="D3" s="936" t="s">
        <v>957</v>
      </c>
      <c r="E3" s="937" t="s">
        <v>230</v>
      </c>
      <c r="F3" s="937" t="s">
        <v>111</v>
      </c>
      <c r="G3" s="937" t="s">
        <v>958</v>
      </c>
      <c r="H3" s="938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930"/>
    </row>
    <row r="4" spans="1:13" ht="16.5">
      <c r="A4" s="917" t="s">
        <v>508</v>
      </c>
      <c r="B4" s="921" t="s">
        <v>1724</v>
      </c>
      <c r="C4" s="939">
        <v>1</v>
      </c>
      <c r="D4" s="2247">
        <v>44170</v>
      </c>
      <c r="E4" s="913" t="s">
        <v>1725</v>
      </c>
      <c r="F4" s="913" t="s">
        <v>1726</v>
      </c>
      <c r="G4" s="913" t="s">
        <v>1727</v>
      </c>
      <c r="H4" s="940"/>
      <c r="I4" s="912"/>
      <c r="J4" s="931" t="s">
        <v>989</v>
      </c>
      <c r="K4" s="932"/>
      <c r="L4" s="932"/>
      <c r="M4" s="933"/>
    </row>
    <row r="5" spans="1:13" ht="16.5">
      <c r="A5" s="918" t="s">
        <v>120</v>
      </c>
      <c r="B5" s="921" t="s">
        <v>1783</v>
      </c>
      <c r="C5" s="939">
        <v>2</v>
      </c>
      <c r="D5" s="2248"/>
      <c r="E5" s="940" t="s">
        <v>1780</v>
      </c>
      <c r="F5" s="941" t="s">
        <v>1781</v>
      </c>
      <c r="G5" s="940" t="s">
        <v>1782</v>
      </c>
      <c r="H5" s="940"/>
      <c r="I5" s="912"/>
      <c r="J5" s="912"/>
      <c r="K5" s="912"/>
      <c r="L5" s="912"/>
      <c r="M5" s="912"/>
    </row>
    <row r="6" spans="1:13" ht="16.5">
      <c r="A6" s="917" t="s">
        <v>510</v>
      </c>
      <c r="B6" s="921" t="s">
        <v>2701</v>
      </c>
      <c r="C6" s="939">
        <v>3</v>
      </c>
      <c r="D6" s="2248"/>
      <c r="E6" s="913" t="s">
        <v>1590</v>
      </c>
      <c r="F6" s="913" t="s">
        <v>1728</v>
      </c>
      <c r="G6" s="913" t="s">
        <v>1729</v>
      </c>
      <c r="H6" s="940"/>
      <c r="I6" s="912"/>
      <c r="J6" s="912"/>
      <c r="K6" s="912"/>
      <c r="L6" s="912"/>
      <c r="M6" s="912"/>
    </row>
    <row r="7" spans="1:13" ht="16.5">
      <c r="A7" s="917" t="s">
        <v>511</v>
      </c>
      <c r="B7" s="921" t="s">
        <v>2699</v>
      </c>
      <c r="C7" s="939">
        <v>4</v>
      </c>
      <c r="D7" s="2248"/>
      <c r="E7" s="913" t="s">
        <v>1730</v>
      </c>
      <c r="F7" s="913" t="s">
        <v>1731</v>
      </c>
      <c r="G7" s="913" t="s">
        <v>1732</v>
      </c>
      <c r="H7" s="940"/>
      <c r="I7" s="912"/>
      <c r="J7" s="912"/>
      <c r="K7" s="912"/>
      <c r="L7" s="912"/>
      <c r="M7" s="912"/>
    </row>
    <row r="8" spans="1:13" ht="16.5">
      <c r="A8" s="917" t="s">
        <v>513</v>
      </c>
      <c r="B8" s="921" t="s">
        <v>1733</v>
      </c>
      <c r="C8" s="939">
        <v>5</v>
      </c>
      <c r="D8" s="2248"/>
      <c r="E8" s="913" t="s">
        <v>1062</v>
      </c>
      <c r="F8" s="913" t="s">
        <v>1734</v>
      </c>
      <c r="G8" s="913" t="s">
        <v>1735</v>
      </c>
      <c r="H8" s="940"/>
      <c r="I8" s="912"/>
      <c r="J8" s="912"/>
      <c r="K8" s="912"/>
      <c r="L8" s="912"/>
      <c r="M8" s="912"/>
    </row>
    <row r="9" spans="1:13" ht="16.5">
      <c r="A9" s="917" t="s">
        <v>515</v>
      </c>
      <c r="B9" s="921" t="s">
        <v>1736</v>
      </c>
      <c r="C9" s="939">
        <v>6</v>
      </c>
      <c r="D9" s="2248"/>
      <c r="E9" s="913" t="s">
        <v>1737</v>
      </c>
      <c r="F9" s="913" t="s">
        <v>1738</v>
      </c>
      <c r="G9" s="913" t="s">
        <v>1739</v>
      </c>
      <c r="H9" s="940"/>
      <c r="I9" s="912"/>
      <c r="J9" s="912"/>
      <c r="K9" s="912"/>
      <c r="L9" s="912"/>
      <c r="M9" s="912"/>
    </row>
    <row r="10" spans="1:13" ht="16.5">
      <c r="A10" s="919" t="s">
        <v>975</v>
      </c>
      <c r="B10" s="934" t="s">
        <v>1740</v>
      </c>
      <c r="C10" s="939">
        <v>7</v>
      </c>
      <c r="D10" s="2248"/>
      <c r="E10" s="940" t="s">
        <v>1741</v>
      </c>
      <c r="F10" s="940" t="s">
        <v>1742</v>
      </c>
      <c r="G10" s="940" t="s">
        <v>1743</v>
      </c>
      <c r="H10" s="940"/>
      <c r="I10" s="912"/>
      <c r="J10" s="912"/>
      <c r="K10" s="912"/>
      <c r="L10" s="912"/>
      <c r="M10" s="912"/>
    </row>
    <row r="11" spans="1:13" ht="16.5">
      <c r="A11" s="917" t="s">
        <v>518</v>
      </c>
      <c r="B11" s="921" t="s">
        <v>1744</v>
      </c>
      <c r="C11" s="939">
        <v>8</v>
      </c>
      <c r="D11" s="2248"/>
      <c r="E11" s="940" t="s">
        <v>1745</v>
      </c>
      <c r="F11" s="940" t="s">
        <v>1746</v>
      </c>
      <c r="G11" s="940" t="s">
        <v>1747</v>
      </c>
      <c r="H11" s="940"/>
      <c r="I11" s="912"/>
      <c r="J11" s="912"/>
      <c r="K11" s="912"/>
      <c r="L11" s="912"/>
      <c r="M11" s="912"/>
    </row>
    <row r="12" spans="1:13" ht="16.5">
      <c r="A12" s="920" t="s">
        <v>520</v>
      </c>
      <c r="B12" s="921" t="s">
        <v>1748</v>
      </c>
      <c r="C12" s="939">
        <v>9</v>
      </c>
      <c r="D12" s="2248"/>
      <c r="E12" s="940" t="s">
        <v>1749</v>
      </c>
      <c r="F12" s="940" t="s">
        <v>1750</v>
      </c>
      <c r="G12" s="940" t="s">
        <v>1751</v>
      </c>
      <c r="H12" s="940"/>
      <c r="I12" s="912"/>
      <c r="J12" s="912"/>
      <c r="K12" s="912"/>
      <c r="L12" s="912"/>
      <c r="M12" s="912"/>
    </row>
    <row r="13" spans="1:13" ht="17.25" thickBot="1">
      <c r="A13" s="914"/>
      <c r="B13" s="922">
        <v>17</v>
      </c>
      <c r="C13" s="939">
        <v>10</v>
      </c>
      <c r="D13" s="2248"/>
      <c r="E13" s="940" t="s">
        <v>1752</v>
      </c>
      <c r="F13" s="941" t="s">
        <v>1753</v>
      </c>
      <c r="G13" s="940" t="s">
        <v>1754</v>
      </c>
      <c r="H13" s="940"/>
      <c r="I13" s="912"/>
      <c r="J13" s="912"/>
      <c r="K13" s="912"/>
      <c r="L13" s="912"/>
      <c r="M13" s="912"/>
    </row>
    <row r="14" spans="1:13" ht="16.5">
      <c r="A14" s="912"/>
      <c r="B14" s="912"/>
      <c r="C14" s="939">
        <v>11</v>
      </c>
      <c r="D14" s="2248"/>
      <c r="E14" s="940" t="s">
        <v>1157</v>
      </c>
      <c r="F14" s="941" t="s">
        <v>1755</v>
      </c>
      <c r="G14" s="940" t="s">
        <v>1756</v>
      </c>
      <c r="H14" s="940"/>
      <c r="I14" s="912"/>
      <c r="J14" s="912"/>
      <c r="K14" s="912"/>
      <c r="L14" s="912"/>
      <c r="M14" s="912"/>
    </row>
    <row r="15" spans="1:13" ht="16.5">
      <c r="A15" s="912"/>
      <c r="B15" s="912"/>
      <c r="C15" s="939">
        <v>12</v>
      </c>
      <c r="D15" s="2248"/>
      <c r="E15" s="940" t="s">
        <v>1757</v>
      </c>
      <c r="F15" s="941" t="s">
        <v>1758</v>
      </c>
      <c r="G15" s="940" t="s">
        <v>1759</v>
      </c>
      <c r="H15" s="940"/>
      <c r="I15" s="912"/>
      <c r="J15" s="912"/>
      <c r="K15" s="912"/>
      <c r="L15" s="912"/>
      <c r="M15" s="912"/>
    </row>
    <row r="16" spans="1:13" ht="16.5">
      <c r="A16" s="912"/>
      <c r="B16" s="912"/>
      <c r="C16" s="939">
        <v>13</v>
      </c>
      <c r="D16" s="2248"/>
      <c r="E16" s="940" t="s">
        <v>1761</v>
      </c>
      <c r="F16" s="941" t="s">
        <v>1762</v>
      </c>
      <c r="G16" s="940" t="s">
        <v>1763</v>
      </c>
      <c r="H16" s="940"/>
      <c r="I16" s="912"/>
      <c r="J16" s="912"/>
      <c r="K16" s="915"/>
      <c r="L16" s="912"/>
      <c r="M16" s="912"/>
    </row>
    <row r="17" spans="1:8" ht="14.25">
      <c r="C17" s="939">
        <v>14</v>
      </c>
      <c r="D17" s="2248"/>
      <c r="E17" s="940" t="s">
        <v>1765</v>
      </c>
      <c r="F17" s="941" t="s">
        <v>1766</v>
      </c>
      <c r="G17" s="940" t="s">
        <v>1767</v>
      </c>
      <c r="H17" s="940"/>
    </row>
    <row r="18" spans="1:8" ht="14.25">
      <c r="C18" s="939">
        <v>15</v>
      </c>
      <c r="D18" s="2248"/>
      <c r="E18" s="940" t="s">
        <v>1769</v>
      </c>
      <c r="F18" s="941" t="s">
        <v>1770</v>
      </c>
      <c r="G18" s="940" t="s">
        <v>1771</v>
      </c>
      <c r="H18" s="940"/>
    </row>
    <row r="19" spans="1:8" ht="14.25">
      <c r="C19" s="939">
        <v>16</v>
      </c>
      <c r="D19" s="2248"/>
      <c r="E19" s="940" t="s">
        <v>1773</v>
      </c>
      <c r="F19" s="941" t="s">
        <v>1774</v>
      </c>
      <c r="G19" s="940" t="s">
        <v>1775</v>
      </c>
      <c r="H19" s="940"/>
    </row>
    <row r="20" spans="1:8" ht="14.25">
      <c r="C20" s="939">
        <v>17</v>
      </c>
      <c r="D20" s="2248"/>
      <c r="E20" s="940" t="s">
        <v>1777</v>
      </c>
      <c r="F20" s="941" t="s">
        <v>1778</v>
      </c>
      <c r="G20" s="940" t="s">
        <v>1779</v>
      </c>
      <c r="H20" s="940"/>
    </row>
    <row r="21" spans="1:8" ht="14.25">
      <c r="C21" s="939">
        <v>18</v>
      </c>
      <c r="D21" s="2248"/>
      <c r="E21" s="940"/>
      <c r="F21" s="941"/>
      <c r="G21" s="940"/>
      <c r="H21" s="940"/>
    </row>
    <row r="22" spans="1:8" ht="14.25">
      <c r="C22" s="939">
        <v>19</v>
      </c>
      <c r="D22" s="2249"/>
      <c r="E22" s="940"/>
      <c r="F22" s="941"/>
      <c r="G22" s="940"/>
      <c r="H22" s="940"/>
    </row>
    <row r="27" spans="1:8" ht="22.5">
      <c r="A27" s="924" t="s">
        <v>1760</v>
      </c>
      <c r="B27" s="925"/>
    </row>
    <row r="28" spans="1:8" ht="20.25">
      <c r="A28" s="926" t="s">
        <v>1764</v>
      </c>
      <c r="B28" s="927"/>
    </row>
    <row r="29" spans="1:8" ht="20.25">
      <c r="A29" s="926" t="s">
        <v>1768</v>
      </c>
      <c r="B29" s="927"/>
    </row>
    <row r="30" spans="1:8" ht="20.25">
      <c r="A30" s="926" t="s">
        <v>1772</v>
      </c>
      <c r="B30" s="927"/>
    </row>
    <row r="31" spans="1:8" ht="20.25">
      <c r="A31" s="926" t="s">
        <v>1776</v>
      </c>
      <c r="B31" s="927"/>
    </row>
    <row r="32" spans="1:8" ht="16.5">
      <c r="A32" s="928"/>
      <c r="B32" s="929"/>
    </row>
  </sheetData>
  <sortState xmlns:xlrd2="http://schemas.microsoft.com/office/spreadsheetml/2017/richdata2" ref="E4:G20">
    <sortCondition ref="E4:E20"/>
  </sortState>
  <mergeCells count="3">
    <mergeCell ref="C2:H2"/>
    <mergeCell ref="A2:B2"/>
    <mergeCell ref="D4:D22"/>
  </mergeCells>
  <phoneticPr fontId="20" type="noConversion"/>
  <hyperlinks>
    <hyperlink ref="B10" r:id="rId1" xr:uid="{20206C3E-78BA-4A12-96DC-4D4892156A6C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B808-8402-4138-8515-131A17610461}">
  <sheetPr codeName="Sheet37">
    <tabColor rgb="FF00B050"/>
  </sheetPr>
  <dimension ref="A1:M20"/>
  <sheetViews>
    <sheetView zoomScaleNormal="100" workbookViewId="0">
      <selection activeCell="D26" sqref="D26"/>
    </sheetView>
  </sheetViews>
  <sheetFormatPr defaultColWidth="28.21875" defaultRowHeight="16.5"/>
  <cols>
    <col min="1" max="1" width="19" style="32" bestFit="1" customWidth="1"/>
    <col min="2" max="2" width="26.44140625" style="32" bestFit="1" customWidth="1"/>
    <col min="3" max="3" width="5.109375" style="32" bestFit="1" customWidth="1"/>
    <col min="4" max="4" width="11.2187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5.21875" style="32" bestFit="1" customWidth="1"/>
    <col min="11" max="16384" width="28.21875" style="32"/>
  </cols>
  <sheetData>
    <row r="1" spans="1:13" ht="17.25" thickBot="1"/>
    <row r="2" spans="1:13" ht="27" thickBot="1">
      <c r="A2" s="1646" t="s">
        <v>103</v>
      </c>
      <c r="B2" s="1647"/>
      <c r="C2" s="2250" t="s">
        <v>104</v>
      </c>
      <c r="D2" s="2251"/>
      <c r="E2" s="2251"/>
      <c r="F2" s="2251"/>
      <c r="G2" s="2251"/>
      <c r="H2" s="2252"/>
    </row>
    <row r="3" spans="1:13" ht="35.1" customHeight="1" thickBot="1">
      <c r="A3" s="134" t="s">
        <v>105</v>
      </c>
      <c r="B3" s="203" t="s">
        <v>1547</v>
      </c>
      <c r="C3" s="146" t="s">
        <v>108</v>
      </c>
      <c r="D3" s="152" t="s">
        <v>109</v>
      </c>
      <c r="E3" s="153" t="s">
        <v>110</v>
      </c>
      <c r="F3" s="153" t="s">
        <v>111</v>
      </c>
      <c r="G3" s="153" t="s">
        <v>112</v>
      </c>
      <c r="H3" s="154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30" t="s">
        <v>481</v>
      </c>
      <c r="B4" s="180" t="s">
        <v>491</v>
      </c>
      <c r="C4" s="143">
        <v>1</v>
      </c>
      <c r="D4" s="2206">
        <v>44177</v>
      </c>
      <c r="E4" s="1608" t="s">
        <v>1584</v>
      </c>
      <c r="F4" s="1337" t="s">
        <v>1585</v>
      </c>
      <c r="G4" s="1337" t="s">
        <v>1586</v>
      </c>
      <c r="H4" s="817"/>
      <c r="J4" s="25" t="s">
        <v>492</v>
      </c>
      <c r="K4" s="26"/>
      <c r="L4" s="26"/>
      <c r="M4" s="27"/>
    </row>
    <row r="5" spans="1:13" ht="35.1" customHeight="1">
      <c r="A5" s="128" t="s">
        <v>120</v>
      </c>
      <c r="B5" s="155" t="s">
        <v>524</v>
      </c>
      <c r="C5" s="144">
        <v>2</v>
      </c>
      <c r="D5" s="2207"/>
      <c r="E5" s="1334" t="s">
        <v>1563</v>
      </c>
      <c r="F5" s="1338" t="s">
        <v>1564</v>
      </c>
      <c r="G5" s="1338" t="s">
        <v>1565</v>
      </c>
      <c r="H5" s="817"/>
    </row>
    <row r="6" spans="1:13" ht="35.1" customHeight="1">
      <c r="A6" s="126" t="s">
        <v>485</v>
      </c>
      <c r="B6" s="155" t="s">
        <v>2682</v>
      </c>
      <c r="C6" s="144">
        <v>3</v>
      </c>
      <c r="D6" s="2207"/>
      <c r="E6" s="1334" t="s">
        <v>1566</v>
      </c>
      <c r="F6" s="1338" t="s">
        <v>1567</v>
      </c>
      <c r="G6" s="1338" t="s">
        <v>1568</v>
      </c>
      <c r="H6" s="816"/>
    </row>
    <row r="7" spans="1:13" ht="35.1" customHeight="1">
      <c r="A7" s="126" t="s">
        <v>130</v>
      </c>
      <c r="B7" s="155" t="s">
        <v>475</v>
      </c>
      <c r="C7" s="144">
        <v>4</v>
      </c>
      <c r="D7" s="2207"/>
      <c r="E7" s="1334" t="s">
        <v>1569</v>
      </c>
      <c r="F7" s="1338" t="s">
        <v>1570</v>
      </c>
      <c r="G7" s="1338" t="s">
        <v>1571</v>
      </c>
      <c r="H7" s="817"/>
    </row>
    <row r="8" spans="1:13" ht="35.1" customHeight="1">
      <c r="A8" s="126" t="s">
        <v>486</v>
      </c>
      <c r="B8" s="155" t="s">
        <v>477</v>
      </c>
      <c r="C8" s="144">
        <v>5</v>
      </c>
      <c r="D8" s="2207"/>
      <c r="E8" s="1334" t="s">
        <v>1572</v>
      </c>
      <c r="F8" s="1338" t="s">
        <v>1573</v>
      </c>
      <c r="G8" s="1338" t="s">
        <v>1574</v>
      </c>
      <c r="H8" s="817"/>
    </row>
    <row r="9" spans="1:13" ht="35.1" customHeight="1" thickBot="1">
      <c r="A9" s="126" t="s">
        <v>487</v>
      </c>
      <c r="B9" s="155" t="s">
        <v>478</v>
      </c>
      <c r="C9" s="144">
        <v>6</v>
      </c>
      <c r="D9" s="2207"/>
      <c r="E9" s="1335" t="s">
        <v>1575</v>
      </c>
      <c r="F9" s="1336" t="s">
        <v>1576</v>
      </c>
      <c r="G9" s="1336" t="s">
        <v>1577</v>
      </c>
      <c r="H9" s="815"/>
    </row>
    <row r="10" spans="1:13" ht="35.1" customHeight="1" thickBot="1">
      <c r="A10" s="129" t="s">
        <v>488</v>
      </c>
      <c r="B10" s="158" t="s">
        <v>479</v>
      </c>
      <c r="C10" s="144">
        <v>7</v>
      </c>
      <c r="D10" s="2207"/>
      <c r="E10" s="1609" t="s">
        <v>1578</v>
      </c>
      <c r="F10" s="1610" t="s">
        <v>1579</v>
      </c>
      <c r="G10" s="1610" t="s">
        <v>1580</v>
      </c>
      <c r="H10" s="815"/>
    </row>
    <row r="11" spans="1:13" ht="35.1" customHeight="1" thickBot="1">
      <c r="A11" s="126" t="s">
        <v>489</v>
      </c>
      <c r="B11" s="155" t="s">
        <v>494</v>
      </c>
      <c r="C11" s="144">
        <v>8</v>
      </c>
      <c r="D11" s="2207"/>
      <c r="E11" s="626"/>
      <c r="F11" s="627"/>
      <c r="G11" s="627"/>
      <c r="H11" s="127"/>
    </row>
    <row r="12" spans="1:13" ht="35.1" customHeight="1">
      <c r="A12" s="126" t="s">
        <v>490</v>
      </c>
      <c r="B12" s="155" t="s">
        <v>480</v>
      </c>
      <c r="C12" s="144">
        <v>9</v>
      </c>
      <c r="D12" s="2207"/>
      <c r="E12" s="114"/>
      <c r="F12" s="114"/>
      <c r="G12" s="114"/>
      <c r="H12" s="204"/>
    </row>
    <row r="13" spans="1:13" ht="35.1" customHeight="1" thickBot="1">
      <c r="A13" s="205" t="s">
        <v>495</v>
      </c>
      <c r="B13" s="168">
        <v>7</v>
      </c>
      <c r="C13" s="144">
        <v>10</v>
      </c>
      <c r="D13" s="2207"/>
      <c r="E13" s="114"/>
      <c r="F13" s="114"/>
      <c r="G13" s="114"/>
      <c r="H13" s="198"/>
    </row>
    <row r="14" spans="1:13" ht="35.1" customHeight="1" thickBot="1">
      <c r="C14" s="206">
        <v>11</v>
      </c>
      <c r="D14" s="2208"/>
      <c r="E14" s="207"/>
      <c r="F14" s="207"/>
      <c r="G14" s="207"/>
      <c r="H14" s="208"/>
    </row>
    <row r="15" spans="1:13" ht="35.1" customHeight="1"/>
    <row r="16" spans="1:13" ht="35.1" customHeight="1"/>
    <row r="17" ht="35.1" customHeight="1"/>
    <row r="18" ht="35.1" customHeight="1"/>
    <row r="19" ht="35.1" customHeight="1"/>
    <row r="20" ht="35.1" customHeight="1"/>
  </sheetData>
  <sortState xmlns:xlrd2="http://schemas.microsoft.com/office/spreadsheetml/2017/richdata2" ref="E4:G10">
    <sortCondition ref="E4:E10"/>
  </sortState>
  <mergeCells count="3">
    <mergeCell ref="A2:B2"/>
    <mergeCell ref="C2:H2"/>
    <mergeCell ref="D4:D14"/>
  </mergeCells>
  <phoneticPr fontId="20" type="noConversion"/>
  <hyperlinks>
    <hyperlink ref="B10" r:id="rId1" xr:uid="{28309D51-C2F9-4A2C-AA89-589E9C65B623}"/>
  </hyperlinks>
  <pageMargins left="0.7" right="0.7" top="0.75" bottom="0.75" header="0.3" footer="0.3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D5E-33F6-477A-999F-EA1C3950079E}">
  <sheetPr>
    <tabColor rgb="FF00B050"/>
  </sheetPr>
  <dimension ref="A1:M20"/>
  <sheetViews>
    <sheetView zoomScaleNormal="100" workbookViewId="0">
      <selection activeCell="D26" sqref="D26"/>
    </sheetView>
  </sheetViews>
  <sheetFormatPr defaultColWidth="28.21875" defaultRowHeight="16.5"/>
  <cols>
    <col min="1" max="1" width="19" style="32" bestFit="1" customWidth="1"/>
    <col min="2" max="2" width="26.44140625" style="32" bestFit="1" customWidth="1"/>
    <col min="3" max="3" width="5.109375" style="32" bestFit="1" customWidth="1"/>
    <col min="4" max="4" width="11.21875" style="32" bestFit="1" customWidth="1"/>
    <col min="5" max="5" width="6.88671875" style="32" bestFit="1" customWidth="1"/>
    <col min="6" max="6" width="15.88671875" style="32" bestFit="1" customWidth="1"/>
    <col min="7" max="7" width="14.44140625" style="32" bestFit="1" customWidth="1"/>
    <col min="8" max="8" width="5.109375" style="32" bestFit="1" customWidth="1"/>
    <col min="9" max="9" width="28.21875" style="32"/>
    <col min="10" max="10" width="25.21875" style="32" bestFit="1" customWidth="1"/>
    <col min="11" max="16384" width="28.21875" style="32"/>
  </cols>
  <sheetData>
    <row r="1" spans="1:13" ht="17.25" thickBot="1"/>
    <row r="2" spans="1:13" ht="27" thickBot="1">
      <c r="A2" s="1646" t="s">
        <v>103</v>
      </c>
      <c r="B2" s="1647"/>
      <c r="C2" s="2250" t="s">
        <v>104</v>
      </c>
      <c r="D2" s="2251"/>
      <c r="E2" s="2251"/>
      <c r="F2" s="2251"/>
      <c r="G2" s="2251"/>
      <c r="H2" s="2252"/>
    </row>
    <row r="3" spans="1:13" ht="35.1" customHeight="1" thickBot="1">
      <c r="A3" s="134" t="s">
        <v>105</v>
      </c>
      <c r="B3" s="203" t="s">
        <v>1547</v>
      </c>
      <c r="C3" s="146" t="s">
        <v>108</v>
      </c>
      <c r="D3" s="152" t="s">
        <v>109</v>
      </c>
      <c r="E3" s="189" t="s">
        <v>110</v>
      </c>
      <c r="F3" s="189" t="s">
        <v>111</v>
      </c>
      <c r="G3" s="189" t="s">
        <v>112</v>
      </c>
      <c r="H3" s="190" t="s">
        <v>113</v>
      </c>
      <c r="I3" s="1362" t="s">
        <v>2422</v>
      </c>
      <c r="J3" s="1363" t="s">
        <v>2423</v>
      </c>
      <c r="K3" s="1363" t="s">
        <v>2424</v>
      </c>
      <c r="L3" s="1364" t="s">
        <v>2425</v>
      </c>
      <c r="M3" s="24"/>
    </row>
    <row r="4" spans="1:13" ht="35.1" customHeight="1">
      <c r="A4" s="130" t="s">
        <v>481</v>
      </c>
      <c r="B4" s="180" t="s">
        <v>491</v>
      </c>
      <c r="C4" s="143">
        <v>1</v>
      </c>
      <c r="D4" s="2253">
        <v>44177</v>
      </c>
      <c r="E4" s="1559" t="s">
        <v>1584</v>
      </c>
      <c r="F4" s="1560" t="s">
        <v>1585</v>
      </c>
      <c r="G4" s="1560" t="s">
        <v>1586</v>
      </c>
      <c r="H4" s="1561"/>
      <c r="J4" s="25" t="s">
        <v>492</v>
      </c>
      <c r="K4" s="26"/>
      <c r="L4" s="26"/>
      <c r="M4" s="27"/>
    </row>
    <row r="5" spans="1:13" ht="35.1" customHeight="1">
      <c r="A5" s="128" t="s">
        <v>120</v>
      </c>
      <c r="B5" s="155" t="s">
        <v>524</v>
      </c>
      <c r="C5" s="144">
        <v>2</v>
      </c>
      <c r="D5" s="2254"/>
      <c r="E5" s="814"/>
      <c r="F5" s="818"/>
      <c r="G5" s="818"/>
      <c r="H5" s="817"/>
    </row>
    <row r="6" spans="1:13" ht="35.1" customHeight="1">
      <c r="A6" s="126" t="s">
        <v>485</v>
      </c>
      <c r="B6" s="155" t="s">
        <v>2682</v>
      </c>
      <c r="C6" s="144">
        <v>3</v>
      </c>
      <c r="D6" s="2254"/>
      <c r="E6" s="814"/>
      <c r="F6" s="818"/>
      <c r="G6" s="818"/>
      <c r="H6" s="817"/>
    </row>
    <row r="7" spans="1:13" ht="35.1" customHeight="1">
      <c r="A7" s="126" t="s">
        <v>130</v>
      </c>
      <c r="B7" s="155" t="s">
        <v>475</v>
      </c>
      <c r="C7" s="144">
        <v>4</v>
      </c>
      <c r="D7" s="2254"/>
      <c r="E7" s="814"/>
      <c r="F7" s="818"/>
      <c r="G7" s="818"/>
      <c r="H7" s="816"/>
    </row>
    <row r="8" spans="1:13" ht="35.1" customHeight="1">
      <c r="A8" s="126" t="s">
        <v>486</v>
      </c>
      <c r="B8" s="155" t="s">
        <v>477</v>
      </c>
      <c r="C8" s="144">
        <v>5</v>
      </c>
      <c r="D8" s="2254"/>
      <c r="E8" s="814"/>
      <c r="F8" s="818"/>
      <c r="G8" s="818"/>
      <c r="H8" s="817"/>
    </row>
    <row r="9" spans="1:13" ht="35.1" customHeight="1">
      <c r="A9" s="126" t="s">
        <v>487</v>
      </c>
      <c r="B9" s="155" t="s">
        <v>478</v>
      </c>
      <c r="C9" s="144">
        <v>6</v>
      </c>
      <c r="D9" s="2254"/>
      <c r="E9" s="814"/>
      <c r="F9" s="818"/>
      <c r="G9" s="818"/>
      <c r="H9" s="817"/>
    </row>
    <row r="10" spans="1:13" ht="35.1" customHeight="1">
      <c r="A10" s="129" t="s">
        <v>488</v>
      </c>
      <c r="B10" s="158" t="s">
        <v>479</v>
      </c>
      <c r="C10" s="144">
        <v>7</v>
      </c>
      <c r="D10" s="2254"/>
      <c r="E10" s="814"/>
      <c r="F10" s="818"/>
      <c r="G10" s="818"/>
      <c r="H10" s="817"/>
    </row>
    <row r="11" spans="1:13" ht="35.1" customHeight="1">
      <c r="A11" s="126" t="s">
        <v>489</v>
      </c>
      <c r="B11" s="155" t="s">
        <v>494</v>
      </c>
      <c r="C11" s="144">
        <v>8</v>
      </c>
      <c r="D11" s="2254"/>
      <c r="E11" s="1562"/>
      <c r="F11" s="1558"/>
      <c r="G11" s="1558"/>
      <c r="H11" s="127"/>
    </row>
    <row r="12" spans="1:13" ht="35.1" customHeight="1">
      <c r="A12" s="126" t="s">
        <v>490</v>
      </c>
      <c r="B12" s="155" t="s">
        <v>480</v>
      </c>
      <c r="C12" s="144">
        <v>9</v>
      </c>
      <c r="D12" s="2254"/>
      <c r="E12" s="144"/>
      <c r="F12" s="1550"/>
      <c r="G12" s="1550"/>
      <c r="H12" s="204"/>
    </row>
    <row r="13" spans="1:13" ht="35.1" customHeight="1" thickBot="1">
      <c r="A13" s="205" t="s">
        <v>495</v>
      </c>
      <c r="B13" s="168">
        <v>1</v>
      </c>
      <c r="C13" s="144">
        <v>10</v>
      </c>
      <c r="D13" s="2254"/>
      <c r="E13" s="144"/>
      <c r="F13" s="1550"/>
      <c r="G13" s="1550"/>
      <c r="H13" s="198"/>
    </row>
    <row r="14" spans="1:13" ht="35.1" customHeight="1" thickBot="1">
      <c r="C14" s="206">
        <v>11</v>
      </c>
      <c r="D14" s="2255"/>
      <c r="E14" s="206"/>
      <c r="F14" s="1554"/>
      <c r="G14" s="1554"/>
      <c r="H14" s="208"/>
    </row>
    <row r="15" spans="1:13" ht="35.1" customHeight="1"/>
    <row r="16" spans="1:13" ht="35.1" customHeight="1"/>
    <row r="17" ht="35.1" customHeight="1"/>
    <row r="18" ht="35.1" customHeight="1"/>
    <row r="19" ht="35.1" customHeight="1"/>
    <row r="20" ht="35.1" customHeight="1"/>
  </sheetData>
  <mergeCells count="3">
    <mergeCell ref="A2:B2"/>
    <mergeCell ref="C2:H2"/>
    <mergeCell ref="D4:D14"/>
  </mergeCells>
  <phoneticPr fontId="20" type="noConversion"/>
  <hyperlinks>
    <hyperlink ref="B10" r:id="rId1" xr:uid="{8B9F7958-F6BC-4957-88CE-D05FFCD5CD81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39B2-48D8-49F7-BFCA-48B3B2759D77}">
  <sheetPr codeName="Sheet20">
    <pageSetUpPr fitToPage="1"/>
  </sheetPr>
  <dimension ref="A1:K103"/>
  <sheetViews>
    <sheetView topLeftCell="A28" workbookViewId="0">
      <selection activeCell="H36" sqref="H36:I36"/>
    </sheetView>
  </sheetViews>
  <sheetFormatPr defaultColWidth="10.88671875" defaultRowHeight="16.5"/>
  <cols>
    <col min="1" max="1" width="22.21875" style="32" bestFit="1" customWidth="1"/>
    <col min="2" max="2" width="8.6640625" style="32" bestFit="1" customWidth="1"/>
    <col min="3" max="3" width="6.88671875" style="32" bestFit="1" customWidth="1"/>
    <col min="4" max="4" width="12.33203125" style="32" bestFit="1" customWidth="1"/>
    <col min="5" max="5" width="8.6640625" style="32" bestFit="1" customWidth="1"/>
    <col min="6" max="6" width="12.44140625" style="32" bestFit="1" customWidth="1"/>
    <col min="7" max="7" width="9.6640625" style="32" bestFit="1" customWidth="1"/>
    <col min="8" max="8" width="8.6640625" style="32" bestFit="1" customWidth="1"/>
    <col min="9" max="9" width="8.6640625" style="33" bestFit="1" customWidth="1"/>
    <col min="10" max="10" width="14.33203125" style="32" bestFit="1" customWidth="1"/>
    <col min="11" max="11" width="8.6640625" style="32" bestFit="1" customWidth="1"/>
    <col min="12" max="16384" width="10.88671875" style="32"/>
  </cols>
  <sheetData>
    <row r="1" spans="1:11" ht="54.75" thickBot="1">
      <c r="A1" s="1679" t="s">
        <v>173</v>
      </c>
      <c r="B1" s="1680"/>
      <c r="C1" s="1680"/>
      <c r="D1" s="1680"/>
      <c r="E1" s="1680"/>
      <c r="F1" s="1680"/>
      <c r="G1" s="1680"/>
      <c r="H1" s="1680"/>
      <c r="I1" s="1680"/>
      <c r="J1" s="1680"/>
      <c r="K1" s="1681"/>
    </row>
    <row r="2" spans="1:11">
      <c r="A2" s="1682" t="s">
        <v>266</v>
      </c>
      <c r="B2" s="1683"/>
      <c r="C2" s="1683"/>
      <c r="D2" s="1683"/>
      <c r="E2" s="1683"/>
      <c r="F2" s="1683"/>
      <c r="G2" s="1683"/>
      <c r="H2" s="1683"/>
      <c r="I2" s="1683"/>
      <c r="J2" s="1683"/>
      <c r="K2" s="1684"/>
    </row>
    <row r="3" spans="1:11" ht="35.1" customHeight="1">
      <c r="A3" s="1685"/>
      <c r="B3" s="1686"/>
      <c r="C3" s="1686"/>
      <c r="D3" s="1686"/>
      <c r="E3" s="1686"/>
      <c r="F3" s="1686"/>
      <c r="G3" s="1686"/>
      <c r="H3" s="1686"/>
      <c r="I3" s="1686"/>
      <c r="J3" s="1686"/>
      <c r="K3" s="1687"/>
    </row>
    <row r="4" spans="1:11" s="5" customFormat="1" ht="35.1" customHeight="1">
      <c r="A4" s="1673" t="s">
        <v>174</v>
      </c>
      <c r="B4" s="1674"/>
      <c r="C4" s="1675" t="s">
        <v>175</v>
      </c>
      <c r="D4" s="1675"/>
      <c r="E4" s="1675"/>
      <c r="F4" s="1674" t="s">
        <v>176</v>
      </c>
      <c r="G4" s="1688" t="s">
        <v>655</v>
      </c>
      <c r="H4" s="1689"/>
      <c r="I4" s="1674" t="s">
        <v>177</v>
      </c>
      <c r="J4" s="1676" t="s">
        <v>178</v>
      </c>
      <c r="K4" s="1677"/>
    </row>
    <row r="5" spans="1:11" s="5" customFormat="1" ht="35.1" customHeight="1">
      <c r="A5" s="1673"/>
      <c r="B5" s="1674"/>
      <c r="C5" s="1675"/>
      <c r="D5" s="1675"/>
      <c r="E5" s="1675"/>
      <c r="F5" s="1674"/>
      <c r="G5" s="1690"/>
      <c r="H5" s="1691"/>
      <c r="I5" s="1674"/>
      <c r="J5" s="1676"/>
      <c r="K5" s="1677"/>
    </row>
    <row r="6" spans="1:11" s="5" customFormat="1" ht="35.1" customHeight="1">
      <c r="A6" s="1673" t="s">
        <v>179</v>
      </c>
      <c r="B6" s="1674"/>
      <c r="C6" s="1675" t="s">
        <v>267</v>
      </c>
      <c r="D6" s="1675"/>
      <c r="E6" s="1675"/>
      <c r="F6" s="1675"/>
      <c r="G6" s="1675"/>
      <c r="H6" s="1675"/>
      <c r="I6" s="1674" t="s">
        <v>180</v>
      </c>
      <c r="J6" s="1676" t="s">
        <v>181</v>
      </c>
      <c r="K6" s="1677"/>
    </row>
    <row r="7" spans="1:11" s="5" customFormat="1" ht="35.1" customHeight="1">
      <c r="A7" s="1673"/>
      <c r="B7" s="1674"/>
      <c r="C7" s="1675"/>
      <c r="D7" s="1675"/>
      <c r="E7" s="1675"/>
      <c r="F7" s="1675"/>
      <c r="G7" s="1675"/>
      <c r="H7" s="1675"/>
      <c r="I7" s="1674"/>
      <c r="J7" s="1676"/>
      <c r="K7" s="1677"/>
    </row>
    <row r="8" spans="1:11" s="5" customFormat="1" ht="35.1" customHeight="1">
      <c r="A8" s="1673" t="s">
        <v>182</v>
      </c>
      <c r="B8" s="1674"/>
      <c r="C8" s="1675" t="s">
        <v>268</v>
      </c>
      <c r="D8" s="1675"/>
      <c r="E8" s="1675"/>
      <c r="F8" s="1675"/>
      <c r="G8" s="1675"/>
      <c r="H8" s="1675"/>
      <c r="I8" s="1675"/>
      <c r="J8" s="1675"/>
      <c r="K8" s="1678"/>
    </row>
    <row r="9" spans="1:11" s="5" customFormat="1" ht="35.1" customHeight="1">
      <c r="A9" s="1673"/>
      <c r="B9" s="1674"/>
      <c r="C9" s="1675"/>
      <c r="D9" s="1675"/>
      <c r="E9" s="1675"/>
      <c r="F9" s="1675"/>
      <c r="G9" s="1675"/>
      <c r="H9" s="1675"/>
      <c r="I9" s="1675"/>
      <c r="J9" s="1675"/>
      <c r="K9" s="1678"/>
    </row>
    <row r="10" spans="1:11" ht="35.1" customHeight="1">
      <c r="A10" s="1685" t="s">
        <v>269</v>
      </c>
      <c r="B10" s="1686"/>
      <c r="C10" s="1686"/>
      <c r="D10" s="1686"/>
      <c r="E10" s="1686"/>
      <c r="F10" s="1686"/>
      <c r="G10" s="1686"/>
      <c r="H10" s="1686"/>
      <c r="I10" s="1686"/>
      <c r="J10" s="1686"/>
      <c r="K10" s="1687"/>
    </row>
    <row r="11" spans="1:11" ht="35.1" customHeight="1">
      <c r="A11" s="1685"/>
      <c r="B11" s="1686"/>
      <c r="C11" s="1686"/>
      <c r="D11" s="1686"/>
      <c r="E11" s="1686"/>
      <c r="F11" s="1686"/>
      <c r="G11" s="1686"/>
      <c r="H11" s="1686"/>
      <c r="I11" s="1686"/>
      <c r="J11" s="1686"/>
      <c r="K11" s="1687"/>
    </row>
    <row r="12" spans="1:11" ht="35.1" customHeight="1">
      <c r="A12" s="1692" t="s">
        <v>270</v>
      </c>
      <c r="B12" s="1693"/>
      <c r="C12" s="1693"/>
      <c r="D12" s="1693"/>
      <c r="E12" s="1693"/>
      <c r="F12" s="1693"/>
      <c r="G12" s="1693"/>
      <c r="H12" s="1693"/>
      <c r="I12" s="1693"/>
      <c r="J12" s="1693"/>
      <c r="K12" s="1694"/>
    </row>
    <row r="13" spans="1:11" s="5" customFormat="1" ht="35.1" customHeight="1">
      <c r="A13" s="1673" t="s">
        <v>536</v>
      </c>
      <c r="B13" s="1674"/>
      <c r="C13" s="1695" t="s">
        <v>271</v>
      </c>
      <c r="D13" s="1695"/>
      <c r="E13" s="1695"/>
      <c r="F13" s="1695"/>
      <c r="G13" s="1695"/>
      <c r="H13" s="1695"/>
      <c r="I13" s="1674" t="s">
        <v>280</v>
      </c>
      <c r="J13" s="1676" t="s">
        <v>283</v>
      </c>
      <c r="K13" s="1677"/>
    </row>
    <row r="14" spans="1:11" s="5" customFormat="1" ht="35.1" customHeight="1">
      <c r="A14" s="1673"/>
      <c r="B14" s="1674"/>
      <c r="C14" s="1695"/>
      <c r="D14" s="1695"/>
      <c r="E14" s="1695"/>
      <c r="F14" s="1695"/>
      <c r="G14" s="1695"/>
      <c r="H14" s="1695"/>
      <c r="I14" s="1674"/>
      <c r="J14" s="1676"/>
      <c r="K14" s="1677"/>
    </row>
    <row r="15" spans="1:11" s="5" customFormat="1" ht="35.1" customHeight="1">
      <c r="A15" s="1673" t="s">
        <v>183</v>
      </c>
      <c r="B15" s="1674"/>
      <c r="C15" s="1675" t="s">
        <v>178</v>
      </c>
      <c r="D15" s="1675"/>
      <c r="E15" s="1674" t="s">
        <v>184</v>
      </c>
      <c r="F15" s="1674"/>
      <c r="G15" s="1675" t="s">
        <v>185</v>
      </c>
      <c r="H15" s="1675"/>
      <c r="I15" s="1674" t="s">
        <v>281</v>
      </c>
      <c r="J15" s="1676" t="s">
        <v>282</v>
      </c>
      <c r="K15" s="1677"/>
    </row>
    <row r="16" spans="1:11" s="5" customFormat="1" ht="35.1" customHeight="1">
      <c r="A16" s="1673"/>
      <c r="B16" s="1674"/>
      <c r="C16" s="1675"/>
      <c r="D16" s="1675"/>
      <c r="E16" s="1674"/>
      <c r="F16" s="1674"/>
      <c r="G16" s="1675"/>
      <c r="H16" s="1675"/>
      <c r="I16" s="1674"/>
      <c r="J16" s="1676"/>
      <c r="K16" s="1677"/>
    </row>
    <row r="17" spans="1:11" s="5" customFormat="1" ht="35.1" customHeight="1">
      <c r="A17" s="1673" t="s">
        <v>186</v>
      </c>
      <c r="B17" s="1674"/>
      <c r="C17" s="1674"/>
      <c r="D17" s="1674"/>
      <c r="E17" s="1674" t="s">
        <v>187</v>
      </c>
      <c r="F17" s="1674"/>
      <c r="G17" s="1674" t="s">
        <v>285</v>
      </c>
      <c r="H17" s="1674" t="s">
        <v>284</v>
      </c>
      <c r="I17" s="1674"/>
      <c r="J17" s="1674" t="s">
        <v>293</v>
      </c>
      <c r="K17" s="1696"/>
    </row>
    <row r="18" spans="1:11" s="5" customFormat="1" ht="35.1" customHeight="1">
      <c r="A18" s="1673"/>
      <c r="B18" s="1674"/>
      <c r="C18" s="1674"/>
      <c r="D18" s="1674"/>
      <c r="E18" s="1674"/>
      <c r="F18" s="1674"/>
      <c r="G18" s="1674"/>
      <c r="H18" s="1674"/>
      <c r="I18" s="1674"/>
      <c r="J18" s="1674"/>
      <c r="K18" s="1696"/>
    </row>
    <row r="19" spans="1:11" s="5" customFormat="1" ht="35.1" customHeight="1">
      <c r="A19" s="1697" t="s">
        <v>286</v>
      </c>
      <c r="B19" s="1675"/>
      <c r="C19" s="1675"/>
      <c r="D19" s="1675"/>
      <c r="E19" s="1675" t="s">
        <v>188</v>
      </c>
      <c r="F19" s="1675"/>
      <c r="G19" s="1698" t="s">
        <v>538</v>
      </c>
      <c r="H19" s="1676" t="s">
        <v>190</v>
      </c>
      <c r="I19" s="1676" t="s">
        <v>36</v>
      </c>
      <c r="J19" s="1701" t="s">
        <v>191</v>
      </c>
      <c r="K19" s="1702"/>
    </row>
    <row r="20" spans="1:11" s="5" customFormat="1" ht="35.1" customHeight="1">
      <c r="A20" s="1697" t="s">
        <v>322</v>
      </c>
      <c r="B20" s="1675"/>
      <c r="C20" s="1675"/>
      <c r="D20" s="1675"/>
      <c r="E20" s="1675" t="s">
        <v>301</v>
      </c>
      <c r="F20" s="1675"/>
      <c r="G20" s="1699"/>
      <c r="H20" s="1676"/>
      <c r="I20" s="1676"/>
      <c r="J20" s="1701" t="s">
        <v>192</v>
      </c>
      <c r="K20" s="1702"/>
    </row>
    <row r="21" spans="1:11" s="5" customFormat="1" ht="17.25">
      <c r="A21" s="1697" t="s">
        <v>287</v>
      </c>
      <c r="B21" s="1675"/>
      <c r="C21" s="1675"/>
      <c r="D21" s="1675"/>
      <c r="E21" s="1703" t="s">
        <v>272</v>
      </c>
      <c r="F21" s="1703"/>
      <c r="G21" s="1700"/>
      <c r="H21" s="1676" t="s">
        <v>193</v>
      </c>
      <c r="I21" s="1704"/>
      <c r="J21" s="1705"/>
      <c r="K21" s="1706"/>
    </row>
    <row r="22" spans="1:11" s="5" customFormat="1" ht="17.25">
      <c r="A22" s="1707" t="s">
        <v>288</v>
      </c>
      <c r="B22" s="1708"/>
      <c r="C22" s="1708"/>
      <c r="D22" s="1708"/>
      <c r="E22" s="1703" t="s">
        <v>189</v>
      </c>
      <c r="F22" s="1703"/>
      <c r="G22" s="1709"/>
      <c r="H22" s="1676"/>
      <c r="I22" s="1704"/>
      <c r="J22" s="1705"/>
      <c r="K22" s="1706"/>
    </row>
    <row r="23" spans="1:11" s="5" customFormat="1" ht="17.25">
      <c r="A23" s="1707" t="s">
        <v>289</v>
      </c>
      <c r="B23" s="1708"/>
      <c r="C23" s="1708"/>
      <c r="D23" s="1708"/>
      <c r="E23" s="1703" t="s">
        <v>302</v>
      </c>
      <c r="F23" s="1703"/>
      <c r="G23" s="1710"/>
      <c r="H23" s="1676" t="s">
        <v>194</v>
      </c>
      <c r="I23" s="1704"/>
      <c r="J23" s="1705"/>
      <c r="K23" s="1706"/>
    </row>
    <row r="24" spans="1:11" s="5" customFormat="1" ht="17.25">
      <c r="A24" s="1707" t="s">
        <v>290</v>
      </c>
      <c r="B24" s="1708"/>
      <c r="C24" s="1708"/>
      <c r="D24" s="1708"/>
      <c r="E24" s="1675" t="s">
        <v>273</v>
      </c>
      <c r="F24" s="1675"/>
      <c r="G24" s="1710"/>
      <c r="H24" s="1676"/>
      <c r="I24" s="1704"/>
      <c r="J24" s="1705"/>
      <c r="K24" s="1706"/>
    </row>
    <row r="25" spans="1:11" s="5" customFormat="1" ht="17.25">
      <c r="A25" s="1707" t="s">
        <v>291</v>
      </c>
      <c r="B25" s="1708"/>
      <c r="C25" s="1708"/>
      <c r="D25" s="1708"/>
      <c r="E25" s="1712"/>
      <c r="F25" s="1712"/>
      <c r="G25" s="1710"/>
      <c r="H25" s="1676" t="s">
        <v>195</v>
      </c>
      <c r="I25" s="1704"/>
      <c r="J25" s="1705"/>
      <c r="K25" s="1706"/>
    </row>
    <row r="26" spans="1:11" s="5" customFormat="1" ht="17.25">
      <c r="A26" s="1713" t="s">
        <v>292</v>
      </c>
      <c r="B26" s="1714"/>
      <c r="C26" s="1714"/>
      <c r="D26" s="1714"/>
      <c r="E26" s="1712"/>
      <c r="F26" s="1712"/>
      <c r="G26" s="1710"/>
      <c r="H26" s="1676"/>
      <c r="I26" s="1704"/>
      <c r="J26" s="1705"/>
      <c r="K26" s="1706"/>
    </row>
    <row r="27" spans="1:11" s="5" customFormat="1" ht="17.25">
      <c r="A27" s="1713"/>
      <c r="B27" s="1714"/>
      <c r="C27" s="1714"/>
      <c r="D27" s="1714"/>
      <c r="E27" s="1712"/>
      <c r="F27" s="1712"/>
      <c r="G27" s="1710"/>
      <c r="H27" s="1715" t="s">
        <v>531</v>
      </c>
      <c r="I27" s="1715"/>
      <c r="J27" s="1705"/>
      <c r="K27" s="1706"/>
    </row>
    <row r="28" spans="1:11" s="5" customFormat="1" ht="17.25">
      <c r="A28" s="1713"/>
      <c r="B28" s="1714"/>
      <c r="C28" s="1714"/>
      <c r="D28" s="1714"/>
      <c r="E28" s="1712"/>
      <c r="F28" s="1712"/>
      <c r="G28" s="1711"/>
      <c r="H28" s="1715"/>
      <c r="I28" s="1715"/>
      <c r="J28" s="1705"/>
      <c r="K28" s="1706"/>
    </row>
    <row r="29" spans="1:11" ht="19.5">
      <c r="A29" s="1692" t="s">
        <v>274</v>
      </c>
      <c r="B29" s="1693"/>
      <c r="C29" s="1693"/>
      <c r="D29" s="1693"/>
      <c r="E29" s="1693"/>
      <c r="F29" s="1693"/>
      <c r="G29" s="1693"/>
      <c r="H29" s="1693"/>
      <c r="I29" s="1693"/>
      <c r="J29" s="1693"/>
      <c r="K29" s="1694"/>
    </row>
    <row r="30" spans="1:11" s="5" customFormat="1" ht="17.25">
      <c r="A30" s="1673" t="s">
        <v>196</v>
      </c>
      <c r="B30" s="1674"/>
      <c r="C30" s="1674"/>
      <c r="D30" s="1674" t="s">
        <v>197</v>
      </c>
      <c r="E30" s="1674"/>
      <c r="F30" s="1674" t="s">
        <v>296</v>
      </c>
      <c r="G30" s="1674" t="s">
        <v>295</v>
      </c>
      <c r="H30" s="1674"/>
      <c r="I30" s="1674"/>
      <c r="J30" s="1674" t="s">
        <v>297</v>
      </c>
      <c r="K30" s="1696"/>
    </row>
    <row r="31" spans="1:11" s="5" customFormat="1" ht="17.25">
      <c r="A31" s="1673"/>
      <c r="B31" s="1674"/>
      <c r="C31" s="1674"/>
      <c r="D31" s="1674"/>
      <c r="E31" s="1674"/>
      <c r="F31" s="1674"/>
      <c r="G31" s="1674"/>
      <c r="H31" s="1674"/>
      <c r="I31" s="1674"/>
      <c r="J31" s="1674"/>
      <c r="K31" s="1696"/>
    </row>
    <row r="32" spans="1:11" s="5" customFormat="1" ht="17.25">
      <c r="A32" s="1716" t="s">
        <v>328</v>
      </c>
      <c r="B32" s="1676"/>
      <c r="C32" s="1676"/>
      <c r="D32" s="1676" t="s">
        <v>275</v>
      </c>
      <c r="E32" s="1676"/>
      <c r="F32" s="1676" t="s">
        <v>198</v>
      </c>
      <c r="G32" s="1676" t="s">
        <v>300</v>
      </c>
      <c r="H32" s="1676"/>
      <c r="I32" s="1676"/>
      <c r="J32" s="1676" t="s">
        <v>294</v>
      </c>
      <c r="K32" s="1677"/>
    </row>
    <row r="33" spans="1:11" s="5" customFormat="1" ht="17.25">
      <c r="A33" s="1716"/>
      <c r="B33" s="1676"/>
      <c r="C33" s="1676"/>
      <c r="D33" s="1676"/>
      <c r="E33" s="1676"/>
      <c r="F33" s="1676"/>
      <c r="G33" s="1676"/>
      <c r="H33" s="1676"/>
      <c r="I33" s="1676"/>
      <c r="J33" s="1676"/>
      <c r="K33" s="1677"/>
    </row>
    <row r="34" spans="1:11" ht="19.5">
      <c r="A34" s="1692" t="s">
        <v>276</v>
      </c>
      <c r="B34" s="1693"/>
      <c r="C34" s="1693"/>
      <c r="D34" s="1693"/>
      <c r="E34" s="1693"/>
      <c r="F34" s="1693"/>
      <c r="G34" s="1693"/>
      <c r="H34" s="1693"/>
      <c r="I34" s="1693"/>
      <c r="J34" s="1693"/>
      <c r="K34" s="1694"/>
    </row>
    <row r="35" spans="1:11" s="5" customFormat="1" ht="17.25">
      <c r="A35" s="960" t="s">
        <v>174</v>
      </c>
      <c r="B35" s="1674" t="s">
        <v>179</v>
      </c>
      <c r="C35" s="1674"/>
      <c r="D35" s="961" t="s">
        <v>180</v>
      </c>
      <c r="E35" s="1674" t="s">
        <v>199</v>
      </c>
      <c r="F35" s="1674"/>
      <c r="G35" s="1674"/>
      <c r="H35" s="1674" t="s">
        <v>200</v>
      </c>
      <c r="I35" s="1674"/>
      <c r="J35" s="961" t="s">
        <v>277</v>
      </c>
      <c r="K35" s="964" t="s">
        <v>113</v>
      </c>
    </row>
    <row r="36" spans="1:11" s="5" customFormat="1" ht="17.25">
      <c r="A36" s="1716" t="s">
        <v>73</v>
      </c>
      <c r="B36" s="1676" t="s">
        <v>299</v>
      </c>
      <c r="C36" s="1676"/>
      <c r="D36" s="1676" t="s">
        <v>181</v>
      </c>
      <c r="E36" s="1676" t="s">
        <v>278</v>
      </c>
      <c r="F36" s="1676"/>
      <c r="G36" s="1676"/>
      <c r="H36" s="1717" t="e">
        <f>계약서!C35</f>
        <v>#N/A</v>
      </c>
      <c r="I36" s="1658"/>
      <c r="J36" s="1676">
        <v>64</v>
      </c>
      <c r="K36" s="1677" t="s">
        <v>298</v>
      </c>
    </row>
    <row r="37" spans="1:11" s="5" customFormat="1" ht="17.25">
      <c r="A37" s="1716"/>
      <c r="B37" s="1676"/>
      <c r="C37" s="1676"/>
      <c r="D37" s="1676"/>
      <c r="E37" s="1676"/>
      <c r="F37" s="1676"/>
      <c r="G37" s="1676"/>
      <c r="H37" s="1718" t="s">
        <v>537</v>
      </c>
      <c r="I37" s="1719"/>
      <c r="J37" s="1676"/>
      <c r="K37" s="1677"/>
    </row>
    <row r="38" spans="1:11">
      <c r="A38" s="1720" t="s">
        <v>279</v>
      </c>
      <c r="B38" s="1721"/>
      <c r="C38" s="1721"/>
      <c r="D38" s="1721"/>
      <c r="E38" s="1721"/>
      <c r="F38" s="1721"/>
      <c r="G38" s="1721"/>
      <c r="H38" s="1721"/>
      <c r="I38" s="1721"/>
      <c r="J38" s="1721"/>
      <c r="K38" s="1722"/>
    </row>
    <row r="39" spans="1:11">
      <c r="A39" s="1720"/>
      <c r="B39" s="1721"/>
      <c r="C39" s="1721"/>
      <c r="D39" s="1721"/>
      <c r="E39" s="1721"/>
      <c r="F39" s="1721"/>
      <c r="G39" s="1721"/>
      <c r="H39" s="1721"/>
      <c r="I39" s="1721"/>
      <c r="J39" s="1721"/>
      <c r="K39" s="1722"/>
    </row>
    <row r="40" spans="1:11" ht="19.5">
      <c r="A40" s="1723" t="s">
        <v>303</v>
      </c>
      <c r="B40" s="1724"/>
      <c r="C40" s="1724"/>
      <c r="D40" s="1724"/>
      <c r="E40" s="1724"/>
      <c r="F40" s="1724"/>
      <c r="G40" s="1724"/>
      <c r="H40" s="1724"/>
      <c r="I40" s="1724"/>
      <c r="J40" s="1724"/>
      <c r="K40" s="1725"/>
    </row>
    <row r="41" spans="1:11" s="5" customFormat="1" ht="17.25">
      <c r="A41" s="1673" t="s">
        <v>201</v>
      </c>
      <c r="B41" s="1674"/>
      <c r="C41" s="1674" t="s">
        <v>202</v>
      </c>
      <c r="D41" s="1674"/>
      <c r="E41" s="1674"/>
      <c r="F41" s="1674" t="s">
        <v>203</v>
      </c>
      <c r="G41" s="1674"/>
      <c r="H41" s="1674" t="s">
        <v>204</v>
      </c>
      <c r="I41" s="1674"/>
      <c r="J41" s="1674"/>
      <c r="K41" s="1696"/>
    </row>
    <row r="42" spans="1:11" s="5" customFormat="1" ht="17.25">
      <c r="A42" s="1716" t="s">
        <v>205</v>
      </c>
      <c r="B42" s="1676"/>
      <c r="C42" s="1676">
        <v>0</v>
      </c>
      <c r="D42" s="1676"/>
      <c r="E42" s="1676"/>
      <c r="F42" s="1676" t="s">
        <v>206</v>
      </c>
      <c r="G42" s="1676"/>
      <c r="H42" s="1676" t="s">
        <v>207</v>
      </c>
      <c r="I42" s="1676"/>
      <c r="J42" s="1676"/>
      <c r="K42" s="1677"/>
    </row>
    <row r="43" spans="1:11" s="5" customFormat="1" ht="17.25">
      <c r="A43" s="1716" t="s">
        <v>304</v>
      </c>
      <c r="B43" s="1676"/>
      <c r="C43" s="1676">
        <v>1</v>
      </c>
      <c r="D43" s="1676"/>
      <c r="E43" s="1676"/>
      <c r="F43" s="1676" t="s">
        <v>206</v>
      </c>
      <c r="G43" s="1676"/>
      <c r="H43" s="1676" t="s">
        <v>207</v>
      </c>
      <c r="I43" s="1676"/>
      <c r="J43" s="1676"/>
      <c r="K43" s="1677"/>
    </row>
    <row r="44" spans="1:11" s="5" customFormat="1" ht="17.25">
      <c r="A44" s="1716" t="s">
        <v>208</v>
      </c>
      <c r="B44" s="1676"/>
      <c r="C44" s="1676">
        <v>1</v>
      </c>
      <c r="D44" s="1676"/>
      <c r="E44" s="1676"/>
      <c r="F44" s="1676" t="s">
        <v>209</v>
      </c>
      <c r="G44" s="1676"/>
      <c r="H44" s="1676" t="s">
        <v>207</v>
      </c>
      <c r="I44" s="1676"/>
      <c r="J44" s="1676"/>
      <c r="K44" s="1677"/>
    </row>
    <row r="45" spans="1:11" s="5" customFormat="1" ht="17.25">
      <c r="A45" s="1716" t="s">
        <v>210</v>
      </c>
      <c r="B45" s="1676"/>
      <c r="C45" s="1676">
        <v>1</v>
      </c>
      <c r="D45" s="1676"/>
      <c r="E45" s="1676"/>
      <c r="F45" s="1676" t="s">
        <v>209</v>
      </c>
      <c r="G45" s="1676"/>
      <c r="H45" s="1676" t="s">
        <v>211</v>
      </c>
      <c r="I45" s="1676"/>
      <c r="J45" s="1676"/>
      <c r="K45" s="1677"/>
    </row>
    <row r="46" spans="1:11" s="5" customFormat="1" ht="17.25">
      <c r="A46" s="1716" t="s">
        <v>212</v>
      </c>
      <c r="B46" s="1676"/>
      <c r="C46" s="1676">
        <v>1</v>
      </c>
      <c r="D46" s="1676"/>
      <c r="E46" s="1676"/>
      <c r="F46" s="1676" t="s">
        <v>206</v>
      </c>
      <c r="G46" s="1676"/>
      <c r="H46" s="1676" t="s">
        <v>213</v>
      </c>
      <c r="I46" s="1676"/>
      <c r="J46" s="1676"/>
      <c r="K46" s="1677"/>
    </row>
    <row r="47" spans="1:11" s="5" customFormat="1" ht="17.25">
      <c r="A47" s="1716" t="s">
        <v>214</v>
      </c>
      <c r="B47" s="1676"/>
      <c r="C47" s="1676">
        <v>1</v>
      </c>
      <c r="D47" s="1676"/>
      <c r="E47" s="1676"/>
      <c r="F47" s="1676" t="s">
        <v>206</v>
      </c>
      <c r="G47" s="1676"/>
      <c r="H47" s="1676" t="s">
        <v>213</v>
      </c>
      <c r="I47" s="1676"/>
      <c r="J47" s="1676"/>
      <c r="K47" s="1677"/>
    </row>
    <row r="48" spans="1:11" s="5" customFormat="1" ht="17.25">
      <c r="A48" s="1716" t="s">
        <v>215</v>
      </c>
      <c r="B48" s="1676"/>
      <c r="C48" s="1676">
        <v>1</v>
      </c>
      <c r="D48" s="1676"/>
      <c r="E48" s="1676"/>
      <c r="F48" s="1676" t="s">
        <v>206</v>
      </c>
      <c r="G48" s="1676"/>
      <c r="H48" s="1676" t="s">
        <v>213</v>
      </c>
      <c r="I48" s="1676"/>
      <c r="J48" s="1676"/>
      <c r="K48" s="1677"/>
    </row>
    <row r="49" spans="1:11" s="5" customFormat="1" ht="17.25">
      <c r="A49" s="1716" t="s">
        <v>216</v>
      </c>
      <c r="B49" s="1676"/>
      <c r="C49" s="1676">
        <v>1</v>
      </c>
      <c r="D49" s="1676"/>
      <c r="E49" s="1676"/>
      <c r="F49" s="1676" t="s">
        <v>206</v>
      </c>
      <c r="G49" s="1676"/>
      <c r="H49" s="1676" t="s">
        <v>305</v>
      </c>
      <c r="I49" s="1676"/>
      <c r="J49" s="1676"/>
      <c r="K49" s="1677"/>
    </row>
    <row r="50" spans="1:11" s="5" customFormat="1" ht="17.25">
      <c r="A50" s="1716" t="s">
        <v>217</v>
      </c>
      <c r="B50" s="1676"/>
      <c r="C50" s="1676">
        <v>4</v>
      </c>
      <c r="D50" s="1676"/>
      <c r="E50" s="1676"/>
      <c r="F50" s="1676" t="s">
        <v>218</v>
      </c>
      <c r="G50" s="1676"/>
      <c r="H50" s="1676" t="s">
        <v>305</v>
      </c>
      <c r="I50" s="1676"/>
      <c r="J50" s="1676"/>
      <c r="K50" s="1677"/>
    </row>
    <row r="51" spans="1:11" s="5" customFormat="1" ht="17.25">
      <c r="A51" s="1716" t="s">
        <v>219</v>
      </c>
      <c r="B51" s="1676"/>
      <c r="C51" s="1676">
        <v>1</v>
      </c>
      <c r="D51" s="1676"/>
      <c r="E51" s="1676"/>
      <c r="F51" s="1676" t="s">
        <v>206</v>
      </c>
      <c r="G51" s="1676"/>
      <c r="H51" s="1676" t="s">
        <v>305</v>
      </c>
      <c r="I51" s="1676"/>
      <c r="J51" s="1676"/>
      <c r="K51" s="1677"/>
    </row>
    <row r="52" spans="1:11" s="5" customFormat="1" ht="17.25">
      <c r="A52" s="1726" t="s">
        <v>220</v>
      </c>
      <c r="B52" s="1727"/>
      <c r="C52" s="1730">
        <v>1</v>
      </c>
      <c r="D52" s="1731"/>
      <c r="E52" s="1727"/>
      <c r="F52" s="1730" t="s">
        <v>206</v>
      </c>
      <c r="G52" s="1727"/>
      <c r="H52" s="1730" t="s">
        <v>323</v>
      </c>
      <c r="I52" s="1731"/>
      <c r="J52" s="1731"/>
      <c r="K52" s="1734"/>
    </row>
    <row r="53" spans="1:11" s="5" customFormat="1" ht="17.25">
      <c r="A53" s="1728"/>
      <c r="B53" s="1729"/>
      <c r="C53" s="1732"/>
      <c r="D53" s="1733"/>
      <c r="E53" s="1729"/>
      <c r="F53" s="1732"/>
      <c r="G53" s="1729"/>
      <c r="H53" s="1732"/>
      <c r="I53" s="1733"/>
      <c r="J53" s="1733"/>
      <c r="K53" s="1735"/>
    </row>
    <row r="54" spans="1:11" s="5" customFormat="1" ht="17.25">
      <c r="A54" s="1716" t="s">
        <v>221</v>
      </c>
      <c r="B54" s="1676"/>
      <c r="C54" s="1676">
        <v>1</v>
      </c>
      <c r="D54" s="1676"/>
      <c r="E54" s="1676"/>
      <c r="F54" s="1676" t="s">
        <v>206</v>
      </c>
      <c r="G54" s="1676"/>
      <c r="H54" s="1676" t="s">
        <v>305</v>
      </c>
      <c r="I54" s="1676"/>
      <c r="J54" s="1676"/>
      <c r="K54" s="1677"/>
    </row>
    <row r="55" spans="1:11" s="5" customFormat="1" ht="17.25">
      <c r="A55" s="1716" t="s">
        <v>222</v>
      </c>
      <c r="B55" s="1676"/>
      <c r="C55" s="1676">
        <v>1</v>
      </c>
      <c r="D55" s="1676"/>
      <c r="E55" s="1676"/>
      <c r="F55" s="1676" t="s">
        <v>206</v>
      </c>
      <c r="G55" s="1676"/>
      <c r="H55" s="1676" t="s">
        <v>305</v>
      </c>
      <c r="I55" s="1676"/>
      <c r="J55" s="1676"/>
      <c r="K55" s="1677"/>
    </row>
    <row r="56" spans="1:11" s="5" customFormat="1" ht="17.25">
      <c r="A56" s="1716" t="s">
        <v>223</v>
      </c>
      <c r="B56" s="1676"/>
      <c r="C56" s="1676">
        <v>4</v>
      </c>
      <c r="D56" s="1676"/>
      <c r="E56" s="1676"/>
      <c r="F56" s="1676" t="s">
        <v>206</v>
      </c>
      <c r="G56" s="1676"/>
      <c r="H56" s="1676" t="s">
        <v>305</v>
      </c>
      <c r="I56" s="1676"/>
      <c r="J56" s="1676"/>
      <c r="K56" s="1677"/>
    </row>
    <row r="57" spans="1:11" s="5" customFormat="1" ht="17.25">
      <c r="A57" s="1716" t="s">
        <v>224</v>
      </c>
      <c r="B57" s="1676"/>
      <c r="C57" s="1676">
        <v>1</v>
      </c>
      <c r="D57" s="1676"/>
      <c r="E57" s="1676"/>
      <c r="F57" s="1676" t="s">
        <v>209</v>
      </c>
      <c r="G57" s="1676"/>
      <c r="H57" s="1676" t="s">
        <v>305</v>
      </c>
      <c r="I57" s="1676"/>
      <c r="J57" s="1676"/>
      <c r="K57" s="1677"/>
    </row>
    <row r="58" spans="1:11" s="5" customFormat="1" ht="17.25">
      <c r="A58" s="1716" t="s">
        <v>225</v>
      </c>
      <c r="B58" s="1676"/>
      <c r="C58" s="1676">
        <v>1</v>
      </c>
      <c r="D58" s="1676"/>
      <c r="E58" s="1676"/>
      <c r="F58" s="1676" t="s">
        <v>206</v>
      </c>
      <c r="G58" s="1676"/>
      <c r="H58" s="1676" t="s">
        <v>305</v>
      </c>
      <c r="I58" s="1676"/>
      <c r="J58" s="1676"/>
      <c r="K58" s="1677"/>
    </row>
    <row r="59" spans="1:11" s="5" customFormat="1" ht="17.25">
      <c r="A59" s="1716" t="s">
        <v>226</v>
      </c>
      <c r="B59" s="1676"/>
      <c r="C59" s="1676">
        <v>5</v>
      </c>
      <c r="D59" s="1676"/>
      <c r="E59" s="1676"/>
      <c r="F59" s="1676" t="s">
        <v>218</v>
      </c>
      <c r="G59" s="1676"/>
      <c r="H59" s="1676" t="s">
        <v>305</v>
      </c>
      <c r="I59" s="1676"/>
      <c r="J59" s="1676"/>
      <c r="K59" s="1677"/>
    </row>
    <row r="60" spans="1:11" s="5" customFormat="1" ht="17.25">
      <c r="A60" s="1716" t="s">
        <v>227</v>
      </c>
      <c r="B60" s="1676"/>
      <c r="C60" s="1676">
        <v>4</v>
      </c>
      <c r="D60" s="1676"/>
      <c r="E60" s="1676"/>
      <c r="F60" s="1676" t="s">
        <v>206</v>
      </c>
      <c r="G60" s="1676"/>
      <c r="H60" s="1676" t="s">
        <v>207</v>
      </c>
      <c r="I60" s="1676"/>
      <c r="J60" s="1676"/>
      <c r="K60" s="1677"/>
    </row>
    <row r="61" spans="1:11" s="5" customFormat="1" ht="17.25">
      <c r="A61" s="1716" t="s">
        <v>228</v>
      </c>
      <c r="B61" s="1676"/>
      <c r="C61" s="1676">
        <v>1</v>
      </c>
      <c r="D61" s="1676"/>
      <c r="E61" s="1676"/>
      <c r="F61" s="1676" t="s">
        <v>206</v>
      </c>
      <c r="G61" s="1676"/>
      <c r="H61" s="1676" t="s">
        <v>323</v>
      </c>
      <c r="I61" s="1676"/>
      <c r="J61" s="1676"/>
      <c r="K61" s="1677"/>
    </row>
    <row r="62" spans="1:11" s="5" customFormat="1" ht="17.25">
      <c r="A62" s="1716"/>
      <c r="B62" s="1676"/>
      <c r="C62" s="1676"/>
      <c r="D62" s="1676"/>
      <c r="E62" s="1676"/>
      <c r="F62" s="1676"/>
      <c r="G62" s="1676"/>
      <c r="H62" s="1676"/>
      <c r="I62" s="1676"/>
      <c r="J62" s="1676"/>
      <c r="K62" s="1677"/>
    </row>
    <row r="63" spans="1:11" s="5" customFormat="1" ht="17.25">
      <c r="A63" s="1716" t="s">
        <v>229</v>
      </c>
      <c r="B63" s="1676"/>
      <c r="C63" s="1676">
        <v>1</v>
      </c>
      <c r="D63" s="1676"/>
      <c r="E63" s="1676"/>
      <c r="F63" s="1676" t="s">
        <v>206</v>
      </c>
      <c r="G63" s="1676"/>
      <c r="H63" s="1676" t="s">
        <v>207</v>
      </c>
      <c r="I63" s="1676"/>
      <c r="J63" s="1676"/>
      <c r="K63" s="1677"/>
    </row>
    <row r="64" spans="1:11" ht="19.5">
      <c r="A64" s="1723" t="s">
        <v>306</v>
      </c>
      <c r="B64" s="1724"/>
      <c r="C64" s="1724"/>
      <c r="D64" s="1724"/>
      <c r="E64" s="1724"/>
      <c r="F64" s="1724"/>
      <c r="G64" s="1724"/>
      <c r="H64" s="1724"/>
      <c r="I64" s="1724"/>
      <c r="J64" s="1724"/>
      <c r="K64" s="1725"/>
    </row>
    <row r="65" spans="1:11" s="5" customFormat="1" ht="17.25">
      <c r="A65" s="1673" t="s">
        <v>230</v>
      </c>
      <c r="B65" s="1674" t="s">
        <v>231</v>
      </c>
      <c r="C65" s="1674"/>
      <c r="D65" s="1674" t="s">
        <v>232</v>
      </c>
      <c r="E65" s="1674"/>
      <c r="F65" s="1674"/>
      <c r="G65" s="1674" t="s">
        <v>233</v>
      </c>
      <c r="H65" s="1674" t="s">
        <v>234</v>
      </c>
      <c r="I65" s="1674"/>
      <c r="J65" s="1674" t="s">
        <v>307</v>
      </c>
      <c r="K65" s="1696" t="s">
        <v>235</v>
      </c>
    </row>
    <row r="66" spans="1:11" s="5" customFormat="1" ht="17.25">
      <c r="A66" s="1673"/>
      <c r="B66" s="1674"/>
      <c r="C66" s="1674"/>
      <c r="D66" s="1674"/>
      <c r="E66" s="1674"/>
      <c r="F66" s="1674"/>
      <c r="G66" s="1674"/>
      <c r="H66" s="1674"/>
      <c r="I66" s="1674"/>
      <c r="J66" s="1674"/>
      <c r="K66" s="1696"/>
    </row>
    <row r="67" spans="1:11" s="5" customFormat="1" ht="17.25">
      <c r="A67" s="1716" t="s">
        <v>1827</v>
      </c>
      <c r="B67" s="1676" t="s">
        <v>665</v>
      </c>
      <c r="C67" s="1676"/>
      <c r="D67" s="1676" t="s">
        <v>529</v>
      </c>
      <c r="E67" s="1676"/>
      <c r="F67" s="1676"/>
      <c r="G67" s="1676" t="s">
        <v>666</v>
      </c>
      <c r="H67" s="1676" t="s">
        <v>533</v>
      </c>
      <c r="I67" s="1676"/>
      <c r="J67" s="1676" t="s">
        <v>236</v>
      </c>
      <c r="K67" s="1677" t="s">
        <v>237</v>
      </c>
    </row>
    <row r="68" spans="1:11" s="5" customFormat="1" ht="17.25">
      <c r="A68" s="1716"/>
      <c r="B68" s="1676"/>
      <c r="C68" s="1676"/>
      <c r="D68" s="1676"/>
      <c r="E68" s="1676"/>
      <c r="F68" s="1676"/>
      <c r="G68" s="1676"/>
      <c r="H68" s="1676"/>
      <c r="I68" s="1676"/>
      <c r="J68" s="1676"/>
      <c r="K68" s="1677"/>
    </row>
    <row r="69" spans="1:11" s="5" customFormat="1" ht="17.25">
      <c r="A69" s="1716"/>
      <c r="B69" s="1676"/>
      <c r="C69" s="1676"/>
      <c r="D69" s="1676"/>
      <c r="E69" s="1676"/>
      <c r="F69" s="1676"/>
      <c r="G69" s="1676"/>
      <c r="H69" s="1676"/>
      <c r="I69" s="1676"/>
      <c r="J69" s="1676"/>
      <c r="K69" s="1677"/>
    </row>
    <row r="70" spans="1:11" s="5" customFormat="1" ht="17.25">
      <c r="A70" s="1716" t="s">
        <v>573</v>
      </c>
      <c r="B70" s="1676" t="s">
        <v>238</v>
      </c>
      <c r="C70" s="1676"/>
      <c r="D70" s="1676" t="s">
        <v>530</v>
      </c>
      <c r="E70" s="1676"/>
      <c r="F70" s="1676"/>
      <c r="G70" s="1676" t="s">
        <v>535</v>
      </c>
      <c r="H70" s="1676" t="s">
        <v>239</v>
      </c>
      <c r="I70" s="1676"/>
      <c r="J70" s="1676" t="s">
        <v>240</v>
      </c>
      <c r="K70" s="1677" t="s">
        <v>241</v>
      </c>
    </row>
    <row r="71" spans="1:11" s="5" customFormat="1" ht="17.25">
      <c r="A71" s="1716"/>
      <c r="B71" s="1676"/>
      <c r="C71" s="1676"/>
      <c r="D71" s="1676"/>
      <c r="E71" s="1676"/>
      <c r="F71" s="1676"/>
      <c r="G71" s="1676"/>
      <c r="H71" s="1676"/>
      <c r="I71" s="1676"/>
      <c r="J71" s="1676"/>
      <c r="K71" s="1677"/>
    </row>
    <row r="72" spans="1:11" s="5" customFormat="1" ht="17.25">
      <c r="A72" s="1716"/>
      <c r="B72" s="1676"/>
      <c r="C72" s="1676"/>
      <c r="D72" s="1676"/>
      <c r="E72" s="1676"/>
      <c r="F72" s="1676"/>
      <c r="G72" s="1676"/>
      <c r="H72" s="1676"/>
      <c r="I72" s="1676"/>
      <c r="J72" s="1676"/>
      <c r="K72" s="1677"/>
    </row>
    <row r="73" spans="1:11">
      <c r="A73" s="1720" t="s">
        <v>309</v>
      </c>
      <c r="B73" s="1721"/>
      <c r="C73" s="1721"/>
      <c r="D73" s="1721"/>
      <c r="E73" s="1721"/>
      <c r="F73" s="1721"/>
      <c r="G73" s="1721"/>
      <c r="H73" s="1721"/>
      <c r="I73" s="1721"/>
      <c r="J73" s="1721"/>
      <c r="K73" s="1722"/>
    </row>
    <row r="74" spans="1:11">
      <c r="A74" s="1720"/>
      <c r="B74" s="1721"/>
      <c r="C74" s="1721"/>
      <c r="D74" s="1721"/>
      <c r="E74" s="1721"/>
      <c r="F74" s="1721"/>
      <c r="G74" s="1721"/>
      <c r="H74" s="1721"/>
      <c r="I74" s="1721"/>
      <c r="J74" s="1721"/>
      <c r="K74" s="1722"/>
    </row>
    <row r="75" spans="1:11">
      <c r="A75" s="1720"/>
      <c r="B75" s="1721"/>
      <c r="C75" s="1721"/>
      <c r="D75" s="1721"/>
      <c r="E75" s="1721"/>
      <c r="F75" s="1721"/>
      <c r="G75" s="1721"/>
      <c r="H75" s="1721"/>
      <c r="I75" s="1721"/>
      <c r="J75" s="1721"/>
      <c r="K75" s="1722"/>
    </row>
    <row r="76" spans="1:11" s="959" customFormat="1">
      <c r="A76" s="1685" t="s">
        <v>329</v>
      </c>
      <c r="B76" s="1686"/>
      <c r="C76" s="1686"/>
      <c r="D76" s="1686"/>
      <c r="E76" s="1686"/>
      <c r="F76" s="1686"/>
      <c r="G76" s="1686"/>
      <c r="H76" s="1686"/>
      <c r="I76" s="1686"/>
      <c r="J76" s="1686"/>
      <c r="K76" s="1687"/>
    </row>
    <row r="77" spans="1:11" s="959" customFormat="1">
      <c r="A77" s="1685"/>
      <c r="B77" s="1686"/>
      <c r="C77" s="1686"/>
      <c r="D77" s="1686"/>
      <c r="E77" s="1686"/>
      <c r="F77" s="1686"/>
      <c r="G77" s="1686"/>
      <c r="H77" s="1686"/>
      <c r="I77" s="1686"/>
      <c r="J77" s="1686"/>
      <c r="K77" s="1687"/>
    </row>
    <row r="78" spans="1:11" s="959" customFormat="1" ht="19.5">
      <c r="A78" s="1692" t="s">
        <v>310</v>
      </c>
      <c r="B78" s="1693"/>
      <c r="C78" s="1693"/>
      <c r="D78" s="1693"/>
      <c r="E78" s="1693"/>
      <c r="F78" s="1693"/>
      <c r="G78" s="1693"/>
      <c r="H78" s="1693"/>
      <c r="I78" s="1693"/>
      <c r="J78" s="1693"/>
      <c r="K78" s="1694"/>
    </row>
    <row r="79" spans="1:11" s="45" customFormat="1" ht="17.25">
      <c r="A79" s="1697" t="s">
        <v>311</v>
      </c>
      <c r="B79" s="1675"/>
      <c r="C79" s="1675"/>
      <c r="D79" s="1675"/>
      <c r="E79" s="1675"/>
      <c r="F79" s="1675"/>
      <c r="G79" s="1675"/>
      <c r="H79" s="1675"/>
      <c r="I79" s="1675"/>
      <c r="J79" s="1675"/>
      <c r="K79" s="1678"/>
    </row>
    <row r="80" spans="1:11" s="45" customFormat="1" ht="17.25">
      <c r="A80" s="1738" t="s">
        <v>242</v>
      </c>
      <c r="B80" s="1739" t="s">
        <v>243</v>
      </c>
      <c r="C80" s="1739" t="s">
        <v>244</v>
      </c>
      <c r="D80" s="1739" t="s">
        <v>318</v>
      </c>
      <c r="E80" s="1739" t="s">
        <v>319</v>
      </c>
      <c r="F80" s="1674" t="s">
        <v>246</v>
      </c>
      <c r="G80" s="1674"/>
      <c r="H80" s="1674"/>
      <c r="I80" s="1674"/>
      <c r="J80" s="1674" t="s">
        <v>324</v>
      </c>
      <c r="K80" s="1696" t="s">
        <v>247</v>
      </c>
    </row>
    <row r="81" spans="1:11" s="45" customFormat="1" ht="17.25">
      <c r="A81" s="1738"/>
      <c r="B81" s="1739"/>
      <c r="C81" s="1739"/>
      <c r="D81" s="1739"/>
      <c r="E81" s="1739"/>
      <c r="F81" s="961" t="s">
        <v>248</v>
      </c>
      <c r="G81" s="961" t="s">
        <v>320</v>
      </c>
      <c r="H81" s="961" t="s">
        <v>321</v>
      </c>
      <c r="I81" s="961" t="s">
        <v>249</v>
      </c>
      <c r="J81" s="1674"/>
      <c r="K81" s="1696"/>
    </row>
    <row r="82" spans="1:11" s="45" customFormat="1" ht="17.25">
      <c r="A82" s="1736"/>
      <c r="B82" s="1737"/>
      <c r="C82" s="1737"/>
      <c r="D82" s="1737"/>
      <c r="E82" s="1737"/>
      <c r="F82" s="966"/>
      <c r="G82" s="966"/>
      <c r="H82" s="966"/>
      <c r="I82" s="966"/>
      <c r="J82" s="962"/>
      <c r="K82" s="963"/>
    </row>
    <row r="83" spans="1:11" s="45" customFormat="1" ht="17.25">
      <c r="A83" s="1736"/>
      <c r="B83" s="1737"/>
      <c r="C83" s="1737"/>
      <c r="D83" s="1737"/>
      <c r="E83" s="1737"/>
      <c r="F83" s="966"/>
      <c r="G83" s="966"/>
      <c r="H83" s="966" t="s">
        <v>171</v>
      </c>
      <c r="I83" s="966"/>
      <c r="J83" s="962"/>
      <c r="K83" s="963"/>
    </row>
    <row r="84" spans="1:11" s="45" customFormat="1" ht="17.25">
      <c r="A84" s="1740" t="s">
        <v>312</v>
      </c>
      <c r="B84" s="1741"/>
      <c r="C84" s="1741"/>
      <c r="D84" s="1741"/>
      <c r="E84" s="1741"/>
      <c r="F84" s="1741"/>
      <c r="G84" s="1741"/>
      <c r="H84" s="1741"/>
      <c r="I84" s="1741"/>
      <c r="J84" s="1741"/>
      <c r="K84" s="1742"/>
    </row>
    <row r="85" spans="1:11" s="45" customFormat="1" ht="17.25">
      <c r="A85" s="1738" t="s">
        <v>242</v>
      </c>
      <c r="B85" s="1739" t="s">
        <v>243</v>
      </c>
      <c r="C85" s="1739" t="s">
        <v>244</v>
      </c>
      <c r="D85" s="1739"/>
      <c r="E85" s="1674" t="s">
        <v>325</v>
      </c>
      <c r="F85" s="1674" t="s">
        <v>250</v>
      </c>
      <c r="G85" s="1674"/>
      <c r="H85" s="1674" t="s">
        <v>245</v>
      </c>
      <c r="I85" s="1674"/>
      <c r="J85" s="1674" t="s">
        <v>324</v>
      </c>
      <c r="K85" s="1696" t="s">
        <v>247</v>
      </c>
    </row>
    <row r="86" spans="1:11" s="45" customFormat="1" ht="17.25">
      <c r="A86" s="1738"/>
      <c r="B86" s="1739"/>
      <c r="C86" s="1739"/>
      <c r="D86" s="1739"/>
      <c r="E86" s="1674"/>
      <c r="F86" s="1674"/>
      <c r="G86" s="1674"/>
      <c r="H86" s="1674"/>
      <c r="I86" s="1674"/>
      <c r="J86" s="1674"/>
      <c r="K86" s="1696"/>
    </row>
    <row r="87" spans="1:11" s="45" customFormat="1" ht="17.25">
      <c r="A87" s="1738"/>
      <c r="B87" s="1739"/>
      <c r="C87" s="1739"/>
      <c r="D87" s="1739"/>
      <c r="E87" s="1674"/>
      <c r="F87" s="1674"/>
      <c r="G87" s="1674"/>
      <c r="H87" s="1674"/>
      <c r="I87" s="1674"/>
      <c r="J87" s="1674"/>
      <c r="K87" s="1696"/>
    </row>
    <row r="88" spans="1:11" s="45" customFormat="1" ht="17.25">
      <c r="A88" s="965"/>
      <c r="B88" s="962"/>
      <c r="C88" s="962"/>
      <c r="D88" s="962"/>
      <c r="E88" s="962"/>
      <c r="F88" s="962"/>
      <c r="G88" s="962"/>
      <c r="H88" s="962"/>
      <c r="I88" s="962"/>
      <c r="J88" s="962"/>
      <c r="K88" s="963"/>
    </row>
    <row r="89" spans="1:11" s="45" customFormat="1" ht="17.25">
      <c r="A89" s="965"/>
      <c r="B89" s="962"/>
      <c r="C89" s="962"/>
      <c r="D89" s="962"/>
      <c r="E89" s="962"/>
      <c r="F89" s="962"/>
      <c r="G89" s="962"/>
      <c r="H89" s="962"/>
      <c r="I89" s="962"/>
      <c r="J89" s="962"/>
      <c r="K89" s="963"/>
    </row>
    <row r="90" spans="1:11" s="959" customFormat="1" ht="19.5">
      <c r="A90" s="1692" t="s">
        <v>313</v>
      </c>
      <c r="B90" s="1693"/>
      <c r="C90" s="1693"/>
      <c r="D90" s="1693"/>
      <c r="E90" s="1693"/>
      <c r="F90" s="1693"/>
      <c r="G90" s="1693"/>
      <c r="H90" s="1693"/>
      <c r="I90" s="1693"/>
      <c r="J90" s="1693"/>
      <c r="K90" s="1694"/>
    </row>
    <row r="91" spans="1:11" s="45" customFormat="1" ht="17.25">
      <c r="A91" s="1673" t="s">
        <v>251</v>
      </c>
      <c r="B91" s="1674" t="s">
        <v>252</v>
      </c>
      <c r="C91" s="1674"/>
      <c r="D91" s="1674"/>
      <c r="E91" s="1674"/>
      <c r="F91" s="1674" t="s">
        <v>326</v>
      </c>
      <c r="G91" s="1674"/>
      <c r="H91" s="1674"/>
      <c r="I91" s="1674"/>
      <c r="J91" s="1674" t="s">
        <v>327</v>
      </c>
      <c r="K91" s="1696"/>
    </row>
    <row r="92" spans="1:11" s="45" customFormat="1" ht="17.25">
      <c r="A92" s="1673"/>
      <c r="B92" s="1674"/>
      <c r="C92" s="1674"/>
      <c r="D92" s="1674"/>
      <c r="E92" s="1674"/>
      <c r="F92" s="1674"/>
      <c r="G92" s="1674"/>
      <c r="H92" s="1674"/>
      <c r="I92" s="1674"/>
      <c r="J92" s="1674"/>
      <c r="K92" s="1696"/>
    </row>
    <row r="93" spans="1:11" s="45" customFormat="1" ht="17.25">
      <c r="A93" s="965"/>
      <c r="B93" s="1676"/>
      <c r="C93" s="1676"/>
      <c r="D93" s="1676"/>
      <c r="E93" s="1676"/>
      <c r="F93" s="1676"/>
      <c r="G93" s="1676"/>
      <c r="H93" s="1676"/>
      <c r="I93" s="1676"/>
      <c r="J93" s="1676"/>
      <c r="K93" s="1677"/>
    </row>
    <row r="94" spans="1:11" s="959" customFormat="1" ht="19.5">
      <c r="A94" s="1743" t="s">
        <v>314</v>
      </c>
      <c r="B94" s="1744"/>
      <c r="C94" s="1744"/>
      <c r="D94" s="1744"/>
      <c r="E94" s="1744"/>
      <c r="F94" s="1744"/>
      <c r="G94" s="1744"/>
      <c r="H94" s="1744"/>
      <c r="I94" s="1744"/>
      <c r="J94" s="1744"/>
      <c r="K94" s="1745"/>
    </row>
    <row r="95" spans="1:11" s="959" customFormat="1" ht="19.5">
      <c r="A95" s="1692" t="s">
        <v>315</v>
      </c>
      <c r="B95" s="1693"/>
      <c r="C95" s="1693"/>
      <c r="D95" s="1693"/>
      <c r="E95" s="1693"/>
      <c r="F95" s="1693"/>
      <c r="G95" s="1693"/>
      <c r="H95" s="1693"/>
      <c r="I95" s="1693"/>
      <c r="J95" s="1693"/>
      <c r="K95" s="1694"/>
    </row>
    <row r="96" spans="1:11" s="959" customFormat="1">
      <c r="A96" s="59" t="s">
        <v>253</v>
      </c>
      <c r="B96" s="1746" t="s">
        <v>254</v>
      </c>
      <c r="C96" s="1746"/>
      <c r="D96" s="1746"/>
      <c r="E96" s="1746" t="s">
        <v>255</v>
      </c>
      <c r="F96" s="1746"/>
      <c r="G96" s="1746" t="s">
        <v>256</v>
      </c>
      <c r="H96" s="1746"/>
      <c r="I96" s="1746"/>
      <c r="J96" s="1746" t="s">
        <v>257</v>
      </c>
      <c r="K96" s="1747"/>
    </row>
    <row r="97" spans="1:11" s="959" customFormat="1">
      <c r="A97" s="43" t="s">
        <v>258</v>
      </c>
      <c r="B97" s="1748"/>
      <c r="C97" s="1748"/>
      <c r="D97" s="1748"/>
      <c r="E97" s="1748"/>
      <c r="F97" s="1748"/>
      <c r="G97" s="1748"/>
      <c r="H97" s="1748"/>
      <c r="I97" s="1748"/>
      <c r="J97" s="1748"/>
      <c r="K97" s="1749"/>
    </row>
    <row r="98" spans="1:11" s="959" customFormat="1" ht="19.5">
      <c r="A98" s="1692" t="s">
        <v>316</v>
      </c>
      <c r="B98" s="1693"/>
      <c r="C98" s="1693"/>
      <c r="D98" s="1693"/>
      <c r="E98" s="1693"/>
      <c r="F98" s="1693"/>
      <c r="G98" s="1693"/>
      <c r="H98" s="1693"/>
      <c r="I98" s="1693"/>
      <c r="J98" s="1693"/>
      <c r="K98" s="1694"/>
    </row>
    <row r="99" spans="1:11" s="959" customFormat="1">
      <c r="A99" s="59" t="s">
        <v>259</v>
      </c>
      <c r="B99" s="1746" t="s">
        <v>260</v>
      </c>
      <c r="C99" s="1746"/>
      <c r="D99" s="1746"/>
      <c r="E99" s="1746" t="s">
        <v>261</v>
      </c>
      <c r="F99" s="1746"/>
      <c r="G99" s="1746" t="s">
        <v>262</v>
      </c>
      <c r="H99" s="1746"/>
      <c r="I99" s="1746"/>
      <c r="J99" s="1746" t="s">
        <v>257</v>
      </c>
      <c r="K99" s="1747"/>
    </row>
    <row r="100" spans="1:11">
      <c r="A100" s="43"/>
      <c r="B100" s="1748"/>
      <c r="C100" s="1748"/>
      <c r="D100" s="1748"/>
      <c r="E100" s="1748"/>
      <c r="F100" s="1748"/>
      <c r="G100" s="1748"/>
      <c r="H100" s="1748"/>
      <c r="I100" s="1748"/>
      <c r="J100" s="1748"/>
      <c r="K100" s="1749"/>
    </row>
    <row r="101" spans="1:11" ht="19.5">
      <c r="A101" s="1692" t="s">
        <v>317</v>
      </c>
      <c r="B101" s="1693"/>
      <c r="C101" s="1693"/>
      <c r="D101" s="1693"/>
      <c r="E101" s="1693"/>
      <c r="F101" s="1693"/>
      <c r="G101" s="1693"/>
      <c r="H101" s="1693"/>
      <c r="I101" s="1693"/>
      <c r="J101" s="1693"/>
      <c r="K101" s="1694"/>
    </row>
    <row r="102" spans="1:11" s="5" customFormat="1" ht="17.25">
      <c r="A102" s="1673" t="s">
        <v>263</v>
      </c>
      <c r="B102" s="1674"/>
      <c r="C102" s="1674"/>
      <c r="D102" s="1674" t="s">
        <v>264</v>
      </c>
      <c r="E102" s="1674"/>
      <c r="F102" s="1674"/>
      <c r="G102" s="1674" t="s">
        <v>265</v>
      </c>
      <c r="H102" s="1674"/>
      <c r="I102" s="1674"/>
      <c r="J102" s="1674" t="s">
        <v>113</v>
      </c>
      <c r="K102" s="1696"/>
    </row>
    <row r="103" spans="1:11" s="5" customFormat="1" ht="18" thickBot="1">
      <c r="A103" s="1750"/>
      <c r="B103" s="1751"/>
      <c r="C103" s="1751"/>
      <c r="D103" s="1751"/>
      <c r="E103" s="1751"/>
      <c r="F103" s="1751"/>
      <c r="G103" s="1751"/>
      <c r="H103" s="1751"/>
      <c r="I103" s="1751"/>
      <c r="J103" s="1751"/>
      <c r="K103" s="1752"/>
    </row>
  </sheetData>
  <mergeCells count="253">
    <mergeCell ref="A6:B7"/>
    <mergeCell ref="C6:H7"/>
    <mergeCell ref="I6:I7"/>
    <mergeCell ref="J6:K7"/>
    <mergeCell ref="A8:B9"/>
    <mergeCell ref="C8:K9"/>
    <mergeCell ref="A1:K1"/>
    <mergeCell ref="A2:K3"/>
    <mergeCell ref="A4:B5"/>
    <mergeCell ref="C4:E5"/>
    <mergeCell ref="F4:F5"/>
    <mergeCell ref="G4:H5"/>
    <mergeCell ref="I4:I5"/>
    <mergeCell ref="J4:K5"/>
    <mergeCell ref="A15:B16"/>
    <mergeCell ref="C15:D16"/>
    <mergeCell ref="E15:F16"/>
    <mergeCell ref="G15:H16"/>
    <mergeCell ref="I15:I16"/>
    <mergeCell ref="J15:K16"/>
    <mergeCell ref="A10:K11"/>
    <mergeCell ref="A12:K12"/>
    <mergeCell ref="A13:B14"/>
    <mergeCell ref="C13:H14"/>
    <mergeCell ref="I13:I14"/>
    <mergeCell ref="J13:K14"/>
    <mergeCell ref="A17:D18"/>
    <mergeCell ref="E17:F18"/>
    <mergeCell ref="G17:G18"/>
    <mergeCell ref="H17:I18"/>
    <mergeCell ref="J17:K18"/>
    <mergeCell ref="A19:D19"/>
    <mergeCell ref="E19:F19"/>
    <mergeCell ref="G19:G21"/>
    <mergeCell ref="H19:H20"/>
    <mergeCell ref="I19:I20"/>
    <mergeCell ref="J19:K19"/>
    <mergeCell ref="A20:D20"/>
    <mergeCell ref="E20:F20"/>
    <mergeCell ref="J20:K20"/>
    <mergeCell ref="A21:D21"/>
    <mergeCell ref="E21:F21"/>
    <mergeCell ref="H21:H22"/>
    <mergeCell ref="I21:I22"/>
    <mergeCell ref="J21:K28"/>
    <mergeCell ref="A22:D22"/>
    <mergeCell ref="E22:F22"/>
    <mergeCell ref="G22:G28"/>
    <mergeCell ref="A23:D23"/>
    <mergeCell ref="E23:F23"/>
    <mergeCell ref="H23:H24"/>
    <mergeCell ref="I23:I24"/>
    <mergeCell ref="A24:D24"/>
    <mergeCell ref="E24:F24"/>
    <mergeCell ref="A25:D25"/>
    <mergeCell ref="E25:F28"/>
    <mergeCell ref="J32:K33"/>
    <mergeCell ref="A34:K34"/>
    <mergeCell ref="H25:H26"/>
    <mergeCell ref="I25:I26"/>
    <mergeCell ref="A26:D28"/>
    <mergeCell ref="H27:I28"/>
    <mergeCell ref="A29:K29"/>
    <mergeCell ref="A30:C31"/>
    <mergeCell ref="D30:E31"/>
    <mergeCell ref="F30:F31"/>
    <mergeCell ref="G30:I31"/>
    <mergeCell ref="J30:K31"/>
    <mergeCell ref="B35:C35"/>
    <mergeCell ref="E35:G35"/>
    <mergeCell ref="H35:I35"/>
    <mergeCell ref="A36:A37"/>
    <mergeCell ref="B36:C37"/>
    <mergeCell ref="D36:D37"/>
    <mergeCell ref="E36:G37"/>
    <mergeCell ref="H36:I36"/>
    <mergeCell ref="A32:C33"/>
    <mergeCell ref="D32:E33"/>
    <mergeCell ref="F32:F33"/>
    <mergeCell ref="G32:I33"/>
    <mergeCell ref="A42:B42"/>
    <mergeCell ref="C42:E42"/>
    <mergeCell ref="F42:G42"/>
    <mergeCell ref="H42:K42"/>
    <mergeCell ref="A43:B43"/>
    <mergeCell ref="C43:E43"/>
    <mergeCell ref="F43:G43"/>
    <mergeCell ref="H43:K43"/>
    <mergeCell ref="J36:J37"/>
    <mergeCell ref="K36:K37"/>
    <mergeCell ref="H37:I37"/>
    <mergeCell ref="A38:K39"/>
    <mergeCell ref="A40:K40"/>
    <mergeCell ref="A41:B41"/>
    <mergeCell ref="C41:E41"/>
    <mergeCell ref="F41:G41"/>
    <mergeCell ref="H41:K41"/>
    <mergeCell ref="A46:B46"/>
    <mergeCell ref="C46:E46"/>
    <mergeCell ref="F46:G46"/>
    <mergeCell ref="H46:K46"/>
    <mergeCell ref="A47:B47"/>
    <mergeCell ref="C47:E47"/>
    <mergeCell ref="F47:G47"/>
    <mergeCell ref="H47:K47"/>
    <mergeCell ref="A44:B44"/>
    <mergeCell ref="C44:E44"/>
    <mergeCell ref="F44:G44"/>
    <mergeCell ref="H44:K44"/>
    <mergeCell ref="A45:B45"/>
    <mergeCell ref="C45:E45"/>
    <mergeCell ref="F45:G45"/>
    <mergeCell ref="H45:K45"/>
    <mergeCell ref="A50:B50"/>
    <mergeCell ref="C50:E50"/>
    <mergeCell ref="F50:G50"/>
    <mergeCell ref="H50:K50"/>
    <mergeCell ref="A51:B51"/>
    <mergeCell ref="C51:E51"/>
    <mergeCell ref="F51:G51"/>
    <mergeCell ref="H51:K51"/>
    <mergeCell ref="A48:B48"/>
    <mergeCell ref="C48:E48"/>
    <mergeCell ref="F48:G48"/>
    <mergeCell ref="H48:K48"/>
    <mergeCell ref="A49:B49"/>
    <mergeCell ref="C49:E49"/>
    <mergeCell ref="F49:G49"/>
    <mergeCell ref="H49:K49"/>
    <mergeCell ref="A55:B55"/>
    <mergeCell ref="C55:E55"/>
    <mergeCell ref="F55:G55"/>
    <mergeCell ref="H55:K55"/>
    <mergeCell ref="A56:B56"/>
    <mergeCell ref="C56:E56"/>
    <mergeCell ref="F56:G56"/>
    <mergeCell ref="H56:K56"/>
    <mergeCell ref="A52:B53"/>
    <mergeCell ref="C52:E53"/>
    <mergeCell ref="F52:G53"/>
    <mergeCell ref="H52:K53"/>
    <mergeCell ref="A54:B54"/>
    <mergeCell ref="C54:E54"/>
    <mergeCell ref="F54:G54"/>
    <mergeCell ref="H54:K54"/>
    <mergeCell ref="A59:B59"/>
    <mergeCell ref="C59:E59"/>
    <mergeCell ref="F59:G59"/>
    <mergeCell ref="H59:K59"/>
    <mergeCell ref="A60:B60"/>
    <mergeCell ref="C60:E60"/>
    <mergeCell ref="F60:G60"/>
    <mergeCell ref="H60:K60"/>
    <mergeCell ref="A57:B57"/>
    <mergeCell ref="C57:E57"/>
    <mergeCell ref="F57:G57"/>
    <mergeCell ref="H57:K57"/>
    <mergeCell ref="A58:B58"/>
    <mergeCell ref="C58:E58"/>
    <mergeCell ref="F58:G58"/>
    <mergeCell ref="H58:K58"/>
    <mergeCell ref="A64:K64"/>
    <mergeCell ref="A65:A66"/>
    <mergeCell ref="B65:C66"/>
    <mergeCell ref="D65:F66"/>
    <mergeCell ref="G65:G66"/>
    <mergeCell ref="H65:I66"/>
    <mergeCell ref="J65:J66"/>
    <mergeCell ref="K65:K66"/>
    <mergeCell ref="A61:B62"/>
    <mergeCell ref="C61:E62"/>
    <mergeCell ref="F61:G62"/>
    <mergeCell ref="H61:K62"/>
    <mergeCell ref="A63:B63"/>
    <mergeCell ref="C63:E63"/>
    <mergeCell ref="F63:G63"/>
    <mergeCell ref="H63:K63"/>
    <mergeCell ref="K67:K69"/>
    <mergeCell ref="A70:A72"/>
    <mergeCell ref="B70:C72"/>
    <mergeCell ref="D70:F72"/>
    <mergeCell ref="G70:G72"/>
    <mergeCell ref="H70:I72"/>
    <mergeCell ref="J70:J72"/>
    <mergeCell ref="K70:K72"/>
    <mergeCell ref="A67:A69"/>
    <mergeCell ref="B67:C69"/>
    <mergeCell ref="D67:F69"/>
    <mergeCell ref="G67:G69"/>
    <mergeCell ref="H67:I69"/>
    <mergeCell ref="J67:J69"/>
    <mergeCell ref="J80:J81"/>
    <mergeCell ref="K80:K81"/>
    <mergeCell ref="A82:A83"/>
    <mergeCell ref="B82:B83"/>
    <mergeCell ref="C82:C83"/>
    <mergeCell ref="D82:D83"/>
    <mergeCell ref="E82:E83"/>
    <mergeCell ref="A73:K75"/>
    <mergeCell ref="A76:K77"/>
    <mergeCell ref="A78:K78"/>
    <mergeCell ref="A79:K79"/>
    <mergeCell ref="A80:A81"/>
    <mergeCell ref="B80:B81"/>
    <mergeCell ref="C80:C81"/>
    <mergeCell ref="D80:D81"/>
    <mergeCell ref="E80:E81"/>
    <mergeCell ref="F80:I80"/>
    <mergeCell ref="A84:K84"/>
    <mergeCell ref="A85:A87"/>
    <mergeCell ref="B85:B87"/>
    <mergeCell ref="C85:D87"/>
    <mergeCell ref="E85:E87"/>
    <mergeCell ref="F85:G87"/>
    <mergeCell ref="H85:I87"/>
    <mergeCell ref="J85:J87"/>
    <mergeCell ref="K85:K87"/>
    <mergeCell ref="A94:K94"/>
    <mergeCell ref="A95:K95"/>
    <mergeCell ref="B96:D96"/>
    <mergeCell ref="E96:F96"/>
    <mergeCell ref="G96:I96"/>
    <mergeCell ref="J96:K96"/>
    <mergeCell ref="A90:K90"/>
    <mergeCell ref="A91:A92"/>
    <mergeCell ref="B91:E92"/>
    <mergeCell ref="F91:I92"/>
    <mergeCell ref="J91:K92"/>
    <mergeCell ref="B93:E93"/>
    <mergeCell ref="F93:I93"/>
    <mergeCell ref="J93:K93"/>
    <mergeCell ref="B97:D97"/>
    <mergeCell ref="E97:F97"/>
    <mergeCell ref="G97:I97"/>
    <mergeCell ref="J97:K97"/>
    <mergeCell ref="A98:K98"/>
    <mergeCell ref="B99:D99"/>
    <mergeCell ref="E99:F99"/>
    <mergeCell ref="G99:I99"/>
    <mergeCell ref="J99:K99"/>
    <mergeCell ref="A103:C103"/>
    <mergeCell ref="D103:F103"/>
    <mergeCell ref="G103:I103"/>
    <mergeCell ref="J103:K103"/>
    <mergeCell ref="B100:D100"/>
    <mergeCell ref="E100:F100"/>
    <mergeCell ref="G100:I100"/>
    <mergeCell ref="J100:K100"/>
    <mergeCell ref="A101:K101"/>
    <mergeCell ref="A102:C102"/>
    <mergeCell ref="D102:F102"/>
    <mergeCell ref="G102:I102"/>
    <mergeCell ref="J102:K102"/>
  </mergeCells>
  <phoneticPr fontId="20" type="noConversion"/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0" fitToHeight="0" orientation="portrait" r:id="rId1"/>
  <headerFooter>
    <oddFooter>&amp;L2020직무교육훈련실시계획&amp;C&amp;P&amp;R더조은요양보호사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83</vt:i4>
      </vt:variant>
      <vt:variant>
        <vt:lpstr>이름 지정된 범위</vt:lpstr>
      </vt:variant>
      <vt:variant>
        <vt:i4>19</vt:i4>
      </vt:variant>
    </vt:vector>
  </HeadingPairs>
  <TitlesOfParts>
    <vt:vector size="102" baseType="lpstr">
      <vt:lpstr>핑크재가노인돌보미센터</vt:lpstr>
      <vt:lpstr>한마음장기요양기관</vt:lpstr>
      <vt:lpstr>(A)비지팅엔젤스</vt:lpstr>
      <vt:lpstr>서래장기요양센터</vt:lpstr>
      <vt:lpstr>강사</vt:lpstr>
      <vt:lpstr>공문</vt:lpstr>
      <vt:lpstr>실시계획서(정해선)</vt:lpstr>
      <vt:lpstr>실시계획서(김주원)</vt:lpstr>
      <vt:lpstr>실시계획서(추기옥)</vt:lpstr>
      <vt:lpstr>실시계획서(박희상,박윤희)</vt:lpstr>
      <vt:lpstr>시간표</vt:lpstr>
      <vt:lpstr>출석부</vt:lpstr>
      <vt:lpstr>훈련일지</vt:lpstr>
      <vt:lpstr>시스템장애출결</vt:lpstr>
      <vt:lpstr>만족도조사</vt:lpstr>
      <vt:lpstr>개인정보동의서</vt:lpstr>
      <vt:lpstr>안내문자</vt:lpstr>
      <vt:lpstr>재수강사유서</vt:lpstr>
      <vt:lpstr>이수증(센터별)</vt:lpstr>
      <vt:lpstr>이수증</vt:lpstr>
      <vt:lpstr>관리대장명부</vt:lpstr>
      <vt:lpstr>이수증관리대장</vt:lpstr>
      <vt:lpstr>교재지급관리대장</vt:lpstr>
      <vt:lpstr>식대지급관리대장</vt:lpstr>
      <vt:lpstr>직무평가</vt:lpstr>
      <vt:lpstr>로뎀재가복지센터1</vt:lpstr>
      <vt:lpstr>이든케어복지센터2</vt:lpstr>
      <vt:lpstr>봉투표지</vt:lpstr>
      <vt:lpstr>수납확인서</vt:lpstr>
      <vt:lpstr>훈련생업로드</vt:lpstr>
      <vt:lpstr>관리대장</vt:lpstr>
      <vt:lpstr>예약</vt:lpstr>
      <vt:lpstr>Sheet1</vt:lpstr>
      <vt:lpstr>비용수급사업장</vt:lpstr>
      <vt:lpstr>계약서</vt:lpstr>
      <vt:lpstr>9988노인복지센터2</vt:lpstr>
      <vt:lpstr>가나안어르신방문요양센터</vt:lpstr>
      <vt:lpstr>그린실버복지센터</vt:lpstr>
      <vt:lpstr>금빛재가복지센터2</vt:lpstr>
      <vt:lpstr>명성재가복지센터2</vt:lpstr>
      <vt:lpstr>새봄노인복지센터3</vt:lpstr>
      <vt:lpstr>엘피스재가복지센터</vt:lpstr>
      <vt:lpstr>은정노인요양복지센터</vt:lpstr>
      <vt:lpstr>아리아케어방문요양성북정릉센터</vt:lpstr>
      <vt:lpstr>하예성재가복지센터</vt:lpstr>
      <vt:lpstr>개미방문요양센터</vt:lpstr>
      <vt:lpstr>예은재가노인복지센터</vt:lpstr>
      <vt:lpstr>한울방문요양센터</vt:lpstr>
      <vt:lpstr>도봉효사랑재가복지센터</vt:lpstr>
      <vt:lpstr>참빛재가복지센터</vt:lpstr>
      <vt:lpstr>보경노인복지센터</vt:lpstr>
      <vt:lpstr>개미방문요양센터1</vt:lpstr>
      <vt:lpstr>서울노인복지센터</vt:lpstr>
      <vt:lpstr>㈜편안한돌봄센터</vt:lpstr>
      <vt:lpstr>나눔과행복</vt:lpstr>
      <vt:lpstr>사랑채요양종합복지센터1</vt:lpstr>
      <vt:lpstr>새봄노인복지센터1</vt:lpstr>
      <vt:lpstr>열린방문센터</vt:lpstr>
      <vt:lpstr>사랑채요양종합복지센터2</vt:lpstr>
      <vt:lpstr>신창동노인복지센터</vt:lpstr>
      <vt:lpstr>스마일시니어참조은재가장기요양기관1</vt:lpstr>
      <vt:lpstr>한결재가돌봄센터</vt:lpstr>
      <vt:lpstr>금빛재가복지센터1</vt:lpstr>
      <vt:lpstr>경성실버복지센터</vt:lpstr>
      <vt:lpstr>명성재가복지센터1</vt:lpstr>
      <vt:lpstr>사랑채요양종합복지센터3</vt:lpstr>
      <vt:lpstr>새봄노인복지센터2</vt:lpstr>
      <vt:lpstr>현대방문요양센터</vt:lpstr>
      <vt:lpstr>9988노인복지센터</vt:lpstr>
      <vt:lpstr>이든케어복지센터1</vt:lpstr>
      <vt:lpstr>양지재가복지센터</vt:lpstr>
      <vt:lpstr>삼동재가방문요양센터</vt:lpstr>
      <vt:lpstr>삼동재가방문요양센터2</vt:lpstr>
      <vt:lpstr>희망재가장기요양기관2</vt:lpstr>
      <vt:lpstr>희망재가장기요양기관</vt:lpstr>
      <vt:lpstr>스마일시니어참조은재가장기요양기관2</vt:lpstr>
      <vt:lpstr>소나무노인방문요양센터</vt:lpstr>
      <vt:lpstr>소나무노인방문요양센터2</vt:lpstr>
      <vt:lpstr>가온재가복지센터</vt:lpstr>
      <vt:lpstr>시온실버케어</vt:lpstr>
      <vt:lpstr>요한어르신돌봄센터</vt:lpstr>
      <vt:lpstr>로뎀재가복지센터2</vt:lpstr>
      <vt:lpstr>로뎀재가복지센터3</vt:lpstr>
      <vt:lpstr>개인정보동의서!Print_Area</vt:lpstr>
      <vt:lpstr>계약서!Print_Area</vt:lpstr>
      <vt:lpstr>관리대장!Print_Area</vt:lpstr>
      <vt:lpstr>관리대장명부!Print_Area</vt:lpstr>
      <vt:lpstr>교재지급관리대장!Print_Area</vt:lpstr>
      <vt:lpstr>만족도조사!Print_Area</vt:lpstr>
      <vt:lpstr>봉투표지!Print_Area</vt:lpstr>
      <vt:lpstr>수납확인서!Print_Area</vt:lpstr>
      <vt:lpstr>시간표!Print_Area</vt:lpstr>
      <vt:lpstr>시스템장애출결!Print_Area</vt:lpstr>
      <vt:lpstr>식대지급관리대장!Print_Area</vt:lpstr>
      <vt:lpstr>안내문자!Print_Area</vt:lpstr>
      <vt:lpstr>예약!Print_Area</vt:lpstr>
      <vt:lpstr>이수증!Print_Area</vt:lpstr>
      <vt:lpstr>'이수증(센터별)'!Print_Area</vt:lpstr>
      <vt:lpstr>이수증관리대장!Print_Area</vt:lpstr>
      <vt:lpstr>재수강사유서!Print_Area</vt:lpstr>
      <vt:lpstr>출석부!Print_Area</vt:lpstr>
      <vt:lpstr>훈련일지!Print_Area</vt:lpstr>
    </vt:vector>
  </TitlesOfParts>
  <Company>KOREA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educhestra</cp:lastModifiedBy>
  <cp:lastPrinted>2020-11-30T03:36:56Z</cp:lastPrinted>
  <dcterms:created xsi:type="dcterms:W3CDTF">2010-03-11T06:08:29Z</dcterms:created>
  <dcterms:modified xsi:type="dcterms:W3CDTF">2021-10-04T04:14:56Z</dcterms:modified>
</cp:coreProperties>
</file>