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/"/>
    </mc:Choice>
  </mc:AlternateContent>
  <xr:revisionPtr revIDLastSave="6" documentId="8_{2971C846-7071-4EC7-AA96-59969A8B6580}" xr6:coauthVersionLast="47" xr6:coauthVersionMax="47" xr10:uidLastSave="{D8C2FA03-12C0-4F18-A490-8DD6B5FF533D}"/>
  <bookViews>
    <workbookView xWindow="-120" yWindow="-120" windowWidth="29040" windowHeight="17640" xr2:uid="{53A7908B-9D74-4EB3-936A-B59CD547BAB7}"/>
  </bookViews>
  <sheets>
    <sheet name="Output" sheetId="4" r:id="rId1"/>
    <sheet name="Grades" sheetId="1" r:id="rId2"/>
    <sheet name="DataAnalysis - Histogram" sheetId="15" r:id="rId3"/>
    <sheet name="Student Roster" sheetId="2" r:id="rId4"/>
    <sheet name="GradingScale" sheetId="5" r:id="rId5"/>
    <sheet name="Weights" sheetId="3" r:id="rId6"/>
  </sheets>
  <definedNames>
    <definedName name="_xlchart.v1.0" hidden="1">Grades!$R$2:$R$21</definedName>
    <definedName name="_xlchart.v1.1" hidden="1">Grades!$R$2:$R$21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3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K2" i="1" l="1"/>
  <c r="L2" i="1" s="1"/>
  <c r="K14" i="1"/>
  <c r="L14" i="1" s="1"/>
  <c r="K10" i="1"/>
  <c r="L10" i="1" s="1"/>
  <c r="K18" i="1"/>
  <c r="L18" i="1" s="1"/>
  <c r="K6" i="1"/>
  <c r="L6" i="1" s="1"/>
  <c r="K3" i="1"/>
  <c r="L3" i="1" s="1"/>
  <c r="K4" i="1"/>
  <c r="L4" i="1" s="1"/>
  <c r="K20" i="1"/>
  <c r="L20" i="1" s="1"/>
  <c r="K15" i="1"/>
  <c r="L15" i="1" s="1"/>
  <c r="K9" i="1"/>
  <c r="L9" i="1" s="1"/>
  <c r="K21" i="1"/>
  <c r="L21" i="1" s="1"/>
  <c r="K19" i="1"/>
  <c r="L19" i="1" s="1"/>
  <c r="K17" i="1"/>
  <c r="L17" i="1" s="1"/>
  <c r="K16" i="1"/>
  <c r="L16" i="1" s="1"/>
  <c r="K13" i="1"/>
  <c r="L13" i="1" s="1"/>
  <c r="K12" i="1"/>
  <c r="L12" i="1" s="1"/>
  <c r="K11" i="1"/>
  <c r="L11" i="1" s="1"/>
  <c r="K8" i="1"/>
  <c r="L8" i="1" s="1"/>
  <c r="K7" i="1"/>
  <c r="L7" i="1" s="1"/>
  <c r="K5" i="1"/>
  <c r="R5" i="1" l="1"/>
  <c r="L5" i="1"/>
  <c r="S5" i="1" s="1"/>
  <c r="S12" i="1"/>
  <c r="R12" i="1"/>
  <c r="S19" i="1"/>
  <c r="R19" i="1"/>
  <c r="S20" i="1"/>
  <c r="R20" i="1"/>
  <c r="S18" i="1"/>
  <c r="R18" i="1"/>
  <c r="S7" i="1"/>
  <c r="R7" i="1"/>
  <c r="S13" i="1"/>
  <c r="R13" i="1"/>
  <c r="S21" i="1"/>
  <c r="R21" i="1"/>
  <c r="S4" i="1"/>
  <c r="R4" i="1"/>
  <c r="S10" i="1"/>
  <c r="R10" i="1"/>
  <c r="S8" i="1"/>
  <c r="R8" i="1"/>
  <c r="S16" i="1"/>
  <c r="R16" i="1"/>
  <c r="S9" i="1"/>
  <c r="R9" i="1"/>
  <c r="S3" i="1"/>
  <c r="R3" i="1"/>
  <c r="S14" i="1"/>
  <c r="R14" i="1"/>
  <c r="S11" i="1"/>
  <c r="R11" i="1"/>
  <c r="S17" i="1"/>
  <c r="R17" i="1"/>
  <c r="S15" i="1"/>
  <c r="R15" i="1"/>
  <c r="S6" i="1"/>
  <c r="R6" i="1"/>
  <c r="S2" i="1"/>
  <c r="R2" i="1"/>
  <c r="O3" i="1"/>
  <c r="O7" i="1"/>
  <c r="O11" i="1"/>
  <c r="O15" i="1"/>
  <c r="O19" i="1"/>
  <c r="O4" i="1"/>
  <c r="O8" i="1"/>
  <c r="O12" i="1"/>
  <c r="O16" i="1"/>
  <c r="O20" i="1"/>
  <c r="O5" i="1"/>
  <c r="O9" i="1"/>
  <c r="O13" i="1"/>
  <c r="O17" i="1"/>
  <c r="O21" i="1"/>
  <c r="O2" i="1"/>
  <c r="O6" i="1"/>
  <c r="O10" i="1"/>
  <c r="O14" i="1"/>
  <c r="O18" i="1"/>
  <c r="Y7" i="1" l="1"/>
  <c r="Y3" i="1"/>
  <c r="Y5" i="1"/>
  <c r="Y4" i="1"/>
  <c r="Y8" i="1"/>
  <c r="Y6" i="1"/>
  <c r="M12" i="1"/>
  <c r="M6" i="1"/>
  <c r="M15" i="1"/>
  <c r="M9" i="1"/>
  <c r="AC5" i="1" s="1"/>
  <c r="M10" i="1"/>
  <c r="M8" i="1"/>
  <c r="M21" i="1"/>
  <c r="M2" i="1"/>
  <c r="AC4" i="1" s="1"/>
  <c r="M14" i="1"/>
  <c r="M13" i="1"/>
  <c r="D5" i="4"/>
  <c r="E6" i="4"/>
  <c r="F7" i="4"/>
  <c r="D9" i="4"/>
  <c r="E10" i="4"/>
  <c r="F11" i="4"/>
  <c r="D13" i="4"/>
  <c r="E14" i="4"/>
  <c r="F15" i="4"/>
  <c r="D17" i="4"/>
  <c r="E18" i="4"/>
  <c r="F19" i="4"/>
  <c r="D21" i="4"/>
  <c r="E22" i="4"/>
  <c r="D4" i="4"/>
  <c r="E5" i="4"/>
  <c r="F6" i="4"/>
  <c r="D8" i="4"/>
  <c r="E9" i="4"/>
  <c r="F10" i="4"/>
  <c r="D12" i="4"/>
  <c r="E13" i="4"/>
  <c r="F14" i="4"/>
  <c r="D16" i="4"/>
  <c r="E17" i="4"/>
  <c r="F18" i="4"/>
  <c r="D20" i="4"/>
  <c r="E21" i="4"/>
  <c r="F22" i="4"/>
  <c r="E4" i="4"/>
  <c r="F5" i="4"/>
  <c r="D7" i="4"/>
  <c r="E8" i="4"/>
  <c r="F9" i="4"/>
  <c r="D11" i="4"/>
  <c r="E12" i="4"/>
  <c r="F13" i="4"/>
  <c r="D15" i="4"/>
  <c r="E16" i="4"/>
  <c r="F17" i="4"/>
  <c r="D19" i="4"/>
  <c r="E20" i="4"/>
  <c r="F21" i="4"/>
  <c r="F3" i="4"/>
  <c r="F4" i="4"/>
  <c r="D6" i="4"/>
  <c r="E7" i="4"/>
  <c r="F8" i="4"/>
  <c r="D10" i="4"/>
  <c r="E11" i="4"/>
  <c r="F12" i="4"/>
  <c r="D14" i="4"/>
  <c r="E15" i="4"/>
  <c r="F16" i="4"/>
  <c r="D18" i="4"/>
  <c r="E19" i="4"/>
  <c r="F20" i="4"/>
  <c r="D22" i="4"/>
  <c r="C4" i="4"/>
  <c r="C8" i="4"/>
  <c r="C12" i="4"/>
  <c r="C16" i="4"/>
  <c r="C20" i="4"/>
  <c r="D3" i="4"/>
  <c r="C6" i="4"/>
  <c r="C14" i="4"/>
  <c r="C18" i="4"/>
  <c r="C11" i="4"/>
  <c r="C19" i="4"/>
  <c r="E3" i="4"/>
  <c r="C5" i="4"/>
  <c r="C9" i="4"/>
  <c r="C13" i="4"/>
  <c r="C17" i="4"/>
  <c r="C21" i="4"/>
  <c r="C10" i="4"/>
  <c r="C22" i="4"/>
  <c r="C3" i="4"/>
  <c r="C7" i="4"/>
  <c r="C15" i="4"/>
  <c r="M11" i="1"/>
  <c r="M16" i="1"/>
  <c r="M20" i="1"/>
  <c r="M7" i="1"/>
  <c r="M19" i="1"/>
  <c r="M17" i="1"/>
  <c r="M3" i="1"/>
  <c r="AC3" i="1" s="1"/>
  <c r="M4" i="1"/>
  <c r="M18" i="1"/>
  <c r="M5" i="1"/>
  <c r="AC7" i="1"/>
  <c r="AC6" i="1"/>
  <c r="Y9" i="1" l="1"/>
</calcChain>
</file>

<file path=xl/sharedStrings.xml><?xml version="1.0" encoding="utf-8"?>
<sst xmlns="http://schemas.openxmlformats.org/spreadsheetml/2006/main" count="70" uniqueCount="48">
  <si>
    <t>Liam</t>
  </si>
  <si>
    <t>Olivia</t>
  </si>
  <si>
    <t>Noah</t>
  </si>
  <si>
    <t>Emma</t>
  </si>
  <si>
    <t>Oliver</t>
  </si>
  <si>
    <t>Ava</t>
  </si>
  <si>
    <t>Elijah</t>
  </si>
  <si>
    <t>Charlotte</t>
  </si>
  <si>
    <t>William</t>
  </si>
  <si>
    <t>Sophia</t>
  </si>
  <si>
    <t>James</t>
  </si>
  <si>
    <t>Amelia</t>
  </si>
  <si>
    <t>Benjamin</t>
  </si>
  <si>
    <t>Isabella</t>
  </si>
  <si>
    <t>Lucas</t>
  </si>
  <si>
    <t>Mia</t>
  </si>
  <si>
    <t>Henry</t>
  </si>
  <si>
    <t>Evelyn</t>
  </si>
  <si>
    <t>Alexander</t>
  </si>
  <si>
    <t>Harper</t>
  </si>
  <si>
    <t>Student ID</t>
  </si>
  <si>
    <t>Name</t>
  </si>
  <si>
    <t>Exam 1</t>
  </si>
  <si>
    <t>Exam 2</t>
  </si>
  <si>
    <t>Exam 3</t>
  </si>
  <si>
    <t>HW1</t>
  </si>
  <si>
    <t>HW2</t>
  </si>
  <si>
    <t>HW3</t>
  </si>
  <si>
    <t>P1</t>
  </si>
  <si>
    <t>P2</t>
  </si>
  <si>
    <t>HW4</t>
  </si>
  <si>
    <t>Grade</t>
  </si>
  <si>
    <t>Letter Grade</t>
  </si>
  <si>
    <t>GPA</t>
  </si>
  <si>
    <t>F</t>
  </si>
  <si>
    <t>D</t>
  </si>
  <si>
    <t>C</t>
  </si>
  <si>
    <t>B</t>
  </si>
  <si>
    <t>A</t>
  </si>
  <si>
    <t>Rank</t>
  </si>
  <si>
    <t>Student Name</t>
  </si>
  <si>
    <t>Counts</t>
  </si>
  <si>
    <t>Bin</t>
  </si>
  <si>
    <t>More</t>
  </si>
  <si>
    <t>Frequency</t>
  </si>
  <si>
    <t>Chart Label</t>
  </si>
  <si>
    <t>Check Total:</t>
  </si>
  <si>
    <t>Num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</si>
</sst>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8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2" borderId="0" xfId="2"/>
    <xf numFmtId="43" fontId="4" fillId="2" borderId="0" xfId="2" applyNumberFormat="1"/>
    <xf numFmtId="0" fontId="4" fillId="2" borderId="1" xfId="2" applyBorder="1"/>
    <xf numFmtId="0" fontId="6" fillId="2" borderId="0" xfId="2" applyFont="1"/>
    <xf numFmtId="0" fontId="6" fillId="2" borderId="1" xfId="2" applyFont="1" applyBorder="1"/>
    <xf numFmtId="0" fontId="4" fillId="2" borderId="1" xfId="2" applyBorder="1" applyAlignment="1">
      <alignment horizontal="center"/>
    </xf>
    <xf numFmtId="0" fontId="6" fillId="2" borderId="1" xfId="2" applyFont="1" applyBorder="1" applyAlignment="1">
      <alignment horizontal="right"/>
    </xf>
    <xf numFmtId="0" fontId="6" fillId="2" borderId="1" xfId="2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6" fillId="2" borderId="4" xfId="2" applyFont="1" applyBorder="1"/>
    <xf numFmtId="0" fontId="6" fillId="2" borderId="5" xfId="2" applyFont="1" applyBorder="1"/>
    <xf numFmtId="0" fontId="6" fillId="2" borderId="6" xfId="2" applyFont="1" applyBorder="1"/>
    <xf numFmtId="0" fontId="4" fillId="2" borderId="7" xfId="2" applyBorder="1"/>
    <xf numFmtId="0" fontId="4" fillId="2" borderId="0" xfId="2" applyBorder="1"/>
    <xf numFmtId="0" fontId="4" fillId="2" borderId="8" xfId="2" applyBorder="1"/>
    <xf numFmtId="0" fontId="4" fillId="2" borderId="9" xfId="2" applyBorder="1"/>
    <xf numFmtId="0" fontId="4" fillId="2" borderId="2" xfId="2" applyBorder="1"/>
    <xf numFmtId="0" fontId="4" fillId="2" borderId="10" xfId="2" applyBorder="1"/>
    <xf numFmtId="0" fontId="7" fillId="0" borderId="0" xfId="2" applyFont="1" applyFill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0EF-869D-BA4F0BE6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6-4381-9E45-174AE96D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GPA Histogram -  HandRolled Using COUNTIFS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Grades!$X$3:$X$8</c:f>
              <c:strCache>
                <c:ptCount val="6"/>
                <c:pt idx="0">
                  <c:v>70-75</c:v>
                </c:pt>
                <c:pt idx="1">
                  <c:v>75-80</c:v>
                </c:pt>
                <c:pt idx="2">
                  <c:v>80-85</c:v>
                </c:pt>
                <c:pt idx="3">
                  <c:v>85-90</c:v>
                </c:pt>
                <c:pt idx="4">
                  <c:v>90-95</c:v>
                </c:pt>
                <c:pt idx="5">
                  <c:v>95-100</c:v>
                </c:pt>
              </c:strCache>
            </c:strRef>
          </c:cat>
          <c:val>
            <c:numRef>
              <c:f>Grades!$Y$3:$Y$8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4AB9-AD59-8E5944D2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47736"/>
        <c:axId val="598848392"/>
      </c:barChart>
      <c:catAx>
        <c:axId val="59884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8392"/>
        <c:crosses val="autoZero"/>
        <c:auto val="1"/>
        <c:lblAlgn val="ctr"/>
        <c:lblOffset val="100"/>
        <c:noMultiLvlLbl val="0"/>
      </c:catAx>
      <c:valAx>
        <c:axId val="5988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GPA Histogram - Using DataAnalysis Addin 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'DataAnalysis - Histogram'!$A$2:$A$9</c:f>
              <c:strCache>
                <c:ptCount val="8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More</c:v>
                </c:pt>
              </c:strCache>
            </c:strRef>
          </c:cat>
          <c:val>
            <c:numRef>
              <c:f>'DataAnalysis - Histogram'!$B$2:$B$9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F-4B9A-90E7-502CD881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703696"/>
        <c:axId val="712703368"/>
      </c:barChart>
      <c:catAx>
        <c:axId val="7127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368"/>
        <c:crosses val="autoZero"/>
        <c:auto val="1"/>
        <c:lblAlgn val="ctr"/>
        <c:lblOffset val="100"/>
        <c:noMultiLvlLbl val="0"/>
      </c:catAx>
      <c:valAx>
        <c:axId val="71270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703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GPA Histogram - Using Statistic Chart Tool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GPA Histogram - Using Statistic Chart Tool</a:t>
          </a:r>
        </a:p>
      </cx:txPr>
    </cx:title>
    <cx:plotArea>
      <cx:plotAreaRegion>
        <cx:series layoutId="clusteredColumn" uniqueId="{E2F4E9F1-D112-405D-AAE9-CB880110BEE8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76200</xdr:rowOff>
    </xdr:from>
    <xdr:to>
      <xdr:col>16</xdr:col>
      <xdr:colOff>104775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0247-6CCB-4CB3-93DF-111FE0CFD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165847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23717-49F4-4CA8-89DF-DB48E0F8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266700</xdr:colOff>
      <xdr:row>18</xdr:row>
      <xdr:rowOff>180975</xdr:rowOff>
    </xdr:from>
    <xdr:to>
      <xdr:col>24</xdr:col>
      <xdr:colOff>438151</xdr:colOff>
      <xdr:row>33</xdr:row>
      <xdr:rowOff>11769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BA86C0F-BBEC-4C99-B222-CD35B3875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3609975"/>
              <a:ext cx="5048251" cy="2688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431427</xdr:colOff>
      <xdr:row>26</xdr:row>
      <xdr:rowOff>101972</xdr:rowOff>
    </xdr:from>
    <xdr:to>
      <xdr:col>28</xdr:col>
      <xdr:colOff>168089</xdr:colOff>
      <xdr:row>40</xdr:row>
      <xdr:rowOff>123266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03A455-0232-40EC-99E2-6FB79405F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1027" y="5054972"/>
              <a:ext cx="5070662" cy="2688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420220</xdr:colOff>
      <xdr:row>11</xdr:row>
      <xdr:rowOff>146796</xdr:rowOff>
    </xdr:from>
    <xdr:to>
      <xdr:col>28</xdr:col>
      <xdr:colOff>151278</xdr:colOff>
      <xdr:row>26</xdr:row>
      <xdr:rowOff>32496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20A05-EEB3-4E60-8F60-0F234317E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2AE89-D4E9-4F6B-B6C5-B5477EF2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8FE6-ED92-4173-8F12-771217A9DAF2}">
  <sheetPr>
    <tabColor theme="9"/>
  </sheetPr>
  <dimension ref="B2:F29"/>
  <sheetViews>
    <sheetView tabSelected="1" workbookViewId="0"/>
  </sheetViews>
  <sheetFormatPr defaultRowHeight="15" x14ac:dyDescent="0.25"/>
  <cols>
    <col min="1" max="1" width="5" customWidth="1"/>
    <col min="2" max="2" width="5.28515625" bestFit="1" customWidth="1"/>
    <col min="3" max="3" width="13.85546875" bestFit="1" customWidth="1"/>
    <col min="4" max="4" width="10.28515625" bestFit="1" customWidth="1"/>
    <col min="5" max="5" width="7.42578125" customWidth="1"/>
    <col min="6" max="6" width="12" bestFit="1" customWidth="1"/>
  </cols>
  <sheetData>
    <row r="2" spans="2:6" x14ac:dyDescent="0.25">
      <c r="B2" s="16" t="s">
        <v>39</v>
      </c>
      <c r="C2" s="16" t="s">
        <v>40</v>
      </c>
      <c r="D2" s="16" t="s">
        <v>20</v>
      </c>
      <c r="E2" s="16" t="s">
        <v>33</v>
      </c>
      <c r="F2" s="16" t="s">
        <v>32</v>
      </c>
    </row>
    <row r="3" spans="2:6" x14ac:dyDescent="0.25">
      <c r="B3" s="3">
        <v>1</v>
      </c>
      <c r="C3" s="3" t="str">
        <f>VLOOKUP($B3,Grades!$O:$S,2,0)</f>
        <v>Noah</v>
      </c>
      <c r="D3" s="3">
        <f>VLOOKUP($B3,Grades!$O:$S,3,0)</f>
        <v>9904</v>
      </c>
      <c r="E3" s="3">
        <f>VLOOKUP($B3,Grades!$O:$S,4,0)</f>
        <v>92.06</v>
      </c>
      <c r="F3" s="3" t="str">
        <f>VLOOKUP($B3,Grades!$O:$S,5,0)</f>
        <v>A</v>
      </c>
    </row>
    <row r="4" spans="2:6" x14ac:dyDescent="0.25">
      <c r="B4" s="3">
        <v>2</v>
      </c>
      <c r="C4" s="3" t="str">
        <f>VLOOKUP(B4,Grades!O:S,2,0)</f>
        <v>Harper</v>
      </c>
      <c r="D4" s="3">
        <f>VLOOKUP($B4,Grades!$O:$S,3,0)</f>
        <v>7976</v>
      </c>
      <c r="E4" s="3">
        <f>VLOOKUP($B4,Grades!$O:$S,4,0)</f>
        <v>90.68</v>
      </c>
      <c r="F4" s="3" t="str">
        <f>VLOOKUP($B4,Grades!$O:$S,5,0)</f>
        <v>A</v>
      </c>
    </row>
    <row r="5" spans="2:6" x14ac:dyDescent="0.25">
      <c r="B5" s="3">
        <v>3</v>
      </c>
      <c r="C5" s="3" t="str">
        <f>VLOOKUP(B5,Grades!O:S,2,0)</f>
        <v>James</v>
      </c>
      <c r="D5" s="3">
        <f>VLOOKUP($B5,Grades!$O:$S,3,0)</f>
        <v>8116</v>
      </c>
      <c r="E5" s="3">
        <f>VLOOKUP($B5,Grades!$O:$S,4,0)</f>
        <v>87.86999999999999</v>
      </c>
      <c r="F5" s="3" t="str">
        <f>VLOOKUP($B5,Grades!$O:$S,5,0)</f>
        <v>A</v>
      </c>
    </row>
    <row r="6" spans="2:6" x14ac:dyDescent="0.25">
      <c r="B6" s="3">
        <v>4</v>
      </c>
      <c r="C6" s="3" t="str">
        <f>VLOOKUP(B6,Grades!O:S,2,0)</f>
        <v>Liam</v>
      </c>
      <c r="D6" s="3">
        <f>VLOOKUP($B6,Grades!$O:$S,3,0)</f>
        <v>7892</v>
      </c>
      <c r="E6" s="3">
        <f>VLOOKUP($B6,Grades!$O:$S,4,0)</f>
        <v>84.37</v>
      </c>
      <c r="F6" s="3" t="str">
        <f>VLOOKUP($B6,Grades!$O:$S,5,0)</f>
        <v>B</v>
      </c>
    </row>
    <row r="7" spans="2:6" x14ac:dyDescent="0.25">
      <c r="B7" s="3">
        <v>5</v>
      </c>
      <c r="C7" s="3" t="str">
        <f>VLOOKUP(B7,Grades!O:S,2,0)</f>
        <v>Amelia</v>
      </c>
      <c r="D7" s="3">
        <f>VLOOKUP($B7,Grades!$O:$S,3,0)</f>
        <v>7249</v>
      </c>
      <c r="E7" s="3">
        <f>VLOOKUP($B7,Grades!$O:$S,4,0)</f>
        <v>84.039999999999992</v>
      </c>
      <c r="F7" s="3" t="str">
        <f>VLOOKUP($B7,Grades!$O:$S,5,0)</f>
        <v>B</v>
      </c>
    </row>
    <row r="8" spans="2:6" x14ac:dyDescent="0.25">
      <c r="B8" s="3">
        <v>6</v>
      </c>
      <c r="C8" s="3" t="str">
        <f>VLOOKUP(B8,Grades!O:S,2,0)</f>
        <v>Alexander</v>
      </c>
      <c r="D8" s="3">
        <f>VLOOKUP($B8,Grades!$O:$S,3,0)</f>
        <v>9369</v>
      </c>
      <c r="E8" s="3">
        <f>VLOOKUP($B8,Grades!$O:$S,4,0)</f>
        <v>83.42</v>
      </c>
      <c r="F8" s="3" t="str">
        <f>VLOOKUP($B8,Grades!$O:$S,5,0)</f>
        <v>B</v>
      </c>
    </row>
    <row r="9" spans="2:6" x14ac:dyDescent="0.25">
      <c r="B9" s="3">
        <v>7</v>
      </c>
      <c r="C9" s="3" t="str">
        <f>VLOOKUP(B9,Grades!O:S,2,0)</f>
        <v>Evelyn</v>
      </c>
      <c r="D9" s="3">
        <f>VLOOKUP($B9,Grades!$O:$S,3,0)</f>
        <v>9128</v>
      </c>
      <c r="E9" s="3">
        <f>VLOOKUP($B9,Grades!$O:$S,4,0)</f>
        <v>83.399999999999991</v>
      </c>
      <c r="F9" s="3" t="str">
        <f>VLOOKUP($B9,Grades!$O:$S,5,0)</f>
        <v>B</v>
      </c>
    </row>
    <row r="10" spans="2:6" x14ac:dyDescent="0.25">
      <c r="B10" s="3">
        <v>8</v>
      </c>
      <c r="C10" s="3" t="str">
        <f>VLOOKUP(B10,Grades!O:S,2,0)</f>
        <v>William</v>
      </c>
      <c r="D10" s="3">
        <f>VLOOKUP($B10,Grades!$O:$S,3,0)</f>
        <v>7442</v>
      </c>
      <c r="E10" s="3">
        <f>VLOOKUP($B10,Grades!$O:$S,4,0)</f>
        <v>82.210000000000008</v>
      </c>
      <c r="F10" s="3" t="str">
        <f>VLOOKUP($B10,Grades!$O:$S,5,0)</f>
        <v>B</v>
      </c>
    </row>
    <row r="11" spans="2:6" x14ac:dyDescent="0.25">
      <c r="B11" s="3">
        <v>9</v>
      </c>
      <c r="C11" s="3" t="str">
        <f>VLOOKUP(B11,Grades!O:S,2,0)</f>
        <v>Sophia</v>
      </c>
      <c r="D11" s="3">
        <f>VLOOKUP($B11,Grades!$O:$S,3,0)</f>
        <v>8205</v>
      </c>
      <c r="E11" s="3">
        <f>VLOOKUP($B11,Grades!$O:$S,4,0)</f>
        <v>81.429999999999993</v>
      </c>
      <c r="F11" s="3" t="str">
        <f>VLOOKUP($B11,Grades!$O:$S,5,0)</f>
        <v>B</v>
      </c>
    </row>
    <row r="12" spans="2:6" x14ac:dyDescent="0.25">
      <c r="B12" s="3">
        <v>10</v>
      </c>
      <c r="C12" s="3" t="str">
        <f>VLOOKUP(B12,Grades!O:S,2,0)</f>
        <v>Isabella</v>
      </c>
      <c r="D12" s="3">
        <f>VLOOKUP($B12,Grades!$O:$S,3,0)</f>
        <v>9510</v>
      </c>
      <c r="E12" s="3">
        <f>VLOOKUP($B12,Grades!$O:$S,4,0)</f>
        <v>81.239999999999995</v>
      </c>
      <c r="F12" s="3" t="str">
        <f>VLOOKUP($B12,Grades!$O:$S,5,0)</f>
        <v>B</v>
      </c>
    </row>
    <row r="13" spans="2:6" x14ac:dyDescent="0.25">
      <c r="B13" s="3">
        <v>11</v>
      </c>
      <c r="C13" s="3" t="str">
        <f>VLOOKUP(B13,Grades!O:S,2,0)</f>
        <v>Benjamin</v>
      </c>
      <c r="D13" s="3">
        <f>VLOOKUP($B13,Grades!$O:$S,3,0)</f>
        <v>9817</v>
      </c>
      <c r="E13" s="3">
        <f>VLOOKUP($B13,Grades!$O:$S,4,0)</f>
        <v>81.220000000000013</v>
      </c>
      <c r="F13" s="3" t="str">
        <f>VLOOKUP($B13,Grades!$O:$S,5,0)</f>
        <v>B</v>
      </c>
    </row>
    <row r="14" spans="2:6" x14ac:dyDescent="0.25">
      <c r="B14" s="3">
        <v>12</v>
      </c>
      <c r="C14" s="3" t="str">
        <f>VLOOKUP(B14,Grades!O:S,2,0)</f>
        <v>Henry</v>
      </c>
      <c r="D14" s="3">
        <f>VLOOKUP($B14,Grades!$O:$S,3,0)</f>
        <v>9832</v>
      </c>
      <c r="E14" s="3">
        <f>VLOOKUP($B14,Grades!$O:$S,4,0)</f>
        <v>80.31</v>
      </c>
      <c r="F14" s="3" t="str">
        <f>VLOOKUP($B14,Grades!$O:$S,5,0)</f>
        <v>B</v>
      </c>
    </row>
    <row r="15" spans="2:6" x14ac:dyDescent="0.25">
      <c r="B15" s="3">
        <v>13</v>
      </c>
      <c r="C15" s="3" t="str">
        <f>VLOOKUP(B15,Grades!O:S,2,0)</f>
        <v>Emma</v>
      </c>
      <c r="D15" s="3">
        <f>VLOOKUP($B15,Grades!$O:$S,3,0)</f>
        <v>8187</v>
      </c>
      <c r="E15" s="3">
        <f>VLOOKUP($B15,Grades!$O:$S,4,0)</f>
        <v>79.08</v>
      </c>
      <c r="F15" s="3" t="str">
        <f>VLOOKUP($B15,Grades!$O:$S,5,0)</f>
        <v>B</v>
      </c>
    </row>
    <row r="16" spans="2:6" x14ac:dyDescent="0.25">
      <c r="B16" s="3">
        <v>14</v>
      </c>
      <c r="C16" s="3" t="str">
        <f>VLOOKUP(B16,Grades!O:S,2,0)</f>
        <v>Ava</v>
      </c>
      <c r="D16" s="3">
        <f>VLOOKUP($B16,Grades!$O:$S,3,0)</f>
        <v>8084</v>
      </c>
      <c r="E16" s="3">
        <f>VLOOKUP($B16,Grades!$O:$S,4,0)</f>
        <v>78.91</v>
      </c>
      <c r="F16" s="3" t="str">
        <f>VLOOKUP($B16,Grades!$O:$S,5,0)</f>
        <v>B</v>
      </c>
    </row>
    <row r="17" spans="2:6" x14ac:dyDescent="0.25">
      <c r="B17" s="3">
        <v>15</v>
      </c>
      <c r="C17" s="3" t="str">
        <f>VLOOKUP(B17,Grades!O:S,2,0)</f>
        <v>Charlotte</v>
      </c>
      <c r="D17" s="3">
        <f>VLOOKUP($B17,Grades!$O:$S,3,0)</f>
        <v>9185</v>
      </c>
      <c r="E17" s="3">
        <f>VLOOKUP($B17,Grades!$O:$S,4,0)</f>
        <v>78.2</v>
      </c>
      <c r="F17" s="3" t="str">
        <f>VLOOKUP($B17,Grades!$O:$S,5,0)</f>
        <v>B</v>
      </c>
    </row>
    <row r="18" spans="2:6" x14ac:dyDescent="0.25">
      <c r="B18" s="3">
        <v>16</v>
      </c>
      <c r="C18" s="3" t="str">
        <f>VLOOKUP(B18,Grades!O:S,2,0)</f>
        <v>Oliver</v>
      </c>
      <c r="D18" s="3">
        <f>VLOOKUP($B18,Grades!$O:$S,3,0)</f>
        <v>9221</v>
      </c>
      <c r="E18" s="3">
        <f>VLOOKUP($B18,Grades!$O:$S,4,0)</f>
        <v>76.72</v>
      </c>
      <c r="F18" s="3" t="str">
        <f>VLOOKUP($B18,Grades!$O:$S,5,0)</f>
        <v>B</v>
      </c>
    </row>
    <row r="19" spans="2:6" x14ac:dyDescent="0.25">
      <c r="B19" s="3">
        <v>17</v>
      </c>
      <c r="C19" s="3" t="str">
        <f>VLOOKUP(B19,Grades!O:S,2,0)</f>
        <v>Olivia</v>
      </c>
      <c r="D19" s="3">
        <f>VLOOKUP($B19,Grades!$O:$S,3,0)</f>
        <v>9195</v>
      </c>
      <c r="E19" s="3">
        <f>VLOOKUP($B19,Grades!$O:$S,4,0)</f>
        <v>76.099999999999994</v>
      </c>
      <c r="F19" s="3" t="str">
        <f>VLOOKUP($B19,Grades!$O:$S,5,0)</f>
        <v>B</v>
      </c>
    </row>
    <row r="20" spans="2:6" x14ac:dyDescent="0.25">
      <c r="B20" s="3">
        <v>18</v>
      </c>
      <c r="C20" s="3" t="str">
        <f>VLOOKUP(B20,Grades!O:S,2,0)</f>
        <v>Elijah</v>
      </c>
      <c r="D20" s="3">
        <f>VLOOKUP($B20,Grades!$O:$S,3,0)</f>
        <v>9257</v>
      </c>
      <c r="E20" s="3">
        <f>VLOOKUP($B20,Grades!$O:$S,4,0)</f>
        <v>75.150000000000006</v>
      </c>
      <c r="F20" s="3" t="str">
        <f>VLOOKUP($B20,Grades!$O:$S,5,0)</f>
        <v>B</v>
      </c>
    </row>
    <row r="21" spans="2:6" x14ac:dyDescent="0.25">
      <c r="B21" s="3">
        <v>19</v>
      </c>
      <c r="C21" s="3" t="str">
        <f>VLOOKUP(B21,Grades!O:S,2,0)</f>
        <v>Mia</v>
      </c>
      <c r="D21" s="3">
        <f>VLOOKUP($B21,Grades!$O:$S,3,0)</f>
        <v>8965</v>
      </c>
      <c r="E21" s="3">
        <f>VLOOKUP($B21,Grades!$O:$S,4,0)</f>
        <v>74.809999999999988</v>
      </c>
      <c r="F21" s="3" t="str">
        <f>VLOOKUP($B21,Grades!$O:$S,5,0)</f>
        <v>C</v>
      </c>
    </row>
    <row r="22" spans="2:6" x14ac:dyDescent="0.25">
      <c r="B22" s="3">
        <v>20</v>
      </c>
      <c r="C22" s="3" t="str">
        <f>VLOOKUP(B22,Grades!O:S,2,0)</f>
        <v>Lucas</v>
      </c>
      <c r="D22" s="3">
        <f>VLOOKUP($B22,Grades!$O:$S,3,0)</f>
        <v>7514</v>
      </c>
      <c r="E22" s="3">
        <f>VLOOKUP($B22,Grades!$O:$S,4,0)</f>
        <v>70.02000000000001</v>
      </c>
      <c r="F22" s="3" t="str">
        <f>VLOOKUP($B22,Grades!$O:$S,5,0)</f>
        <v>C</v>
      </c>
    </row>
    <row r="29" spans="2:6" x14ac:dyDescent="0.25">
      <c r="C29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ED86-FA1F-45A6-AF67-9BF13E09958B}">
  <sheetPr>
    <tabColor theme="9"/>
  </sheetPr>
  <dimension ref="A1:AC21"/>
  <sheetViews>
    <sheetView zoomScale="85" zoomScaleNormal="85" workbookViewId="0">
      <selection activeCell="P2" sqref="P2"/>
    </sheetView>
  </sheetViews>
  <sheetFormatPr defaultRowHeight="15" x14ac:dyDescent="0.25"/>
  <cols>
    <col min="1" max="1" width="10.28515625" bestFit="1" customWidth="1"/>
    <col min="12" max="12" width="12" bestFit="1" customWidth="1"/>
    <col min="14" max="14" width="9.140625" style="27"/>
    <col min="19" max="19" width="12" customWidth="1"/>
    <col min="24" max="25" width="12.5703125" customWidth="1"/>
  </cols>
  <sheetData>
    <row r="1" spans="1:29" x14ac:dyDescent="0.25">
      <c r="A1" t="s">
        <v>20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30</v>
      </c>
      <c r="I1" t="s">
        <v>28</v>
      </c>
      <c r="J1" t="s">
        <v>29</v>
      </c>
      <c r="K1" s="11" t="s">
        <v>31</v>
      </c>
      <c r="L1" s="11" t="s">
        <v>32</v>
      </c>
      <c r="M1" s="11" t="s">
        <v>41</v>
      </c>
      <c r="O1" s="18" t="s">
        <v>39</v>
      </c>
      <c r="P1" s="19" t="s">
        <v>21</v>
      </c>
      <c r="Q1" s="19" t="str">
        <f t="shared" ref="Q1:Q21" si="0">A1</f>
        <v>Student ID</v>
      </c>
      <c r="R1" s="19" t="s">
        <v>33</v>
      </c>
      <c r="S1" s="20" t="s">
        <v>32</v>
      </c>
    </row>
    <row r="2" spans="1:29" x14ac:dyDescent="0.25">
      <c r="A2">
        <v>7892</v>
      </c>
      <c r="B2">
        <v>94</v>
      </c>
      <c r="C2">
        <v>70</v>
      </c>
      <c r="D2">
        <v>93</v>
      </c>
      <c r="E2">
        <v>93</v>
      </c>
      <c r="F2">
        <v>94</v>
      </c>
      <c r="G2">
        <v>77</v>
      </c>
      <c r="H2">
        <v>79</v>
      </c>
      <c r="I2">
        <v>72</v>
      </c>
      <c r="J2">
        <v>87</v>
      </c>
      <c r="K2" s="9">
        <f>SUMPRODUCT(B2:J2,Weights!$A$2:$I$2)</f>
        <v>84.37</v>
      </c>
      <c r="L2" s="8" t="str">
        <f>VLOOKUP(K2,GradingScale!A:B,2,1)</f>
        <v>B</v>
      </c>
      <c r="M2" s="8">
        <f>COUNTIF(L:L,L2)</f>
        <v>15</v>
      </c>
      <c r="O2" s="21">
        <f>RANK(K2,K:K)</f>
        <v>4</v>
      </c>
      <c r="P2" s="22" t="str">
        <f>VLOOKUP(A2,'Student Roster'!A:B,2,0)</f>
        <v>Liam</v>
      </c>
      <c r="Q2" s="22">
        <f t="shared" si="0"/>
        <v>7892</v>
      </c>
      <c r="R2" s="22">
        <f>K2</f>
        <v>84.37</v>
      </c>
      <c r="S2" s="23" t="str">
        <f>L2</f>
        <v>B</v>
      </c>
      <c r="V2" s="8"/>
      <c r="W2" s="8"/>
      <c r="X2" s="12" t="s">
        <v>45</v>
      </c>
      <c r="Y2" s="12" t="s">
        <v>44</v>
      </c>
      <c r="AB2" t="s">
        <v>47</v>
      </c>
    </row>
    <row r="3" spans="1:29" x14ac:dyDescent="0.25">
      <c r="A3">
        <v>9904</v>
      </c>
      <c r="B3">
        <v>96</v>
      </c>
      <c r="C3">
        <v>97</v>
      </c>
      <c r="D3">
        <v>98</v>
      </c>
      <c r="E3">
        <v>70</v>
      </c>
      <c r="F3">
        <v>97</v>
      </c>
      <c r="G3">
        <v>96</v>
      </c>
      <c r="H3">
        <v>76</v>
      </c>
      <c r="I3">
        <v>69</v>
      </c>
      <c r="J3">
        <v>92</v>
      </c>
      <c r="K3" s="9">
        <f>SUMPRODUCT(B3:J3,Weights!$A$2:$I$2)</f>
        <v>92.06</v>
      </c>
      <c r="L3" s="8" t="str">
        <f>VLOOKUP(K3,GradingScale!A:B,2,1)</f>
        <v>A</v>
      </c>
      <c r="M3" s="8">
        <f t="shared" ref="M3:M21" si="1">COUNTIF(L:L,L3)</f>
        <v>3</v>
      </c>
      <c r="O3" s="21">
        <f t="shared" ref="O3:O21" si="2">RANK(K3,K:K)</f>
        <v>1</v>
      </c>
      <c r="P3" s="22" t="str">
        <f>VLOOKUP(A3,'Student Roster'!A:B,2,0)</f>
        <v>Noah</v>
      </c>
      <c r="Q3" s="22">
        <f t="shared" si="0"/>
        <v>9904</v>
      </c>
      <c r="R3" s="22">
        <f t="shared" ref="R3:R21" si="3">K3</f>
        <v>92.06</v>
      </c>
      <c r="S3" s="23" t="str">
        <f t="shared" ref="S3:S21" si="4">L3</f>
        <v>A</v>
      </c>
      <c r="V3" s="8">
        <v>70</v>
      </c>
      <c r="W3" s="8">
        <v>75</v>
      </c>
      <c r="X3" s="13" t="str">
        <f>V3&amp;"-"&amp;W3</f>
        <v>70-75</v>
      </c>
      <c r="Y3" s="13">
        <f>COUNTIFS($R$2:$R$21,"&gt;="&amp;V3,$R$2:$R$21,"&lt;"&amp;W3)</f>
        <v>2</v>
      </c>
      <c r="AB3" s="10" t="s">
        <v>38</v>
      </c>
      <c r="AC3" s="10">
        <f>VLOOKUP(AB3,L:M,2,0)</f>
        <v>3</v>
      </c>
    </row>
    <row r="4" spans="1:29" x14ac:dyDescent="0.25">
      <c r="A4">
        <v>9221</v>
      </c>
      <c r="B4">
        <v>80</v>
      </c>
      <c r="C4">
        <v>77</v>
      </c>
      <c r="D4">
        <v>81</v>
      </c>
      <c r="E4">
        <v>65</v>
      </c>
      <c r="F4">
        <v>91</v>
      </c>
      <c r="G4">
        <v>69</v>
      </c>
      <c r="H4">
        <v>76</v>
      </c>
      <c r="I4">
        <v>74</v>
      </c>
      <c r="J4">
        <v>69</v>
      </c>
      <c r="K4" s="9">
        <f>SUMPRODUCT(B4:J4,Weights!$A$2:$I$2)</f>
        <v>76.72</v>
      </c>
      <c r="L4" s="8" t="str">
        <f>VLOOKUP(K4,GradingScale!A:B,2,1)</f>
        <v>B</v>
      </c>
      <c r="M4" s="8">
        <f t="shared" si="1"/>
        <v>15</v>
      </c>
      <c r="O4" s="21">
        <f t="shared" si="2"/>
        <v>16</v>
      </c>
      <c r="P4" s="22" t="str">
        <f>VLOOKUP(A4,'Student Roster'!A:B,2,0)</f>
        <v>Oliver</v>
      </c>
      <c r="Q4" s="22">
        <f t="shared" si="0"/>
        <v>9221</v>
      </c>
      <c r="R4" s="22">
        <f t="shared" si="3"/>
        <v>76.72</v>
      </c>
      <c r="S4" s="23" t="str">
        <f t="shared" si="4"/>
        <v>B</v>
      </c>
      <c r="V4" s="8">
        <v>75</v>
      </c>
      <c r="W4" s="8">
        <v>80</v>
      </c>
      <c r="X4" s="13" t="str">
        <f t="shared" ref="X4:X8" si="5">V4&amp;"-"&amp;W4</f>
        <v>75-80</v>
      </c>
      <c r="Y4" s="13">
        <f>COUNTIFS($R$2:$R$21,"&gt;="&amp;V4,$R$2:$R$21,"&lt;"&amp;W4)</f>
        <v>6</v>
      </c>
      <c r="AB4" s="10" t="s">
        <v>37</v>
      </c>
      <c r="AC4" s="10">
        <f>VLOOKUP(AB4,L:M,2,0)</f>
        <v>15</v>
      </c>
    </row>
    <row r="5" spans="1:29" x14ac:dyDescent="0.25">
      <c r="A5">
        <v>9257</v>
      </c>
      <c r="B5">
        <v>67</v>
      </c>
      <c r="C5">
        <v>78</v>
      </c>
      <c r="D5">
        <v>68</v>
      </c>
      <c r="E5">
        <v>89</v>
      </c>
      <c r="F5">
        <v>74</v>
      </c>
      <c r="G5">
        <v>76</v>
      </c>
      <c r="H5">
        <v>84</v>
      </c>
      <c r="I5">
        <v>90</v>
      </c>
      <c r="J5">
        <v>77</v>
      </c>
      <c r="K5" s="9">
        <f>SUMPRODUCT(B5:J5,Weights!$A$2:$I$2)</f>
        <v>75.150000000000006</v>
      </c>
      <c r="L5" s="8" t="str">
        <f>VLOOKUP(K5,GradingScale!A:B,2,1)</f>
        <v>B</v>
      </c>
      <c r="M5" s="8">
        <f t="shared" si="1"/>
        <v>15</v>
      </c>
      <c r="O5" s="21">
        <f t="shared" si="2"/>
        <v>18</v>
      </c>
      <c r="P5" s="22" t="str">
        <f>VLOOKUP(A5,'Student Roster'!A:B,2,0)</f>
        <v>Elijah</v>
      </c>
      <c r="Q5" s="22">
        <f t="shared" si="0"/>
        <v>9257</v>
      </c>
      <c r="R5" s="22">
        <f t="shared" si="3"/>
        <v>75.150000000000006</v>
      </c>
      <c r="S5" s="23" t="str">
        <f t="shared" si="4"/>
        <v>B</v>
      </c>
      <c r="V5" s="8">
        <v>80</v>
      </c>
      <c r="W5" s="8">
        <v>85</v>
      </c>
      <c r="X5" s="13" t="str">
        <f t="shared" si="5"/>
        <v>80-85</v>
      </c>
      <c r="Y5" s="13">
        <f t="shared" ref="Y5:Y8" si="6">COUNTIFS($R$2:$R$21,"&gt;="&amp;V5,$R$2:$R$21,"&lt;"&amp;W5)</f>
        <v>9</v>
      </c>
      <c r="AB5" s="10" t="s">
        <v>36</v>
      </c>
      <c r="AC5" s="10">
        <f>VLOOKUP(AB5,L:M,2,0)</f>
        <v>2</v>
      </c>
    </row>
    <row r="6" spans="1:29" x14ac:dyDescent="0.25">
      <c r="A6">
        <v>7442</v>
      </c>
      <c r="B6">
        <v>92</v>
      </c>
      <c r="C6">
        <v>69</v>
      </c>
      <c r="D6">
        <v>77</v>
      </c>
      <c r="E6">
        <v>86</v>
      </c>
      <c r="F6">
        <v>90</v>
      </c>
      <c r="G6">
        <v>97</v>
      </c>
      <c r="H6">
        <v>91</v>
      </c>
      <c r="I6">
        <v>69</v>
      </c>
      <c r="J6">
        <v>98</v>
      </c>
      <c r="K6" s="9">
        <f>SUMPRODUCT(B6:J6,Weights!$A$2:$I$2)</f>
        <v>82.210000000000008</v>
      </c>
      <c r="L6" s="8" t="str">
        <f>VLOOKUP(K6,GradingScale!A:B,2,1)</f>
        <v>B</v>
      </c>
      <c r="M6" s="8">
        <f t="shared" si="1"/>
        <v>15</v>
      </c>
      <c r="O6" s="21">
        <f t="shared" si="2"/>
        <v>8</v>
      </c>
      <c r="P6" s="22" t="str">
        <f>VLOOKUP(A6,'Student Roster'!A:B,2,0)</f>
        <v>William</v>
      </c>
      <c r="Q6" s="22">
        <f t="shared" si="0"/>
        <v>7442</v>
      </c>
      <c r="R6" s="22">
        <f t="shared" si="3"/>
        <v>82.210000000000008</v>
      </c>
      <c r="S6" s="23" t="str">
        <f t="shared" si="4"/>
        <v>B</v>
      </c>
      <c r="V6" s="8">
        <v>85</v>
      </c>
      <c r="W6" s="8">
        <v>90</v>
      </c>
      <c r="X6" s="13" t="str">
        <f t="shared" si="5"/>
        <v>85-90</v>
      </c>
      <c r="Y6" s="13">
        <f t="shared" si="6"/>
        <v>1</v>
      </c>
      <c r="AB6" s="10" t="s">
        <v>35</v>
      </c>
      <c r="AC6" s="10" t="e">
        <f>VLOOKUP(AB6,L:M,2,0)</f>
        <v>#N/A</v>
      </c>
    </row>
    <row r="7" spans="1:29" x14ac:dyDescent="0.25">
      <c r="A7">
        <v>8116</v>
      </c>
      <c r="B7">
        <v>70</v>
      </c>
      <c r="C7">
        <v>99</v>
      </c>
      <c r="D7">
        <v>96</v>
      </c>
      <c r="E7">
        <v>67</v>
      </c>
      <c r="F7">
        <v>77</v>
      </c>
      <c r="G7">
        <v>66</v>
      </c>
      <c r="H7">
        <v>96</v>
      </c>
      <c r="I7">
        <v>85</v>
      </c>
      <c r="J7">
        <v>92</v>
      </c>
      <c r="K7" s="9">
        <f>SUMPRODUCT(B7:J7,Weights!$A$2:$I$2)</f>
        <v>87.86999999999999</v>
      </c>
      <c r="L7" s="8" t="str">
        <f>VLOOKUP(K7,GradingScale!A:B,2,1)</f>
        <v>A</v>
      </c>
      <c r="M7" s="8">
        <f t="shared" si="1"/>
        <v>3</v>
      </c>
      <c r="O7" s="21">
        <f t="shared" si="2"/>
        <v>3</v>
      </c>
      <c r="P7" s="22" t="str">
        <f>VLOOKUP(A7,'Student Roster'!A:B,2,0)</f>
        <v>James</v>
      </c>
      <c r="Q7" s="22">
        <f t="shared" si="0"/>
        <v>8116</v>
      </c>
      <c r="R7" s="22">
        <f t="shared" si="3"/>
        <v>87.86999999999999</v>
      </c>
      <c r="S7" s="23" t="str">
        <f t="shared" si="4"/>
        <v>A</v>
      </c>
      <c r="V7" s="8">
        <v>90</v>
      </c>
      <c r="W7" s="8">
        <v>95</v>
      </c>
      <c r="X7" s="13" t="str">
        <f t="shared" si="5"/>
        <v>90-95</v>
      </c>
      <c r="Y7" s="13">
        <f t="shared" si="6"/>
        <v>2</v>
      </c>
      <c r="AB7" s="10" t="s">
        <v>34</v>
      </c>
      <c r="AC7" s="10" t="e">
        <f>VLOOKUP(AB7,L:M,2,0)</f>
        <v>#N/A</v>
      </c>
    </row>
    <row r="8" spans="1:29" x14ac:dyDescent="0.25">
      <c r="A8">
        <v>9817</v>
      </c>
      <c r="B8">
        <v>87</v>
      </c>
      <c r="C8">
        <v>74</v>
      </c>
      <c r="D8">
        <v>85</v>
      </c>
      <c r="E8">
        <v>77</v>
      </c>
      <c r="F8">
        <v>100</v>
      </c>
      <c r="G8">
        <v>80</v>
      </c>
      <c r="H8">
        <v>67</v>
      </c>
      <c r="I8">
        <v>96</v>
      </c>
      <c r="J8">
        <v>68</v>
      </c>
      <c r="K8" s="9">
        <f>SUMPRODUCT(B8:J8,Weights!$A$2:$I$2)</f>
        <v>81.220000000000013</v>
      </c>
      <c r="L8" s="8" t="str">
        <f>VLOOKUP(K8,GradingScale!A:B,2,1)</f>
        <v>B</v>
      </c>
      <c r="M8" s="8">
        <f t="shared" si="1"/>
        <v>15</v>
      </c>
      <c r="O8" s="21">
        <f t="shared" si="2"/>
        <v>11</v>
      </c>
      <c r="P8" s="22" t="str">
        <f>VLOOKUP(A8,'Student Roster'!A:B,2,0)</f>
        <v>Benjamin</v>
      </c>
      <c r="Q8" s="22">
        <f t="shared" si="0"/>
        <v>9817</v>
      </c>
      <c r="R8" s="22">
        <f t="shared" si="3"/>
        <v>81.220000000000013</v>
      </c>
      <c r="S8" s="23" t="str">
        <f t="shared" si="4"/>
        <v>B</v>
      </c>
      <c r="V8" s="8">
        <v>95</v>
      </c>
      <c r="W8" s="8">
        <v>100</v>
      </c>
      <c r="X8" s="13" t="str">
        <f t="shared" si="5"/>
        <v>95-100</v>
      </c>
      <c r="Y8" s="13">
        <f t="shared" si="6"/>
        <v>0</v>
      </c>
    </row>
    <row r="9" spans="1:29" x14ac:dyDescent="0.25">
      <c r="A9">
        <v>7514</v>
      </c>
      <c r="B9">
        <v>67</v>
      </c>
      <c r="C9">
        <v>67</v>
      </c>
      <c r="D9">
        <v>68</v>
      </c>
      <c r="E9">
        <v>84</v>
      </c>
      <c r="F9">
        <v>91</v>
      </c>
      <c r="G9">
        <v>66</v>
      </c>
      <c r="H9">
        <v>77</v>
      </c>
      <c r="I9">
        <v>70</v>
      </c>
      <c r="J9">
        <v>72</v>
      </c>
      <c r="K9" s="9">
        <f>SUMPRODUCT(B9:J9,Weights!$A$2:$I$2)</f>
        <v>70.02000000000001</v>
      </c>
      <c r="L9" s="8" t="str">
        <f>VLOOKUP(K9,GradingScale!A:B,2,1)</f>
        <v>C</v>
      </c>
      <c r="M9" s="8">
        <f t="shared" si="1"/>
        <v>2</v>
      </c>
      <c r="O9" s="21">
        <f t="shared" si="2"/>
        <v>20</v>
      </c>
      <c r="P9" s="22" t="str">
        <f>VLOOKUP(A9,'Student Roster'!A:B,2,0)</f>
        <v>Lucas</v>
      </c>
      <c r="Q9" s="22">
        <f t="shared" si="0"/>
        <v>7514</v>
      </c>
      <c r="R9" s="22">
        <f t="shared" si="3"/>
        <v>70.02000000000001</v>
      </c>
      <c r="S9" s="23" t="str">
        <f t="shared" si="4"/>
        <v>C</v>
      </c>
      <c r="V9" s="8"/>
      <c r="W9" s="8"/>
      <c r="X9" s="14" t="s">
        <v>46</v>
      </c>
      <c r="Y9" s="15">
        <f>SUM(Y3:Y8)</f>
        <v>20</v>
      </c>
    </row>
    <row r="10" spans="1:29" x14ac:dyDescent="0.25">
      <c r="A10">
        <v>9832</v>
      </c>
      <c r="B10">
        <v>99</v>
      </c>
      <c r="C10">
        <v>73</v>
      </c>
      <c r="D10">
        <v>75</v>
      </c>
      <c r="E10">
        <v>87</v>
      </c>
      <c r="F10">
        <v>91</v>
      </c>
      <c r="G10">
        <v>82</v>
      </c>
      <c r="H10">
        <v>67</v>
      </c>
      <c r="I10">
        <v>73</v>
      </c>
      <c r="J10">
        <v>83</v>
      </c>
      <c r="K10" s="9">
        <f>SUMPRODUCT(B10:J10,Weights!$A$2:$I$2)</f>
        <v>80.31</v>
      </c>
      <c r="L10" s="8" t="str">
        <f>VLOOKUP(K10,GradingScale!A:B,2,1)</f>
        <v>B</v>
      </c>
      <c r="M10" s="8">
        <f t="shared" si="1"/>
        <v>15</v>
      </c>
      <c r="O10" s="21">
        <f t="shared" si="2"/>
        <v>12</v>
      </c>
      <c r="P10" s="22" t="str">
        <f>VLOOKUP(A10,'Student Roster'!A:B,2,0)</f>
        <v>Henry</v>
      </c>
      <c r="Q10" s="22">
        <f t="shared" si="0"/>
        <v>9832</v>
      </c>
      <c r="R10" s="22">
        <f t="shared" si="3"/>
        <v>80.31</v>
      </c>
      <c r="S10" s="23" t="str">
        <f t="shared" si="4"/>
        <v>B</v>
      </c>
    </row>
    <row r="11" spans="1:29" x14ac:dyDescent="0.25">
      <c r="A11">
        <v>9369</v>
      </c>
      <c r="B11">
        <v>86</v>
      </c>
      <c r="C11">
        <v>78</v>
      </c>
      <c r="D11">
        <v>86</v>
      </c>
      <c r="E11">
        <v>79</v>
      </c>
      <c r="F11">
        <v>81</v>
      </c>
      <c r="G11">
        <v>96</v>
      </c>
      <c r="H11">
        <v>77</v>
      </c>
      <c r="I11">
        <v>90</v>
      </c>
      <c r="J11">
        <v>78</v>
      </c>
      <c r="K11" s="9">
        <f>SUMPRODUCT(B11:J11,Weights!$A$2:$I$2)</f>
        <v>83.42</v>
      </c>
      <c r="L11" s="8" t="str">
        <f>VLOOKUP(K11,GradingScale!A:B,2,1)</f>
        <v>B</v>
      </c>
      <c r="M11" s="8">
        <f t="shared" si="1"/>
        <v>15</v>
      </c>
      <c r="O11" s="21">
        <f t="shared" si="2"/>
        <v>6</v>
      </c>
      <c r="P11" s="22" t="str">
        <f>VLOOKUP(A11,'Student Roster'!A:B,2,0)</f>
        <v>Alexander</v>
      </c>
      <c r="Q11" s="22">
        <f t="shared" si="0"/>
        <v>9369</v>
      </c>
      <c r="R11" s="22">
        <f t="shared" si="3"/>
        <v>83.42</v>
      </c>
      <c r="S11" s="23" t="str">
        <f t="shared" si="4"/>
        <v>B</v>
      </c>
    </row>
    <row r="12" spans="1:29" x14ac:dyDescent="0.25">
      <c r="A12">
        <v>9195</v>
      </c>
      <c r="B12">
        <v>74</v>
      </c>
      <c r="C12">
        <v>66</v>
      </c>
      <c r="D12">
        <v>81</v>
      </c>
      <c r="E12">
        <v>92</v>
      </c>
      <c r="F12">
        <v>95</v>
      </c>
      <c r="G12">
        <v>75</v>
      </c>
      <c r="H12">
        <v>68</v>
      </c>
      <c r="I12">
        <v>78</v>
      </c>
      <c r="J12">
        <v>76</v>
      </c>
      <c r="K12" s="9">
        <f>SUMPRODUCT(B12:J12,Weights!$A$2:$I$2)</f>
        <v>76.099999999999994</v>
      </c>
      <c r="L12" s="8" t="str">
        <f>VLOOKUP(K12,GradingScale!A:B,2,1)</f>
        <v>B</v>
      </c>
      <c r="M12" s="8">
        <f t="shared" si="1"/>
        <v>15</v>
      </c>
      <c r="O12" s="21">
        <f t="shared" si="2"/>
        <v>17</v>
      </c>
      <c r="P12" s="22" t="str">
        <f>VLOOKUP(A12,'Student Roster'!A:B,2,0)</f>
        <v>Olivia</v>
      </c>
      <c r="Q12" s="22">
        <f t="shared" si="0"/>
        <v>9195</v>
      </c>
      <c r="R12" s="22">
        <f t="shared" si="3"/>
        <v>76.099999999999994</v>
      </c>
      <c r="S12" s="23" t="str">
        <f t="shared" si="4"/>
        <v>B</v>
      </c>
    </row>
    <row r="13" spans="1:29" x14ac:dyDescent="0.25">
      <c r="A13">
        <v>8187</v>
      </c>
      <c r="B13">
        <v>79</v>
      </c>
      <c r="C13">
        <v>67</v>
      </c>
      <c r="D13">
        <v>83</v>
      </c>
      <c r="E13">
        <v>87</v>
      </c>
      <c r="F13">
        <v>95</v>
      </c>
      <c r="G13">
        <v>100</v>
      </c>
      <c r="H13">
        <v>69</v>
      </c>
      <c r="I13">
        <v>91</v>
      </c>
      <c r="J13">
        <v>70</v>
      </c>
      <c r="K13" s="9">
        <f>SUMPRODUCT(B13:J13,Weights!$A$2:$I$2)</f>
        <v>79.08</v>
      </c>
      <c r="L13" s="8" t="str">
        <f>VLOOKUP(K13,GradingScale!A:B,2,1)</f>
        <v>B</v>
      </c>
      <c r="M13" s="8">
        <f t="shared" si="1"/>
        <v>15</v>
      </c>
      <c r="O13" s="21">
        <f t="shared" si="2"/>
        <v>13</v>
      </c>
      <c r="P13" s="22" t="str">
        <f>VLOOKUP(A13,'Student Roster'!A:B,2,0)</f>
        <v>Emma</v>
      </c>
      <c r="Q13" s="22">
        <f t="shared" si="0"/>
        <v>8187</v>
      </c>
      <c r="R13" s="22">
        <f t="shared" si="3"/>
        <v>79.08</v>
      </c>
      <c r="S13" s="23" t="str">
        <f t="shared" si="4"/>
        <v>B</v>
      </c>
    </row>
    <row r="14" spans="1:29" x14ac:dyDescent="0.25">
      <c r="A14">
        <v>8084</v>
      </c>
      <c r="B14">
        <v>78</v>
      </c>
      <c r="C14">
        <v>72</v>
      </c>
      <c r="D14">
        <v>75</v>
      </c>
      <c r="E14">
        <v>79</v>
      </c>
      <c r="F14">
        <v>71</v>
      </c>
      <c r="G14">
        <v>66</v>
      </c>
      <c r="H14">
        <v>100</v>
      </c>
      <c r="I14">
        <v>86</v>
      </c>
      <c r="J14">
        <v>93</v>
      </c>
      <c r="K14" s="9">
        <f>SUMPRODUCT(B14:J14,Weights!$A$2:$I$2)</f>
        <v>78.91</v>
      </c>
      <c r="L14" s="8" t="str">
        <f>VLOOKUP(K14,GradingScale!A:B,2,1)</f>
        <v>B</v>
      </c>
      <c r="M14" s="8">
        <f t="shared" si="1"/>
        <v>15</v>
      </c>
      <c r="O14" s="21">
        <f t="shared" si="2"/>
        <v>14</v>
      </c>
      <c r="P14" s="22" t="str">
        <f>VLOOKUP(A14,'Student Roster'!A:B,2,0)</f>
        <v>Ava</v>
      </c>
      <c r="Q14" s="22">
        <f t="shared" si="0"/>
        <v>8084</v>
      </c>
      <c r="R14" s="22">
        <f t="shared" si="3"/>
        <v>78.91</v>
      </c>
      <c r="S14" s="23" t="str">
        <f t="shared" si="4"/>
        <v>B</v>
      </c>
    </row>
    <row r="15" spans="1:29" x14ac:dyDescent="0.25">
      <c r="A15">
        <v>9185</v>
      </c>
      <c r="B15">
        <v>90</v>
      </c>
      <c r="C15">
        <v>88</v>
      </c>
      <c r="D15">
        <v>65</v>
      </c>
      <c r="E15">
        <v>84</v>
      </c>
      <c r="F15">
        <v>83</v>
      </c>
      <c r="G15">
        <v>78</v>
      </c>
      <c r="H15">
        <v>82</v>
      </c>
      <c r="I15">
        <v>71</v>
      </c>
      <c r="J15">
        <v>77</v>
      </c>
      <c r="K15" s="9">
        <f>SUMPRODUCT(B15:J15,Weights!$A$2:$I$2)</f>
        <v>78.2</v>
      </c>
      <c r="L15" s="8" t="str">
        <f>VLOOKUP(K15,GradingScale!A:B,2,1)</f>
        <v>B</v>
      </c>
      <c r="M15" s="8">
        <f t="shared" si="1"/>
        <v>15</v>
      </c>
      <c r="O15" s="21">
        <f t="shared" si="2"/>
        <v>15</v>
      </c>
      <c r="P15" s="22" t="str">
        <f>VLOOKUP(A15,'Student Roster'!A:B,2,0)</f>
        <v>Charlotte</v>
      </c>
      <c r="Q15" s="22">
        <f t="shared" si="0"/>
        <v>9185</v>
      </c>
      <c r="R15" s="22">
        <f t="shared" si="3"/>
        <v>78.2</v>
      </c>
      <c r="S15" s="23" t="str">
        <f t="shared" si="4"/>
        <v>B</v>
      </c>
    </row>
    <row r="16" spans="1:29" x14ac:dyDescent="0.25">
      <c r="A16">
        <v>8205</v>
      </c>
      <c r="B16">
        <v>81</v>
      </c>
      <c r="C16">
        <v>72</v>
      </c>
      <c r="D16">
        <v>99</v>
      </c>
      <c r="E16">
        <v>76</v>
      </c>
      <c r="F16">
        <v>85</v>
      </c>
      <c r="G16">
        <v>66</v>
      </c>
      <c r="H16">
        <v>85</v>
      </c>
      <c r="I16">
        <v>81</v>
      </c>
      <c r="J16">
        <v>70</v>
      </c>
      <c r="K16" s="9">
        <f>SUMPRODUCT(B16:J16,Weights!$A$2:$I$2)</f>
        <v>81.429999999999993</v>
      </c>
      <c r="L16" s="8" t="str">
        <f>VLOOKUP(K16,GradingScale!A:B,2,1)</f>
        <v>B</v>
      </c>
      <c r="M16" s="8">
        <f t="shared" si="1"/>
        <v>15</v>
      </c>
      <c r="O16" s="21">
        <f t="shared" si="2"/>
        <v>9</v>
      </c>
      <c r="P16" s="22" t="str">
        <f>VLOOKUP(A16,'Student Roster'!A:B,2,0)</f>
        <v>Sophia</v>
      </c>
      <c r="Q16" s="22">
        <f t="shared" si="0"/>
        <v>8205</v>
      </c>
      <c r="R16" s="22">
        <f t="shared" si="3"/>
        <v>81.429999999999993</v>
      </c>
      <c r="S16" s="23" t="str">
        <f t="shared" si="4"/>
        <v>B</v>
      </c>
    </row>
    <row r="17" spans="1:19" x14ac:dyDescent="0.25">
      <c r="A17">
        <v>7249</v>
      </c>
      <c r="B17">
        <v>73</v>
      </c>
      <c r="C17">
        <v>95</v>
      </c>
      <c r="D17">
        <v>98</v>
      </c>
      <c r="E17">
        <v>79</v>
      </c>
      <c r="F17">
        <v>74</v>
      </c>
      <c r="G17">
        <v>84</v>
      </c>
      <c r="H17">
        <v>97</v>
      </c>
      <c r="I17">
        <v>68</v>
      </c>
      <c r="J17">
        <v>69</v>
      </c>
      <c r="K17" s="9">
        <f>SUMPRODUCT(B17:J17,Weights!$A$2:$I$2)</f>
        <v>84.039999999999992</v>
      </c>
      <c r="L17" s="8" t="str">
        <f>VLOOKUP(K17,GradingScale!A:B,2,1)</f>
        <v>B</v>
      </c>
      <c r="M17" s="8">
        <f t="shared" si="1"/>
        <v>15</v>
      </c>
      <c r="O17" s="21">
        <f t="shared" si="2"/>
        <v>5</v>
      </c>
      <c r="P17" s="22" t="str">
        <f>VLOOKUP(A17,'Student Roster'!A:B,2,0)</f>
        <v>Amelia</v>
      </c>
      <c r="Q17" s="22">
        <f t="shared" si="0"/>
        <v>7249</v>
      </c>
      <c r="R17" s="22">
        <f t="shared" si="3"/>
        <v>84.039999999999992</v>
      </c>
      <c r="S17" s="23" t="str">
        <f t="shared" si="4"/>
        <v>B</v>
      </c>
    </row>
    <row r="18" spans="1:19" x14ac:dyDescent="0.25">
      <c r="A18">
        <v>9510</v>
      </c>
      <c r="B18">
        <v>67</v>
      </c>
      <c r="C18">
        <v>81</v>
      </c>
      <c r="D18">
        <v>93</v>
      </c>
      <c r="E18">
        <v>71</v>
      </c>
      <c r="F18">
        <v>81</v>
      </c>
      <c r="G18">
        <v>71</v>
      </c>
      <c r="H18">
        <v>74</v>
      </c>
      <c r="I18">
        <v>83</v>
      </c>
      <c r="J18">
        <v>82</v>
      </c>
      <c r="K18" s="9">
        <f>SUMPRODUCT(B18:J18,Weights!$A$2:$I$2)</f>
        <v>81.239999999999995</v>
      </c>
      <c r="L18" s="8" t="str">
        <f>VLOOKUP(K18,GradingScale!A:B,2,1)</f>
        <v>B</v>
      </c>
      <c r="M18" s="8">
        <f t="shared" si="1"/>
        <v>15</v>
      </c>
      <c r="O18" s="21">
        <f t="shared" si="2"/>
        <v>10</v>
      </c>
      <c r="P18" s="22" t="str">
        <f>VLOOKUP(A18,'Student Roster'!A:B,2,0)</f>
        <v>Isabella</v>
      </c>
      <c r="Q18" s="22">
        <f t="shared" si="0"/>
        <v>9510</v>
      </c>
      <c r="R18" s="22">
        <f t="shared" si="3"/>
        <v>81.239999999999995</v>
      </c>
      <c r="S18" s="23" t="str">
        <f t="shared" si="4"/>
        <v>B</v>
      </c>
    </row>
    <row r="19" spans="1:19" x14ac:dyDescent="0.25">
      <c r="A19">
        <v>8965</v>
      </c>
      <c r="B19">
        <v>77</v>
      </c>
      <c r="C19">
        <v>70</v>
      </c>
      <c r="D19">
        <v>79</v>
      </c>
      <c r="E19">
        <v>90</v>
      </c>
      <c r="F19">
        <v>75</v>
      </c>
      <c r="G19">
        <v>66</v>
      </c>
      <c r="H19">
        <v>97</v>
      </c>
      <c r="I19">
        <v>68</v>
      </c>
      <c r="J19">
        <v>72</v>
      </c>
      <c r="K19" s="9">
        <f>SUMPRODUCT(B19:J19,Weights!$A$2:$I$2)</f>
        <v>74.809999999999988</v>
      </c>
      <c r="L19" s="8" t="str">
        <f>VLOOKUP(K19,GradingScale!A:B,2,1)</f>
        <v>C</v>
      </c>
      <c r="M19" s="8">
        <f t="shared" si="1"/>
        <v>2</v>
      </c>
      <c r="O19" s="21">
        <f t="shared" si="2"/>
        <v>19</v>
      </c>
      <c r="P19" s="22" t="str">
        <f>VLOOKUP(A19,'Student Roster'!A:B,2,0)</f>
        <v>Mia</v>
      </c>
      <c r="Q19" s="22">
        <f t="shared" si="0"/>
        <v>8965</v>
      </c>
      <c r="R19" s="22">
        <f t="shared" si="3"/>
        <v>74.809999999999988</v>
      </c>
      <c r="S19" s="23" t="str">
        <f t="shared" si="4"/>
        <v>C</v>
      </c>
    </row>
    <row r="20" spans="1:19" x14ac:dyDescent="0.25">
      <c r="A20">
        <v>9128</v>
      </c>
      <c r="B20">
        <v>74</v>
      </c>
      <c r="C20">
        <v>82</v>
      </c>
      <c r="D20">
        <v>98</v>
      </c>
      <c r="E20">
        <v>91</v>
      </c>
      <c r="F20">
        <v>75</v>
      </c>
      <c r="G20">
        <v>66</v>
      </c>
      <c r="H20">
        <v>89</v>
      </c>
      <c r="I20">
        <v>95</v>
      </c>
      <c r="J20">
        <v>68</v>
      </c>
      <c r="K20" s="9">
        <f>SUMPRODUCT(B20:J20,Weights!$A$2:$I$2)</f>
        <v>83.399999999999991</v>
      </c>
      <c r="L20" s="8" t="str">
        <f>VLOOKUP(K20,GradingScale!A:B,2,1)</f>
        <v>B</v>
      </c>
      <c r="M20" s="8">
        <f t="shared" si="1"/>
        <v>15</v>
      </c>
      <c r="O20" s="21">
        <f t="shared" si="2"/>
        <v>7</v>
      </c>
      <c r="P20" s="22" t="str">
        <f>VLOOKUP(A20,'Student Roster'!A:B,2,0)</f>
        <v>Evelyn</v>
      </c>
      <c r="Q20" s="22">
        <f t="shared" si="0"/>
        <v>9128</v>
      </c>
      <c r="R20" s="22">
        <f t="shared" si="3"/>
        <v>83.399999999999991</v>
      </c>
      <c r="S20" s="23" t="str">
        <f t="shared" si="4"/>
        <v>B</v>
      </c>
    </row>
    <row r="21" spans="1:19" ht="15.75" thickBot="1" x14ac:dyDescent="0.3">
      <c r="A21">
        <v>7976</v>
      </c>
      <c r="B21">
        <v>91</v>
      </c>
      <c r="C21">
        <v>78</v>
      </c>
      <c r="D21">
        <v>99</v>
      </c>
      <c r="E21">
        <v>77</v>
      </c>
      <c r="F21">
        <v>88</v>
      </c>
      <c r="G21">
        <v>80</v>
      </c>
      <c r="H21">
        <v>85</v>
      </c>
      <c r="I21">
        <v>93</v>
      </c>
      <c r="J21">
        <v>100</v>
      </c>
      <c r="K21" s="9">
        <f>SUMPRODUCT(B21:J21,Weights!$A$2:$I$2)</f>
        <v>90.68</v>
      </c>
      <c r="L21" s="8" t="str">
        <f>VLOOKUP(K21,GradingScale!A:B,2,1)</f>
        <v>A</v>
      </c>
      <c r="M21" s="8">
        <f t="shared" si="1"/>
        <v>3</v>
      </c>
      <c r="O21" s="24">
        <f t="shared" si="2"/>
        <v>2</v>
      </c>
      <c r="P21" s="25" t="str">
        <f>VLOOKUP(A21,'Student Roster'!A:B,2,0)</f>
        <v>Harper</v>
      </c>
      <c r="Q21" s="25">
        <f t="shared" si="0"/>
        <v>7976</v>
      </c>
      <c r="R21" s="25">
        <f t="shared" si="3"/>
        <v>90.68</v>
      </c>
      <c r="S21" s="26" t="str">
        <f t="shared" si="4"/>
        <v>A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5735-6D6A-498B-8D07-A6053CCAA29D}">
  <sheetPr>
    <tabColor theme="9"/>
  </sheetPr>
  <dimension ref="A1:B9"/>
  <sheetViews>
    <sheetView workbookViewId="0">
      <selection activeCell="F36" sqref="F36"/>
    </sheetView>
  </sheetViews>
  <sheetFormatPr defaultRowHeight="15" x14ac:dyDescent="0.25"/>
  <sheetData>
    <row r="1" spans="1:2" x14ac:dyDescent="0.25">
      <c r="A1" s="7" t="s">
        <v>42</v>
      </c>
      <c r="B1" s="7" t="s">
        <v>44</v>
      </c>
    </row>
    <row r="2" spans="1:2" x14ac:dyDescent="0.25">
      <c r="A2" s="4">
        <v>70</v>
      </c>
      <c r="B2" s="5">
        <v>0</v>
      </c>
    </row>
    <row r="3" spans="1:2" x14ac:dyDescent="0.25">
      <c r="A3" s="4">
        <v>75</v>
      </c>
      <c r="B3" s="5">
        <v>2</v>
      </c>
    </row>
    <row r="4" spans="1:2" x14ac:dyDescent="0.25">
      <c r="A4" s="4">
        <v>80</v>
      </c>
      <c r="B4" s="5">
        <v>6</v>
      </c>
    </row>
    <row r="5" spans="1:2" x14ac:dyDescent="0.25">
      <c r="A5" s="4">
        <v>85</v>
      </c>
      <c r="B5" s="5">
        <v>9</v>
      </c>
    </row>
    <row r="6" spans="1:2" x14ac:dyDescent="0.25">
      <c r="A6" s="4">
        <v>90</v>
      </c>
      <c r="B6" s="5">
        <v>1</v>
      </c>
    </row>
    <row r="7" spans="1:2" x14ac:dyDescent="0.25">
      <c r="A7" s="4">
        <v>95</v>
      </c>
      <c r="B7" s="5">
        <v>2</v>
      </c>
    </row>
    <row r="8" spans="1:2" x14ac:dyDescent="0.25">
      <c r="A8" s="4">
        <v>100</v>
      </c>
      <c r="B8" s="5">
        <v>0</v>
      </c>
    </row>
    <row r="9" spans="1:2" ht="15.75" thickBot="1" x14ac:dyDescent="0.3">
      <c r="A9" s="6" t="s">
        <v>43</v>
      </c>
      <c r="B9" s="6"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5B6-0A12-4ACD-B0C4-BE8F065D2032}">
  <dimension ref="A1:B21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>
        <v>7892</v>
      </c>
      <c r="B2" t="s">
        <v>0</v>
      </c>
    </row>
    <row r="3" spans="1:2" x14ac:dyDescent="0.25">
      <c r="A3">
        <v>9904</v>
      </c>
      <c r="B3" t="s">
        <v>2</v>
      </c>
    </row>
    <row r="4" spans="1:2" x14ac:dyDescent="0.25">
      <c r="A4">
        <v>9221</v>
      </c>
      <c r="B4" t="s">
        <v>4</v>
      </c>
    </row>
    <row r="5" spans="1:2" x14ac:dyDescent="0.25">
      <c r="A5">
        <v>9257</v>
      </c>
      <c r="B5" t="s">
        <v>6</v>
      </c>
    </row>
    <row r="6" spans="1:2" x14ac:dyDescent="0.25">
      <c r="A6">
        <v>7442</v>
      </c>
      <c r="B6" t="s">
        <v>8</v>
      </c>
    </row>
    <row r="7" spans="1:2" x14ac:dyDescent="0.25">
      <c r="A7">
        <v>8116</v>
      </c>
      <c r="B7" t="s">
        <v>10</v>
      </c>
    </row>
    <row r="8" spans="1:2" x14ac:dyDescent="0.25">
      <c r="A8">
        <v>9817</v>
      </c>
      <c r="B8" t="s">
        <v>12</v>
      </c>
    </row>
    <row r="9" spans="1:2" x14ac:dyDescent="0.25">
      <c r="A9">
        <v>7514</v>
      </c>
      <c r="B9" t="s">
        <v>14</v>
      </c>
    </row>
    <row r="10" spans="1:2" x14ac:dyDescent="0.25">
      <c r="A10">
        <v>9832</v>
      </c>
      <c r="B10" t="s">
        <v>16</v>
      </c>
    </row>
    <row r="11" spans="1:2" x14ac:dyDescent="0.25">
      <c r="A11">
        <v>9369</v>
      </c>
      <c r="B11" t="s">
        <v>18</v>
      </c>
    </row>
    <row r="12" spans="1:2" x14ac:dyDescent="0.25">
      <c r="A12">
        <v>9195</v>
      </c>
      <c r="B12" t="s">
        <v>1</v>
      </c>
    </row>
    <row r="13" spans="1:2" x14ac:dyDescent="0.25">
      <c r="A13">
        <v>8187</v>
      </c>
      <c r="B13" t="s">
        <v>3</v>
      </c>
    </row>
    <row r="14" spans="1:2" x14ac:dyDescent="0.25">
      <c r="A14">
        <v>8084</v>
      </c>
      <c r="B14" t="s">
        <v>5</v>
      </c>
    </row>
    <row r="15" spans="1:2" x14ac:dyDescent="0.25">
      <c r="A15">
        <v>9185</v>
      </c>
      <c r="B15" t="s">
        <v>7</v>
      </c>
    </row>
    <row r="16" spans="1:2" x14ac:dyDescent="0.25">
      <c r="A16">
        <v>8205</v>
      </c>
      <c r="B16" t="s">
        <v>9</v>
      </c>
    </row>
    <row r="17" spans="1:2" x14ac:dyDescent="0.25">
      <c r="A17">
        <v>7249</v>
      </c>
      <c r="B17" t="s">
        <v>11</v>
      </c>
    </row>
    <row r="18" spans="1:2" x14ac:dyDescent="0.25">
      <c r="A18">
        <v>9510</v>
      </c>
      <c r="B18" t="s">
        <v>13</v>
      </c>
    </row>
    <row r="19" spans="1:2" x14ac:dyDescent="0.25">
      <c r="A19">
        <v>8965</v>
      </c>
      <c r="B19" t="s">
        <v>15</v>
      </c>
    </row>
    <row r="20" spans="1:2" x14ac:dyDescent="0.25">
      <c r="A20">
        <v>9128</v>
      </c>
      <c r="B20" t="s">
        <v>17</v>
      </c>
    </row>
    <row r="21" spans="1:2" x14ac:dyDescent="0.25">
      <c r="A21">
        <v>7976</v>
      </c>
      <c r="B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527B-2CDC-4875-8070-E721E146BBD1}">
  <dimension ref="A1:B5"/>
  <sheetViews>
    <sheetView workbookViewId="0">
      <selection activeCell="A4" sqref="A4"/>
    </sheetView>
  </sheetViews>
  <sheetFormatPr defaultRowHeight="15" x14ac:dyDescent="0.25"/>
  <sheetData>
    <row r="1" spans="1:2" x14ac:dyDescent="0.25">
      <c r="A1">
        <v>0</v>
      </c>
      <c r="B1" t="s">
        <v>34</v>
      </c>
    </row>
    <row r="2" spans="1:2" x14ac:dyDescent="0.25">
      <c r="A2">
        <v>65</v>
      </c>
      <c r="B2" t="s">
        <v>35</v>
      </c>
    </row>
    <row r="3" spans="1:2" x14ac:dyDescent="0.25">
      <c r="A3">
        <v>70</v>
      </c>
      <c r="B3" t="s">
        <v>36</v>
      </c>
    </row>
    <row r="4" spans="1:2" x14ac:dyDescent="0.25">
      <c r="A4">
        <v>75</v>
      </c>
      <c r="B4" t="s">
        <v>37</v>
      </c>
    </row>
    <row r="5" spans="1:2" x14ac:dyDescent="0.25">
      <c r="A5">
        <v>85</v>
      </c>
      <c r="B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DC50-8E15-4025-9C56-2FE15FC4B615}">
  <dimension ref="A1:J2"/>
  <sheetViews>
    <sheetView workbookViewId="0"/>
  </sheetViews>
  <sheetFormatPr defaultRowHeight="15" x14ac:dyDescent="0.25"/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30</v>
      </c>
      <c r="H1" t="s">
        <v>28</v>
      </c>
      <c r="I1" t="s">
        <v>29</v>
      </c>
    </row>
    <row r="2" spans="1:10" x14ac:dyDescent="0.25">
      <c r="A2" s="1">
        <v>0.15</v>
      </c>
      <c r="B2" s="1">
        <v>0.2</v>
      </c>
      <c r="C2" s="1">
        <v>0.25</v>
      </c>
      <c r="D2" s="1">
        <v>0.03</v>
      </c>
      <c r="E2" s="1">
        <v>0.04</v>
      </c>
      <c r="F2" s="1">
        <v>0.05</v>
      </c>
      <c r="G2" s="1">
        <v>0.03</v>
      </c>
      <c r="H2" s="1">
        <v>0.1</v>
      </c>
      <c r="I2" s="1">
        <v>0.15</v>
      </c>
      <c r="J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Grades</vt:lpstr>
      <vt:lpstr>DataAnalysis - Histogram</vt:lpstr>
      <vt:lpstr>Student Roster</vt:lpstr>
      <vt:lpstr>GradingScale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2022-01-30T21:26:07Z</dcterms:created>
  <dcterms:modified xsi:type="dcterms:W3CDTF">2022-02-02T21:52:06Z</dcterms:modified>
</cp:coreProperties>
</file>