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6/"/>
    </mc:Choice>
  </mc:AlternateContent>
  <xr:revisionPtr revIDLastSave="36" documentId="8_{72DC8D23-117F-4B68-AA43-7DDD18CB9B86}" xr6:coauthVersionLast="47" xr6:coauthVersionMax="47" xr10:uidLastSave="{7D561F09-0E31-47DF-86F9-AC5930C81EAF}"/>
  <bookViews>
    <workbookView xWindow="-103" yWindow="-103" windowWidth="22149" windowHeight="13320" xr2:uid="{6589BF1D-2CC1-4E2F-8F47-CAC41A9A6C4E}"/>
  </bookViews>
  <sheets>
    <sheet name="Handrolled calcs" sheetId="2" r:id="rId1"/>
    <sheet name="Excel reg output" sheetId="3" r:id="rId2"/>
    <sheet name="Excel reg output charts" sheetId="4" r:id="rId3"/>
    <sheet name="Std Errors Theory SW Ch 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G20" i="3" s="1"/>
  <c r="D20" i="3"/>
  <c r="E20" i="3" s="1"/>
  <c r="D19" i="3"/>
  <c r="E19" i="3" s="1"/>
  <c r="E28" i="2"/>
  <c r="E26" i="2"/>
  <c r="D28" i="2"/>
  <c r="D26" i="2"/>
  <c r="C28" i="2"/>
  <c r="C27" i="2"/>
  <c r="L8" i="2"/>
  <c r="C25" i="2"/>
  <c r="C26" i="2"/>
  <c r="F19" i="3" l="1"/>
  <c r="G19" i="3"/>
  <c r="F20" i="3"/>
  <c r="L4" i="2" l="1"/>
  <c r="L5" i="2"/>
  <c r="L6" i="2"/>
  <c r="L3" i="2"/>
  <c r="D15" i="2"/>
  <c r="C15" i="2"/>
  <c r="E15" i="2" s="1"/>
  <c r="D12" i="2"/>
  <c r="D21" i="2"/>
  <c r="D20" i="2"/>
  <c r="D19" i="2"/>
  <c r="D16" i="2"/>
  <c r="D14" i="2"/>
  <c r="C12" i="2"/>
  <c r="E12" i="2" s="1"/>
  <c r="E4" i="2" l="1"/>
  <c r="E5" i="2"/>
  <c r="N5" i="2" s="1"/>
  <c r="E6" i="2"/>
  <c r="N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N4" i="2"/>
  <c r="H8" i="2"/>
  <c r="G3" i="2"/>
  <c r="N3" i="2"/>
  <c r="G6" i="2"/>
  <c r="F8" i="2"/>
  <c r="E8" i="2"/>
  <c r="C14" i="2" l="1"/>
  <c r="G8" i="2"/>
  <c r="N8" i="2"/>
  <c r="C16" i="2" l="1"/>
  <c r="I5" i="2" s="1"/>
  <c r="E14" i="2"/>
  <c r="I3" i="2"/>
  <c r="J3" i="2" s="1"/>
  <c r="I4" i="2"/>
  <c r="K4" i="2" s="1"/>
  <c r="M4" i="2" s="1"/>
  <c r="K5" i="2" l="1"/>
  <c r="M5" i="2" s="1"/>
  <c r="J5" i="2"/>
  <c r="O5" i="2" s="1"/>
  <c r="I6" i="2"/>
  <c r="E16" i="2"/>
  <c r="J4" i="2"/>
  <c r="O4" i="2" s="1"/>
  <c r="I8" i="2"/>
  <c r="K3" i="2"/>
  <c r="O3" i="2"/>
  <c r="K6" i="2" l="1"/>
  <c r="M6" i="2" s="1"/>
  <c r="J6" i="2"/>
  <c r="M3" i="2"/>
  <c r="M8" i="2" s="1"/>
  <c r="O6" i="2" l="1"/>
  <c r="O8" i="2" s="1"/>
  <c r="J8" i="2"/>
  <c r="K8" i="2"/>
  <c r="C19" i="2"/>
  <c r="E19" i="2" s="1"/>
  <c r="N13" i="2"/>
  <c r="O13" i="2" s="1"/>
  <c r="C22" i="2" l="1"/>
  <c r="C20" i="2"/>
  <c r="E20" i="2" s="1"/>
  <c r="C21" i="2"/>
  <c r="E21" i="2" s="1"/>
</calcChain>
</file>

<file path=xl/sharedStrings.xml><?xml version="1.0" encoding="utf-8"?>
<sst xmlns="http://schemas.openxmlformats.org/spreadsheetml/2006/main" count="105" uniqueCount="72">
  <si>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</si>
  <si>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</si>
  <si>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</si>
  <si>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</si>
  <si>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</si>
  <si>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</si>
  <si>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</si>
  <si>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</si>
  <si>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</si>
  <si>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</si>
  <si>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</si>
  <si>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</si>
  <si>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</si>
  <si>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</si>
  <si>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</si>
  <si>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</si>
  <si>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</si>
  <si>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</si>
  <si>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</si>
  <si>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</si>
  <si>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</si>
  <si>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</si>
  <si>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</si>
  <si>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</si>
  <si>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</si>
  <si>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</si>
  <si>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</si>
  <si>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</si>
  <si>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</si>
  <si>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</si>
  <si>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</si>
  <si>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</si>
  <si>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</si>
  <si>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</si>
  <si>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</si>
  <si>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y^2</t>
  </si>
  <si>
    <t>R2 = 1 - RSS/TSS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</si>
  <si>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</si>
  <si>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</si>
  <si>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</si>
  <si>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</si>
  <si>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</si>
  <si>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</si>
  <si>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</si>
  <si>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</si>
  <si>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</si>
  <si>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</si>
  <si>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</si>
  <si>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</si>
  <si>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</si>
  <si>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</si>
  <si>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</si>
  <si>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</si>
  <si>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</si>
  <si>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</si>
  <si>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SER = sqrt (RSS / (n-2))</t>
  </si>
  <si>
    <t>R2 = ESS / TSS</t>
  </si>
  <si>
    <t>Measures of fit</t>
  </si>
  <si>
    <t>b1 = covar(X,Y) / var(X)</t>
  </si>
  <si>
    <t>b1 = xy/x^2 = 19/14</t>
  </si>
  <si>
    <t>Coefficients Standard Errors</t>
  </si>
  <si>
    <t>RMSE = sqrt (RSS / n)</t>
  </si>
  <si>
    <t>X^2</t>
  </si>
  <si>
    <t>VAR(b1) = SER^2 / x^2</t>
  </si>
  <si>
    <t>SE(b1) = sqrt(VAR(b1))</t>
  </si>
  <si>
    <t>VAR(b0) = 1/n*X^2*SER^2 / x^2</t>
  </si>
  <si>
    <t>SE(b0) = sqrt(VAR(b0))</t>
  </si>
  <si>
    <t>Using Excel Function</t>
  </si>
  <si>
    <t>Using Stats Table</t>
  </si>
  <si>
    <t>Stats Table Link</t>
  </si>
  <si>
    <t>Critical t Value (df = n-2)</t>
  </si>
  <si>
    <t>https://wwwedu.github.io/BC4400/Admin/StatsTables.pdf#page=5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</si>
</sst>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b/>
      <sz val="9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165" fontId="0" fillId="2" borderId="0" xfId="0" applyNumberFormat="1" applyFill="1"/>
    <xf numFmtId="165" fontId="7" fillId="2" borderId="0" xfId="0" applyNumberFormat="1" applyFont="1" applyFill="1"/>
    <xf numFmtId="165" fontId="0" fillId="3" borderId="0" xfId="0" applyNumberFormat="1" applyFill="1"/>
    <xf numFmtId="165" fontId="8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0" fillId="3" borderId="0" xfId="1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'Handrolled calcs'!$C$3:$C$6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6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94658</xdr:colOff>
      <xdr:row>1</xdr:row>
      <xdr:rowOff>21536</xdr:rowOff>
    </xdr:from>
    <xdr:to>
      <xdr:col>20</xdr:col>
      <xdr:colOff>319468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15</xdr:col>
      <xdr:colOff>109640</xdr:colOff>
      <xdr:row>7</xdr:row>
      <xdr:rowOff>180978</xdr:rowOff>
    </xdr:from>
    <xdr:to>
      <xdr:col>20</xdr:col>
      <xdr:colOff>375028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142797</xdr:colOff>
      <xdr:row>12</xdr:row>
      <xdr:rowOff>79454</xdr:rowOff>
    </xdr:from>
    <xdr:to>
      <xdr:col>19</xdr:col>
      <xdr:colOff>272697</xdr:colOff>
      <xdr:row>17</xdr:row>
      <xdr:rowOff>146260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9201" y="2307823"/>
          <a:ext cx="2742472" cy="9952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118304</xdr:colOff>
      <xdr:row>17</xdr:row>
      <xdr:rowOff>172570</xdr:rowOff>
    </xdr:from>
    <xdr:to>
      <xdr:col>17</xdr:col>
      <xdr:colOff>291810</xdr:colOff>
      <xdr:row>20</xdr:row>
      <xdr:rowOff>181191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4708" y="3329428"/>
          <a:ext cx="1479792" cy="565712"/>
        </a:xfrm>
        <a:prstGeom prst="rect">
          <a:avLst/>
        </a:prstGeom>
      </xdr:spPr>
    </xdr:pic>
    <xdr:clientData/>
  </xdr:twoCellAnchor>
  <xdr:twoCellAnchor editAs="oneCell">
    <xdr:from>
      <xdr:col>17</xdr:col>
      <xdr:colOff>482908</xdr:colOff>
      <xdr:row>17</xdr:row>
      <xdr:rowOff>91998</xdr:rowOff>
    </xdr:from>
    <xdr:to>
      <xdr:col>20</xdr:col>
      <xdr:colOff>126240</xdr:colOff>
      <xdr:row>21</xdr:row>
      <xdr:rowOff>73645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5597" y="3248856"/>
          <a:ext cx="1602762" cy="724436"/>
        </a:xfrm>
        <a:prstGeom prst="rect">
          <a:avLst/>
        </a:prstGeom>
      </xdr:spPr>
    </xdr:pic>
    <xdr:clientData/>
  </xdr:twoCellAnchor>
  <xdr:twoCellAnchor editAs="oneCell">
    <xdr:from>
      <xdr:col>15</xdr:col>
      <xdr:colOff>141002</xdr:colOff>
      <xdr:row>21</xdr:row>
      <xdr:rowOff>160084</xdr:rowOff>
    </xdr:from>
    <xdr:to>
      <xdr:col>21</xdr:col>
      <xdr:colOff>583165</xdr:colOff>
      <xdr:row>37</xdr:row>
      <xdr:rowOff>165473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40DB4-818D-44EB-AD4C-3B6B862B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6308" y="4078941"/>
          <a:ext cx="4361020" cy="299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43910</xdr:colOff>
      <xdr:row>38</xdr:row>
      <xdr:rowOff>41787</xdr:rowOff>
    </xdr:from>
    <xdr:to>
      <xdr:col>21</xdr:col>
      <xdr:colOff>450416</xdr:colOff>
      <xdr:row>40</xdr:row>
      <xdr:rowOff>141662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D1AC49-1A4C-4707-A895-C8539C360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29216" y="7133053"/>
          <a:ext cx="4325363" cy="473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454640</xdr:colOff>
      <xdr:row>1</xdr:row>
      <xdr:rowOff>172891</xdr:rowOff>
    </xdr:from>
    <xdr:to>
      <xdr:col>19</xdr:col>
      <xdr:colOff>222149</xdr:colOff>
      <xdr:row>18</xdr:row>
      <xdr:rowOff>160404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B7A537-1A61-469E-B3EF-5B91BABBB414}"/>
            </a:ext>
          </a:extLst>
        </xdr:cNvPr>
        <xdr:cNvSpPr txBox="1"/>
      </xdr:nvSpPr>
      <xdr:spPr>
        <a:xfrm>
          <a:off x="8650942" y="358589"/>
          <a:ext cx="6298938" cy="318279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errors, large t Stat values, small P-values,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(b=0) is true. We want a value of 0.05 or smaller.</a:t>
          </a:r>
        </a:p>
      </xdr:txBody>
    </xdr:sp>
    <xdr:clientData/>
  </xdr:twoCellAnchor>
  <xdr:twoCellAnchor editAs="oneCell">
    <xdr:from>
      <xdr:col>9</xdr:col>
      <xdr:colOff>525077</xdr:colOff>
      <xdr:row>20</xdr:row>
      <xdr:rowOff>7592</xdr:rowOff>
    </xdr:from>
    <xdr:to>
      <xdr:col>18</xdr:col>
      <xdr:colOff>537883</xdr:colOff>
      <xdr:row>25</xdr:row>
      <xdr:rowOff>35746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8EACD8-290F-A121-4C31-4C385C1E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1379" y="3759961"/>
          <a:ext cx="5891092" cy="15777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F918-F1F9-4A90-AE8A-CFA74C1F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328493</xdr:colOff>
      <xdr:row>1</xdr:row>
      <xdr:rowOff>62753</xdr:rowOff>
    </xdr:from>
    <xdr:to>
      <xdr:col>9</xdr:col>
      <xdr:colOff>573650</xdr:colOff>
      <xdr:row>13</xdr:row>
      <xdr:rowOff>35539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F57ED8-F2D3-4DAE-856C-41D12F87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493" y="248451"/>
          <a:ext cx="6123443" cy="2201155"/>
        </a:xfrm>
        <a:prstGeom prst="rect">
          <a:avLst/>
        </a:prstGeom>
      </xdr:spPr>
    </xdr:pic>
    <xdr:clientData/>
  </xdr:twoCellAnchor>
  <xdr:twoCellAnchor editAs="oneCell">
    <xdr:from>
      <xdr:col>10</xdr:col>
      <xdr:colOff>322409</xdr:colOff>
      <xdr:row>22</xdr:row>
      <xdr:rowOff>143601</xdr:rowOff>
    </xdr:from>
    <xdr:to>
      <xdr:col>19</xdr:col>
      <xdr:colOff>357172</xdr:colOff>
      <xdr:row>26</xdr:row>
      <xdr:rowOff>44824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313F3-C8FF-460A-91D1-695EAA05C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3837" y="4228946"/>
          <a:ext cx="5913049" cy="64401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429986</xdr:colOff>
      <xdr:row>27</xdr:row>
      <xdr:rowOff>117980</xdr:rowOff>
    </xdr:from>
    <xdr:to>
      <xdr:col>19</xdr:col>
      <xdr:colOff>85366</xdr:colOff>
      <xdr:row>32</xdr:row>
      <xdr:rowOff>90115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00B0D0-85A2-4266-8214-F20BC233C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1414" y="5131812"/>
          <a:ext cx="5533666" cy="9006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edu.github.io/BC4400/Admin/StatsTabl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8"/>
  <sheetViews>
    <sheetView showGridLines="0" tabSelected="1" zoomScale="85" zoomScaleNormal="85" workbookViewId="0">
      <selection activeCell="B21" sqref="B21"/>
    </sheetView>
  </sheetViews>
  <sheetFormatPr defaultRowHeight="14.6" x14ac:dyDescent="0.4"/>
  <cols>
    <col min="1" max="1" width="2.3828125" customWidth="1"/>
    <col min="2" max="2" width="27.23046875" bestFit="1" customWidth="1"/>
    <col min="3" max="5" width="12" style="1" customWidth="1"/>
    <col min="6" max="6" width="10.1523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2.69140625" style="1" bestFit="1" customWidth="1"/>
    <col min="12" max="12" width="11.61328125" style="1" customWidth="1"/>
    <col min="13" max="13" width="7.84375" style="1" customWidth="1"/>
    <col min="14" max="14" width="10.23046875" style="1" customWidth="1"/>
    <col min="15" max="15" width="9.3046875" style="5" customWidth="1"/>
  </cols>
  <sheetData>
    <row r="2" spans="2:15" x14ac:dyDescent="0.4">
      <c r="B2" s="25" t="s">
        <v>47</v>
      </c>
      <c r="C2" s="7" t="s">
        <v>1</v>
      </c>
      <c r="D2" s="7" t="s">
        <v>0</v>
      </c>
      <c r="E2" s="7" t="s">
        <v>53</v>
      </c>
      <c r="F2" s="7" t="s">
        <v>54</v>
      </c>
      <c r="G2" s="7" t="s">
        <v>2</v>
      </c>
      <c r="H2" s="7" t="s">
        <v>3</v>
      </c>
      <c r="I2" s="14" t="s">
        <v>49</v>
      </c>
      <c r="J2" s="7" t="s">
        <v>40</v>
      </c>
      <c r="K2" s="14" t="s">
        <v>48</v>
      </c>
      <c r="L2" s="14" t="s">
        <v>62</v>
      </c>
      <c r="M2" s="7" t="s">
        <v>42</v>
      </c>
      <c r="N2" s="7" t="s">
        <v>35</v>
      </c>
      <c r="O2" s="8" t="s">
        <v>41</v>
      </c>
    </row>
    <row r="3" spans="2:15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$C$16+D3*$C$14</f>
        <v>2.9285714285714284</v>
      </c>
      <c r="J3" s="12">
        <f>C3-I3</f>
        <v>1.0714285714285716</v>
      </c>
      <c r="K3" s="15">
        <f>I3-$C$9</f>
        <v>-4.0714285714285712</v>
      </c>
      <c r="L3" s="26">
        <f>D3^2</f>
        <v>1</v>
      </c>
      <c r="M3" s="15">
        <f>K3^2</f>
        <v>16.576530612244895</v>
      </c>
      <c r="N3" s="10">
        <f>E3^2</f>
        <v>9</v>
      </c>
      <c r="O3" s="11">
        <f>J3^2</f>
        <v>1.1479591836734697</v>
      </c>
    </row>
    <row r="4" spans="2:15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$C$16+D4*$C$14</f>
        <v>7</v>
      </c>
      <c r="J4" s="12">
        <f t="shared" ref="J4:J6" si="4">C4-I4</f>
        <v>-2</v>
      </c>
      <c r="K4" s="15">
        <f t="shared" ref="K4:K6" si="5">I4-$C$9</f>
        <v>0</v>
      </c>
      <c r="L4" s="26">
        <f t="shared" ref="L4:L6" si="6">D4^2</f>
        <v>16</v>
      </c>
      <c r="M4" s="15">
        <f t="shared" ref="M4:M6" si="7">K4^2</f>
        <v>0</v>
      </c>
      <c r="N4" s="10">
        <f t="shared" ref="N4:N6" si="8">E4^2</f>
        <v>4</v>
      </c>
      <c r="O4" s="11">
        <f t="shared" ref="O4:O6" si="9">J4^2</f>
        <v>4</v>
      </c>
    </row>
    <row r="5" spans="2:15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$C$16+D5*$C$14</f>
        <v>8.3571428571428577</v>
      </c>
      <c r="J5" s="12">
        <f t="shared" si="4"/>
        <v>-1.3571428571428577</v>
      </c>
      <c r="K5" s="15">
        <f t="shared" si="5"/>
        <v>1.3571428571428577</v>
      </c>
      <c r="L5" s="26">
        <f t="shared" si="6"/>
        <v>25</v>
      </c>
      <c r="M5" s="15">
        <f t="shared" si="7"/>
        <v>1.8418367346938789</v>
      </c>
      <c r="N5" s="10">
        <f t="shared" si="8"/>
        <v>0</v>
      </c>
      <c r="O5" s="11">
        <f t="shared" si="9"/>
        <v>1.8418367346938789</v>
      </c>
    </row>
    <row r="6" spans="2:15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$C$16+D6*$C$14</f>
        <v>9.7142857142857135</v>
      </c>
      <c r="J6" s="12">
        <f t="shared" si="4"/>
        <v>2.2857142857142865</v>
      </c>
      <c r="K6" s="15">
        <f t="shared" si="5"/>
        <v>2.7142857142857135</v>
      </c>
      <c r="L6" s="26">
        <f t="shared" si="6"/>
        <v>36</v>
      </c>
      <c r="M6" s="15">
        <f t="shared" si="7"/>
        <v>7.3673469387755057</v>
      </c>
      <c r="N6" s="10">
        <f t="shared" si="8"/>
        <v>25</v>
      </c>
      <c r="O6" s="11">
        <f t="shared" si="9"/>
        <v>5.2244897959183705</v>
      </c>
    </row>
    <row r="7" spans="2:15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0"/>
      <c r="O7" s="11"/>
    </row>
    <row r="8" spans="2:15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O8" si="10">SUM(E3:E6)</f>
        <v>0</v>
      </c>
      <c r="F8" s="7">
        <f t="shared" si="10"/>
        <v>0</v>
      </c>
      <c r="G8" s="7">
        <f t="shared" si="10"/>
        <v>19</v>
      </c>
      <c r="H8" s="7">
        <f t="shared" si="10"/>
        <v>14</v>
      </c>
      <c r="I8" s="14">
        <f t="shared" si="10"/>
        <v>28</v>
      </c>
      <c r="J8" s="7">
        <f t="shared" si="10"/>
        <v>0</v>
      </c>
      <c r="K8" s="7">
        <f t="shared" si="10"/>
        <v>0</v>
      </c>
      <c r="L8" s="7">
        <f t="shared" si="10"/>
        <v>78</v>
      </c>
      <c r="M8" s="14">
        <f t="shared" si="10"/>
        <v>25.785714285714278</v>
      </c>
      <c r="N8" s="7">
        <f t="shared" si="10"/>
        <v>38</v>
      </c>
      <c r="O8" s="8">
        <f t="shared" si="10"/>
        <v>12.214285714285719</v>
      </c>
    </row>
    <row r="9" spans="2:15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/>
      <c r="M9" s="7" t="s">
        <v>39</v>
      </c>
      <c r="N9" s="7" t="s">
        <v>38</v>
      </c>
      <c r="O9" s="8" t="s">
        <v>37</v>
      </c>
    </row>
    <row r="10" spans="2:15" x14ac:dyDescent="0.4">
      <c r="B10" s="6"/>
      <c r="C10" s="10"/>
      <c r="D10" s="10"/>
      <c r="E10" s="10"/>
      <c r="F10" s="7"/>
      <c r="G10" s="7"/>
      <c r="H10" s="7"/>
      <c r="I10" s="14"/>
      <c r="J10" s="7"/>
      <c r="K10" s="7"/>
      <c r="L10" s="7"/>
      <c r="M10" s="7"/>
      <c r="N10" s="7"/>
      <c r="O10" s="8" t="s">
        <v>51</v>
      </c>
    </row>
    <row r="11" spans="2:15" x14ac:dyDescent="0.4">
      <c r="B11" s="13"/>
      <c r="C11" s="7" t="s">
        <v>46</v>
      </c>
      <c r="D11" s="7" t="s">
        <v>50</v>
      </c>
      <c r="E11" s="7" t="s">
        <v>45</v>
      </c>
      <c r="F11" s="7"/>
      <c r="G11" s="7"/>
      <c r="H11" s="7"/>
      <c r="I11" s="14"/>
      <c r="J11" s="7"/>
      <c r="K11" s="7"/>
      <c r="L11" s="7"/>
      <c r="M11" s="7"/>
      <c r="N11" s="7"/>
      <c r="O11" s="8"/>
    </row>
    <row r="12" spans="2:15" x14ac:dyDescent="0.4">
      <c r="B12" s="13" t="s">
        <v>43</v>
      </c>
      <c r="C12" s="7">
        <f>COUNT(C3:C6)</f>
        <v>4</v>
      </c>
      <c r="D12" s="10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20" t="s">
        <v>44</v>
      </c>
      <c r="O12" s="11" t="s">
        <v>45</v>
      </c>
    </row>
    <row r="13" spans="2:15" x14ac:dyDescent="0.4">
      <c r="B13" s="13" t="s">
        <v>23</v>
      </c>
      <c r="C13" s="10"/>
      <c r="D13" s="10"/>
      <c r="E13" s="10"/>
      <c r="F13" s="7"/>
      <c r="G13" s="7"/>
      <c r="H13" s="10"/>
      <c r="I13" s="15"/>
      <c r="J13" s="10"/>
      <c r="K13" s="10"/>
      <c r="L13" s="10"/>
      <c r="M13" s="10"/>
      <c r="N13" s="19">
        <f>M8+O8</f>
        <v>38</v>
      </c>
      <c r="O13" s="12">
        <f>N8-N13</f>
        <v>0</v>
      </c>
    </row>
    <row r="14" spans="2:15" x14ac:dyDescent="0.4">
      <c r="B14" s="13" t="s">
        <v>59</v>
      </c>
      <c r="C14" s="16">
        <f>SUM(G3:G6)/SUM(H3:H6)</f>
        <v>1.3571428571428572</v>
      </c>
      <c r="D14" s="15">
        <f>'Excel reg output'!B18</f>
        <v>1.3571428571428572</v>
      </c>
      <c r="E14" s="10">
        <f t="shared" ref="E14:E15" si="11">C14-D14</f>
        <v>0</v>
      </c>
      <c r="F14" s="10"/>
      <c r="G14" s="10"/>
      <c r="H14" s="10"/>
      <c r="I14" s="15"/>
      <c r="J14" s="10"/>
      <c r="K14" s="10"/>
      <c r="L14" s="10"/>
      <c r="M14" s="10"/>
      <c r="N14" s="10"/>
      <c r="O14" s="11"/>
    </row>
    <row r="15" spans="2:15" x14ac:dyDescent="0.4">
      <c r="B15" s="7" t="s">
        <v>58</v>
      </c>
      <c r="C15" s="14">
        <f>_xlfn.COVARIANCE.P(C3:C6,D3:D6)/_xlfn.VAR.P(D3:D6)</f>
        <v>1.3571428571428572</v>
      </c>
      <c r="D15" s="15">
        <f>'Excel reg output'!B18</f>
        <v>1.3571428571428572</v>
      </c>
      <c r="E15" s="10">
        <f t="shared" si="11"/>
        <v>0</v>
      </c>
      <c r="F15" s="10"/>
      <c r="G15" s="10"/>
      <c r="H15" s="10"/>
      <c r="I15" s="15"/>
      <c r="J15" s="10"/>
      <c r="K15" s="10"/>
      <c r="L15" s="10"/>
      <c r="M15" s="10"/>
      <c r="N15" s="19"/>
      <c r="O15" s="12"/>
    </row>
    <row r="16" spans="2:15" x14ac:dyDescent="0.4">
      <c r="B16" s="13" t="s">
        <v>52</v>
      </c>
      <c r="C16" s="16">
        <f>C9-C14*D9</f>
        <v>1.5714285714285712</v>
      </c>
      <c r="D16" s="15">
        <f>'Excel reg output'!B17</f>
        <v>1.5714285714285712</v>
      </c>
      <c r="E16" s="10">
        <f>C16-D16</f>
        <v>0</v>
      </c>
      <c r="F16" s="10"/>
      <c r="G16" s="10"/>
      <c r="H16" s="10"/>
      <c r="I16" s="15"/>
      <c r="J16" s="10"/>
      <c r="K16" s="10"/>
      <c r="L16" s="10"/>
      <c r="M16" s="10"/>
      <c r="N16" s="10"/>
      <c r="O16" s="11"/>
    </row>
    <row r="17" spans="2:15" x14ac:dyDescent="0.4">
      <c r="B17" s="6"/>
      <c r="C17" s="10"/>
      <c r="D17" s="10"/>
      <c r="E17" s="10"/>
      <c r="F17" s="10"/>
      <c r="G17" s="10"/>
      <c r="H17" s="10"/>
      <c r="I17" s="15"/>
      <c r="J17" s="10"/>
      <c r="K17" s="10"/>
      <c r="L17" s="10"/>
      <c r="M17" s="10"/>
      <c r="N17" s="19"/>
      <c r="O17" s="12"/>
    </row>
    <row r="18" spans="2:15" x14ac:dyDescent="0.4">
      <c r="B18" s="13" t="s">
        <v>57</v>
      </c>
      <c r="C18" s="16"/>
      <c r="D18" s="15"/>
      <c r="E18" s="10"/>
      <c r="F18" s="10"/>
      <c r="G18" s="10"/>
      <c r="H18" s="10"/>
      <c r="I18" s="15"/>
      <c r="J18" s="10"/>
      <c r="K18" s="10"/>
      <c r="L18" s="10"/>
      <c r="M18" s="10"/>
      <c r="N18" s="10"/>
      <c r="O18" s="11"/>
    </row>
    <row r="19" spans="2:15" x14ac:dyDescent="0.4">
      <c r="B19" s="13" t="s">
        <v>56</v>
      </c>
      <c r="C19" s="16">
        <f>M8/N8</f>
        <v>0.67857142857142838</v>
      </c>
      <c r="D19" s="15">
        <f>'Excel reg output'!B5</f>
        <v>0.67857142857142871</v>
      </c>
      <c r="E19" s="10">
        <f>C19-D19</f>
        <v>0</v>
      </c>
      <c r="F19" s="10"/>
      <c r="G19" s="10"/>
      <c r="H19" s="10"/>
      <c r="I19" s="15"/>
      <c r="J19" s="10"/>
      <c r="K19" s="10"/>
      <c r="L19" s="10"/>
      <c r="M19" s="10"/>
      <c r="N19" s="10"/>
      <c r="O19" s="11"/>
    </row>
    <row r="20" spans="2:15" x14ac:dyDescent="0.4">
      <c r="B20" s="13" t="s">
        <v>36</v>
      </c>
      <c r="C20" s="14">
        <f>1-O8/N8</f>
        <v>0.67857142857142838</v>
      </c>
      <c r="D20" s="15">
        <f>'Excel reg output'!B5</f>
        <v>0.67857142857142871</v>
      </c>
      <c r="E20" s="10">
        <f>C20-D20</f>
        <v>0</v>
      </c>
      <c r="F20" s="10"/>
      <c r="G20" s="10"/>
      <c r="H20" s="10"/>
      <c r="I20" s="15"/>
      <c r="J20" s="10"/>
      <c r="K20" s="10"/>
      <c r="L20" s="10"/>
      <c r="M20" s="10"/>
      <c r="N20" s="10"/>
      <c r="O20" s="11"/>
    </row>
    <row r="21" spans="2:15" x14ac:dyDescent="0.4">
      <c r="B21" s="13" t="s">
        <v>55</v>
      </c>
      <c r="C21" s="14">
        <f>SQRT(O8/(C12-2))</f>
        <v>2.4712634131437423</v>
      </c>
      <c r="D21" s="15">
        <f>'Excel reg output'!B7</f>
        <v>2.4712634131437414</v>
      </c>
      <c r="E21" s="10">
        <f>C21-D21</f>
        <v>0</v>
      </c>
      <c r="F21" s="10"/>
      <c r="G21" s="10"/>
      <c r="H21" s="10"/>
      <c r="I21" s="15"/>
      <c r="J21" s="10"/>
      <c r="K21" s="10"/>
      <c r="L21" s="10"/>
      <c r="M21" s="10"/>
      <c r="N21" s="10"/>
      <c r="O21" s="11"/>
    </row>
    <row r="22" spans="2:15" x14ac:dyDescent="0.4">
      <c r="B22" s="13" t="s">
        <v>61</v>
      </c>
      <c r="C22" s="14">
        <f>SQRT(O8/C12)</f>
        <v>1.7474471175321529</v>
      </c>
      <c r="D22" s="10"/>
      <c r="E22" s="15"/>
      <c r="F22" s="10"/>
      <c r="G22" s="10"/>
      <c r="H22" s="10"/>
      <c r="I22" s="15"/>
      <c r="J22" s="10"/>
      <c r="K22" s="10"/>
      <c r="L22" s="10"/>
      <c r="M22" s="10"/>
      <c r="N22" s="10"/>
      <c r="O22" s="11"/>
    </row>
    <row r="23" spans="2:15" x14ac:dyDescent="0.4">
      <c r="B23" s="6"/>
      <c r="C23" s="10"/>
      <c r="D23" s="10"/>
      <c r="E23" s="10"/>
      <c r="F23" s="10"/>
      <c r="G23" s="10"/>
      <c r="H23" s="10"/>
      <c r="I23" s="15"/>
      <c r="J23" s="10"/>
      <c r="K23" s="10"/>
      <c r="L23" s="10"/>
      <c r="M23" s="10"/>
      <c r="N23" s="10"/>
      <c r="O23" s="11"/>
    </row>
    <row r="24" spans="2:15" x14ac:dyDescent="0.4">
      <c r="B24" s="13" t="s">
        <v>60</v>
      </c>
      <c r="C24" s="10"/>
      <c r="D24" s="10"/>
      <c r="E24" s="10"/>
      <c r="F24" s="10"/>
      <c r="G24" s="10"/>
      <c r="H24" s="10"/>
      <c r="I24" s="15"/>
      <c r="J24" s="10"/>
      <c r="K24" s="10"/>
      <c r="L24" s="10"/>
      <c r="M24" s="10"/>
      <c r="N24" s="10"/>
      <c r="O24" s="11"/>
    </row>
    <row r="25" spans="2:15" x14ac:dyDescent="0.4">
      <c r="B25" s="13" t="s">
        <v>63</v>
      </c>
      <c r="C25" s="11">
        <f>C21^2/H8</f>
        <v>0.43622448979591849</v>
      </c>
      <c r="D25" s="10"/>
      <c r="E25" s="10"/>
      <c r="F25" s="10"/>
      <c r="G25" s="10"/>
      <c r="H25" s="10"/>
      <c r="I25" s="15"/>
      <c r="J25" s="10"/>
      <c r="K25" s="10"/>
      <c r="L25" s="10"/>
      <c r="M25" s="10"/>
      <c r="N25" s="10"/>
      <c r="O25" s="11"/>
    </row>
    <row r="26" spans="2:15" x14ac:dyDescent="0.4">
      <c r="B26" s="13" t="s">
        <v>64</v>
      </c>
      <c r="C26" s="11">
        <f>SQRT(C25)</f>
        <v>0.66047292888953324</v>
      </c>
      <c r="D26" s="11">
        <f>'Excel reg output'!C18</f>
        <v>0.66047292888953313</v>
      </c>
      <c r="E26" s="10">
        <f>C26-D26</f>
        <v>0</v>
      </c>
      <c r="F26" s="10"/>
      <c r="G26" s="10"/>
      <c r="H26" s="10"/>
      <c r="I26" s="15"/>
      <c r="J26" s="10"/>
      <c r="K26" s="10"/>
      <c r="L26" s="10"/>
      <c r="M26" s="10"/>
      <c r="N26" s="10"/>
      <c r="O26" s="11"/>
    </row>
    <row r="27" spans="2:15" x14ac:dyDescent="0.4">
      <c r="B27" s="13" t="s">
        <v>65</v>
      </c>
      <c r="C27" s="11">
        <f>1/C12*L8*C21^2/H8</f>
        <v>8.5063775510204103</v>
      </c>
      <c r="D27" s="11"/>
      <c r="E27" s="10"/>
      <c r="F27" s="10"/>
      <c r="G27" s="10"/>
      <c r="H27" s="10"/>
      <c r="I27" s="15"/>
      <c r="J27" s="10"/>
      <c r="K27" s="10"/>
      <c r="L27" s="10"/>
      <c r="M27" s="10"/>
      <c r="N27" s="10"/>
      <c r="O27" s="11"/>
    </row>
    <row r="28" spans="2:15" x14ac:dyDescent="0.4">
      <c r="B28" s="13" t="s">
        <v>66</v>
      </c>
      <c r="C28" s="11">
        <f>SQRT(C27)</f>
        <v>2.9165694833177573</v>
      </c>
      <c r="D28" s="11">
        <f>'Excel reg output'!C17</f>
        <v>2.9165694833177569</v>
      </c>
      <c r="E28" s="10">
        <f>C28-D28</f>
        <v>0</v>
      </c>
      <c r="F28" s="10"/>
      <c r="G28" s="10"/>
      <c r="H28" s="10"/>
      <c r="I28" s="15"/>
      <c r="J28" s="10"/>
      <c r="K28" s="10"/>
      <c r="L28" s="10"/>
      <c r="M28" s="10"/>
      <c r="N28" s="10"/>
      <c r="O28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zoomScale="85" zoomScaleNormal="85" workbookViewId="0">
      <selection activeCell="F19" sqref="F19"/>
    </sheetView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19" spans="1:9" x14ac:dyDescent="0.4">
      <c r="D19" s="27">
        <f>B17/C17</f>
        <v>0.53879346280513962</v>
      </c>
      <c r="E19" s="28">
        <f>_xlfn.T.DIST.2T(D19,B13)</f>
        <v>0.64397845268852227</v>
      </c>
      <c r="F19" s="27">
        <f>B17-E23*C17</f>
        <v>-10.977557077472559</v>
      </c>
      <c r="G19" s="27">
        <f>B17+C17*E23</f>
        <v>14.120414220329701</v>
      </c>
    </row>
    <row r="20" spans="1:9" x14ac:dyDescent="0.4">
      <c r="D20" s="27">
        <f>B18/C18</f>
        <v>2.0548046676563256</v>
      </c>
      <c r="E20" s="28">
        <f>_xlfn.T.DIST.2T(D20,B13)</f>
        <v>0.17624552895208601</v>
      </c>
      <c r="F20" s="27">
        <f>B18-E23*C18</f>
        <v>-1.484642793269316</v>
      </c>
      <c r="G20" s="27">
        <f>B18+C18*E23</f>
        <v>4.1989285075550304</v>
      </c>
    </row>
    <row r="21" spans="1:9" x14ac:dyDescent="0.4">
      <c r="D21" s="17"/>
      <c r="E21" s="17"/>
      <c r="F21" s="17"/>
      <c r="G21" s="17"/>
    </row>
    <row r="22" spans="1:9" ht="29.15" x14ac:dyDescent="0.4">
      <c r="A22" t="s">
        <v>31</v>
      </c>
      <c r="D22" s="29"/>
      <c r="E22" s="30" t="s">
        <v>67</v>
      </c>
      <c r="F22" s="31" t="s">
        <v>68</v>
      </c>
      <c r="G22" s="31" t="s">
        <v>69</v>
      </c>
    </row>
    <row r="23" spans="1:9" ht="48.9" customHeight="1" thickBot="1" x14ac:dyDescent="0.45">
      <c r="D23" s="32" t="s">
        <v>70</v>
      </c>
      <c r="E23" s="33">
        <f>TINV(0.05,B8-2)</f>
        <v>4.3026527297494637</v>
      </c>
      <c r="F23" s="33">
        <v>4.3</v>
      </c>
      <c r="G23" s="34" t="s">
        <v>71</v>
      </c>
    </row>
    <row r="24" spans="1:9" x14ac:dyDescent="0.4">
      <c r="A24" s="3" t="s">
        <v>32</v>
      </c>
      <c r="B24" s="3" t="s">
        <v>33</v>
      </c>
      <c r="C24" s="3" t="s">
        <v>34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hyperlinks>
    <hyperlink ref="G23" r:id="rId1" location="page=5" xr:uid="{92C7EB1C-9E8A-4741-9DDE-CF2CDD49F2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/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31</v>
      </c>
    </row>
    <row r="23" spans="1:9" ht="15" thickBot="1" x14ac:dyDescent="0.45"/>
    <row r="24" spans="1:9" x14ac:dyDescent="0.4">
      <c r="A24" s="24" t="s">
        <v>32</v>
      </c>
      <c r="B24" s="24" t="s">
        <v>33</v>
      </c>
      <c r="C24" s="24" t="s">
        <v>34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B6EB-A062-42F6-A5A4-7B0E2C41A573}">
  <dimension ref="A1"/>
  <sheetViews>
    <sheetView zoomScale="85" zoomScaleNormal="85" workbookViewId="0">
      <selection activeCell="H23" sqref="H23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Handrolled calcs</vt:lpstr>
      <vt:lpstr>Excel reg output</vt:lpstr>
      <vt:lpstr>Excel reg output charts</vt:lpstr>
      <vt:lpstr>Std Errors Theory SW 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2023-04-03T03:34:08Z</dcterms:modified>
</cp:coreProperties>
</file>