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S23/Lecture16/"/>
    </mc:Choice>
  </mc:AlternateContent>
  <xr:revisionPtr revIDLastSave="181" documentId="8_{16426467-566F-4334-8DDD-BEC063E257DB}" xr6:coauthVersionLast="47" xr6:coauthVersionMax="47" xr10:uidLastSave="{9C706628-4CB5-4CB0-8AD4-F3F2D921002C}"/>
  <bookViews>
    <workbookView xWindow="-103" yWindow="-103" windowWidth="22149" windowHeight="13320" xr2:uid="{6589BF1D-2CC1-4E2F-8F47-CAC41A9A6C4E}"/>
  </bookViews>
  <sheets>
    <sheet name="Handrolled calcs" sheetId="2" r:id="rId1"/>
    <sheet name="Excel reg output" sheetId="3" r:id="rId2"/>
    <sheet name="Excel reg output charts" sheetId="4" r:id="rId3"/>
    <sheet name="Std Errors Theory SW Ch 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3" i="2"/>
  <c r="D15" i="2"/>
  <c r="C15" i="2"/>
  <c r="E15" i="2" s="1"/>
  <c r="D12" i="2"/>
  <c r="D21" i="2"/>
  <c r="D20" i="2"/>
  <c r="D19" i="2"/>
  <c r="D16" i="2"/>
  <c r="D14" i="2"/>
  <c r="C12" i="2"/>
  <c r="E12" i="2" s="1"/>
  <c r="E4" i="2" l="1"/>
  <c r="E5" i="2"/>
  <c r="N5" i="2" s="1"/>
  <c r="E6" i="2"/>
  <c r="N6" i="2" s="1"/>
  <c r="E3" i="2"/>
  <c r="F4" i="2"/>
  <c r="H4" i="2" s="1"/>
  <c r="F5" i="2"/>
  <c r="H5" i="2" s="1"/>
  <c r="F6" i="2"/>
  <c r="H6" i="2" s="1"/>
  <c r="F3" i="2"/>
  <c r="H3" i="2" s="1"/>
  <c r="D8" i="2"/>
  <c r="D9" i="2" s="1"/>
  <c r="C8" i="2"/>
  <c r="C9" i="2" s="1"/>
  <c r="G5" i="2" l="1"/>
  <c r="G4" i="2"/>
  <c r="N4" i="2"/>
  <c r="H8" i="2"/>
  <c r="G3" i="2"/>
  <c r="N3" i="2"/>
  <c r="G6" i="2"/>
  <c r="F8" i="2"/>
  <c r="E8" i="2"/>
  <c r="C14" i="2" l="1"/>
  <c r="G8" i="2"/>
  <c r="N8" i="2"/>
  <c r="C16" i="2" l="1"/>
  <c r="I5" i="2" s="1"/>
  <c r="E14" i="2"/>
  <c r="I3" i="2"/>
  <c r="J3" i="2" s="1"/>
  <c r="I4" i="2"/>
  <c r="K4" i="2" s="1"/>
  <c r="M4" i="2" s="1"/>
  <c r="K5" i="2" l="1"/>
  <c r="M5" i="2" s="1"/>
  <c r="J5" i="2"/>
  <c r="O5" i="2" s="1"/>
  <c r="I6" i="2"/>
  <c r="E16" i="2"/>
  <c r="J4" i="2"/>
  <c r="O4" i="2" s="1"/>
  <c r="I8" i="2"/>
  <c r="K3" i="2"/>
  <c r="O3" i="2"/>
  <c r="K6" i="2" l="1"/>
  <c r="M6" i="2" s="1"/>
  <c r="J6" i="2"/>
  <c r="M3" i="2"/>
  <c r="M8" i="2" s="1"/>
  <c r="O6" i="2" l="1"/>
  <c r="O8" i="2" s="1"/>
  <c r="J8" i="2"/>
  <c r="K8" i="2"/>
  <c r="C19" i="2"/>
  <c r="E19" i="2" s="1"/>
  <c r="N13" i="2"/>
  <c r="O13" i="2" s="1"/>
  <c r="C22" i="2" l="1"/>
  <c r="C20" i="2"/>
  <c r="E20" i="2" s="1"/>
  <c r="C21" i="2"/>
  <c r="E21" i="2" s="1"/>
</calcChain>
</file>

<file path=xl/sharedStrings.xml><?xml version="1.0" encoding="utf-8"?>
<sst xmlns="http://schemas.openxmlformats.org/spreadsheetml/2006/main" count="96" uniqueCount="63">
  <si>
    <t>X</t>
  </si>
  <si>
    <t>Y</t>
  </si>
  <si>
    <t>xy</t>
  </si>
  <si>
    <t>x^2</t>
  </si>
  <si>
    <t>Sum</t>
  </si>
  <si>
    <t>Avg (Ybar Xbar)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</si>
  <si>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</si>
  <si>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</si>
  <si>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</si>
  <si>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</si>
  <si>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</si>
  <si>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</si>
  <si>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</si>
  <si>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</si>
  <si>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</si>
  <si>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</si>
  <si>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</si>
  <si>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</si>
  <si>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</si>
  <si>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</si>
  <si>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</si>
  <si>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</si>
  <si>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</si>
  <si>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</si>
  <si>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</si>
  <si>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</si>
  <si>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</si>
  <si>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</si>
  <si>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</si>
  <si>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</si>
  <si>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</si>
  <si>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</si>
  <si>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</si>
  <si>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</si>
  <si>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</si>
  <si>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y^2</t>
  </si>
  <si>
    <t>R2 = 1 - RSS/TSS</t>
  </si>
  <si>
    <t>RSS</t>
  </si>
  <si>
    <t>TSS</t>
  </si>
  <si>
    <t>ESS</t>
  </si>
  <si>
    <t>u_hat</t>
  </si>
  <si>
    <t>u_hat^2</t>
  </si>
  <si>
    <t>y_hat^2</t>
  </si>
  <si>
    <t>n</t>
  </si>
  <si>
    <t>TSS Check (ESS+RSS)</t>
  </si>
  <si>
    <t>Diff.</t>
  </si>
  <si>
    <t>My Calcs</t>
  </si>
  <si>
    <t>i</t>
  </si>
  <si>
    <t>y_hat = Y_hat - Y_hat_bar</t>
  </si>
  <si>
    <t>Y_hat = b0 + b1 * X</t>
  </si>
  <si>
    <t>Excel</t>
  </si>
  <si>
    <t>aka SSR</t>
  </si>
  <si>
    <t>b0 = Ybar - b1*Xbar</t>
  </si>
  <si>
    <t>y = Y - Ybar</t>
  </si>
  <si>
    <t>x = X - Xbar</t>
  </si>
  <si>
    <t>SER = sqrt (RSS / (n-2))</t>
  </si>
  <si>
    <t>R2 = ESS / TSS</t>
  </si>
  <si>
    <t>Measures of fit</t>
  </si>
  <si>
    <t>b1 = covar(X,Y) / var(X)</t>
  </si>
  <si>
    <t>b1 = xy/x^2 = 19/14</t>
  </si>
  <si>
    <t>Coefficients Standard Errors</t>
  </si>
  <si>
    <t>RMSE = sqrt (RSS / n)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</si>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</sst>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_(* #,##0.000_);_(* \(#,##0.000\);_(* &quot;-&quot;?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Continuous"/>
    </xf>
    <xf numFmtId="164" fontId="0" fillId="0" borderId="0" xfId="1" applyNumberFormat="1" applyFont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164" fontId="2" fillId="0" borderId="3" xfId="1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3" xfId="0" applyFont="1" applyBorder="1"/>
    <xf numFmtId="165" fontId="2" fillId="0" borderId="3" xfId="0" applyNumberFormat="1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165" fontId="0" fillId="0" borderId="0" xfId="0" applyNumberFormat="1"/>
    <xf numFmtId="165" fontId="0" fillId="0" borderId="1" xfId="0" applyNumberFormat="1" applyBorder="1"/>
    <xf numFmtId="166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0" fillId="0" borderId="3" xfId="0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4" fillId="0" borderId="2" xfId="0" applyNumberFormat="1" applyFont="1" applyBorder="1" applyAlignment="1">
      <alignment horizontal="centerContinuous"/>
    </xf>
    <xf numFmtId="165" fontId="4" fillId="0" borderId="2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3" xfId="0" applyFont="1" applyFill="1" applyBorder="1"/>
    <xf numFmtId="1" fontId="0" fillId="0" borderId="3" xfId="1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'Handrolled calcs'!$D$3:$D$6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'Excel reg output charts'!$C$25:$C$28</c:f>
              <c:numCache>
                <c:formatCode>0.000</c:formatCode>
                <c:ptCount val="4"/>
                <c:pt idx="0">
                  <c:v>1.0714285714285716</c:v>
                </c:pt>
                <c:pt idx="1">
                  <c:v>-2</c:v>
                </c:pt>
                <c:pt idx="2">
                  <c:v>-1.3571428571428577</c:v>
                </c:pt>
                <c:pt idx="3">
                  <c:v>2.2857142857142865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F1-42EE-99C6-25D3D9DFD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67056"/>
        <c:axId val="783261648"/>
      </c:scatterChart>
      <c:valAx>
        <c:axId val="783267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61648"/>
        <c:crosses val="autoZero"/>
        <c:crossBetween val="midCat"/>
      </c:valAx>
      <c:valAx>
        <c:axId val="78326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83267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'Handrolled calcs'!$D$3:$D$6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'Handrolled calcs'!$C$3:$C$6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84-4001-A882-57FD3776746C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'Handrolled calcs'!$D$3:$D$6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xVal>
          <c:yVal>
            <c:numRef>
              <c:f>'Excel reg output charts'!$B$25:$B$28</c:f>
              <c:numCache>
                <c:formatCode>0.000</c:formatCode>
                <c:ptCount val="4"/>
                <c:pt idx="0">
                  <c:v>2.9285714285714284</c:v>
                </c:pt>
                <c:pt idx="1">
                  <c:v>7</c:v>
                </c:pt>
                <c:pt idx="2">
                  <c:v>8.3571428571428577</c:v>
                </c:pt>
                <c:pt idx="3">
                  <c:v>9.7142857142857135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84-4001-A882-57FD3776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49584"/>
        <c:axId val="783250000"/>
      </c:scatterChart>
      <c:valAx>
        <c:axId val="783249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50000"/>
        <c:crosses val="autoZero"/>
        <c:crossBetween val="midCat"/>
      </c:valAx>
      <c:valAx>
        <c:axId val="783250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2495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8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94658</xdr:colOff>
      <xdr:row>1</xdr:row>
      <xdr:rowOff>21536</xdr:rowOff>
    </xdr:from>
    <xdr:to>
      <xdr:col>20</xdr:col>
      <xdr:colOff>319470</xdr:colOff>
      <xdr:row>7</xdr:row>
      <xdr:rowOff>117653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9C875C-F606-4C8A-812B-0A7479619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50929" y="206593"/>
          <a:ext cx="3490526" cy="1206460"/>
        </a:xfrm>
        <a:prstGeom prst="rect">
          <a:avLst/>
        </a:prstGeom>
      </xdr:spPr>
    </xdr:pic>
    <xdr:clientData/>
  </xdr:twoCellAnchor>
  <xdr:twoCellAnchor editAs="oneCell">
    <xdr:from>
      <xdr:col>15</xdr:col>
      <xdr:colOff>109640</xdr:colOff>
      <xdr:row>7</xdr:row>
      <xdr:rowOff>180978</xdr:rowOff>
    </xdr:from>
    <xdr:to>
      <xdr:col>20</xdr:col>
      <xdr:colOff>375030</xdr:colOff>
      <xdr:row>12</xdr:row>
      <xdr:rowOff>16327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85931C-DCAE-4526-A19D-CFAC5BB6F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65911" y="1476378"/>
          <a:ext cx="3531104" cy="76063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142797</xdr:colOff>
      <xdr:row>12</xdr:row>
      <xdr:rowOff>79454</xdr:rowOff>
    </xdr:from>
    <xdr:to>
      <xdr:col>19</xdr:col>
      <xdr:colOff>272698</xdr:colOff>
      <xdr:row>17</xdr:row>
      <xdr:rowOff>146260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2AEC88-27D6-4670-A189-7E7264200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79201" y="2307823"/>
          <a:ext cx="2742472" cy="995295"/>
        </a:xfrm>
        <a:prstGeom prst="rect">
          <a:avLst/>
        </a:prstGeom>
      </xdr:spPr>
    </xdr:pic>
    <xdr:clientData/>
  </xdr:twoCellAnchor>
  <xdr:twoCellAnchor editAs="oneCell">
    <xdr:from>
      <xdr:col>15</xdr:col>
      <xdr:colOff>118304</xdr:colOff>
      <xdr:row>17</xdr:row>
      <xdr:rowOff>172570</xdr:rowOff>
    </xdr:from>
    <xdr:to>
      <xdr:col>17</xdr:col>
      <xdr:colOff>291811</xdr:colOff>
      <xdr:row>20</xdr:row>
      <xdr:rowOff>181191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9ECCBC-05FB-4BC6-BFAA-D843D4D5D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54708" y="3329428"/>
          <a:ext cx="1479792" cy="565712"/>
        </a:xfrm>
        <a:prstGeom prst="rect">
          <a:avLst/>
        </a:prstGeom>
      </xdr:spPr>
    </xdr:pic>
    <xdr:clientData/>
  </xdr:twoCellAnchor>
  <xdr:twoCellAnchor editAs="oneCell">
    <xdr:from>
      <xdr:col>17</xdr:col>
      <xdr:colOff>482908</xdr:colOff>
      <xdr:row>17</xdr:row>
      <xdr:rowOff>91998</xdr:rowOff>
    </xdr:from>
    <xdr:to>
      <xdr:col>20</xdr:col>
      <xdr:colOff>126241</xdr:colOff>
      <xdr:row>21</xdr:row>
      <xdr:rowOff>73645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5C7333-368A-45E3-9C18-36F952B01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225597" y="3248856"/>
          <a:ext cx="1602762" cy="724436"/>
        </a:xfrm>
        <a:prstGeom prst="rect">
          <a:avLst/>
        </a:prstGeom>
      </xdr:spPr>
    </xdr:pic>
    <xdr:clientData/>
  </xdr:twoCellAnchor>
  <xdr:twoCellAnchor editAs="oneCell">
    <xdr:from>
      <xdr:col>15</xdr:col>
      <xdr:colOff>141002</xdr:colOff>
      <xdr:row>21</xdr:row>
      <xdr:rowOff>160084</xdr:rowOff>
    </xdr:from>
    <xdr:to>
      <xdr:col>21</xdr:col>
      <xdr:colOff>583166</xdr:colOff>
      <xdr:row>37</xdr:row>
      <xdr:rowOff>165473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E40DB4-818D-44EB-AD4C-3B6B862BC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26308" y="4078941"/>
          <a:ext cx="4361020" cy="2991185"/>
        </a:xfrm>
        <a:prstGeom prst="rect">
          <a:avLst/>
        </a:prstGeom>
      </xdr:spPr>
    </xdr:pic>
    <xdr:clientData/>
  </xdr:twoCellAnchor>
  <xdr:twoCellAnchor editAs="oneCell">
    <xdr:from>
      <xdr:col>15</xdr:col>
      <xdr:colOff>43910</xdr:colOff>
      <xdr:row>38</xdr:row>
      <xdr:rowOff>41787</xdr:rowOff>
    </xdr:from>
    <xdr:to>
      <xdr:col>21</xdr:col>
      <xdr:colOff>450417</xdr:colOff>
      <xdr:row>40</xdr:row>
      <xdr:rowOff>141662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8D1AC49-1A4C-4707-A895-C8539C360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329216" y="7133053"/>
          <a:ext cx="4325363" cy="473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255814</xdr:colOff>
      <xdr:row>0</xdr:row>
      <xdr:rowOff>179613</xdr:rowOff>
    </xdr:from>
    <xdr:to>
      <xdr:col>15</xdr:col>
      <xdr:colOff>277586</xdr:colOff>
      <xdr:row>14</xdr:row>
      <xdr:rowOff>70757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589A13-2EE9-CA34-4393-B132D8D9D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239486</xdr:colOff>
      <xdr:row>14</xdr:row>
      <xdr:rowOff>185058</xdr:rowOff>
    </xdr:from>
    <xdr:to>
      <xdr:col>15</xdr:col>
      <xdr:colOff>332014</xdr:colOff>
      <xdr:row>29</xdr:row>
      <xdr:rowOff>5443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7812F-D9B7-9C43-777A-FFA8C3955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450602</xdr:colOff>
      <xdr:row>1</xdr:row>
      <xdr:rowOff>21771</xdr:rowOff>
    </xdr:from>
    <xdr:to>
      <xdr:col>19</xdr:col>
      <xdr:colOff>534110</xdr:colOff>
      <xdr:row>23</xdr:row>
      <xdr:rowOff>5443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A5F918-F1F9-4A90-AE8A-CFA74C1F0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2031" y="206828"/>
          <a:ext cx="5961793" cy="4054929"/>
        </a:xfrm>
        <a:prstGeom prst="rect">
          <a:avLst/>
        </a:prstGeom>
      </xdr:spPr>
    </xdr:pic>
    <xdr:clientData/>
  </xdr:twoCellAnchor>
  <xdr:twoCellAnchor editAs="oneCell">
    <xdr:from>
      <xdr:col>0</xdr:col>
      <xdr:colOff>328493</xdr:colOff>
      <xdr:row>1</xdr:row>
      <xdr:rowOff>62753</xdr:rowOff>
    </xdr:from>
    <xdr:to>
      <xdr:col>9</xdr:col>
      <xdr:colOff>573650</xdr:colOff>
      <xdr:row>13</xdr:row>
      <xdr:rowOff>35539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F57ED8-F2D3-4DAE-856C-41D12F87B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8493" y="248451"/>
          <a:ext cx="6123443" cy="2201155"/>
        </a:xfrm>
        <a:prstGeom prst="rect">
          <a:avLst/>
        </a:prstGeom>
      </xdr:spPr>
    </xdr:pic>
    <xdr:clientData/>
  </xdr:twoCellAnchor>
  <xdr:twoCellAnchor editAs="oneCell">
    <xdr:from>
      <xdr:col>10</xdr:col>
      <xdr:colOff>322409</xdr:colOff>
      <xdr:row>22</xdr:row>
      <xdr:rowOff>143601</xdr:rowOff>
    </xdr:from>
    <xdr:to>
      <xdr:col>19</xdr:col>
      <xdr:colOff>357172</xdr:colOff>
      <xdr:row>26</xdr:row>
      <xdr:rowOff>44824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4313F3-C8FF-460A-91D1-695EAA05C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3837" y="4228946"/>
          <a:ext cx="5913049" cy="644012"/>
        </a:xfrm>
        <a:prstGeom prst="rect">
          <a:avLst/>
        </a:prstGeom>
      </xdr:spPr>
    </xdr:pic>
    <xdr:clientData/>
  </xdr:twoCellAnchor>
  <xdr:twoCellAnchor editAs="oneCell">
    <xdr:from>
      <xdr:col>10</xdr:col>
      <xdr:colOff>429986</xdr:colOff>
      <xdr:row>27</xdr:row>
      <xdr:rowOff>117980</xdr:rowOff>
    </xdr:from>
    <xdr:to>
      <xdr:col>19</xdr:col>
      <xdr:colOff>85366</xdr:colOff>
      <xdr:row>32</xdr:row>
      <xdr:rowOff>90115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00B0D0-85A2-4266-8214-F20BC233C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61414" y="5131812"/>
          <a:ext cx="5533666" cy="900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66E68-70AA-48CD-BC1B-6FC4AADFB492}">
  <dimension ref="B2:O28"/>
  <sheetViews>
    <sheetView showGridLines="0" tabSelected="1" zoomScale="85" zoomScaleNormal="85" workbookViewId="0">
      <selection activeCell="B25" sqref="B25"/>
    </sheetView>
  </sheetViews>
  <sheetFormatPr defaultRowHeight="14.6" x14ac:dyDescent="0.4"/>
  <cols>
    <col min="1" max="1" width="2.3828125" customWidth="1"/>
    <col min="2" max="2" width="20.15234375" bestFit="1" customWidth="1"/>
    <col min="3" max="5" width="12" style="1" customWidth="1"/>
    <col min="6" max="6" width="10.15234375" style="1" bestFit="1" customWidth="1"/>
    <col min="7" max="8" width="8.3828125" style="1" customWidth="1"/>
    <col min="9" max="9" width="16.765625" style="22" bestFit="1" customWidth="1"/>
    <col min="10" max="10" width="7.84375" style="1" customWidth="1"/>
    <col min="11" max="11" width="22.69140625" style="1" bestFit="1" customWidth="1"/>
    <col min="12" max="12" width="11.61328125" style="1" customWidth="1"/>
    <col min="13" max="13" width="7.84375" style="1" customWidth="1"/>
    <col min="14" max="14" width="10.23046875" style="1" customWidth="1"/>
    <col min="15" max="15" width="9.3046875" style="5" customWidth="1"/>
  </cols>
  <sheetData>
    <row r="2" spans="2:15" x14ac:dyDescent="0.4">
      <c r="B2" s="25" t="s">
        <v>47</v>
      </c>
      <c r="C2" s="7" t="s">
        <v>1</v>
      </c>
      <c r="D2" s="7" t="s">
        <v>0</v>
      </c>
      <c r="E2" s="7" t="s">
        <v>53</v>
      </c>
      <c r="F2" s="7" t="s">
        <v>54</v>
      </c>
      <c r="G2" s="7" t="s">
        <v>2</v>
      </c>
      <c r="H2" s="7" t="s">
        <v>3</v>
      </c>
      <c r="I2" s="14" t="s">
        <v>49</v>
      </c>
      <c r="J2" s="7" t="s">
        <v>40</v>
      </c>
      <c r="K2" s="14" t="s">
        <v>48</v>
      </c>
      <c r="L2" s="14" t="s">
        <v>62</v>
      </c>
      <c r="M2" s="7" t="s">
        <v>42</v>
      </c>
      <c r="N2" s="7" t="s">
        <v>35</v>
      </c>
      <c r="O2" s="8" t="s">
        <v>41</v>
      </c>
    </row>
    <row r="3" spans="2:15" x14ac:dyDescent="0.4">
      <c r="B3" s="21">
        <v>1</v>
      </c>
      <c r="C3" s="9">
        <v>4</v>
      </c>
      <c r="D3" s="9">
        <v>1</v>
      </c>
      <c r="E3" s="10">
        <f>C3-AVERAGE($C$3:$C$6)</f>
        <v>-3</v>
      </c>
      <c r="F3" s="10">
        <f>D3-AVERAGE($D$3:$D$6)</f>
        <v>-3</v>
      </c>
      <c r="G3" s="10">
        <f>E3*F3</f>
        <v>9</v>
      </c>
      <c r="H3" s="10">
        <f>F3^2</f>
        <v>9</v>
      </c>
      <c r="I3" s="12">
        <f>$C$16+D3*$C$14</f>
        <v>2.9285714285714284</v>
      </c>
      <c r="J3" s="12">
        <f>C3-I3</f>
        <v>1.0714285714285716</v>
      </c>
      <c r="K3" s="15">
        <f>I3-$C$9</f>
        <v>-4.0714285714285712</v>
      </c>
      <c r="L3" s="27">
        <f>D3^2</f>
        <v>1</v>
      </c>
      <c r="M3" s="15">
        <f>K3^2</f>
        <v>16.576530612244895</v>
      </c>
      <c r="N3" s="10">
        <f>E3^2</f>
        <v>9</v>
      </c>
      <c r="O3" s="11">
        <f>J3^2</f>
        <v>1.1479591836734697</v>
      </c>
    </row>
    <row r="4" spans="2:15" x14ac:dyDescent="0.4">
      <c r="B4" s="21">
        <v>2</v>
      </c>
      <c r="C4" s="9">
        <v>5</v>
      </c>
      <c r="D4" s="9">
        <v>4</v>
      </c>
      <c r="E4" s="10">
        <f t="shared" ref="E4:E6" si="0">C4-AVERAGE($C$3:$C$6)</f>
        <v>-2</v>
      </c>
      <c r="F4" s="10">
        <f t="shared" ref="F4:F6" si="1">D4-AVERAGE($D$3:$D$6)</f>
        <v>0</v>
      </c>
      <c r="G4" s="10">
        <f t="shared" ref="G4:G6" si="2">E4*F4</f>
        <v>0</v>
      </c>
      <c r="H4" s="10">
        <f t="shared" ref="H4:H6" si="3">F4^2</f>
        <v>0</v>
      </c>
      <c r="I4" s="12">
        <f>$C$16+D4*$C$14</f>
        <v>7</v>
      </c>
      <c r="J4" s="12">
        <f t="shared" ref="J4:J6" si="4">C4-I4</f>
        <v>-2</v>
      </c>
      <c r="K4" s="15">
        <f t="shared" ref="K4:K6" si="5">I4-$C$9</f>
        <v>0</v>
      </c>
      <c r="L4" s="27">
        <f t="shared" ref="L4:L6" si="6">D4^2</f>
        <v>16</v>
      </c>
      <c r="M4" s="15">
        <f t="shared" ref="M4:M6" si="7">K4^2</f>
        <v>0</v>
      </c>
      <c r="N4" s="10">
        <f t="shared" ref="N4:N6" si="8">E4^2</f>
        <v>4</v>
      </c>
      <c r="O4" s="11">
        <f t="shared" ref="O4:O6" si="9">J4^2</f>
        <v>4</v>
      </c>
    </row>
    <row r="5" spans="2:15" x14ac:dyDescent="0.4">
      <c r="B5" s="21">
        <v>3</v>
      </c>
      <c r="C5" s="9">
        <v>7</v>
      </c>
      <c r="D5" s="9">
        <v>5</v>
      </c>
      <c r="E5" s="10">
        <f t="shared" si="0"/>
        <v>0</v>
      </c>
      <c r="F5" s="10">
        <f t="shared" si="1"/>
        <v>1</v>
      </c>
      <c r="G5" s="10">
        <f t="shared" si="2"/>
        <v>0</v>
      </c>
      <c r="H5" s="10">
        <f t="shared" si="3"/>
        <v>1</v>
      </c>
      <c r="I5" s="12">
        <f>$C$16+D5*$C$14</f>
        <v>8.3571428571428577</v>
      </c>
      <c r="J5" s="12">
        <f t="shared" si="4"/>
        <v>-1.3571428571428577</v>
      </c>
      <c r="K5" s="15">
        <f t="shared" si="5"/>
        <v>1.3571428571428577</v>
      </c>
      <c r="L5" s="27">
        <f t="shared" si="6"/>
        <v>25</v>
      </c>
      <c r="M5" s="15">
        <f t="shared" si="7"/>
        <v>1.8418367346938789</v>
      </c>
      <c r="N5" s="10">
        <f t="shared" si="8"/>
        <v>0</v>
      </c>
      <c r="O5" s="11">
        <f t="shared" si="9"/>
        <v>1.8418367346938789</v>
      </c>
    </row>
    <row r="6" spans="2:15" x14ac:dyDescent="0.4">
      <c r="B6" s="21">
        <v>4</v>
      </c>
      <c r="C6" s="9">
        <v>12</v>
      </c>
      <c r="D6" s="9">
        <v>6</v>
      </c>
      <c r="E6" s="10">
        <f t="shared" si="0"/>
        <v>5</v>
      </c>
      <c r="F6" s="10">
        <f t="shared" si="1"/>
        <v>2</v>
      </c>
      <c r="G6" s="10">
        <f t="shared" si="2"/>
        <v>10</v>
      </c>
      <c r="H6" s="10">
        <f t="shared" si="3"/>
        <v>4</v>
      </c>
      <c r="I6" s="12">
        <f>$C$16+D6*$C$14</f>
        <v>9.7142857142857135</v>
      </c>
      <c r="J6" s="12">
        <f t="shared" si="4"/>
        <v>2.2857142857142865</v>
      </c>
      <c r="K6" s="15">
        <f t="shared" si="5"/>
        <v>2.7142857142857135</v>
      </c>
      <c r="L6" s="27">
        <f t="shared" si="6"/>
        <v>36</v>
      </c>
      <c r="M6" s="15">
        <f t="shared" si="7"/>
        <v>7.3673469387755057</v>
      </c>
      <c r="N6" s="10">
        <f t="shared" si="8"/>
        <v>25</v>
      </c>
      <c r="O6" s="11">
        <f t="shared" si="9"/>
        <v>5.2244897959183705</v>
      </c>
    </row>
    <row r="7" spans="2:15" x14ac:dyDescent="0.4">
      <c r="B7" s="6"/>
      <c r="C7" s="10"/>
      <c r="D7" s="10"/>
      <c r="E7" s="10"/>
      <c r="F7" s="10"/>
      <c r="G7" s="10"/>
      <c r="H7" s="10"/>
      <c r="I7" s="15"/>
      <c r="J7" s="10"/>
      <c r="K7" s="10"/>
      <c r="L7" s="10"/>
      <c r="M7" s="10"/>
      <c r="N7" s="10"/>
      <c r="O7" s="11"/>
    </row>
    <row r="8" spans="2:15" x14ac:dyDescent="0.4">
      <c r="B8" s="13" t="s">
        <v>4</v>
      </c>
      <c r="C8" s="7">
        <f>SUM(C3:C6)</f>
        <v>28</v>
      </c>
      <c r="D8" s="7">
        <f>SUM(D3:D6)</f>
        <v>16</v>
      </c>
      <c r="E8" s="7">
        <f t="shared" ref="E8:O8" si="10">SUM(E3:E6)</f>
        <v>0</v>
      </c>
      <c r="F8" s="7">
        <f t="shared" si="10"/>
        <v>0</v>
      </c>
      <c r="G8" s="7">
        <f t="shared" si="10"/>
        <v>19</v>
      </c>
      <c r="H8" s="7">
        <f t="shared" si="10"/>
        <v>14</v>
      </c>
      <c r="I8" s="14">
        <f t="shared" si="10"/>
        <v>28</v>
      </c>
      <c r="J8" s="7">
        <f t="shared" si="10"/>
        <v>0</v>
      </c>
      <c r="K8" s="7">
        <f t="shared" si="10"/>
        <v>0</v>
      </c>
      <c r="L8" s="7"/>
      <c r="M8" s="14">
        <f t="shared" si="10"/>
        <v>25.785714285714278</v>
      </c>
      <c r="N8" s="7">
        <f t="shared" si="10"/>
        <v>38</v>
      </c>
      <c r="O8" s="8">
        <f t="shared" si="10"/>
        <v>12.214285714285719</v>
      </c>
    </row>
    <row r="9" spans="2:15" x14ac:dyDescent="0.4">
      <c r="B9" s="13" t="s">
        <v>5</v>
      </c>
      <c r="C9" s="7">
        <f>C8/4</f>
        <v>7</v>
      </c>
      <c r="D9" s="7">
        <f>D8/4</f>
        <v>4</v>
      </c>
      <c r="E9" s="7"/>
      <c r="F9" s="7"/>
      <c r="G9" s="7"/>
      <c r="H9" s="7"/>
      <c r="I9" s="14"/>
      <c r="J9" s="7"/>
      <c r="K9" s="7"/>
      <c r="L9" s="7"/>
      <c r="M9" s="7" t="s">
        <v>39</v>
      </c>
      <c r="N9" s="7" t="s">
        <v>38</v>
      </c>
      <c r="O9" s="8" t="s">
        <v>37</v>
      </c>
    </row>
    <row r="10" spans="2:15" x14ac:dyDescent="0.4">
      <c r="B10" s="6"/>
      <c r="C10" s="10"/>
      <c r="D10" s="10"/>
      <c r="E10" s="10"/>
      <c r="F10" s="7"/>
      <c r="G10" s="7"/>
      <c r="H10" s="7"/>
      <c r="I10" s="14"/>
      <c r="J10" s="7"/>
      <c r="K10" s="7"/>
      <c r="L10" s="7"/>
      <c r="M10" s="7"/>
      <c r="N10" s="7"/>
      <c r="O10" s="8" t="s">
        <v>51</v>
      </c>
    </row>
    <row r="11" spans="2:15" x14ac:dyDescent="0.4">
      <c r="B11" s="13"/>
      <c r="C11" s="7" t="s">
        <v>46</v>
      </c>
      <c r="D11" s="7" t="s">
        <v>50</v>
      </c>
      <c r="E11" s="7" t="s">
        <v>45</v>
      </c>
      <c r="F11" s="7"/>
      <c r="G11" s="7"/>
      <c r="H11" s="7"/>
      <c r="I11" s="14"/>
      <c r="J11" s="7"/>
      <c r="K11" s="7"/>
      <c r="L11" s="7"/>
      <c r="M11" s="7"/>
      <c r="N11" s="7"/>
      <c r="O11" s="8"/>
    </row>
    <row r="12" spans="2:15" x14ac:dyDescent="0.4">
      <c r="B12" s="13" t="s">
        <v>43</v>
      </c>
      <c r="C12" s="7">
        <f>COUNT(C3:C6)</f>
        <v>4</v>
      </c>
      <c r="D12" s="10">
        <f>'Excel reg output'!B8</f>
        <v>4</v>
      </c>
      <c r="E12" s="10">
        <f>C12-D12</f>
        <v>0</v>
      </c>
      <c r="F12" s="7"/>
      <c r="G12" s="7"/>
      <c r="H12" s="7"/>
      <c r="I12" s="14"/>
      <c r="J12" s="7"/>
      <c r="K12" s="7"/>
      <c r="L12" s="7"/>
      <c r="M12" s="7"/>
      <c r="N12" s="20" t="s">
        <v>44</v>
      </c>
      <c r="O12" s="11" t="s">
        <v>45</v>
      </c>
    </row>
    <row r="13" spans="2:15" x14ac:dyDescent="0.4">
      <c r="B13" s="26" t="s">
        <v>23</v>
      </c>
      <c r="C13" s="10"/>
      <c r="D13" s="10"/>
      <c r="E13" s="10"/>
      <c r="F13" s="7"/>
      <c r="G13" s="7"/>
      <c r="H13" s="10"/>
      <c r="I13" s="15"/>
      <c r="J13" s="10"/>
      <c r="K13" s="10"/>
      <c r="L13" s="10"/>
      <c r="M13" s="10"/>
      <c r="N13" s="19">
        <f>M8+O8</f>
        <v>38</v>
      </c>
      <c r="O13" s="12">
        <f>N8-N13</f>
        <v>0</v>
      </c>
    </row>
    <row r="14" spans="2:15" x14ac:dyDescent="0.4">
      <c r="B14" s="13" t="s">
        <v>59</v>
      </c>
      <c r="C14" s="16">
        <f>SUM(G3:G6)/SUM(H3:H6)</f>
        <v>1.3571428571428572</v>
      </c>
      <c r="D14" s="15">
        <f>'Excel reg output'!B18</f>
        <v>1.3571428571428572</v>
      </c>
      <c r="E14" s="10">
        <f t="shared" ref="E14:E20" si="11">C14-D14</f>
        <v>0</v>
      </c>
      <c r="F14" s="10"/>
      <c r="G14" s="10"/>
      <c r="H14" s="10"/>
      <c r="I14" s="15"/>
      <c r="J14" s="10"/>
      <c r="K14" s="10"/>
      <c r="L14" s="10"/>
      <c r="M14" s="10"/>
      <c r="N14" s="10"/>
      <c r="O14" s="11"/>
    </row>
    <row r="15" spans="2:15" x14ac:dyDescent="0.4">
      <c r="B15" s="7" t="s">
        <v>58</v>
      </c>
      <c r="C15" s="14">
        <f>_xlfn.COVARIANCE.P(C3:C6,D3:D6)/_xlfn.VAR.P(D3:D6)</f>
        <v>1.3571428571428572</v>
      </c>
      <c r="D15" s="15">
        <f>'Excel reg output'!B18</f>
        <v>1.3571428571428572</v>
      </c>
      <c r="E15" s="10">
        <f t="shared" si="11"/>
        <v>0</v>
      </c>
      <c r="F15" s="10"/>
      <c r="G15" s="10"/>
      <c r="H15" s="10"/>
      <c r="I15" s="15"/>
      <c r="J15" s="10"/>
      <c r="K15" s="10"/>
      <c r="L15" s="10"/>
      <c r="M15" s="10"/>
      <c r="N15" s="19"/>
      <c r="O15" s="12"/>
    </row>
    <row r="16" spans="2:15" x14ac:dyDescent="0.4">
      <c r="B16" s="13" t="s">
        <v>52</v>
      </c>
      <c r="C16" s="16">
        <f>C9-C14*D9</f>
        <v>1.5714285714285712</v>
      </c>
      <c r="D16" s="15">
        <f>'Excel reg output'!B17</f>
        <v>1.5714285714285712</v>
      </c>
      <c r="E16" s="10">
        <f>C16-D16</f>
        <v>0</v>
      </c>
      <c r="F16" s="10"/>
      <c r="G16" s="10"/>
      <c r="H16" s="10"/>
      <c r="I16" s="15"/>
      <c r="J16" s="10"/>
      <c r="K16" s="10"/>
      <c r="L16" s="10"/>
      <c r="M16" s="10"/>
      <c r="N16" s="10"/>
      <c r="O16" s="11"/>
    </row>
    <row r="17" spans="2:15" x14ac:dyDescent="0.4">
      <c r="B17" s="6"/>
      <c r="C17" s="10"/>
      <c r="D17" s="10"/>
      <c r="E17" s="10"/>
      <c r="F17" s="10"/>
      <c r="G17" s="10"/>
      <c r="H17" s="10"/>
      <c r="I17" s="15"/>
      <c r="J17" s="10"/>
      <c r="K17" s="10"/>
      <c r="L17" s="10"/>
      <c r="M17" s="10"/>
      <c r="N17" s="19"/>
      <c r="O17" s="12"/>
    </row>
    <row r="18" spans="2:15" x14ac:dyDescent="0.4">
      <c r="B18" s="13" t="s">
        <v>57</v>
      </c>
      <c r="C18" s="16"/>
      <c r="D18" s="15"/>
      <c r="E18" s="10"/>
      <c r="F18" s="10"/>
      <c r="G18" s="10"/>
      <c r="H18" s="10"/>
      <c r="I18" s="15"/>
      <c r="J18" s="10"/>
      <c r="K18" s="10"/>
      <c r="L18" s="10"/>
      <c r="M18" s="10"/>
      <c r="N18" s="10"/>
      <c r="O18" s="11"/>
    </row>
    <row r="19" spans="2:15" x14ac:dyDescent="0.4">
      <c r="B19" s="13" t="s">
        <v>56</v>
      </c>
      <c r="C19" s="16">
        <f>M8/N8</f>
        <v>0.67857142857142838</v>
      </c>
      <c r="D19" s="15">
        <f>'Excel reg output'!B5</f>
        <v>0.67857142857142871</v>
      </c>
      <c r="E19" s="10">
        <f>C19-D19</f>
        <v>0</v>
      </c>
      <c r="F19" s="10"/>
      <c r="G19" s="10"/>
      <c r="H19" s="10"/>
      <c r="I19" s="15"/>
      <c r="J19" s="10"/>
      <c r="K19" s="10"/>
      <c r="L19" s="10"/>
      <c r="M19" s="10"/>
      <c r="N19" s="10"/>
      <c r="O19" s="11"/>
    </row>
    <row r="20" spans="2:15" x14ac:dyDescent="0.4">
      <c r="B20" s="13" t="s">
        <v>36</v>
      </c>
      <c r="C20" s="14">
        <f>1-O8/N8</f>
        <v>0.67857142857142838</v>
      </c>
      <c r="D20" s="15">
        <f>'Excel reg output'!B5</f>
        <v>0.67857142857142871</v>
      </c>
      <c r="E20" s="10">
        <f>C20-D20</f>
        <v>0</v>
      </c>
      <c r="F20" s="10"/>
      <c r="G20" s="10"/>
      <c r="H20" s="10"/>
      <c r="I20" s="15"/>
      <c r="J20" s="10"/>
      <c r="K20" s="10"/>
      <c r="L20" s="10"/>
      <c r="M20" s="10"/>
      <c r="N20" s="10"/>
      <c r="O20" s="11"/>
    </row>
    <row r="21" spans="2:15" x14ac:dyDescent="0.4">
      <c r="B21" s="13" t="s">
        <v>55</v>
      </c>
      <c r="C21" s="14">
        <f>SQRT(O8/(C12-2))</f>
        <v>2.4712634131437423</v>
      </c>
      <c r="D21" s="15">
        <f>'Excel reg output'!B7</f>
        <v>2.4712634131437414</v>
      </c>
      <c r="E21" s="10">
        <f>C21-D21</f>
        <v>0</v>
      </c>
      <c r="F21" s="10"/>
      <c r="G21" s="10"/>
      <c r="H21" s="10"/>
      <c r="I21" s="15"/>
      <c r="J21" s="10"/>
      <c r="K21" s="10"/>
      <c r="L21" s="10"/>
      <c r="M21" s="10"/>
      <c r="N21" s="10"/>
      <c r="O21" s="11"/>
    </row>
    <row r="22" spans="2:15" x14ac:dyDescent="0.4">
      <c r="B22" s="13" t="s">
        <v>61</v>
      </c>
      <c r="C22" s="14">
        <f>SQRT(O8/C12)</f>
        <v>1.7474471175321529</v>
      </c>
      <c r="D22" s="10"/>
      <c r="E22" s="15"/>
      <c r="F22" s="10"/>
      <c r="G22" s="10"/>
      <c r="H22" s="10"/>
      <c r="I22" s="15"/>
      <c r="J22" s="10"/>
      <c r="K22" s="10"/>
      <c r="L22" s="10"/>
      <c r="M22" s="10"/>
      <c r="N22" s="10"/>
      <c r="O22" s="11"/>
    </row>
    <row r="23" spans="2:15" x14ac:dyDescent="0.4">
      <c r="B23" s="6"/>
      <c r="C23" s="10"/>
      <c r="D23" s="10"/>
      <c r="E23" s="10"/>
      <c r="F23" s="10"/>
      <c r="G23" s="10"/>
      <c r="H23" s="10"/>
      <c r="I23" s="15"/>
      <c r="J23" s="10"/>
      <c r="K23" s="10"/>
      <c r="L23" s="10"/>
      <c r="M23" s="10"/>
      <c r="N23" s="10"/>
      <c r="O23" s="11"/>
    </row>
    <row r="24" spans="2:15" x14ac:dyDescent="0.4">
      <c r="B24" s="26" t="s">
        <v>60</v>
      </c>
      <c r="C24" s="10"/>
      <c r="D24" s="10"/>
      <c r="E24" s="10"/>
      <c r="F24" s="10"/>
      <c r="G24" s="10"/>
      <c r="H24" s="10"/>
      <c r="I24" s="15"/>
      <c r="J24" s="10"/>
      <c r="K24" s="10"/>
      <c r="L24" s="10"/>
      <c r="M24" s="10"/>
      <c r="N24" s="10"/>
      <c r="O24" s="11"/>
    </row>
    <row r="25" spans="2:15" x14ac:dyDescent="0.4">
      <c r="B25" s="6"/>
      <c r="C25" s="10"/>
      <c r="D25" s="10"/>
      <c r="E25" s="10"/>
      <c r="F25" s="10"/>
      <c r="G25" s="10"/>
      <c r="H25" s="10"/>
      <c r="I25" s="15"/>
      <c r="J25" s="10"/>
      <c r="K25" s="10"/>
      <c r="L25" s="10"/>
      <c r="M25" s="10"/>
      <c r="N25" s="10"/>
      <c r="O25" s="11"/>
    </row>
    <row r="26" spans="2:15" x14ac:dyDescent="0.4">
      <c r="B26" s="6"/>
      <c r="C26" s="10"/>
      <c r="D26" s="10"/>
      <c r="E26" s="10"/>
      <c r="F26" s="10"/>
      <c r="G26" s="10"/>
      <c r="H26" s="10"/>
      <c r="I26" s="15"/>
      <c r="J26" s="10"/>
      <c r="K26" s="10"/>
      <c r="L26" s="10"/>
      <c r="M26" s="10"/>
      <c r="N26" s="10"/>
      <c r="O26" s="11"/>
    </row>
    <row r="27" spans="2:15" x14ac:dyDescent="0.4">
      <c r="B27" s="6"/>
      <c r="C27" s="10"/>
      <c r="D27" s="10"/>
      <c r="E27" s="10"/>
      <c r="F27" s="10"/>
      <c r="G27" s="10"/>
      <c r="H27" s="10"/>
      <c r="I27" s="15"/>
      <c r="J27" s="10"/>
      <c r="K27" s="10"/>
      <c r="L27" s="10"/>
      <c r="M27" s="10"/>
      <c r="N27" s="10"/>
      <c r="O27" s="11"/>
    </row>
    <row r="28" spans="2:15" x14ac:dyDescent="0.4">
      <c r="B28" s="6"/>
      <c r="C28" s="10"/>
      <c r="D28" s="10"/>
      <c r="E28" s="10"/>
      <c r="F28" s="10"/>
      <c r="G28" s="10"/>
      <c r="H28" s="10"/>
      <c r="I28" s="15"/>
      <c r="J28" s="10"/>
      <c r="K28" s="10"/>
      <c r="L28" s="10"/>
      <c r="M28" s="10"/>
      <c r="N28" s="10"/>
      <c r="O28" s="11"/>
    </row>
  </sheetData>
  <pageMargins left="0.25" right="0.25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A9334-EAE6-4EF0-B554-B1B13AE9F515}">
  <sheetPr>
    <tabColor theme="9" tint="0.79998168889431442"/>
  </sheetPr>
  <dimension ref="A1:I28"/>
  <sheetViews>
    <sheetView workbookViewId="0"/>
  </sheetViews>
  <sheetFormatPr defaultRowHeight="14.6" x14ac:dyDescent="0.4"/>
  <cols>
    <col min="1" max="1" width="17.3046875" customWidth="1"/>
    <col min="2" max="2" width="11.84375" bestFit="1" customWidth="1"/>
    <col min="3" max="3" width="13.84375" bestFit="1" customWidth="1"/>
    <col min="4" max="5" width="11.84375" bestFit="1" customWidth="1"/>
    <col min="6" max="6" width="12.84375" bestFit="1" customWidth="1"/>
    <col min="7" max="7" width="11.84375" bestFit="1" customWidth="1"/>
    <col min="8" max="8" width="12.3828125" bestFit="1" customWidth="1"/>
    <col min="9" max="9" width="12" bestFit="1" customWidth="1"/>
  </cols>
  <sheetData>
    <row r="1" spans="1:9" x14ac:dyDescent="0.4">
      <c r="A1" t="s">
        <v>6</v>
      </c>
    </row>
    <row r="2" spans="1:9" ht="15" thickBot="1" x14ac:dyDescent="0.45"/>
    <row r="3" spans="1:9" x14ac:dyDescent="0.4">
      <c r="A3" s="4" t="s">
        <v>7</v>
      </c>
      <c r="B3" s="4"/>
    </row>
    <row r="4" spans="1:9" x14ac:dyDescent="0.4">
      <c r="A4" t="s">
        <v>8</v>
      </c>
      <c r="B4" s="17">
        <v>0.82375447104791411</v>
      </c>
    </row>
    <row r="5" spans="1:9" x14ac:dyDescent="0.4">
      <c r="A5" t="s">
        <v>9</v>
      </c>
      <c r="B5" s="17">
        <v>0.67857142857142871</v>
      </c>
    </row>
    <row r="6" spans="1:9" x14ac:dyDescent="0.4">
      <c r="A6" t="s">
        <v>10</v>
      </c>
      <c r="B6" s="17">
        <v>0.51785714285714302</v>
      </c>
    </row>
    <row r="7" spans="1:9" x14ac:dyDescent="0.4">
      <c r="A7" t="s">
        <v>11</v>
      </c>
      <c r="B7" s="17">
        <v>2.4712634131437414</v>
      </c>
    </row>
    <row r="8" spans="1:9" ht="15" thickBot="1" x14ac:dyDescent="0.45">
      <c r="A8" s="2" t="s">
        <v>12</v>
      </c>
      <c r="B8" s="2">
        <v>4</v>
      </c>
    </row>
    <row r="10" spans="1:9" ht="15" thickBot="1" x14ac:dyDescent="0.45">
      <c r="A10" t="s">
        <v>13</v>
      </c>
    </row>
    <row r="11" spans="1:9" x14ac:dyDescent="0.4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4">
      <c r="A12" t="s">
        <v>14</v>
      </c>
      <c r="B12">
        <v>1</v>
      </c>
      <c r="C12" s="17">
        <v>25.785714285714292</v>
      </c>
      <c r="D12" s="17">
        <v>25.785714285714292</v>
      </c>
      <c r="E12" s="17">
        <v>4.222222222222225</v>
      </c>
      <c r="F12" s="17">
        <v>0.17624552895208589</v>
      </c>
    </row>
    <row r="13" spans="1:9" x14ac:dyDescent="0.4">
      <c r="A13" t="s">
        <v>15</v>
      </c>
      <c r="B13">
        <v>2</v>
      </c>
      <c r="C13" s="17">
        <v>12.21428571428571</v>
      </c>
      <c r="D13" s="17">
        <v>6.107142857142855</v>
      </c>
      <c r="E13" s="17"/>
      <c r="F13" s="17"/>
    </row>
    <row r="14" spans="1:9" ht="15" thickBot="1" x14ac:dyDescent="0.45">
      <c r="A14" s="2" t="s">
        <v>16</v>
      </c>
      <c r="B14" s="2">
        <v>3</v>
      </c>
      <c r="C14" s="18">
        <v>38</v>
      </c>
      <c r="D14" s="18"/>
      <c r="E14" s="18"/>
      <c r="F14" s="18"/>
    </row>
    <row r="15" spans="1:9" ht="15" thickBot="1" x14ac:dyDescent="0.45"/>
    <row r="16" spans="1:9" x14ac:dyDescent="0.4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4">
      <c r="A17" t="s">
        <v>17</v>
      </c>
      <c r="B17" s="17">
        <v>1.5714285714285712</v>
      </c>
      <c r="C17" s="17">
        <v>2.9165694833177569</v>
      </c>
      <c r="D17" s="17">
        <v>0.53879346280513962</v>
      </c>
      <c r="E17" s="17">
        <v>0.64397845268852227</v>
      </c>
      <c r="F17" s="17">
        <v>-10.977557077472559</v>
      </c>
      <c r="G17" s="17">
        <v>14.120414220329701</v>
      </c>
      <c r="H17" s="17">
        <v>-10.977557077472559</v>
      </c>
      <c r="I17" s="17">
        <v>14.120414220329701</v>
      </c>
    </row>
    <row r="18" spans="1:9" ht="15" thickBot="1" x14ac:dyDescent="0.45">
      <c r="A18" s="2" t="s">
        <v>30</v>
      </c>
      <c r="B18" s="18">
        <v>1.3571428571428572</v>
      </c>
      <c r="C18" s="18">
        <v>0.66047292888953313</v>
      </c>
      <c r="D18" s="18">
        <v>2.0548046676563256</v>
      </c>
      <c r="E18" s="18">
        <v>0.17624552895208601</v>
      </c>
      <c r="F18" s="18">
        <v>-1.484642793269316</v>
      </c>
      <c r="G18" s="18">
        <v>4.1989285075550304</v>
      </c>
      <c r="H18" s="18">
        <v>-1.484642793269316</v>
      </c>
      <c r="I18" s="18">
        <v>4.1989285075550304</v>
      </c>
    </row>
    <row r="22" spans="1:9" x14ac:dyDescent="0.4">
      <c r="A22" t="s">
        <v>31</v>
      </c>
    </row>
    <row r="23" spans="1:9" ht="15" thickBot="1" x14ac:dyDescent="0.45"/>
    <row r="24" spans="1:9" x14ac:dyDescent="0.4">
      <c r="A24" s="3" t="s">
        <v>32</v>
      </c>
      <c r="B24" s="3" t="s">
        <v>33</v>
      </c>
      <c r="C24" s="3" t="s">
        <v>34</v>
      </c>
    </row>
    <row r="25" spans="1:9" x14ac:dyDescent="0.4">
      <c r="A25">
        <v>1</v>
      </c>
      <c r="B25" s="17">
        <v>2.9285714285714284</v>
      </c>
      <c r="C25" s="17">
        <v>1.0714285714285716</v>
      </c>
    </row>
    <row r="26" spans="1:9" x14ac:dyDescent="0.4">
      <c r="A26">
        <v>2</v>
      </c>
      <c r="B26" s="17">
        <v>7</v>
      </c>
      <c r="C26" s="17">
        <v>-2</v>
      </c>
    </row>
    <row r="27" spans="1:9" x14ac:dyDescent="0.4">
      <c r="A27">
        <v>3</v>
      </c>
      <c r="B27" s="17">
        <v>8.3571428571428577</v>
      </c>
      <c r="C27" s="17">
        <v>-1.3571428571428577</v>
      </c>
    </row>
    <row r="28" spans="1:9" ht="15" thickBot="1" x14ac:dyDescent="0.45">
      <c r="A28" s="2">
        <v>4</v>
      </c>
      <c r="B28" s="18">
        <v>9.7142857142857135</v>
      </c>
      <c r="C28" s="18">
        <v>2.2857142857142865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E078-8466-4B07-94DB-F6F1F7BD8080}">
  <dimension ref="A1:I28"/>
  <sheetViews>
    <sheetView workbookViewId="0"/>
  </sheetViews>
  <sheetFormatPr defaultRowHeight="14.6" x14ac:dyDescent="0.4"/>
  <cols>
    <col min="1" max="1" width="17.23046875" style="17" bestFit="1" customWidth="1"/>
    <col min="2" max="2" width="11" style="17" bestFit="1" customWidth="1"/>
    <col min="3" max="3" width="13.53515625" style="17" bestFit="1" customWidth="1"/>
    <col min="4" max="4" width="6.3828125" style="17" bestFit="1" customWidth="1"/>
    <col min="5" max="5" width="7.53515625" style="17" bestFit="1" customWidth="1"/>
    <col min="6" max="6" width="12.53515625" style="17" bestFit="1" customWidth="1"/>
    <col min="7" max="7" width="10.4609375" style="17" bestFit="1" customWidth="1"/>
    <col min="8" max="9" width="12" style="17" bestFit="1" customWidth="1"/>
  </cols>
  <sheetData>
    <row r="1" spans="1:9" x14ac:dyDescent="0.4">
      <c r="A1" s="17" t="s">
        <v>6</v>
      </c>
    </row>
    <row r="2" spans="1:9" ht="15" thickBot="1" x14ac:dyDescent="0.45"/>
    <row r="3" spans="1:9" x14ac:dyDescent="0.4">
      <c r="A3" s="23" t="s">
        <v>7</v>
      </c>
      <c r="B3" s="23"/>
    </row>
    <row r="4" spans="1:9" x14ac:dyDescent="0.4">
      <c r="A4" s="17" t="s">
        <v>8</v>
      </c>
      <c r="B4" s="17">
        <v>0.82375447104791411</v>
      </c>
    </row>
    <row r="5" spans="1:9" x14ac:dyDescent="0.4">
      <c r="A5" s="17" t="s">
        <v>9</v>
      </c>
      <c r="B5" s="17">
        <v>0.67857142857142871</v>
      </c>
    </row>
    <row r="6" spans="1:9" x14ac:dyDescent="0.4">
      <c r="A6" s="17" t="s">
        <v>10</v>
      </c>
      <c r="B6" s="17">
        <v>0.51785714285714302</v>
      </c>
    </row>
    <row r="7" spans="1:9" x14ac:dyDescent="0.4">
      <c r="A7" s="17" t="s">
        <v>11</v>
      </c>
      <c r="B7" s="17">
        <v>2.4712634131437414</v>
      </c>
    </row>
    <row r="8" spans="1:9" ht="15" thickBot="1" x14ac:dyDescent="0.45">
      <c r="A8" s="18" t="s">
        <v>12</v>
      </c>
      <c r="B8" s="18">
        <v>4</v>
      </c>
    </row>
    <row r="10" spans="1:9" ht="15" thickBot="1" x14ac:dyDescent="0.45">
      <c r="A10" s="17" t="s">
        <v>13</v>
      </c>
    </row>
    <row r="11" spans="1:9" x14ac:dyDescent="0.4">
      <c r="A11" s="24"/>
      <c r="B11" s="24" t="s">
        <v>18</v>
      </c>
      <c r="C11" s="24" t="s">
        <v>19</v>
      </c>
      <c r="D11" s="24" t="s">
        <v>20</v>
      </c>
      <c r="E11" s="24" t="s">
        <v>21</v>
      </c>
      <c r="F11" s="24" t="s">
        <v>22</v>
      </c>
    </row>
    <row r="12" spans="1:9" x14ac:dyDescent="0.4">
      <c r="A12" s="17" t="s">
        <v>14</v>
      </c>
      <c r="B12" s="17">
        <v>1</v>
      </c>
      <c r="C12" s="17">
        <v>25.785714285714292</v>
      </c>
      <c r="D12" s="17">
        <v>25.785714285714292</v>
      </c>
      <c r="E12" s="17">
        <v>4.222222222222225</v>
      </c>
      <c r="F12" s="17">
        <v>0.17624552895208589</v>
      </c>
    </row>
    <row r="13" spans="1:9" x14ac:dyDescent="0.4">
      <c r="A13" s="17" t="s">
        <v>15</v>
      </c>
      <c r="B13" s="17">
        <v>2</v>
      </c>
      <c r="C13" s="17">
        <v>12.21428571428571</v>
      </c>
      <c r="D13" s="17">
        <v>6.107142857142855</v>
      </c>
    </row>
    <row r="14" spans="1:9" ht="15" thickBot="1" x14ac:dyDescent="0.45">
      <c r="A14" s="18" t="s">
        <v>16</v>
      </c>
      <c r="B14" s="18">
        <v>3</v>
      </c>
      <c r="C14" s="18">
        <v>38</v>
      </c>
      <c r="D14" s="18"/>
      <c r="E14" s="18"/>
      <c r="F14" s="18"/>
    </row>
    <row r="15" spans="1:9" ht="15" thickBot="1" x14ac:dyDescent="0.45"/>
    <row r="16" spans="1:9" x14ac:dyDescent="0.4">
      <c r="A16" s="24"/>
      <c r="B16" s="24" t="s">
        <v>23</v>
      </c>
      <c r="C16" s="24" t="s">
        <v>11</v>
      </c>
      <c r="D16" s="24" t="s">
        <v>24</v>
      </c>
      <c r="E16" s="24" t="s">
        <v>25</v>
      </c>
      <c r="F16" s="24" t="s">
        <v>26</v>
      </c>
      <c r="G16" s="24" t="s">
        <v>27</v>
      </c>
      <c r="H16" s="24" t="s">
        <v>28</v>
      </c>
      <c r="I16" s="24" t="s">
        <v>29</v>
      </c>
    </row>
    <row r="17" spans="1:9" x14ac:dyDescent="0.4">
      <c r="A17" s="17" t="s">
        <v>17</v>
      </c>
      <c r="B17" s="17">
        <v>1.5714285714285712</v>
      </c>
      <c r="C17" s="17">
        <v>2.9165694833177569</v>
      </c>
      <c r="D17" s="17">
        <v>0.53879346280513962</v>
      </c>
      <c r="E17" s="17">
        <v>0.64397845268852227</v>
      </c>
      <c r="F17" s="17">
        <v>-10.977557077472559</v>
      </c>
      <c r="G17" s="17">
        <v>14.120414220329701</v>
      </c>
      <c r="H17" s="17">
        <v>-10.977557077472559</v>
      </c>
      <c r="I17" s="17">
        <v>14.120414220329701</v>
      </c>
    </row>
    <row r="18" spans="1:9" ht="15" thickBot="1" x14ac:dyDescent="0.45">
      <c r="A18" s="18" t="s">
        <v>0</v>
      </c>
      <c r="B18" s="18">
        <v>1.3571428571428572</v>
      </c>
      <c r="C18" s="18">
        <v>0.66047292888953313</v>
      </c>
      <c r="D18" s="18">
        <v>2.0548046676563256</v>
      </c>
      <c r="E18" s="18">
        <v>0.17624552895208601</v>
      </c>
      <c r="F18" s="18">
        <v>-1.484642793269316</v>
      </c>
      <c r="G18" s="18">
        <v>4.1989285075550304</v>
      </c>
      <c r="H18" s="18">
        <v>-1.484642793269316</v>
      </c>
      <c r="I18" s="18">
        <v>4.1989285075550304</v>
      </c>
    </row>
    <row r="22" spans="1:9" x14ac:dyDescent="0.4">
      <c r="A22" s="17" t="s">
        <v>31</v>
      </c>
    </row>
    <row r="23" spans="1:9" ht="15" thickBot="1" x14ac:dyDescent="0.45"/>
    <row r="24" spans="1:9" x14ac:dyDescent="0.4">
      <c r="A24" s="24" t="s">
        <v>32</v>
      </c>
      <c r="B24" s="24" t="s">
        <v>33</v>
      </c>
      <c r="C24" s="24" t="s">
        <v>34</v>
      </c>
    </row>
    <row r="25" spans="1:9" x14ac:dyDescent="0.4">
      <c r="A25" s="17">
        <v>1</v>
      </c>
      <c r="B25" s="17">
        <v>2.9285714285714284</v>
      </c>
      <c r="C25" s="17">
        <v>1.0714285714285716</v>
      </c>
    </row>
    <row r="26" spans="1:9" x14ac:dyDescent="0.4">
      <c r="A26" s="17">
        <v>2</v>
      </c>
      <c r="B26" s="17">
        <v>7</v>
      </c>
      <c r="C26" s="17">
        <v>-2</v>
      </c>
    </row>
    <row r="27" spans="1:9" x14ac:dyDescent="0.4">
      <c r="A27" s="17">
        <v>3</v>
      </c>
      <c r="B27" s="17">
        <v>8.3571428571428577</v>
      </c>
      <c r="C27" s="17">
        <v>-1.3571428571428577</v>
      </c>
    </row>
    <row r="28" spans="1:9" ht="15" thickBot="1" x14ac:dyDescent="0.45">
      <c r="A28" s="18">
        <v>4</v>
      </c>
      <c r="B28" s="18">
        <v>9.7142857142857135</v>
      </c>
      <c r="C28" s="18">
        <v>2.2857142857142865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B6EB-A062-42F6-A5A4-7B0E2C41A573}">
  <dimension ref="A1"/>
  <sheetViews>
    <sheetView zoomScale="85" zoomScaleNormal="85" workbookViewId="0">
      <selection activeCell="H23" sqref="H23"/>
    </sheetView>
  </sheetViews>
  <sheetFormatPr defaultRowHeight="14.6" x14ac:dyDescent="0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Handrolled calcs</vt:lpstr>
      <vt:lpstr>Excel reg output</vt:lpstr>
      <vt:lpstr>Excel reg output charts</vt:lpstr>
      <vt:lpstr>Std Errors Theory SW Ch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 Agos</cp:lastModifiedBy>
  <cp:lastPrinted>2022-02-28T13:31:02Z</cp:lastPrinted>
  <dcterms:created xsi:type="dcterms:W3CDTF">2021-10-08T16:31:05Z</dcterms:created>
  <dcterms:modified xsi:type="dcterms:W3CDTF">2023-04-03T03:25:56Z</dcterms:modified>
</cp:coreProperties>
</file>