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F22/Lecture16/"/>
    </mc:Choice>
  </mc:AlternateContent>
  <xr:revisionPtr revIDLastSave="180" documentId="8_{A7C04F63-AD3B-44B8-BBFD-6500A85A2FFD}" xr6:coauthVersionLast="47" xr6:coauthVersionMax="47" xr10:uidLastSave="{237CE17F-62AC-4C3A-B03B-4DC917D8B2D3}"/>
  <bookViews>
    <workbookView xWindow="-103" yWindow="-103" windowWidth="22149" windowHeight="13320" xr2:uid="{6589BF1D-2CC1-4E2F-8F47-CAC41A9A6C4E}"/>
  </bookViews>
  <sheets>
    <sheet name="Theory SW Ch. 5" sheetId="6" r:id="rId1"/>
    <sheet name="Handrolled Calcs" sheetId="2" r:id="rId2"/>
    <sheet name="Excel regression output" sheetId="4" r:id="rId3"/>
    <sheet name="myHandrolled Calcs" sheetId="7" state="hidden" r:id="rId4"/>
    <sheet name="myExcel regression output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7" l="1"/>
  <c r="E22" i="7"/>
  <c r="E18" i="7"/>
  <c r="E16" i="7"/>
  <c r="E14" i="7"/>
  <c r="E13" i="7"/>
  <c r="C11" i="7"/>
  <c r="O10" i="7"/>
  <c r="N10" i="7"/>
  <c r="M10" i="7"/>
  <c r="D8" i="7"/>
  <c r="D9" i="7" s="1"/>
  <c r="C8" i="7"/>
  <c r="C9" i="7" s="1"/>
  <c r="L6" i="7"/>
  <c r="L5" i="7"/>
  <c r="L4" i="7"/>
  <c r="L3" i="7"/>
  <c r="L8" i="7" s="1"/>
  <c r="F24" i="5"/>
  <c r="H20" i="5" s="1"/>
  <c r="E21" i="5"/>
  <c r="F21" i="5" s="1"/>
  <c r="E20" i="5"/>
  <c r="F20" i="5" s="1"/>
  <c r="E4" i="2"/>
  <c r="E5" i="2"/>
  <c r="E6" i="2"/>
  <c r="E3" i="2"/>
  <c r="F4" i="2"/>
  <c r="F5" i="2"/>
  <c r="F6" i="2"/>
  <c r="F3" i="2"/>
  <c r="N10" i="2"/>
  <c r="O10" i="2"/>
  <c r="M10" i="2"/>
  <c r="E18" i="2"/>
  <c r="E16" i="2"/>
  <c r="E14" i="2"/>
  <c r="E13" i="2"/>
  <c r="E3" i="7" l="1"/>
  <c r="E4" i="7"/>
  <c r="E5" i="7"/>
  <c r="E6" i="7"/>
  <c r="F4" i="7"/>
  <c r="H4" i="7" s="1"/>
  <c r="F5" i="7"/>
  <c r="H5" i="7" s="1"/>
  <c r="F6" i="7"/>
  <c r="H6" i="7" s="1"/>
  <c r="F3" i="7"/>
  <c r="G21" i="5"/>
  <c r="H21" i="5"/>
  <c r="G20" i="5"/>
  <c r="L4" i="2"/>
  <c r="L5" i="2"/>
  <c r="L6" i="2"/>
  <c r="L3" i="2"/>
  <c r="L8" i="2" s="1"/>
  <c r="H3" i="7" l="1"/>
  <c r="H8" i="7" s="1"/>
  <c r="F8" i="7"/>
  <c r="G4" i="7"/>
  <c r="N4" i="7"/>
  <c r="N6" i="7"/>
  <c r="G6" i="7"/>
  <c r="N5" i="7"/>
  <c r="G5" i="7"/>
  <c r="G3" i="7"/>
  <c r="E8" i="7"/>
  <c r="N3" i="7"/>
  <c r="C11" i="2"/>
  <c r="N8" i="7" l="1"/>
  <c r="C13" i="7"/>
  <c r="C14" i="7" s="1"/>
  <c r="G8" i="7"/>
  <c r="N5" i="2"/>
  <c r="N6" i="2"/>
  <c r="H4" i="2"/>
  <c r="H5" i="2"/>
  <c r="H6" i="2"/>
  <c r="H3" i="2"/>
  <c r="D8" i="2"/>
  <c r="D9" i="2" s="1"/>
  <c r="C8" i="2"/>
  <c r="C9" i="2" s="1"/>
  <c r="I6" i="7" l="1"/>
  <c r="I3" i="7"/>
  <c r="I4" i="7"/>
  <c r="I5" i="7"/>
  <c r="G5" i="2"/>
  <c r="G4" i="2"/>
  <c r="N4" i="2"/>
  <c r="H8" i="2"/>
  <c r="G3" i="2"/>
  <c r="N3" i="2"/>
  <c r="G6" i="2"/>
  <c r="F8" i="2"/>
  <c r="E8" i="2"/>
  <c r="K3" i="7" l="1"/>
  <c r="J3" i="7"/>
  <c r="I8" i="7"/>
  <c r="K5" i="7"/>
  <c r="M5" i="7" s="1"/>
  <c r="J5" i="7"/>
  <c r="O5" i="7" s="1"/>
  <c r="K4" i="7"/>
  <c r="M4" i="7" s="1"/>
  <c r="J4" i="7"/>
  <c r="O4" i="7" s="1"/>
  <c r="K6" i="7"/>
  <c r="M6" i="7" s="1"/>
  <c r="J6" i="7"/>
  <c r="O6" i="7" s="1"/>
  <c r="C13" i="2"/>
  <c r="C14" i="2" s="1"/>
  <c r="I6" i="2" s="1"/>
  <c r="G8" i="2"/>
  <c r="N8" i="2"/>
  <c r="J8" i="7" l="1"/>
  <c r="O3" i="7"/>
  <c r="O8" i="7" s="1"/>
  <c r="K8" i="7"/>
  <c r="M3" i="7"/>
  <c r="M8" i="7" s="1"/>
  <c r="I5" i="2"/>
  <c r="K5" i="2" s="1"/>
  <c r="M5" i="2" s="1"/>
  <c r="I3" i="2"/>
  <c r="J3" i="2" s="1"/>
  <c r="I4" i="2"/>
  <c r="K4" i="2" s="1"/>
  <c r="M4" i="2" s="1"/>
  <c r="J6" i="2"/>
  <c r="O6" i="2" s="1"/>
  <c r="K6" i="2"/>
  <c r="M6" i="2" s="1"/>
  <c r="C19" i="7" l="1"/>
  <c r="C18" i="7"/>
  <c r="C17" i="7"/>
  <c r="O14" i="7"/>
  <c r="C16" i="7"/>
  <c r="J5" i="2"/>
  <c r="O5" i="2" s="1"/>
  <c r="J4" i="2"/>
  <c r="O4" i="2" s="1"/>
  <c r="I8" i="2"/>
  <c r="K3" i="2"/>
  <c r="K8" i="2" s="1"/>
  <c r="O3" i="2"/>
  <c r="J8" i="2"/>
  <c r="C21" i="7" l="1"/>
  <c r="C22" i="7" s="1"/>
  <c r="C23" i="7"/>
  <c r="C24" i="7" s="1"/>
  <c r="O8" i="2"/>
  <c r="C19" i="2" s="1"/>
  <c r="M3" i="2"/>
  <c r="M8" i="2" s="1"/>
  <c r="O14" i="2" s="1"/>
  <c r="C17" i="2" l="1"/>
  <c r="C18" i="2"/>
  <c r="C16" i="2"/>
</calcChain>
</file>

<file path=xl/sharedStrings.xml><?xml version="1.0" encoding="utf-8"?>
<sst xmlns="http://schemas.openxmlformats.org/spreadsheetml/2006/main" count="135" uniqueCount="66">
  <si>
    <t>X</t>
  </si>
  <si>
    <t>Y</t>
  </si>
  <si>
    <t>x</t>
  </si>
  <si>
    <t>y</t>
  </si>
  <si>
    <t>xy</t>
  </si>
  <si>
    <t>x^2</t>
  </si>
  <si>
    <t>Sum</t>
  </si>
  <si>
    <t>Avg (Ybar Xbar)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</si>
  <si>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</si>
  <si>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</si>
  <si>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</si>
  <si>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</si>
  <si>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</si>
  <si>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</si>
  <si>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</si>
  <si>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</si>
  <si>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</si>
  <si>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</si>
  <si>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</si>
  <si>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</si>
  <si>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</si>
  <si>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</si>
  <si>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</si>
  <si>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</si>
  <si>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</si>
  <si>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</si>
  <si>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</si>
  <si>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</si>
  <si>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</si>
  <si>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</si>
  <si>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 Variable 1</t>
  </si>
  <si>
    <t>RESIDUAL OUTPUT</t>
  </si>
  <si>
    <t>Observation</t>
  </si>
  <si>
    <t>Predicted Y</t>
  </si>
  <si>
    <t>Residuals</t>
  </si>
  <si>
    <t>R2 = ESS/TSS</t>
  </si>
  <si>
    <t>Y_hat</t>
  </si>
  <si>
    <t>y^2</t>
  </si>
  <si>
    <t>R2 = 1 - RSS/TSS</t>
  </si>
  <si>
    <t>TSS</t>
  </si>
  <si>
    <t>ESS</t>
  </si>
  <si>
    <t>Excel Reg</t>
  </si>
  <si>
    <t>y_hat</t>
  </si>
  <si>
    <t>u_hat</t>
  </si>
  <si>
    <t>u_hat^2</t>
  </si>
  <si>
    <t>y_hat^2</t>
  </si>
  <si>
    <t>SER = sqrt(RSS/n-2)</t>
  </si>
  <si>
    <t>n</t>
  </si>
  <si>
    <t>RMSR = sqrt(RSS/n)</t>
  </si>
  <si>
    <t>TSS Check (ESS+RSS)</t>
  </si>
  <si>
    <t>b0=Ybar - b1*Xbar</t>
  </si>
  <si>
    <t>X^2</t>
  </si>
  <si>
    <t>VAR(b1) = SER^2 / x^2</t>
  </si>
  <si>
    <t>SE(b1) = sqrt(VAR(b1))</t>
  </si>
  <si>
    <t>VAR(b0) = 1/n*X^2*SER^2 / x^2</t>
  </si>
  <si>
    <t>SE(b0) = sqrt(VAR(b0))</t>
  </si>
  <si>
    <t>Critical t Value (df = n-2)</t>
  </si>
  <si>
    <t>https://wwwedu.github.io/BC4400/Admin/StatsTables.pdf#page=5</t>
  </si>
  <si>
    <t>Using Stats Table</t>
  </si>
  <si>
    <t>Stats Table Link</t>
  </si>
  <si>
    <t>Measures of fit</t>
  </si>
  <si>
    <t>Coefficient standard errors</t>
  </si>
  <si>
    <t>b1 = xy/x^2</t>
  </si>
  <si>
    <t>RSS aka SSR</t>
  </si>
  <si>
    <t>Excel:</t>
  </si>
  <si>
    <t>Using Excel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</si>
</sst>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9"/>
      <color rgb="FF000000"/>
      <name val="Helvetica"/>
    </font>
    <font>
      <u/>
      <sz val="11"/>
      <color theme="10"/>
      <name val="Calibri"/>
      <family val="2"/>
      <scheme val="minor"/>
    </font>
    <font>
      <sz val="9"/>
      <color rgb="FF000000"/>
      <name val="Helvetica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3" xfId="0" applyFont="1" applyBorder="1"/>
    <xf numFmtId="165" fontId="2" fillId="0" borderId="3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165" fontId="0" fillId="0" borderId="0" xfId="0" applyNumberFormat="1"/>
    <xf numFmtId="165" fontId="4" fillId="0" borderId="2" xfId="0" applyNumberFormat="1" applyFont="1" applyFill="1" applyBorder="1" applyAlignment="1">
      <alignment horizontal="centerContinuous"/>
    </xf>
    <xf numFmtId="165" fontId="4" fillId="0" borderId="2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/>
    <xf numFmtId="1" fontId="0" fillId="0" borderId="0" xfId="0" applyNumberFormat="1"/>
    <xf numFmtId="1" fontId="4" fillId="0" borderId="2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/>
    <xf numFmtId="165" fontId="0" fillId="3" borderId="0" xfId="1" applyNumberFormat="1" applyFont="1" applyFill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/>
    </xf>
    <xf numFmtId="165" fontId="6" fillId="3" borderId="0" xfId="2" applyNumberFormat="1" applyFill="1" applyAlignment="1">
      <alignment horizontal="center" vertical="center" wrapText="1"/>
    </xf>
    <xf numFmtId="165" fontId="7" fillId="2" borderId="0" xfId="0" applyNumberFormat="1" applyFont="1" applyFill="1"/>
    <xf numFmtId="165" fontId="0" fillId="2" borderId="0" xfId="0" applyNumberFormat="1" applyFont="1" applyFill="1"/>
    <xf numFmtId="165" fontId="0" fillId="3" borderId="0" xfId="0" applyNumberFormat="1" applyFill="1"/>
    <xf numFmtId="165" fontId="5" fillId="3" borderId="0" xfId="0" applyNumberFormat="1" applyFont="1" applyFill="1" applyAlignment="1">
      <alignment horizontal="center" vertical="center" wrapText="1"/>
    </xf>
    <xf numFmtId="165" fontId="2" fillId="3" borderId="0" xfId="0" applyNumberFormat="1" applyFont="1" applyFill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0" fontId="2" fillId="3" borderId="3" xfId="0" applyFont="1" applyFill="1" applyBorder="1"/>
    <xf numFmtId="165" fontId="2" fillId="3" borderId="3" xfId="1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/>
    <xf numFmtId="165" fontId="2" fillId="4" borderId="3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5" fontId="8" fillId="4" borderId="3" xfId="1" applyNumberFormat="1" applyFont="1" applyFill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65" fontId="8" fillId="4" borderId="3" xfId="0" applyNumberFormat="1" applyFont="1" applyFill="1" applyBorder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  <xf numFmtId="0" fontId="2" fillId="2" borderId="3" xfId="0" applyFont="1" applyFill="1" applyBorder="1"/>
    <xf numFmtId="165" fontId="2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450602</xdr:colOff>
      <xdr:row>1</xdr:row>
      <xdr:rowOff>21771</xdr:rowOff>
    </xdr:from>
    <xdr:to>
      <xdr:col>19</xdr:col>
      <xdr:colOff>534110</xdr:colOff>
      <xdr:row>23</xdr:row>
      <xdr:rowOff>5443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4A3166-0EB7-4A19-9974-78CE427CC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2031" y="206828"/>
          <a:ext cx="5961793" cy="4054929"/>
        </a:xfrm>
        <a:prstGeom prst="rect">
          <a:avLst/>
        </a:prstGeom>
      </xdr:spPr>
    </xdr:pic>
    <xdr:clientData/>
  </xdr:twoCellAnchor>
  <xdr:twoCellAnchor editAs="oneCell">
    <xdr:from>
      <xdr:col>0</xdr:col>
      <xdr:colOff>315686</xdr:colOff>
      <xdr:row>1</xdr:row>
      <xdr:rowOff>43543</xdr:rowOff>
    </xdr:from>
    <xdr:to>
      <xdr:col>9</xdr:col>
      <xdr:colOff>560843</xdr:colOff>
      <xdr:row>13</xdr:row>
      <xdr:rowOff>16329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E0EF10-2D01-05D3-7F87-FAB9FF7D5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5686" y="228600"/>
          <a:ext cx="6123443" cy="21934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456116</xdr:colOff>
      <xdr:row>22</xdr:row>
      <xdr:rowOff>121105</xdr:rowOff>
    </xdr:from>
    <xdr:to>
      <xdr:col>13</xdr:col>
      <xdr:colOff>619772</xdr:colOff>
      <xdr:row>24</xdr:row>
      <xdr:rowOff>19211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F7B623-FD2A-49CF-97DC-17969982D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0573" y="4225019"/>
          <a:ext cx="4436299" cy="1378563"/>
        </a:xfrm>
        <a:prstGeom prst="rect">
          <a:avLst/>
        </a:prstGeom>
      </xdr:spPr>
    </xdr:pic>
    <xdr:clientData/>
  </xdr:twoCellAnchor>
  <xdr:twoCellAnchor>
    <xdr:from>
      <xdr:col>8</xdr:col>
      <xdr:colOff>108857</xdr:colOff>
      <xdr:row>4</xdr:row>
      <xdr:rowOff>43543</xdr:rowOff>
    </xdr:from>
    <xdr:to>
      <xdr:col>16</xdr:col>
      <xdr:colOff>179614</xdr:colOff>
      <xdr:row>21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FBE38A-F4DC-41A6-B542-78449B2D95BE}"/>
            </a:ext>
          </a:extLst>
        </xdr:cNvPr>
        <xdr:cNvSpPr txBox="1"/>
      </xdr:nvSpPr>
      <xdr:spPr>
        <a:xfrm>
          <a:off x="6923314" y="789214"/>
          <a:ext cx="6302829" cy="312964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Takaways:</a:t>
          </a:r>
        </a:p>
        <a:p>
          <a:endParaRPr lang="en-US" sz="1100" b="1"/>
        </a:p>
        <a:p>
          <a:r>
            <a:rPr lang="en-US" sz="1100" b="1"/>
            <a:t>- Excel (and</a:t>
          </a:r>
          <a:r>
            <a:rPr lang="en-US" sz="1100" b="1" baseline="0"/>
            <a:t> most econometric software) automatically provide information for hypothesis test Ho: b = 0.</a:t>
          </a:r>
        </a:p>
        <a:p>
          <a:endParaRPr lang="en-US" sz="1100" b="1" baseline="0"/>
        </a:p>
        <a:p>
          <a:r>
            <a:rPr lang="en-US" sz="1100" b="1" baseline="0"/>
            <a:t>- A strong effect will manifest through small standard errors, large t Stat values, small P-values, confidence intervals that do not include 0</a:t>
          </a:r>
        </a:p>
        <a:p>
          <a:endParaRPr lang="en-US" sz="1100" b="1" baseline="0"/>
        </a:p>
        <a:p>
          <a:r>
            <a:rPr lang="en-US" sz="1100" b="1" baseline="0"/>
            <a:t>- The t Stat tells us how many standard errors away from 0 is our estimated coefficient. Typically the 95% critical value is 1.96, however, because we have a small sample size the critical value has balloned to 4.303 standard erros. See the stats table for the relationship between n and critical values.</a:t>
          </a:r>
        </a:p>
        <a:p>
          <a:endParaRPr lang="en-US" sz="1100" b="1" baseline="0"/>
        </a:p>
        <a:p>
          <a:r>
            <a:rPr lang="en-US" sz="1100" b="1" baseline="0"/>
            <a:t>- The P-value tells us how much area is left in the tails beyond the observed t-Stat. Another way to interpret it: the P value tells us the probability that the null hypothesis (b=0) is true. We want a value of 0.05 or smaller.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edu.github.io/BC4400/Admin/StatsTabl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1CAC9-A577-4D07-A538-A7B88A002F99}">
  <dimension ref="A1"/>
  <sheetViews>
    <sheetView tabSelected="1" workbookViewId="0"/>
  </sheetViews>
  <sheetFormatPr defaultRowHeight="14.6" x14ac:dyDescent="0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6E68-70AA-48CD-BC1B-6FC4AADFB492}">
  <dimension ref="B2:O24"/>
  <sheetViews>
    <sheetView showGridLines="0" zoomScale="115" zoomScaleNormal="115" workbookViewId="0">
      <selection activeCell="I23" sqref="I23"/>
    </sheetView>
  </sheetViews>
  <sheetFormatPr defaultRowHeight="14.6" x14ac:dyDescent="0.4"/>
  <cols>
    <col min="1" max="1" width="5.23046875" customWidth="1"/>
    <col min="2" max="2" width="27.84375" bestFit="1" customWidth="1"/>
    <col min="3" max="3" width="8.3828125" style="1" customWidth="1"/>
    <col min="4" max="4" width="11.69140625" style="1" customWidth="1"/>
    <col min="5" max="8" width="8.3828125" style="1" customWidth="1"/>
    <col min="9" max="12" width="7.84375" style="1" customWidth="1"/>
    <col min="13" max="13" width="8.53515625" style="1" customWidth="1"/>
    <col min="14" max="14" width="10.53515625" style="1" customWidth="1"/>
    <col min="15" max="15" width="11.53515625" style="2" customWidth="1"/>
  </cols>
  <sheetData>
    <row r="2" spans="2:15" x14ac:dyDescent="0.4">
      <c r="B2" s="3"/>
      <c r="C2" s="4" t="s">
        <v>1</v>
      </c>
      <c r="D2" s="4" t="s">
        <v>0</v>
      </c>
      <c r="E2" s="4" t="s">
        <v>3</v>
      </c>
      <c r="F2" s="4" t="s">
        <v>2</v>
      </c>
      <c r="G2" s="4" t="s">
        <v>4</v>
      </c>
      <c r="H2" s="4" t="s">
        <v>5</v>
      </c>
      <c r="I2" s="4" t="s">
        <v>36</v>
      </c>
      <c r="J2" s="4" t="s">
        <v>43</v>
      </c>
      <c r="K2" s="11" t="s">
        <v>42</v>
      </c>
      <c r="L2" s="11" t="s">
        <v>51</v>
      </c>
      <c r="M2" s="4" t="s">
        <v>45</v>
      </c>
      <c r="N2" s="4" t="s">
        <v>37</v>
      </c>
      <c r="O2" s="5" t="s">
        <v>44</v>
      </c>
    </row>
    <row r="3" spans="2:15" x14ac:dyDescent="0.4">
      <c r="B3" s="3"/>
      <c r="C3" s="6">
        <v>4</v>
      </c>
      <c r="D3" s="6">
        <v>1</v>
      </c>
      <c r="E3" s="7">
        <f>C3-$C$9</f>
        <v>-3</v>
      </c>
      <c r="F3" s="7">
        <f>D3-$D$9</f>
        <v>-3</v>
      </c>
      <c r="G3" s="7">
        <f>E3*F3</f>
        <v>9</v>
      </c>
      <c r="H3" s="7">
        <f>F3^2</f>
        <v>9</v>
      </c>
      <c r="I3" s="8">
        <f>$C$14+D3*$C$13</f>
        <v>2.9285714285714284</v>
      </c>
      <c r="J3" s="9">
        <f>C3-I3</f>
        <v>1.0714285714285716</v>
      </c>
      <c r="K3" s="12">
        <f>I3-$C$9</f>
        <v>-4.0714285714285712</v>
      </c>
      <c r="L3" s="30">
        <f>D3^2</f>
        <v>1</v>
      </c>
      <c r="M3" s="12">
        <f>K3^2</f>
        <v>16.576530612244895</v>
      </c>
      <c r="N3" s="7">
        <f>E3^2</f>
        <v>9</v>
      </c>
      <c r="O3" s="8">
        <f>J3^2</f>
        <v>1.1479591836734697</v>
      </c>
    </row>
    <row r="4" spans="2:15" x14ac:dyDescent="0.4">
      <c r="B4" s="3"/>
      <c r="C4" s="6">
        <v>5</v>
      </c>
      <c r="D4" s="6">
        <v>4</v>
      </c>
      <c r="E4" s="7">
        <f t="shared" ref="E4:E6" si="0">C4-$C$9</f>
        <v>-2</v>
      </c>
      <c r="F4" s="7">
        <f t="shared" ref="F4:F6" si="1">D4-$D$9</f>
        <v>0</v>
      </c>
      <c r="G4" s="7">
        <f t="shared" ref="G4:G6" si="2">E4*F4</f>
        <v>0</v>
      </c>
      <c r="H4" s="7">
        <f t="shared" ref="H4:H6" si="3">F4^2</f>
        <v>0</v>
      </c>
      <c r="I4" s="8">
        <f t="shared" ref="I4:I6" si="4">$C$14+D4*$C$13</f>
        <v>7</v>
      </c>
      <c r="J4" s="9">
        <f t="shared" ref="J4:J6" si="5">C4-I4</f>
        <v>-2</v>
      </c>
      <c r="K4" s="12">
        <f t="shared" ref="K4:K6" si="6">I4-$C$9</f>
        <v>0</v>
      </c>
      <c r="L4" s="30">
        <f t="shared" ref="L4:L6" si="7">D4^2</f>
        <v>16</v>
      </c>
      <c r="M4" s="12">
        <f t="shared" ref="M4:M6" si="8">K4^2</f>
        <v>0</v>
      </c>
      <c r="N4" s="7">
        <f t="shared" ref="N4:N6" si="9">E4^2</f>
        <v>4</v>
      </c>
      <c r="O4" s="8">
        <f t="shared" ref="O4:O6" si="10">J4^2</f>
        <v>4</v>
      </c>
    </row>
    <row r="5" spans="2:15" x14ac:dyDescent="0.4">
      <c r="B5" s="3"/>
      <c r="C5" s="6">
        <v>7</v>
      </c>
      <c r="D5" s="6">
        <v>5</v>
      </c>
      <c r="E5" s="7">
        <f t="shared" si="0"/>
        <v>0</v>
      </c>
      <c r="F5" s="7">
        <f t="shared" si="1"/>
        <v>1</v>
      </c>
      <c r="G5" s="7">
        <f t="shared" si="2"/>
        <v>0</v>
      </c>
      <c r="H5" s="7">
        <f t="shared" si="3"/>
        <v>1</v>
      </c>
      <c r="I5" s="8">
        <f t="shared" si="4"/>
        <v>8.3571428571428577</v>
      </c>
      <c r="J5" s="9">
        <f t="shared" si="5"/>
        <v>-1.3571428571428577</v>
      </c>
      <c r="K5" s="12">
        <f t="shared" si="6"/>
        <v>1.3571428571428577</v>
      </c>
      <c r="L5" s="30">
        <f t="shared" si="7"/>
        <v>25</v>
      </c>
      <c r="M5" s="12">
        <f t="shared" si="8"/>
        <v>1.8418367346938789</v>
      </c>
      <c r="N5" s="7">
        <f t="shared" si="9"/>
        <v>0</v>
      </c>
      <c r="O5" s="8">
        <f t="shared" si="10"/>
        <v>1.8418367346938789</v>
      </c>
    </row>
    <row r="6" spans="2:15" x14ac:dyDescent="0.4">
      <c r="B6" s="3"/>
      <c r="C6" s="6">
        <v>12</v>
      </c>
      <c r="D6" s="6">
        <v>6</v>
      </c>
      <c r="E6" s="7">
        <f t="shared" si="0"/>
        <v>5</v>
      </c>
      <c r="F6" s="7">
        <f t="shared" si="1"/>
        <v>2</v>
      </c>
      <c r="G6" s="7">
        <f t="shared" si="2"/>
        <v>10</v>
      </c>
      <c r="H6" s="7">
        <f t="shared" si="3"/>
        <v>4</v>
      </c>
      <c r="I6" s="8">
        <f t="shared" si="4"/>
        <v>9.7142857142857135</v>
      </c>
      <c r="J6" s="9">
        <f t="shared" si="5"/>
        <v>2.2857142857142865</v>
      </c>
      <c r="K6" s="12">
        <f t="shared" si="6"/>
        <v>2.7142857142857135</v>
      </c>
      <c r="L6" s="30">
        <f t="shared" si="7"/>
        <v>36</v>
      </c>
      <c r="M6" s="12">
        <f t="shared" si="8"/>
        <v>7.3673469387755057</v>
      </c>
      <c r="N6" s="7">
        <f t="shared" si="9"/>
        <v>25</v>
      </c>
      <c r="O6" s="8">
        <f t="shared" si="10"/>
        <v>5.2244897959183705</v>
      </c>
    </row>
    <row r="7" spans="2:15" x14ac:dyDescent="0.4">
      <c r="B7" s="3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</row>
    <row r="8" spans="2:15" x14ac:dyDescent="0.4">
      <c r="B8" s="10" t="s">
        <v>6</v>
      </c>
      <c r="C8" s="4">
        <f>SUM(C3:C6)</f>
        <v>28</v>
      </c>
      <c r="D8" s="4">
        <f>SUM(D3:D6)</f>
        <v>16</v>
      </c>
      <c r="E8" s="4">
        <f t="shared" ref="E8:O8" si="11">SUM(E3:E6)</f>
        <v>0</v>
      </c>
      <c r="F8" s="4">
        <f t="shared" si="11"/>
        <v>0</v>
      </c>
      <c r="G8" s="4">
        <f t="shared" si="11"/>
        <v>19</v>
      </c>
      <c r="H8" s="4">
        <f t="shared" si="11"/>
        <v>14</v>
      </c>
      <c r="I8" s="4">
        <f t="shared" si="11"/>
        <v>28</v>
      </c>
      <c r="J8" s="4">
        <f t="shared" si="11"/>
        <v>0</v>
      </c>
      <c r="K8" s="4">
        <f t="shared" si="11"/>
        <v>0</v>
      </c>
      <c r="L8" s="4">
        <f t="shared" si="11"/>
        <v>78</v>
      </c>
      <c r="M8" s="4">
        <f t="shared" si="11"/>
        <v>25.785714285714278</v>
      </c>
      <c r="N8" s="4">
        <f t="shared" si="11"/>
        <v>38</v>
      </c>
      <c r="O8" s="5">
        <f t="shared" si="11"/>
        <v>12.214285714285719</v>
      </c>
    </row>
    <row r="9" spans="2:15" x14ac:dyDescent="0.4">
      <c r="B9" s="10" t="s">
        <v>7</v>
      </c>
      <c r="C9" s="4">
        <f>C8/4</f>
        <v>7</v>
      </c>
      <c r="D9" s="4">
        <f>D8/4</f>
        <v>4</v>
      </c>
      <c r="E9" s="4"/>
      <c r="F9" s="4"/>
      <c r="G9" s="4"/>
      <c r="H9" s="4"/>
      <c r="I9" s="4"/>
      <c r="J9" s="4"/>
      <c r="K9" s="4"/>
      <c r="L9" s="4"/>
      <c r="M9" s="4" t="s">
        <v>40</v>
      </c>
      <c r="N9" s="4" t="s">
        <v>39</v>
      </c>
      <c r="O9" s="5" t="s">
        <v>63</v>
      </c>
    </row>
    <row r="10" spans="2:15" x14ac:dyDescent="0.4">
      <c r="B10" s="10"/>
      <c r="C10" s="4"/>
      <c r="D10" s="4"/>
      <c r="E10" s="4"/>
      <c r="F10" s="4"/>
      <c r="G10" s="4"/>
      <c r="H10" s="4"/>
      <c r="I10" s="4"/>
      <c r="J10" s="4"/>
      <c r="K10" s="4"/>
      <c r="L10" s="53" t="s">
        <v>64</v>
      </c>
      <c r="M10" s="32">
        <f>'Excel regression output'!D13</f>
        <v>25.785714285714292</v>
      </c>
      <c r="N10" s="33">
        <f>'Excel regression output'!D15</f>
        <v>38</v>
      </c>
      <c r="O10" s="34">
        <f>'Excel regression output'!D14</f>
        <v>12.21428571428571</v>
      </c>
    </row>
    <row r="11" spans="2:15" x14ac:dyDescent="0.4">
      <c r="B11" s="10" t="s">
        <v>47</v>
      </c>
      <c r="C11" s="4">
        <f>COUNT(C3:C6)</f>
        <v>4</v>
      </c>
      <c r="D11" s="4"/>
      <c r="E11" s="7"/>
      <c r="F11" s="4"/>
      <c r="G11" s="4"/>
      <c r="H11" s="4"/>
      <c r="I11" s="4"/>
      <c r="J11" s="4"/>
      <c r="K11" s="4"/>
      <c r="L11" s="4"/>
      <c r="M11" s="7"/>
      <c r="N11" s="7"/>
      <c r="O11" s="5"/>
    </row>
    <row r="12" spans="2:15" x14ac:dyDescent="0.4">
      <c r="B12" s="55" t="s">
        <v>25</v>
      </c>
      <c r="C12" s="56"/>
      <c r="D12" s="56"/>
      <c r="E12" s="57"/>
      <c r="F12" s="4"/>
      <c r="G12" s="4"/>
      <c r="H12" s="4"/>
      <c r="I12" s="4"/>
      <c r="J12" s="4"/>
      <c r="K12" s="4"/>
      <c r="L12" s="4"/>
      <c r="M12" s="7"/>
      <c r="N12" s="7"/>
      <c r="O12" s="5"/>
    </row>
    <row r="13" spans="2:15" x14ac:dyDescent="0.4">
      <c r="B13" s="35" t="s">
        <v>62</v>
      </c>
      <c r="C13" s="36">
        <f>SUM(G3:G6)/SUM(H3:H6)</f>
        <v>1.3571428571428572</v>
      </c>
      <c r="D13" s="37" t="s">
        <v>41</v>
      </c>
      <c r="E13" s="38">
        <f>'Excel regression output'!$C$19</f>
        <v>1.3571428571428572</v>
      </c>
      <c r="F13" s="7"/>
      <c r="G13" s="7"/>
      <c r="H13" s="7"/>
      <c r="I13" s="7"/>
      <c r="J13" s="7"/>
      <c r="K13" s="7"/>
      <c r="L13" s="7"/>
      <c r="M13" s="7"/>
      <c r="N13" s="52"/>
      <c r="O13" s="53" t="s">
        <v>49</v>
      </c>
    </row>
    <row r="14" spans="2:15" x14ac:dyDescent="0.4">
      <c r="B14" s="35" t="s">
        <v>50</v>
      </c>
      <c r="C14" s="36">
        <f>C9-C13*D9</f>
        <v>1.5714285714285712</v>
      </c>
      <c r="D14" s="37" t="s">
        <v>41</v>
      </c>
      <c r="E14" s="38">
        <f>'Excel regression output'!$C$18</f>
        <v>1.5714285714285712</v>
      </c>
      <c r="F14" s="7"/>
      <c r="G14" s="7"/>
      <c r="H14" s="7"/>
      <c r="I14" s="7"/>
      <c r="J14" s="7"/>
      <c r="K14" s="7"/>
      <c r="L14" s="7"/>
      <c r="M14" s="7"/>
      <c r="N14" s="31"/>
      <c r="O14" s="54">
        <f>M8+O8-N8</f>
        <v>0</v>
      </c>
    </row>
    <row r="15" spans="2:15" x14ac:dyDescent="0.4">
      <c r="B15" s="58" t="s">
        <v>60</v>
      </c>
      <c r="C15" s="59"/>
      <c r="D15" s="59"/>
      <c r="E15" s="60"/>
      <c r="F15" s="7"/>
      <c r="G15" s="7"/>
      <c r="H15" s="7"/>
      <c r="I15" s="7"/>
      <c r="J15" s="7"/>
      <c r="K15" s="7"/>
      <c r="L15" s="7"/>
      <c r="M15" s="7"/>
      <c r="N15" s="7"/>
      <c r="O15" s="8"/>
    </row>
    <row r="16" spans="2:15" x14ac:dyDescent="0.4">
      <c r="B16" s="39" t="s">
        <v>35</v>
      </c>
      <c r="C16" s="40">
        <f>M8/N8</f>
        <v>0.67857142857142838</v>
      </c>
      <c r="D16" s="41" t="s">
        <v>41</v>
      </c>
      <c r="E16" s="42">
        <f>'Excel regression output'!$C$6</f>
        <v>0.67857142857142871</v>
      </c>
      <c r="F16" s="7"/>
      <c r="G16" s="7"/>
      <c r="H16" s="7"/>
      <c r="I16" s="7"/>
      <c r="J16" s="7"/>
      <c r="K16" s="7"/>
      <c r="L16" s="7"/>
      <c r="M16" s="7"/>
      <c r="N16" s="7"/>
      <c r="O16" s="8"/>
    </row>
    <row r="17" spans="2:15" x14ac:dyDescent="0.4">
      <c r="B17" s="39" t="s">
        <v>38</v>
      </c>
      <c r="C17" s="43">
        <f>1-O8/N8</f>
        <v>0.67857142857142838</v>
      </c>
      <c r="D17" s="41"/>
      <c r="E17" s="44"/>
      <c r="F17" s="7"/>
      <c r="G17" s="7"/>
      <c r="H17" s="7"/>
      <c r="I17" s="7"/>
      <c r="J17" s="7"/>
      <c r="K17" s="7"/>
      <c r="L17" s="7"/>
      <c r="M17" s="7"/>
      <c r="N17" s="7"/>
      <c r="O17" s="8"/>
    </row>
    <row r="18" spans="2:15" x14ac:dyDescent="0.4">
      <c r="B18" s="39" t="s">
        <v>46</v>
      </c>
      <c r="C18" s="43">
        <f>SQRT(O8/(C11-2))</f>
        <v>2.4712634131437423</v>
      </c>
      <c r="D18" s="41" t="s">
        <v>41</v>
      </c>
      <c r="E18" s="45">
        <f>'Excel regression output'!$C$8</f>
        <v>2.4712634131437414</v>
      </c>
      <c r="F18" s="7"/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4">
      <c r="B19" s="39" t="s">
        <v>48</v>
      </c>
      <c r="C19" s="43">
        <f>SQRT(O8/C11)</f>
        <v>1.7474471175321529</v>
      </c>
      <c r="D19" s="41"/>
      <c r="E19" s="46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spans="2:15" x14ac:dyDescent="0.4">
      <c r="B20" s="61" t="s">
        <v>61</v>
      </c>
      <c r="C20" s="62"/>
      <c r="D20" s="62"/>
      <c r="E20" s="63"/>
      <c r="F20" s="7"/>
      <c r="G20" s="7"/>
      <c r="H20" s="7"/>
      <c r="I20" s="7"/>
      <c r="J20" s="7"/>
      <c r="K20" s="7"/>
      <c r="L20" s="7"/>
      <c r="M20" s="7"/>
      <c r="N20" s="7"/>
      <c r="O20" s="8"/>
    </row>
    <row r="21" spans="2:15" x14ac:dyDescent="0.4">
      <c r="B21" s="47"/>
      <c r="C21" s="48"/>
      <c r="D21" s="49"/>
      <c r="E21" s="50"/>
      <c r="F21" s="7"/>
      <c r="G21" s="7"/>
      <c r="H21" s="7"/>
      <c r="I21" s="7"/>
      <c r="J21" s="7"/>
      <c r="K21" s="7"/>
      <c r="L21" s="7"/>
      <c r="M21" s="7"/>
      <c r="N21" s="7"/>
      <c r="O21" s="8"/>
    </row>
    <row r="22" spans="2:15" x14ac:dyDescent="0.4">
      <c r="B22" s="47"/>
      <c r="C22" s="48"/>
      <c r="D22" s="49"/>
      <c r="E22" s="51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2:15" x14ac:dyDescent="0.4">
      <c r="B23" s="47"/>
      <c r="C23" s="48"/>
      <c r="D23" s="49"/>
      <c r="E23" s="51"/>
      <c r="F23" s="7"/>
      <c r="G23" s="7"/>
      <c r="H23" s="7"/>
      <c r="I23" s="7"/>
      <c r="J23" s="7"/>
      <c r="K23" s="7"/>
      <c r="L23" s="7"/>
      <c r="M23" s="7"/>
      <c r="N23" s="7"/>
      <c r="O23" s="8"/>
    </row>
    <row r="24" spans="2:15" x14ac:dyDescent="0.4">
      <c r="B24" s="47"/>
      <c r="C24" s="48"/>
      <c r="D24" s="49"/>
      <c r="E24" s="51"/>
      <c r="F24" s="7"/>
      <c r="G24" s="7"/>
      <c r="H24" s="7"/>
      <c r="I24" s="7"/>
      <c r="J24" s="7"/>
      <c r="K24" s="7"/>
      <c r="L24" s="7"/>
      <c r="M24" s="7"/>
      <c r="N24" s="7"/>
      <c r="O24" s="8"/>
    </row>
  </sheetData>
  <mergeCells count="3">
    <mergeCell ref="B12:E12"/>
    <mergeCell ref="B15:E15"/>
    <mergeCell ref="B20:E20"/>
  </mergeCells>
  <pageMargins left="0.25" right="0.25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389E-3C20-463C-B413-AAB5155DE99E}">
  <dimension ref="B2:H32"/>
  <sheetViews>
    <sheetView topLeftCell="A4" zoomScaleNormal="100" workbookViewId="0">
      <selection activeCell="A4" sqref="A4"/>
    </sheetView>
  </sheetViews>
  <sheetFormatPr defaultRowHeight="14.6" x14ac:dyDescent="0.4"/>
  <cols>
    <col min="1" max="1" width="2.69140625" style="15" customWidth="1"/>
    <col min="2" max="2" width="17.3046875" style="15" customWidth="1"/>
    <col min="3" max="3" width="11.84375" style="15" bestFit="1" customWidth="1"/>
    <col min="4" max="4" width="13.84375" style="15" bestFit="1" customWidth="1"/>
    <col min="5" max="5" width="14.07421875" style="15" customWidth="1"/>
    <col min="6" max="6" width="11.84375" style="15" bestFit="1" customWidth="1"/>
    <col min="7" max="7" width="12.84375" style="15" bestFit="1" customWidth="1"/>
    <col min="8" max="8" width="11.84375" style="15" bestFit="1" customWidth="1"/>
    <col min="9" max="9" width="20.69140625" style="15" customWidth="1"/>
    <col min="10" max="10" width="12" style="15" bestFit="1" customWidth="1"/>
    <col min="11" max="16384" width="9.23046875" style="15"/>
  </cols>
  <sheetData>
    <row r="2" spans="2:7" x14ac:dyDescent="0.4">
      <c r="B2" s="15" t="s">
        <v>8</v>
      </c>
    </row>
    <row r="3" spans="2:7" ht="15" thickBot="1" x14ac:dyDescent="0.45"/>
    <row r="4" spans="2:7" x14ac:dyDescent="0.4">
      <c r="B4" s="16" t="s">
        <v>9</v>
      </c>
      <c r="C4" s="16"/>
    </row>
    <row r="5" spans="2:7" x14ac:dyDescent="0.4">
      <c r="B5" s="13" t="s">
        <v>10</v>
      </c>
      <c r="C5" s="13">
        <v>0.82375447104791411</v>
      </c>
    </row>
    <row r="6" spans="2:7" x14ac:dyDescent="0.4">
      <c r="B6" s="13" t="s">
        <v>11</v>
      </c>
      <c r="C6" s="13">
        <v>0.67857142857142871</v>
      </c>
    </row>
    <row r="7" spans="2:7" x14ac:dyDescent="0.4">
      <c r="B7" s="13" t="s">
        <v>12</v>
      </c>
      <c r="C7" s="13">
        <v>0.51785714285714302</v>
      </c>
    </row>
    <row r="8" spans="2:7" x14ac:dyDescent="0.4">
      <c r="B8" s="13" t="s">
        <v>13</v>
      </c>
      <c r="C8" s="13">
        <v>2.4712634131437414</v>
      </c>
    </row>
    <row r="9" spans="2:7" ht="15" thickBot="1" x14ac:dyDescent="0.45">
      <c r="B9" s="14" t="s">
        <v>14</v>
      </c>
      <c r="C9" s="18">
        <v>4</v>
      </c>
    </row>
    <row r="10" spans="2:7" x14ac:dyDescent="0.4">
      <c r="C10" s="19"/>
    </row>
    <row r="11" spans="2:7" ht="15" thickBot="1" x14ac:dyDescent="0.45">
      <c r="B11" s="15" t="s">
        <v>15</v>
      </c>
      <c r="C11" s="19"/>
    </row>
    <row r="12" spans="2:7" x14ac:dyDescent="0.4">
      <c r="B12" s="17"/>
      <c r="C12" s="20" t="s">
        <v>20</v>
      </c>
      <c r="D12" s="17" t="s">
        <v>21</v>
      </c>
      <c r="E12" s="17" t="s">
        <v>22</v>
      </c>
      <c r="F12" s="17" t="s">
        <v>23</v>
      </c>
      <c r="G12" s="17" t="s">
        <v>24</v>
      </c>
    </row>
    <row r="13" spans="2:7" x14ac:dyDescent="0.4">
      <c r="B13" s="13" t="s">
        <v>16</v>
      </c>
      <c r="C13" s="21">
        <v>1</v>
      </c>
      <c r="D13" s="13">
        <v>25.785714285714292</v>
      </c>
      <c r="E13" s="13">
        <v>25.785714285714292</v>
      </c>
      <c r="F13" s="13">
        <v>4.222222222222225</v>
      </c>
      <c r="G13" s="13">
        <v>0.17624552895208589</v>
      </c>
    </row>
    <row r="14" spans="2:7" x14ac:dyDescent="0.4">
      <c r="B14" s="13" t="s">
        <v>17</v>
      </c>
      <c r="C14" s="21">
        <v>2</v>
      </c>
      <c r="D14" s="13">
        <v>12.21428571428571</v>
      </c>
      <c r="E14" s="13">
        <v>6.107142857142855</v>
      </c>
      <c r="F14" s="13"/>
      <c r="G14" s="13"/>
    </row>
    <row r="15" spans="2:7" ht="15" thickBot="1" x14ac:dyDescent="0.45">
      <c r="B15" s="14" t="s">
        <v>18</v>
      </c>
      <c r="C15" s="18">
        <v>3</v>
      </c>
      <c r="D15" s="18">
        <v>38</v>
      </c>
      <c r="E15" s="14"/>
      <c r="F15" s="14"/>
      <c r="G15" s="14"/>
    </row>
    <row r="16" spans="2:7" ht="15" thickBot="1" x14ac:dyDescent="0.45"/>
    <row r="17" spans="2:8" x14ac:dyDescent="0.4">
      <c r="B17" s="17"/>
      <c r="C17" s="17" t="s">
        <v>25</v>
      </c>
      <c r="D17" s="17" t="s">
        <v>13</v>
      </c>
      <c r="E17" s="17" t="s">
        <v>26</v>
      </c>
      <c r="F17" s="17" t="s">
        <v>27</v>
      </c>
      <c r="G17" s="17" t="s">
        <v>28</v>
      </c>
      <c r="H17" s="17" t="s">
        <v>29</v>
      </c>
    </row>
    <row r="18" spans="2:8" x14ac:dyDescent="0.4">
      <c r="B18" s="13" t="s">
        <v>19</v>
      </c>
      <c r="C18" s="13">
        <v>1.5714285714285712</v>
      </c>
      <c r="D18" s="13">
        <v>2.9165694833177569</v>
      </c>
      <c r="E18" s="13">
        <v>0.53879346280513962</v>
      </c>
      <c r="F18" s="13">
        <v>0.64397845268852227</v>
      </c>
      <c r="G18" s="13">
        <v>-10.977557077472559</v>
      </c>
      <c r="H18" s="13">
        <v>14.120414220329701</v>
      </c>
    </row>
    <row r="19" spans="2:8" ht="15" thickBot="1" x14ac:dyDescent="0.45">
      <c r="B19" s="14" t="s">
        <v>30</v>
      </c>
      <c r="C19" s="14">
        <v>1.3571428571428572</v>
      </c>
      <c r="D19" s="14">
        <v>0.66047292888953313</v>
      </c>
      <c r="E19" s="14">
        <v>2.0548046676563256</v>
      </c>
      <c r="F19" s="14">
        <v>0.17624552895208601</v>
      </c>
      <c r="G19" s="14">
        <v>-1.484642793269316</v>
      </c>
      <c r="H19" s="14">
        <v>4.1989285075550304</v>
      </c>
    </row>
    <row r="26" spans="2:8" x14ac:dyDescent="0.4">
      <c r="B26" s="15" t="s">
        <v>31</v>
      </c>
    </row>
    <row r="27" spans="2:8" ht="15" thickBot="1" x14ac:dyDescent="0.45"/>
    <row r="28" spans="2:8" x14ac:dyDescent="0.4">
      <c r="B28" s="17" t="s">
        <v>32</v>
      </c>
      <c r="C28" s="17" t="s">
        <v>33</v>
      </c>
      <c r="D28" s="17" t="s">
        <v>34</v>
      </c>
    </row>
    <row r="29" spans="2:8" x14ac:dyDescent="0.4">
      <c r="B29" s="13">
        <v>1</v>
      </c>
      <c r="C29" s="13">
        <v>2.9285714285714284</v>
      </c>
      <c r="D29" s="13">
        <v>1.0714285714285716</v>
      </c>
    </row>
    <row r="30" spans="2:8" x14ac:dyDescent="0.4">
      <c r="B30" s="13">
        <v>2</v>
      </c>
      <c r="C30" s="13">
        <v>7</v>
      </c>
      <c r="D30" s="13">
        <v>-2</v>
      </c>
    </row>
    <row r="31" spans="2:8" x14ac:dyDescent="0.4">
      <c r="B31" s="13">
        <v>3</v>
      </c>
      <c r="C31" s="13">
        <v>8.3571428571428577</v>
      </c>
      <c r="D31" s="13">
        <v>-1.3571428571428577</v>
      </c>
    </row>
    <row r="32" spans="2:8" ht="15" thickBot="1" x14ac:dyDescent="0.45">
      <c r="B32" s="14">
        <v>4</v>
      </c>
      <c r="C32" s="14">
        <v>9.7142857142857135</v>
      </c>
      <c r="D32" s="14">
        <v>2.2857142857142865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77D98-C395-4AEB-B6C1-9A3A0FB1BD77}">
  <dimension ref="B2:O24"/>
  <sheetViews>
    <sheetView showGridLines="0" zoomScale="115" zoomScaleNormal="115" workbookViewId="0"/>
  </sheetViews>
  <sheetFormatPr defaultRowHeight="14.6" x14ac:dyDescent="0.4"/>
  <cols>
    <col min="1" max="1" width="5.23046875" customWidth="1"/>
    <col min="2" max="2" width="27.84375" bestFit="1" customWidth="1"/>
    <col min="3" max="3" width="8.3828125" style="1" customWidth="1"/>
    <col min="4" max="4" width="11.69140625" style="1" customWidth="1"/>
    <col min="5" max="8" width="8.3828125" style="1" customWidth="1"/>
    <col min="9" max="12" width="7.84375" style="1" customWidth="1"/>
    <col min="13" max="13" width="8.53515625" style="1" customWidth="1"/>
    <col min="14" max="14" width="10.53515625" style="1" customWidth="1"/>
    <col min="15" max="15" width="11.53515625" style="2" customWidth="1"/>
  </cols>
  <sheetData>
    <row r="2" spans="2:15" x14ac:dyDescent="0.4">
      <c r="B2" s="3"/>
      <c r="C2" s="4" t="s">
        <v>1</v>
      </c>
      <c r="D2" s="4" t="s">
        <v>0</v>
      </c>
      <c r="E2" s="4" t="s">
        <v>3</v>
      </c>
      <c r="F2" s="4" t="s">
        <v>2</v>
      </c>
      <c r="G2" s="4" t="s">
        <v>4</v>
      </c>
      <c r="H2" s="4" t="s">
        <v>5</v>
      </c>
      <c r="I2" s="4" t="s">
        <v>36</v>
      </c>
      <c r="J2" s="4" t="s">
        <v>43</v>
      </c>
      <c r="K2" s="11" t="s">
        <v>42</v>
      </c>
      <c r="L2" s="11" t="s">
        <v>51</v>
      </c>
      <c r="M2" s="4" t="s">
        <v>45</v>
      </c>
      <c r="N2" s="4" t="s">
        <v>37</v>
      </c>
      <c r="O2" s="5" t="s">
        <v>44</v>
      </c>
    </row>
    <row r="3" spans="2:15" x14ac:dyDescent="0.4">
      <c r="B3" s="3"/>
      <c r="C3" s="6">
        <v>4</v>
      </c>
      <c r="D3" s="6">
        <v>1</v>
      </c>
      <c r="E3" s="7">
        <f>C3-$C$9</f>
        <v>-3</v>
      </c>
      <c r="F3" s="7">
        <f>D3-$D$9</f>
        <v>-3</v>
      </c>
      <c r="G3" s="7">
        <f>E3*F3</f>
        <v>9</v>
      </c>
      <c r="H3" s="7">
        <f>F3^2</f>
        <v>9</v>
      </c>
      <c r="I3" s="8">
        <f>$C$14+D3*$C$13</f>
        <v>2.9285714285714284</v>
      </c>
      <c r="J3" s="9">
        <f>C3-I3</f>
        <v>1.0714285714285716</v>
      </c>
      <c r="K3" s="12">
        <f>I3-$C$9</f>
        <v>-4.0714285714285712</v>
      </c>
      <c r="L3" s="30">
        <f>D3^2</f>
        <v>1</v>
      </c>
      <c r="M3" s="12">
        <f>K3^2</f>
        <v>16.576530612244895</v>
      </c>
      <c r="N3" s="7">
        <f>E3^2</f>
        <v>9</v>
      </c>
      <c r="O3" s="8">
        <f>J3^2</f>
        <v>1.1479591836734697</v>
      </c>
    </row>
    <row r="4" spans="2:15" x14ac:dyDescent="0.4">
      <c r="B4" s="3"/>
      <c r="C4" s="6">
        <v>5</v>
      </c>
      <c r="D4" s="6">
        <v>4</v>
      </c>
      <c r="E4" s="7">
        <f t="shared" ref="E4:E6" si="0">C4-$C$9</f>
        <v>-2</v>
      </c>
      <c r="F4" s="7">
        <f t="shared" ref="F4:F6" si="1">D4-$D$9</f>
        <v>0</v>
      </c>
      <c r="G4" s="7">
        <f t="shared" ref="G4:G6" si="2">E4*F4</f>
        <v>0</v>
      </c>
      <c r="H4" s="7">
        <f t="shared" ref="H4:H6" si="3">F4^2</f>
        <v>0</v>
      </c>
      <c r="I4" s="8">
        <f t="shared" ref="I4:I6" si="4">$C$14+D4*$C$13</f>
        <v>7</v>
      </c>
      <c r="J4" s="9">
        <f t="shared" ref="J4:J6" si="5">C4-I4</f>
        <v>-2</v>
      </c>
      <c r="K4" s="12">
        <f t="shared" ref="K4:K6" si="6">I4-$C$9</f>
        <v>0</v>
      </c>
      <c r="L4" s="30">
        <f t="shared" ref="L4:L6" si="7">D4^2</f>
        <v>16</v>
      </c>
      <c r="M4" s="12">
        <f t="shared" ref="M4:M6" si="8">K4^2</f>
        <v>0</v>
      </c>
      <c r="N4" s="7">
        <f t="shared" ref="N4:N6" si="9">E4^2</f>
        <v>4</v>
      </c>
      <c r="O4" s="8">
        <f t="shared" ref="O4:O6" si="10">J4^2</f>
        <v>4</v>
      </c>
    </row>
    <row r="5" spans="2:15" x14ac:dyDescent="0.4">
      <c r="B5" s="3"/>
      <c r="C5" s="6">
        <v>7</v>
      </c>
      <c r="D5" s="6">
        <v>5</v>
      </c>
      <c r="E5" s="7">
        <f t="shared" si="0"/>
        <v>0</v>
      </c>
      <c r="F5" s="7">
        <f t="shared" si="1"/>
        <v>1</v>
      </c>
      <c r="G5" s="7">
        <f t="shared" si="2"/>
        <v>0</v>
      </c>
      <c r="H5" s="7">
        <f t="shared" si="3"/>
        <v>1</v>
      </c>
      <c r="I5" s="8">
        <f t="shared" si="4"/>
        <v>8.3571428571428577</v>
      </c>
      <c r="J5" s="9">
        <f t="shared" si="5"/>
        <v>-1.3571428571428577</v>
      </c>
      <c r="K5" s="12">
        <f t="shared" si="6"/>
        <v>1.3571428571428577</v>
      </c>
      <c r="L5" s="30">
        <f t="shared" si="7"/>
        <v>25</v>
      </c>
      <c r="M5" s="12">
        <f t="shared" si="8"/>
        <v>1.8418367346938789</v>
      </c>
      <c r="N5" s="7">
        <f t="shared" si="9"/>
        <v>0</v>
      </c>
      <c r="O5" s="8">
        <f t="shared" si="10"/>
        <v>1.8418367346938789</v>
      </c>
    </row>
    <row r="6" spans="2:15" x14ac:dyDescent="0.4">
      <c r="B6" s="3"/>
      <c r="C6" s="6">
        <v>12</v>
      </c>
      <c r="D6" s="6">
        <v>6</v>
      </c>
      <c r="E6" s="7">
        <f t="shared" si="0"/>
        <v>5</v>
      </c>
      <c r="F6" s="7">
        <f t="shared" si="1"/>
        <v>2</v>
      </c>
      <c r="G6" s="7">
        <f t="shared" si="2"/>
        <v>10</v>
      </c>
      <c r="H6" s="7">
        <f t="shared" si="3"/>
        <v>4</v>
      </c>
      <c r="I6" s="8">
        <f t="shared" si="4"/>
        <v>9.7142857142857135</v>
      </c>
      <c r="J6" s="9">
        <f t="shared" si="5"/>
        <v>2.2857142857142865</v>
      </c>
      <c r="K6" s="12">
        <f t="shared" si="6"/>
        <v>2.7142857142857135</v>
      </c>
      <c r="L6" s="30">
        <f t="shared" si="7"/>
        <v>36</v>
      </c>
      <c r="M6" s="12">
        <f t="shared" si="8"/>
        <v>7.3673469387755057</v>
      </c>
      <c r="N6" s="7">
        <f t="shared" si="9"/>
        <v>25</v>
      </c>
      <c r="O6" s="8">
        <f t="shared" si="10"/>
        <v>5.2244897959183705</v>
      </c>
    </row>
    <row r="7" spans="2:15" x14ac:dyDescent="0.4">
      <c r="B7" s="3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</row>
    <row r="8" spans="2:15" x14ac:dyDescent="0.4">
      <c r="B8" s="10" t="s">
        <v>6</v>
      </c>
      <c r="C8" s="4">
        <f>SUM(C3:C6)</f>
        <v>28</v>
      </c>
      <c r="D8" s="4">
        <f>SUM(D3:D6)</f>
        <v>16</v>
      </c>
      <c r="E8" s="4">
        <f t="shared" ref="E8:O8" si="11">SUM(E3:E6)</f>
        <v>0</v>
      </c>
      <c r="F8" s="4">
        <f t="shared" si="11"/>
        <v>0</v>
      </c>
      <c r="G8" s="4">
        <f t="shared" si="11"/>
        <v>19</v>
      </c>
      <c r="H8" s="4">
        <f t="shared" si="11"/>
        <v>14</v>
      </c>
      <c r="I8" s="4">
        <f t="shared" si="11"/>
        <v>28</v>
      </c>
      <c r="J8" s="4">
        <f t="shared" si="11"/>
        <v>0</v>
      </c>
      <c r="K8" s="4">
        <f t="shared" si="11"/>
        <v>0</v>
      </c>
      <c r="L8" s="4">
        <f t="shared" si="11"/>
        <v>78</v>
      </c>
      <c r="M8" s="4">
        <f t="shared" si="11"/>
        <v>25.785714285714278</v>
      </c>
      <c r="N8" s="4">
        <f t="shared" si="11"/>
        <v>38</v>
      </c>
      <c r="O8" s="5">
        <f t="shared" si="11"/>
        <v>12.214285714285719</v>
      </c>
    </row>
    <row r="9" spans="2:15" x14ac:dyDescent="0.4">
      <c r="B9" s="10" t="s">
        <v>7</v>
      </c>
      <c r="C9" s="4">
        <f>C8/4</f>
        <v>7</v>
      </c>
      <c r="D9" s="4">
        <f>D8/4</f>
        <v>4</v>
      </c>
      <c r="E9" s="4"/>
      <c r="F9" s="4"/>
      <c r="G9" s="4"/>
      <c r="H9" s="4"/>
      <c r="I9" s="4"/>
      <c r="J9" s="4"/>
      <c r="K9" s="4"/>
      <c r="L9" s="4"/>
      <c r="M9" s="4" t="s">
        <v>40</v>
      </c>
      <c r="N9" s="4" t="s">
        <v>39</v>
      </c>
      <c r="O9" s="5" t="s">
        <v>63</v>
      </c>
    </row>
    <row r="10" spans="2:15" x14ac:dyDescent="0.4">
      <c r="B10" s="10"/>
      <c r="C10" s="4"/>
      <c r="D10" s="4"/>
      <c r="E10" s="4"/>
      <c r="F10" s="4"/>
      <c r="G10" s="4"/>
      <c r="H10" s="4"/>
      <c r="I10" s="4"/>
      <c r="J10" s="4"/>
      <c r="K10" s="4"/>
      <c r="L10" s="53" t="s">
        <v>64</v>
      </c>
      <c r="M10" s="32">
        <f>'Excel regression output'!D13</f>
        <v>25.785714285714292</v>
      </c>
      <c r="N10" s="33">
        <f>'Excel regression output'!D15</f>
        <v>38</v>
      </c>
      <c r="O10" s="34">
        <f>'Excel regression output'!D14</f>
        <v>12.21428571428571</v>
      </c>
    </row>
    <row r="11" spans="2:15" x14ac:dyDescent="0.4">
      <c r="B11" s="10" t="s">
        <v>47</v>
      </c>
      <c r="C11" s="4">
        <f>COUNT(C3:C6)</f>
        <v>4</v>
      </c>
      <c r="D11" s="4"/>
      <c r="E11" s="7"/>
      <c r="F11" s="4"/>
      <c r="G11" s="4"/>
      <c r="H11" s="4"/>
      <c r="I11" s="4"/>
      <c r="J11" s="4"/>
      <c r="K11" s="4"/>
      <c r="L11" s="4"/>
      <c r="M11" s="7"/>
      <c r="N11" s="7"/>
      <c r="O11" s="5"/>
    </row>
    <row r="12" spans="2:15" x14ac:dyDescent="0.4">
      <c r="B12" s="55" t="s">
        <v>25</v>
      </c>
      <c r="C12" s="56"/>
      <c r="D12" s="56"/>
      <c r="E12" s="57"/>
      <c r="F12" s="4"/>
      <c r="G12" s="4"/>
      <c r="H12" s="4"/>
      <c r="I12" s="4"/>
      <c r="J12" s="4"/>
      <c r="K12" s="4"/>
      <c r="L12" s="4"/>
      <c r="M12" s="7"/>
      <c r="N12" s="7"/>
      <c r="O12" s="5"/>
    </row>
    <row r="13" spans="2:15" x14ac:dyDescent="0.4">
      <c r="B13" s="35" t="s">
        <v>62</v>
      </c>
      <c r="C13" s="36">
        <f>SUM(G3:G6)/SUM(H3:H6)</f>
        <v>1.3571428571428572</v>
      </c>
      <c r="D13" s="37" t="s">
        <v>41</v>
      </c>
      <c r="E13" s="38">
        <f>'Excel regression output'!$C$19</f>
        <v>1.3571428571428572</v>
      </c>
      <c r="F13" s="7"/>
      <c r="G13" s="7"/>
      <c r="H13" s="7"/>
      <c r="I13" s="7"/>
      <c r="J13" s="7"/>
      <c r="K13" s="7"/>
      <c r="L13" s="7"/>
      <c r="M13" s="7"/>
      <c r="N13" s="52"/>
      <c r="O13" s="53" t="s">
        <v>49</v>
      </c>
    </row>
    <row r="14" spans="2:15" x14ac:dyDescent="0.4">
      <c r="B14" s="35" t="s">
        <v>50</v>
      </c>
      <c r="C14" s="36">
        <f>C9-C13*D9</f>
        <v>1.5714285714285712</v>
      </c>
      <c r="D14" s="37" t="s">
        <v>41</v>
      </c>
      <c r="E14" s="38">
        <f>'Excel regression output'!$C$18</f>
        <v>1.5714285714285712</v>
      </c>
      <c r="F14" s="7"/>
      <c r="G14" s="7"/>
      <c r="H14" s="7"/>
      <c r="I14" s="7"/>
      <c r="J14" s="7"/>
      <c r="K14" s="7"/>
      <c r="L14" s="7"/>
      <c r="M14" s="7"/>
      <c r="N14" s="31"/>
      <c r="O14" s="54">
        <f>M8+O8-N8</f>
        <v>0</v>
      </c>
    </row>
    <row r="15" spans="2:15" x14ac:dyDescent="0.4">
      <c r="B15" s="58" t="s">
        <v>60</v>
      </c>
      <c r="C15" s="59"/>
      <c r="D15" s="59"/>
      <c r="E15" s="60"/>
      <c r="F15" s="7"/>
      <c r="G15" s="7"/>
      <c r="H15" s="7"/>
      <c r="I15" s="7"/>
      <c r="J15" s="7"/>
      <c r="K15" s="7"/>
      <c r="L15" s="7"/>
      <c r="M15" s="7"/>
      <c r="N15" s="7"/>
      <c r="O15" s="8"/>
    </row>
    <row r="16" spans="2:15" x14ac:dyDescent="0.4">
      <c r="B16" s="39" t="s">
        <v>35</v>
      </c>
      <c r="C16" s="40">
        <f>M8/N8</f>
        <v>0.67857142857142838</v>
      </c>
      <c r="D16" s="41" t="s">
        <v>41</v>
      </c>
      <c r="E16" s="42">
        <f>'Excel regression output'!$C$6</f>
        <v>0.67857142857142871</v>
      </c>
      <c r="F16" s="7"/>
      <c r="G16" s="7"/>
      <c r="H16" s="7"/>
      <c r="I16" s="7"/>
      <c r="J16" s="7"/>
      <c r="K16" s="7"/>
      <c r="L16" s="7"/>
      <c r="M16" s="7"/>
      <c r="N16" s="7"/>
      <c r="O16" s="8"/>
    </row>
    <row r="17" spans="2:15" x14ac:dyDescent="0.4">
      <c r="B17" s="39" t="s">
        <v>38</v>
      </c>
      <c r="C17" s="43">
        <f>1-O8/N8</f>
        <v>0.67857142857142838</v>
      </c>
      <c r="D17" s="41"/>
      <c r="E17" s="44"/>
      <c r="F17" s="7"/>
      <c r="G17" s="7"/>
      <c r="H17" s="7"/>
      <c r="I17" s="7"/>
      <c r="J17" s="7"/>
      <c r="K17" s="7"/>
      <c r="L17" s="7"/>
      <c r="M17" s="7"/>
      <c r="N17" s="7"/>
      <c r="O17" s="8"/>
    </row>
    <row r="18" spans="2:15" x14ac:dyDescent="0.4">
      <c r="B18" s="39" t="s">
        <v>46</v>
      </c>
      <c r="C18" s="43">
        <f>SQRT(O8/(C11-2))</f>
        <v>2.4712634131437423</v>
      </c>
      <c r="D18" s="41" t="s">
        <v>41</v>
      </c>
      <c r="E18" s="45">
        <f>'Excel regression output'!$C$8</f>
        <v>2.4712634131437414</v>
      </c>
      <c r="F18" s="7"/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4">
      <c r="B19" s="39" t="s">
        <v>48</v>
      </c>
      <c r="C19" s="43">
        <f>SQRT(O8/C11)</f>
        <v>1.7474471175321529</v>
      </c>
      <c r="D19" s="41"/>
      <c r="E19" s="46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spans="2:15" x14ac:dyDescent="0.4">
      <c r="B20" s="61" t="s">
        <v>61</v>
      </c>
      <c r="C20" s="62"/>
      <c r="D20" s="62"/>
      <c r="E20" s="63"/>
      <c r="F20" s="7"/>
      <c r="G20" s="7"/>
      <c r="H20" s="7"/>
      <c r="I20" s="7"/>
      <c r="J20" s="7"/>
      <c r="K20" s="7"/>
      <c r="L20" s="7"/>
      <c r="M20" s="7"/>
      <c r="N20" s="7"/>
      <c r="O20" s="8"/>
    </row>
    <row r="21" spans="2:15" x14ac:dyDescent="0.4">
      <c r="B21" s="47" t="s">
        <v>52</v>
      </c>
      <c r="C21" s="48">
        <f xml:space="preserve"> C18^2 / H8</f>
        <v>0.43622448979591849</v>
      </c>
      <c r="D21" s="49"/>
      <c r="E21" s="50"/>
      <c r="F21" s="7"/>
      <c r="G21" s="7"/>
      <c r="H21" s="7"/>
      <c r="I21" s="7"/>
      <c r="J21" s="7"/>
      <c r="K21" s="7"/>
      <c r="L21" s="7"/>
      <c r="M21" s="7"/>
      <c r="N21" s="7"/>
      <c r="O21" s="8"/>
    </row>
    <row r="22" spans="2:15" x14ac:dyDescent="0.4">
      <c r="B22" s="47" t="s">
        <v>53</v>
      </c>
      <c r="C22" s="48">
        <f>SQRT(C21)</f>
        <v>0.66047292888953324</v>
      </c>
      <c r="D22" s="49" t="s">
        <v>41</v>
      </c>
      <c r="E22" s="51">
        <f>'Excel regression output'!$D$19</f>
        <v>0.66047292888953313</v>
      </c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2:15" x14ac:dyDescent="0.4">
      <c r="B23" s="47" t="s">
        <v>54</v>
      </c>
      <c r="C23" s="48">
        <f xml:space="preserve"> 1/C11*L8*C18^2/H8</f>
        <v>8.5063775510204103</v>
      </c>
      <c r="D23" s="49"/>
      <c r="E23" s="51"/>
      <c r="F23" s="7"/>
      <c r="G23" s="7"/>
      <c r="H23" s="7"/>
      <c r="I23" s="7"/>
      <c r="J23" s="7"/>
      <c r="K23" s="7"/>
      <c r="L23" s="7"/>
      <c r="M23" s="7"/>
      <c r="N23" s="7"/>
      <c r="O23" s="8"/>
    </row>
    <row r="24" spans="2:15" x14ac:dyDescent="0.4">
      <c r="B24" s="47" t="s">
        <v>55</v>
      </c>
      <c r="C24" s="48">
        <f>SQRT(C23)</f>
        <v>2.9165694833177573</v>
      </c>
      <c r="D24" s="49" t="s">
        <v>41</v>
      </c>
      <c r="E24" s="51">
        <f>'Excel regression output'!$D$18</f>
        <v>2.9165694833177569</v>
      </c>
      <c r="F24" s="7"/>
      <c r="G24" s="7"/>
      <c r="H24" s="7"/>
      <c r="I24" s="7"/>
      <c r="J24" s="7"/>
      <c r="K24" s="7"/>
      <c r="L24" s="7"/>
      <c r="M24" s="7"/>
      <c r="N24" s="7"/>
      <c r="O24" s="8"/>
    </row>
  </sheetData>
  <mergeCells count="3">
    <mergeCell ref="B12:E12"/>
    <mergeCell ref="B15:E15"/>
    <mergeCell ref="B20:E20"/>
  </mergeCells>
  <pageMargins left="0.25" right="0.25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9EA8-A8FB-4778-946E-85AB7BF5EDB3}">
  <dimension ref="B2:H32"/>
  <sheetViews>
    <sheetView zoomScaleNormal="100" workbookViewId="0"/>
  </sheetViews>
  <sheetFormatPr defaultRowHeight="14.6" x14ac:dyDescent="0.4"/>
  <cols>
    <col min="1" max="1" width="2.69140625" style="15" customWidth="1"/>
    <col min="2" max="2" width="17.3046875" style="15" customWidth="1"/>
    <col min="3" max="3" width="11.84375" style="15" bestFit="1" customWidth="1"/>
    <col min="4" max="4" width="13.84375" style="15" bestFit="1" customWidth="1"/>
    <col min="5" max="5" width="14.07421875" style="15" customWidth="1"/>
    <col min="6" max="6" width="11.84375" style="15" bestFit="1" customWidth="1"/>
    <col min="7" max="7" width="12.84375" style="15" bestFit="1" customWidth="1"/>
    <col min="8" max="8" width="11.84375" style="15" bestFit="1" customWidth="1"/>
    <col min="9" max="9" width="20.69140625" style="15" customWidth="1"/>
    <col min="10" max="10" width="12" style="15" bestFit="1" customWidth="1"/>
    <col min="11" max="16384" width="9.23046875" style="15"/>
  </cols>
  <sheetData>
    <row r="2" spans="2:7" x14ac:dyDescent="0.4">
      <c r="B2" s="15" t="s">
        <v>8</v>
      </c>
    </row>
    <row r="3" spans="2:7" ht="15" thickBot="1" x14ac:dyDescent="0.45"/>
    <row r="4" spans="2:7" x14ac:dyDescent="0.4">
      <c r="B4" s="16" t="s">
        <v>9</v>
      </c>
      <c r="C4" s="16"/>
    </row>
    <row r="5" spans="2:7" x14ac:dyDescent="0.4">
      <c r="B5" s="13" t="s">
        <v>10</v>
      </c>
      <c r="C5" s="13">
        <v>0.82375447104791411</v>
      </c>
    </row>
    <row r="6" spans="2:7" x14ac:dyDescent="0.4">
      <c r="B6" s="13" t="s">
        <v>11</v>
      </c>
      <c r="C6" s="13">
        <v>0.67857142857142871</v>
      </c>
    </row>
    <row r="7" spans="2:7" x14ac:dyDescent="0.4">
      <c r="B7" s="13" t="s">
        <v>12</v>
      </c>
      <c r="C7" s="13">
        <v>0.51785714285714302</v>
      </c>
    </row>
    <row r="8" spans="2:7" x14ac:dyDescent="0.4">
      <c r="B8" s="13" t="s">
        <v>13</v>
      </c>
      <c r="C8" s="13">
        <v>2.4712634131437414</v>
      </c>
    </row>
    <row r="9" spans="2:7" ht="15" thickBot="1" x14ac:dyDescent="0.45">
      <c r="B9" s="14" t="s">
        <v>14</v>
      </c>
      <c r="C9" s="18">
        <v>4</v>
      </c>
    </row>
    <row r="10" spans="2:7" x14ac:dyDescent="0.4">
      <c r="C10" s="19"/>
    </row>
    <row r="11" spans="2:7" ht="15" thickBot="1" x14ac:dyDescent="0.45">
      <c r="B11" s="15" t="s">
        <v>15</v>
      </c>
      <c r="C11" s="19"/>
    </row>
    <row r="12" spans="2:7" x14ac:dyDescent="0.4">
      <c r="B12" s="17"/>
      <c r="C12" s="20" t="s">
        <v>20</v>
      </c>
      <c r="D12" s="17" t="s">
        <v>21</v>
      </c>
      <c r="E12" s="17" t="s">
        <v>22</v>
      </c>
      <c r="F12" s="17" t="s">
        <v>23</v>
      </c>
      <c r="G12" s="17" t="s">
        <v>24</v>
      </c>
    </row>
    <row r="13" spans="2:7" x14ac:dyDescent="0.4">
      <c r="B13" s="13" t="s">
        <v>16</v>
      </c>
      <c r="C13" s="21">
        <v>1</v>
      </c>
      <c r="D13" s="13">
        <v>25.785714285714292</v>
      </c>
      <c r="E13" s="13">
        <v>25.785714285714292</v>
      </c>
      <c r="F13" s="13">
        <v>4.222222222222225</v>
      </c>
      <c r="G13" s="13">
        <v>0.17624552895208589</v>
      </c>
    </row>
    <row r="14" spans="2:7" x14ac:dyDescent="0.4">
      <c r="B14" s="13" t="s">
        <v>17</v>
      </c>
      <c r="C14" s="21">
        <v>2</v>
      </c>
      <c r="D14" s="13">
        <v>12.21428571428571</v>
      </c>
      <c r="E14" s="13">
        <v>6.107142857142855</v>
      </c>
      <c r="F14" s="13"/>
      <c r="G14" s="13"/>
    </row>
    <row r="15" spans="2:7" ht="15" thickBot="1" x14ac:dyDescent="0.45">
      <c r="B15" s="14" t="s">
        <v>18</v>
      </c>
      <c r="C15" s="18">
        <v>3</v>
      </c>
      <c r="D15" s="18">
        <v>38</v>
      </c>
      <c r="E15" s="14"/>
      <c r="F15" s="14"/>
      <c r="G15" s="14"/>
    </row>
    <row r="16" spans="2:7" ht="15" thickBot="1" x14ac:dyDescent="0.45"/>
    <row r="17" spans="2:8" x14ac:dyDescent="0.4">
      <c r="B17" s="17"/>
      <c r="C17" s="17" t="s">
        <v>25</v>
      </c>
      <c r="D17" s="17" t="s">
        <v>13</v>
      </c>
      <c r="E17" s="17" t="s">
        <v>26</v>
      </c>
      <c r="F17" s="17" t="s">
        <v>27</v>
      </c>
      <c r="G17" s="17" t="s">
        <v>28</v>
      </c>
      <c r="H17" s="17" t="s">
        <v>29</v>
      </c>
    </row>
    <row r="18" spans="2:8" x14ac:dyDescent="0.4">
      <c r="B18" s="13" t="s">
        <v>19</v>
      </c>
      <c r="C18" s="13">
        <v>1.5714285714285712</v>
      </c>
      <c r="D18" s="13">
        <v>2.9165694833177569</v>
      </c>
      <c r="E18" s="13">
        <v>0.53879346280513962</v>
      </c>
      <c r="F18" s="13">
        <v>0.64397845268852227</v>
      </c>
      <c r="G18" s="13">
        <v>-10.977557077472559</v>
      </c>
      <c r="H18" s="13">
        <v>14.120414220329701</v>
      </c>
    </row>
    <row r="19" spans="2:8" ht="15" thickBot="1" x14ac:dyDescent="0.45">
      <c r="B19" s="14" t="s">
        <v>30</v>
      </c>
      <c r="C19" s="14">
        <v>1.3571428571428572</v>
      </c>
      <c r="D19" s="14">
        <v>0.66047292888953313</v>
      </c>
      <c r="E19" s="14">
        <v>2.0548046676563256</v>
      </c>
      <c r="F19" s="14">
        <v>0.17624552895208601</v>
      </c>
      <c r="G19" s="14">
        <v>-1.484642793269316</v>
      </c>
      <c r="H19" s="14">
        <v>4.1989285075550304</v>
      </c>
    </row>
    <row r="20" spans="2:8" x14ac:dyDescent="0.4">
      <c r="E20" s="26">
        <f>C18/D18</f>
        <v>0.53879346280513962</v>
      </c>
      <c r="F20" s="25">
        <f>_xlfn.T.DIST.2T(E20,C14)</f>
        <v>0.64397845268852227</v>
      </c>
      <c r="G20" s="26">
        <f>C18-F24*D18</f>
        <v>-10.977557077472559</v>
      </c>
      <c r="H20" s="26">
        <f>C18+D18*F24</f>
        <v>14.120414220329701</v>
      </c>
    </row>
    <row r="21" spans="2:8" x14ac:dyDescent="0.4">
      <c r="E21" s="26">
        <f>C19/D19</f>
        <v>2.0548046676563256</v>
      </c>
      <c r="F21" s="25">
        <f>_xlfn.T.DIST.2T(E21,C14)</f>
        <v>0.17624552895208601</v>
      </c>
      <c r="G21" s="26">
        <f>C19-F24*D19</f>
        <v>-1.484642793269316</v>
      </c>
      <c r="H21" s="26">
        <f>C19+D19*F24</f>
        <v>4.1989285075550304</v>
      </c>
    </row>
    <row r="23" spans="2:8" ht="29.15" x14ac:dyDescent="0.4">
      <c r="E23" s="27"/>
      <c r="F23" s="28" t="s">
        <v>65</v>
      </c>
      <c r="G23" s="29" t="s">
        <v>58</v>
      </c>
      <c r="H23" s="29" t="s">
        <v>59</v>
      </c>
    </row>
    <row r="24" spans="2:8" ht="87.45" x14ac:dyDescent="0.4">
      <c r="E24" s="22" t="s">
        <v>56</v>
      </c>
      <c r="F24" s="23">
        <f>TINV(0.05,C9-2)</f>
        <v>4.3026527297494637</v>
      </c>
      <c r="G24" s="23">
        <v>4.3029999999999999</v>
      </c>
      <c r="H24" s="24" t="s">
        <v>57</v>
      </c>
    </row>
    <row r="26" spans="2:8" x14ac:dyDescent="0.4">
      <c r="B26" s="15" t="s">
        <v>31</v>
      </c>
    </row>
    <row r="27" spans="2:8" ht="15" thickBot="1" x14ac:dyDescent="0.45"/>
    <row r="28" spans="2:8" x14ac:dyDescent="0.4">
      <c r="B28" s="17" t="s">
        <v>32</v>
      </c>
      <c r="C28" s="17" t="s">
        <v>33</v>
      </c>
      <c r="D28" s="17" t="s">
        <v>34</v>
      </c>
    </row>
    <row r="29" spans="2:8" x14ac:dyDescent="0.4">
      <c r="B29" s="13">
        <v>1</v>
      </c>
      <c r="C29" s="13">
        <v>2.9285714285714284</v>
      </c>
      <c r="D29" s="13">
        <v>1.0714285714285716</v>
      </c>
    </row>
    <row r="30" spans="2:8" x14ac:dyDescent="0.4">
      <c r="B30" s="13">
        <v>2</v>
      </c>
      <c r="C30" s="13">
        <v>7</v>
      </c>
      <c r="D30" s="13">
        <v>-2</v>
      </c>
    </row>
    <row r="31" spans="2:8" x14ac:dyDescent="0.4">
      <c r="B31" s="13">
        <v>3</v>
      </c>
      <c r="C31" s="13">
        <v>8.3571428571428577</v>
      </c>
      <c r="D31" s="13">
        <v>-1.3571428571428577</v>
      </c>
    </row>
    <row r="32" spans="2:8" ht="15" thickBot="1" x14ac:dyDescent="0.45">
      <c r="B32" s="14">
        <v>4</v>
      </c>
      <c r="C32" s="14">
        <v>9.7142857142857135</v>
      </c>
      <c r="D32" s="14">
        <v>2.2857142857142865</v>
      </c>
    </row>
  </sheetData>
  <hyperlinks>
    <hyperlink ref="H24" r:id="rId1" location="page=5" xr:uid="{31B9F3E7-7811-4CFF-8C7F-B88F9DB48B2E}"/>
  </hyperlinks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Theory SW Ch. 5</vt:lpstr>
      <vt:lpstr>Handrolled Calcs</vt:lpstr>
      <vt:lpstr>Excel regression output</vt:lpstr>
      <vt:lpstr>myHandrolled Calcs</vt:lpstr>
      <vt:lpstr>myExcel regression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cp:lastPrinted>2022-03-30T13:46:59Z</cp:lastPrinted>
  <dcterms:created xsi:type="dcterms:W3CDTF">2021-10-08T16:31:05Z</dcterms:created>
  <dcterms:modified xsi:type="dcterms:W3CDTF">2022-11-01T19:35:00Z</dcterms:modified>
</cp:coreProperties>
</file>