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8945" windowHeight="11640"/>
  </bookViews>
  <sheets>
    <sheet name="Sheet1" sheetId="1" r:id="rId1"/>
    <sheet name="Sheet2" sheetId="2" r:id="rId2"/>
    <sheet name="Sheet3" sheetId="3" r:id="rId3"/>
  </sheets>
  <definedNames>
    <definedName name="_xlnm.Print_Titles" localSheetId="0">Sheet1!$1:$1</definedName>
  </definedNames>
  <calcPr calcId="125725" calcMode="autoNoTable"/>
</workbook>
</file>

<file path=xl/calcChain.xml><?xml version="1.0" encoding="utf-8"?>
<calcChain xmlns="http://schemas.openxmlformats.org/spreadsheetml/2006/main">
  <c r="V69" i="1"/>
  <c r="Q73"/>
  <c r="Y74"/>
  <c r="Y73"/>
  <c r="Q50" l="1"/>
  <c r="Q49"/>
  <c r="Q48"/>
  <c r="Q46"/>
  <c r="Q45"/>
  <c r="Q44"/>
  <c r="Q43"/>
  <c r="Q41"/>
  <c r="Q39"/>
  <c r="Q38"/>
  <c r="Q36"/>
  <c r="Q34"/>
  <c r="Q32"/>
  <c r="Q31"/>
  <c r="Q30"/>
  <c r="Q29"/>
  <c r="Q28"/>
  <c r="Q27"/>
  <c r="Q26"/>
  <c r="Q25"/>
  <c r="Q23"/>
  <c r="Q22"/>
  <c r="Q21"/>
  <c r="Q20"/>
  <c r="Q19"/>
  <c r="Q18"/>
  <c r="Q17"/>
  <c r="Q16"/>
  <c r="Q15"/>
  <c r="Q14"/>
  <c r="Q13"/>
  <c r="Q11"/>
  <c r="Q10"/>
  <c r="Q9"/>
  <c r="Q8"/>
  <c r="Q7"/>
  <c r="Q6"/>
  <c r="Q5"/>
  <c r="O75"/>
  <c r="O74"/>
  <c r="L75"/>
  <c r="L74"/>
  <c r="AE75"/>
  <c r="AD75"/>
  <c r="AC75"/>
  <c r="AI74"/>
  <c r="AE74"/>
  <c r="AE73"/>
  <c r="AG74"/>
  <c r="AH74"/>
  <c r="G76"/>
  <c r="G75"/>
  <c r="L73"/>
  <c r="J74"/>
  <c r="J73"/>
  <c r="E73"/>
  <c r="G73"/>
  <c r="E74"/>
  <c r="X25" l="1"/>
  <c r="W27"/>
  <c r="W28"/>
  <c r="W31"/>
  <c r="W32"/>
  <c r="W33"/>
  <c r="W34"/>
  <c r="W35"/>
  <c r="W36"/>
  <c r="X36" s="1"/>
  <c r="W37"/>
  <c r="W39"/>
  <c r="W40"/>
  <c r="W41"/>
  <c r="W42"/>
  <c r="W43"/>
  <c r="W44"/>
  <c r="W47"/>
  <c r="X47" s="1"/>
  <c r="W48"/>
  <c r="W49"/>
  <c r="W50"/>
  <c r="W51"/>
  <c r="W54"/>
  <c r="W55"/>
  <c r="W58"/>
  <c r="W59"/>
  <c r="X59" s="1"/>
  <c r="W60"/>
  <c r="W61"/>
  <c r="W62"/>
  <c r="W63"/>
  <c r="W64"/>
  <c r="W65"/>
  <c r="W66"/>
  <c r="W67"/>
  <c r="X67" s="1"/>
  <c r="W3"/>
  <c r="W4"/>
  <c r="W5"/>
  <c r="W29"/>
  <c r="W6"/>
  <c r="W7"/>
  <c r="W8"/>
  <c r="W9"/>
  <c r="W10"/>
  <c r="W11"/>
  <c r="W12"/>
  <c r="W13"/>
  <c r="W14"/>
  <c r="W21"/>
  <c r="W22"/>
  <c r="W23"/>
  <c r="W26"/>
  <c r="W30"/>
  <c r="W38"/>
  <c r="W45"/>
  <c r="W46"/>
  <c r="W52"/>
  <c r="W53"/>
  <c r="W56"/>
  <c r="W57"/>
  <c r="W68"/>
  <c r="W69"/>
  <c r="W70"/>
  <c r="W71"/>
  <c r="W72"/>
  <c r="W15"/>
  <c r="W16"/>
  <c r="W17"/>
  <c r="W18"/>
  <c r="W19"/>
  <c r="W20"/>
  <c r="W24"/>
  <c r="W25"/>
  <c r="V25"/>
  <c r="V27"/>
  <c r="X27" s="1"/>
  <c r="V28"/>
  <c r="V31"/>
  <c r="V32"/>
  <c r="V33"/>
  <c r="V34"/>
  <c r="V35"/>
  <c r="V36"/>
  <c r="V37"/>
  <c r="X37" s="1"/>
  <c r="V39"/>
  <c r="V40"/>
  <c r="V41"/>
  <c r="V42"/>
  <c r="V43"/>
  <c r="V44"/>
  <c r="V47"/>
  <c r="V48"/>
  <c r="X48" s="1"/>
  <c r="V49"/>
  <c r="V50"/>
  <c r="V51"/>
  <c r="V54"/>
  <c r="V55"/>
  <c r="V58"/>
  <c r="V59"/>
  <c r="V60"/>
  <c r="X60" s="1"/>
  <c r="V61"/>
  <c r="V62"/>
  <c r="V63"/>
  <c r="V64"/>
  <c r="V65"/>
  <c r="V66"/>
  <c r="V67"/>
  <c r="V21"/>
  <c r="X21" s="1"/>
  <c r="V22"/>
  <c r="X22" s="1"/>
  <c r="V23"/>
  <c r="V26"/>
  <c r="V30"/>
  <c r="X30" s="1"/>
  <c r="V38"/>
  <c r="V45"/>
  <c r="V46"/>
  <c r="V52"/>
  <c r="X52" s="1"/>
  <c r="V53"/>
  <c r="X53" s="1"/>
  <c r="V56"/>
  <c r="V57"/>
  <c r="V68"/>
  <c r="X68" s="1"/>
  <c r="X69"/>
  <c r="V70"/>
  <c r="V71"/>
  <c r="V72"/>
  <c r="X72" s="1"/>
  <c r="V15"/>
  <c r="X15" s="1"/>
  <c r="V16"/>
  <c r="V17"/>
  <c r="V18"/>
  <c r="X18" s="1"/>
  <c r="V19"/>
  <c r="X19" s="1"/>
  <c r="V20"/>
  <c r="V24"/>
  <c r="V29"/>
  <c r="X29" s="1"/>
  <c r="V6"/>
  <c r="V7"/>
  <c r="X7" s="1"/>
  <c r="V8"/>
  <c r="V9"/>
  <c r="X9" s="1"/>
  <c r="V10"/>
  <c r="X10" s="1"/>
  <c r="V11"/>
  <c r="V12"/>
  <c r="V13"/>
  <c r="X13" s="1"/>
  <c r="V14"/>
  <c r="V5"/>
  <c r="X5" s="1"/>
  <c r="V4"/>
  <c r="X4" s="1"/>
  <c r="V3"/>
  <c r="X3" s="1"/>
  <c r="O51"/>
  <c r="O44"/>
  <c r="X64" l="1"/>
  <c r="X16"/>
  <c r="X56"/>
  <c r="X23"/>
  <c r="X17"/>
  <c r="X57"/>
  <c r="X26"/>
  <c r="X62"/>
  <c r="X50"/>
  <c r="X40"/>
  <c r="X31"/>
  <c r="X63"/>
  <c r="X51"/>
  <c r="X41"/>
  <c r="X32"/>
  <c r="X14"/>
  <c r="X6"/>
  <c r="X61"/>
  <c r="X49"/>
  <c r="X39"/>
  <c r="X28"/>
  <c r="X12"/>
  <c r="X24"/>
  <c r="X71"/>
  <c r="X46"/>
  <c r="X8"/>
  <c r="X11"/>
  <c r="X20"/>
  <c r="X70"/>
  <c r="X45"/>
  <c r="X66"/>
  <c r="X58"/>
  <c r="X44"/>
  <c r="X35"/>
  <c r="X65"/>
  <c r="X55"/>
  <c r="X43"/>
  <c r="X34"/>
  <c r="X38"/>
  <c r="X54"/>
  <c r="X42"/>
  <c r="X33"/>
  <c r="W2"/>
  <c r="V2"/>
  <c r="O46"/>
  <c r="O36"/>
  <c r="O50"/>
  <c r="O8"/>
  <c r="O66"/>
  <c r="O63"/>
  <c r="O24"/>
  <c r="O60"/>
  <c r="O59"/>
  <c r="O67"/>
  <c r="O48"/>
  <c r="O29"/>
  <c r="O37"/>
  <c r="O6"/>
  <c r="O35"/>
  <c r="O58"/>
  <c r="O9"/>
  <c r="O64"/>
  <c r="O31"/>
  <c r="O61"/>
  <c r="O17"/>
  <c r="O27"/>
  <c r="O16"/>
  <c r="O62"/>
  <c r="O10"/>
  <c r="O49"/>
  <c r="O42"/>
  <c r="O32"/>
  <c r="O54"/>
  <c r="O3"/>
  <c r="O55"/>
  <c r="O41"/>
  <c r="O40"/>
  <c r="O11"/>
  <c r="O12"/>
  <c r="O33"/>
  <c r="O18"/>
  <c r="O28"/>
  <c r="O7"/>
  <c r="O25"/>
  <c r="O65"/>
  <c r="O43"/>
  <c r="O39"/>
  <c r="O38"/>
  <c r="O21"/>
  <c r="O71"/>
  <c r="O47"/>
  <c r="O2"/>
  <c r="O70"/>
  <c r="O57"/>
  <c r="O30"/>
  <c r="O5"/>
  <c r="O69"/>
  <c r="O14"/>
  <c r="O72"/>
  <c r="O53"/>
  <c r="O56"/>
  <c r="O52"/>
  <c r="O26"/>
  <c r="O13"/>
  <c r="O22"/>
  <c r="O68"/>
  <c r="O45"/>
  <c r="O15"/>
  <c r="O19"/>
  <c r="O34"/>
  <c r="O20"/>
  <c r="O4"/>
  <c r="O23"/>
  <c r="O73" l="1"/>
  <c r="X2"/>
  <c r="X73" s="1"/>
</calcChain>
</file>

<file path=xl/comments1.xml><?xml version="1.0" encoding="utf-8"?>
<comments xmlns="http://schemas.openxmlformats.org/spreadsheetml/2006/main">
  <authors>
    <author>mmdega</author>
  </authors>
  <commentList>
    <comment ref="L73" authorId="0">
      <text>
        <r>
          <rPr>
            <b/>
            <sz val="8"/>
            <color indexed="81"/>
            <rFont val="Tahoma"/>
            <family val="2"/>
          </rPr>
          <t>complex</t>
        </r>
      </text>
    </comment>
    <comment ref="P92" authorId="0">
      <text>
        <r>
          <rPr>
            <b/>
            <sz val="8"/>
            <color indexed="81"/>
            <rFont val="Tahoma"/>
            <family val="2"/>
          </rPr>
          <t>level 2 hospital admission</t>
        </r>
      </text>
    </comment>
  </commentList>
</comments>
</file>

<file path=xl/sharedStrings.xml><?xml version="1.0" encoding="utf-8"?>
<sst xmlns="http://schemas.openxmlformats.org/spreadsheetml/2006/main" count="2780" uniqueCount="686">
  <si>
    <t>F</t>
  </si>
  <si>
    <t>R</t>
  </si>
  <si>
    <t>THR</t>
  </si>
  <si>
    <t>715.95</t>
  </si>
  <si>
    <t>Brown</t>
  </si>
  <si>
    <t>L</t>
  </si>
  <si>
    <t>Knight</t>
  </si>
  <si>
    <t>Mary</t>
  </si>
  <si>
    <t>M</t>
  </si>
  <si>
    <t>James</t>
  </si>
  <si>
    <t>William</t>
  </si>
  <si>
    <t>Ann</t>
  </si>
  <si>
    <t>27130</t>
  </si>
  <si>
    <t>McGee</t>
  </si>
  <si>
    <t>OA of Hip (DJD)</t>
  </si>
  <si>
    <t>Lewis</t>
  </si>
  <si>
    <t>Jeffries</t>
  </si>
  <si>
    <t>John</t>
  </si>
  <si>
    <t>Thomas</t>
  </si>
  <si>
    <t>Howard</t>
  </si>
  <si>
    <t>Wright</t>
  </si>
  <si>
    <t>Moore</t>
  </si>
  <si>
    <t>White</t>
  </si>
  <si>
    <t>Susan</t>
  </si>
  <si>
    <t>Helen</t>
  </si>
  <si>
    <t>Sandra</t>
  </si>
  <si>
    <t>Melvin</t>
  </si>
  <si>
    <t>Lillian</t>
  </si>
  <si>
    <t>Michael</t>
  </si>
  <si>
    <t>Frederick</t>
  </si>
  <si>
    <t>Terry</t>
  </si>
  <si>
    <t>Barbara</t>
  </si>
  <si>
    <t>Delores</t>
  </si>
  <si>
    <t>Ruby</t>
  </si>
  <si>
    <t>Beverly</t>
  </si>
  <si>
    <t>Steven</t>
  </si>
  <si>
    <t>Kelly</t>
  </si>
  <si>
    <t>Charles</t>
  </si>
  <si>
    <t>Timothy</t>
  </si>
  <si>
    <t>Sharon</t>
  </si>
  <si>
    <t>Paul</t>
  </si>
  <si>
    <t>Taylor</t>
  </si>
  <si>
    <t>Sue</t>
  </si>
  <si>
    <t>Green</t>
  </si>
  <si>
    <t>Frank</t>
  </si>
  <si>
    <t>Smith</t>
  </si>
  <si>
    <t>Miller</t>
  </si>
  <si>
    <t>Donald</t>
  </si>
  <si>
    <t>I Mafori</t>
  </si>
  <si>
    <t>Hugh</t>
  </si>
  <si>
    <t>Martin</t>
  </si>
  <si>
    <t>Robert</t>
  </si>
  <si>
    <t>Joseph</t>
  </si>
  <si>
    <t>Julianne</t>
  </si>
  <si>
    <t>Belinda</t>
  </si>
  <si>
    <t>Lawrence</t>
  </si>
  <si>
    <t>Elizabeth</t>
  </si>
  <si>
    <t>Anthony</t>
  </si>
  <si>
    <t>Dillard</t>
  </si>
  <si>
    <t>Williams</t>
  </si>
  <si>
    <t>Thompson</t>
  </si>
  <si>
    <t>Gary</t>
  </si>
  <si>
    <t>Jessie</t>
  </si>
  <si>
    <t>x</t>
  </si>
  <si>
    <t>Jackson</t>
  </si>
  <si>
    <t>Henry</t>
  </si>
  <si>
    <t>Jean</t>
  </si>
  <si>
    <t>Stewart</t>
  </si>
  <si>
    <t>Geraldine</t>
  </si>
  <si>
    <t>Joe</t>
  </si>
  <si>
    <t>Bobbie</t>
  </si>
  <si>
    <t>Patricia</t>
  </si>
  <si>
    <t>Lucy</t>
  </si>
  <si>
    <t>George</t>
  </si>
  <si>
    <t>Bennett</t>
  </si>
  <si>
    <t>Tittle</t>
  </si>
  <si>
    <t>Tony</t>
  </si>
  <si>
    <t>1014937</t>
  </si>
  <si>
    <t>NL</t>
  </si>
  <si>
    <t>Turner</t>
  </si>
  <si>
    <t>Betty</t>
  </si>
  <si>
    <t>Rowe</t>
  </si>
  <si>
    <t>Shirley</t>
  </si>
  <si>
    <t>1023304</t>
  </si>
  <si>
    <t>Joyce</t>
  </si>
  <si>
    <t>Francis</t>
  </si>
  <si>
    <t>Adams</t>
  </si>
  <si>
    <t>Melissa</t>
  </si>
  <si>
    <t>0656707</t>
  </si>
  <si>
    <t>Harry</t>
  </si>
  <si>
    <t>Billy</t>
  </si>
  <si>
    <t>Jane</t>
  </si>
  <si>
    <t>Janet</t>
  </si>
  <si>
    <t>Ratliff</t>
  </si>
  <si>
    <t>Rebecca</t>
  </si>
  <si>
    <t>Hart</t>
  </si>
  <si>
    <t>Gail</t>
  </si>
  <si>
    <t>Breese</t>
  </si>
  <si>
    <t>Peter</t>
  </si>
  <si>
    <t>Hall</t>
  </si>
  <si>
    <t>Makhlouf</t>
  </si>
  <si>
    <t>Evelyne</t>
  </si>
  <si>
    <t>Gloria</t>
  </si>
  <si>
    <t>Tintle</t>
  </si>
  <si>
    <t>Leroy</t>
  </si>
  <si>
    <t>Johnson</t>
  </si>
  <si>
    <t>Rickey</t>
  </si>
  <si>
    <t>Meeks</t>
  </si>
  <si>
    <t>Martha</t>
  </si>
  <si>
    <t>Palmer</t>
  </si>
  <si>
    <t>Verdella</t>
  </si>
  <si>
    <t>Stacey</t>
  </si>
  <si>
    <t>Terence</t>
  </si>
  <si>
    <t>Rasheda</t>
  </si>
  <si>
    <t>Puckett</t>
  </si>
  <si>
    <t>Courtney</t>
  </si>
  <si>
    <t>Laurence</t>
  </si>
  <si>
    <t>Harris</t>
  </si>
  <si>
    <t>Herbert</t>
  </si>
  <si>
    <t>Gunnemann</t>
  </si>
  <si>
    <t>Jon</t>
  </si>
  <si>
    <t>Neuman</t>
  </si>
  <si>
    <t>Theodore</t>
  </si>
  <si>
    <t>Mullins</t>
  </si>
  <si>
    <t>Lisa</t>
  </si>
  <si>
    <t>Thaxton</t>
  </si>
  <si>
    <t>Blanche</t>
  </si>
  <si>
    <t>Helene</t>
  </si>
  <si>
    <t>Shelly</t>
  </si>
  <si>
    <t>Armstrong</t>
  </si>
  <si>
    <t>Margurete</t>
  </si>
  <si>
    <t>Crowell</t>
  </si>
  <si>
    <t>e-doc</t>
  </si>
  <si>
    <t>Allen</t>
  </si>
  <si>
    <t>Olivia</t>
  </si>
  <si>
    <t>Kurtz</t>
  </si>
  <si>
    <t>Marcia</t>
  </si>
  <si>
    <t>Yolanda</t>
  </si>
  <si>
    <t>Couch</t>
  </si>
  <si>
    <t>Nancy</t>
  </si>
  <si>
    <t>Murray</t>
  </si>
  <si>
    <t>Dianne</t>
  </si>
  <si>
    <t>Tinsley</t>
  </si>
  <si>
    <t>Lovett</t>
  </si>
  <si>
    <t>Grady</t>
  </si>
  <si>
    <t>Bowring</t>
  </si>
  <si>
    <t>Miner</t>
  </si>
  <si>
    <t>Powell</t>
  </si>
  <si>
    <t>Melody</t>
  </si>
  <si>
    <t>Duke</t>
  </si>
  <si>
    <t>Hamilton</t>
  </si>
  <si>
    <t>McCollum</t>
  </si>
  <si>
    <t>Kyle</t>
  </si>
  <si>
    <t>Magill</t>
  </si>
  <si>
    <t>Peggy</t>
  </si>
  <si>
    <t>Eric</t>
  </si>
  <si>
    <t>Vizcarra</t>
  </si>
  <si>
    <t>Flora</t>
  </si>
  <si>
    <t>Searcy</t>
  </si>
  <si>
    <t>Dorothy</t>
  </si>
  <si>
    <t>Roberts</t>
  </si>
  <si>
    <t>Pollock</t>
  </si>
  <si>
    <t>Ralph</t>
  </si>
  <si>
    <t>Viers</t>
  </si>
  <si>
    <t>Marlene</t>
  </si>
  <si>
    <t>Yoder</t>
  </si>
  <si>
    <t>Maurenn</t>
  </si>
  <si>
    <t>Giles</t>
  </si>
  <si>
    <t>Pritchett</t>
  </si>
  <si>
    <t>Baudo</t>
  </si>
  <si>
    <t>Petersen</t>
  </si>
  <si>
    <t>Long</t>
  </si>
  <si>
    <t>Hyman</t>
  </si>
  <si>
    <t>Wiech</t>
  </si>
  <si>
    <t>Jerrilyn</t>
  </si>
  <si>
    <t>Clements</t>
  </si>
  <si>
    <t>Caldwell</t>
  </si>
  <si>
    <t>Doris</t>
  </si>
  <si>
    <t>Ragsdale</t>
  </si>
  <si>
    <t>Stanton</t>
  </si>
  <si>
    <t>Riggs</t>
  </si>
  <si>
    <t>Carson</t>
  </si>
  <si>
    <t>General</t>
  </si>
  <si>
    <t>Bost</t>
  </si>
  <si>
    <t>Lapolla</t>
  </si>
  <si>
    <t>Langello</t>
  </si>
  <si>
    <t>Mixson</t>
  </si>
  <si>
    <t>Noland</t>
  </si>
  <si>
    <t>Mench</t>
  </si>
  <si>
    <t>Rodney</t>
  </si>
  <si>
    <t>Vandiegriff</t>
  </si>
  <si>
    <t>Richard</t>
  </si>
  <si>
    <t>Kim</t>
  </si>
  <si>
    <t>Yong</t>
  </si>
  <si>
    <t>Donna</t>
  </si>
  <si>
    <t>Devine</t>
  </si>
  <si>
    <t>Benjamin</t>
  </si>
  <si>
    <t>Brooks</t>
  </si>
  <si>
    <t>Marilane</t>
  </si>
  <si>
    <t>Bishop</t>
  </si>
  <si>
    <t>Badie</t>
  </si>
  <si>
    <t>Burch</t>
  </si>
  <si>
    <t>Poole</t>
  </si>
  <si>
    <t>1088180</t>
  </si>
  <si>
    <t>Simon</t>
  </si>
  <si>
    <t>Mark</t>
  </si>
  <si>
    <t>1088322</t>
  </si>
  <si>
    <t>Audette</t>
  </si>
  <si>
    <t>1089017</t>
  </si>
  <si>
    <t>Menefee</t>
  </si>
  <si>
    <t>1090810</t>
  </si>
  <si>
    <t>Webster</t>
  </si>
  <si>
    <t>Terri</t>
  </si>
  <si>
    <t>1076996</t>
  </si>
  <si>
    <t>1090107</t>
  </si>
  <si>
    <t>Judy</t>
  </si>
  <si>
    <t>1090236</t>
  </si>
  <si>
    <t>Cofield</t>
  </si>
  <si>
    <t>Phillip</t>
  </si>
  <si>
    <t>1090389</t>
  </si>
  <si>
    <t>Lynn</t>
  </si>
  <si>
    <t>1077895</t>
  </si>
  <si>
    <t>Coleman</t>
  </si>
  <si>
    <t>Fisher</t>
  </si>
  <si>
    <t>Josephine</t>
  </si>
  <si>
    <t>1092646</t>
  </si>
  <si>
    <t>McBain</t>
  </si>
  <si>
    <t>Jacqueline</t>
  </si>
  <si>
    <t>1091457</t>
  </si>
  <si>
    <t>Poteat</t>
  </si>
  <si>
    <t>1093915</t>
  </si>
  <si>
    <t>Wingo</t>
  </si>
  <si>
    <t>1090026</t>
  </si>
  <si>
    <t>Clifford</t>
  </si>
  <si>
    <t>0138035</t>
  </si>
  <si>
    <t>Guest</t>
  </si>
  <si>
    <t>Claire</t>
  </si>
  <si>
    <t>0413053</t>
  </si>
  <si>
    <t>Brindle</t>
  </si>
  <si>
    <t>1040614</t>
  </si>
  <si>
    <t>Bice</t>
  </si>
  <si>
    <t>1075733</t>
  </si>
  <si>
    <t>Willoughby</t>
  </si>
  <si>
    <t>Vera</t>
  </si>
  <si>
    <t>0976777</t>
  </si>
  <si>
    <t>Dennis</t>
  </si>
  <si>
    <t>Kathleen</t>
  </si>
  <si>
    <t>1094667</t>
  </si>
  <si>
    <t>Scarr</t>
  </si>
  <si>
    <t>1096883</t>
  </si>
  <si>
    <t>Kenlaw</t>
  </si>
  <si>
    <t>1097651</t>
  </si>
  <si>
    <t>Johnny</t>
  </si>
  <si>
    <t>Lynette</t>
  </si>
  <si>
    <t>0803969</t>
  </si>
  <si>
    <t>294151</t>
  </si>
  <si>
    <t>Brinks</t>
  </si>
  <si>
    <t>0851260</t>
  </si>
  <si>
    <t>294391</t>
  </si>
  <si>
    <t>1098909</t>
  </si>
  <si>
    <t>Strong</t>
  </si>
  <si>
    <t>L G</t>
  </si>
  <si>
    <t>1096432</t>
  </si>
  <si>
    <t>Raines</t>
  </si>
  <si>
    <t>Deborah</t>
  </si>
  <si>
    <t>1073663</t>
  </si>
  <si>
    <t>Sapp</t>
  </si>
  <si>
    <t>1098849</t>
  </si>
  <si>
    <t>Love</t>
  </si>
  <si>
    <t>Aaron</t>
  </si>
  <si>
    <t>1098051</t>
  </si>
  <si>
    <t>Marion</t>
  </si>
  <si>
    <t>0747769</t>
  </si>
  <si>
    <t>Limmer</t>
  </si>
  <si>
    <t>June</t>
  </si>
  <si>
    <t>1098124</t>
  </si>
  <si>
    <t>Newton</t>
  </si>
  <si>
    <t>Gwendolyn</t>
  </si>
  <si>
    <t>1101141</t>
  </si>
  <si>
    <t>Buechele</t>
  </si>
  <si>
    <t>0279727</t>
  </si>
  <si>
    <t>Ligon</t>
  </si>
  <si>
    <t>Pamela</t>
  </si>
  <si>
    <t>1100462</t>
  </si>
  <si>
    <t>Cribb</t>
  </si>
  <si>
    <t>Bullock</t>
  </si>
  <si>
    <t>0856104</t>
  </si>
  <si>
    <t>Cheryl</t>
  </si>
  <si>
    <t>Kelley</t>
  </si>
  <si>
    <t>Rex</t>
  </si>
  <si>
    <t>1103105</t>
  </si>
  <si>
    <t>Higdon</t>
  </si>
  <si>
    <t>1102631</t>
  </si>
  <si>
    <t>Menchan</t>
  </si>
  <si>
    <t>1102207</t>
  </si>
  <si>
    <t>Stanford</t>
  </si>
  <si>
    <t>Larry</t>
  </si>
  <si>
    <t>1103213</t>
  </si>
  <si>
    <t>0891665</t>
  </si>
  <si>
    <t>008186</t>
  </si>
  <si>
    <t>Meers</t>
  </si>
  <si>
    <t>0945877</t>
  </si>
  <si>
    <t>Alvin</t>
  </si>
  <si>
    <t>1086821</t>
  </si>
  <si>
    <t>954079</t>
  </si>
  <si>
    <t>Bannon</t>
  </si>
  <si>
    <t>1108262</t>
  </si>
  <si>
    <t>Holeman</t>
  </si>
  <si>
    <t>1071282</t>
  </si>
  <si>
    <t>Irvin</t>
  </si>
  <si>
    <t>Eleanor</t>
  </si>
  <si>
    <t>1108471</t>
  </si>
  <si>
    <t>Hull</t>
  </si>
  <si>
    <t>1104447</t>
  </si>
  <si>
    <t>Butzon</t>
  </si>
  <si>
    <t>1107600</t>
  </si>
  <si>
    <t>Calloway</t>
  </si>
  <si>
    <t>Levenzer</t>
  </si>
  <si>
    <t>0993738</t>
  </si>
  <si>
    <t>Ringer</t>
  </si>
  <si>
    <t>Zebedee</t>
  </si>
  <si>
    <t>1105693</t>
  </si>
  <si>
    <t>0648015</t>
  </si>
  <si>
    <t>0412004</t>
  </si>
  <si>
    <t>Lobanoff</t>
  </si>
  <si>
    <t>1111572</t>
  </si>
  <si>
    <t>Tonya</t>
  </si>
  <si>
    <t>1094580</t>
  </si>
  <si>
    <t>Bartlett</t>
  </si>
  <si>
    <t>1114634</t>
  </si>
  <si>
    <t>Jones</t>
  </si>
  <si>
    <t>Royal</t>
  </si>
  <si>
    <t>1114112</t>
  </si>
  <si>
    <t>114401</t>
  </si>
  <si>
    <t>Onyeuku</t>
  </si>
  <si>
    <t>Alfred</t>
  </si>
  <si>
    <t>1112530</t>
  </si>
  <si>
    <t>Moultrie</t>
  </si>
  <si>
    <t>0728964</t>
  </si>
  <si>
    <t>Vogel</t>
  </si>
  <si>
    <t>Amanda</t>
  </si>
  <si>
    <t>1095176</t>
  </si>
  <si>
    <t>Fitten</t>
  </si>
  <si>
    <t>1077143</t>
  </si>
  <si>
    <t>Eswein</t>
  </si>
  <si>
    <t>1062009</t>
  </si>
  <si>
    <t>Pearson</t>
  </si>
  <si>
    <t>Audrey</t>
  </si>
  <si>
    <t>1104652</t>
  </si>
  <si>
    <t>1111170</t>
  </si>
  <si>
    <t>Placencia</t>
  </si>
  <si>
    <t>Donnadae</t>
  </si>
  <si>
    <t>1025391</t>
  </si>
  <si>
    <t>Ackall</t>
  </si>
  <si>
    <t>1114890</t>
  </si>
  <si>
    <t>830970</t>
  </si>
  <si>
    <t>0681283</t>
  </si>
  <si>
    <t>1117640</t>
  </si>
  <si>
    <t>Wallace</t>
  </si>
  <si>
    <t>1118965</t>
  </si>
  <si>
    <t>258512</t>
  </si>
  <si>
    <t>Lowther</t>
  </si>
  <si>
    <t>Mellie</t>
  </si>
  <si>
    <t>1117619</t>
  </si>
  <si>
    <t>886394</t>
  </si>
  <si>
    <t>Tania</t>
  </si>
  <si>
    <t>1104265</t>
  </si>
  <si>
    <t>1119331</t>
  </si>
  <si>
    <t>314001</t>
  </si>
  <si>
    <t>Hurford</t>
  </si>
  <si>
    <t>1085129</t>
  </si>
  <si>
    <t>Duckett</t>
  </si>
  <si>
    <t>Fredrick</t>
  </si>
  <si>
    <t>1099170</t>
  </si>
  <si>
    <t>Esther</t>
  </si>
  <si>
    <t>1118878</t>
  </si>
  <si>
    <t>Waters</t>
  </si>
  <si>
    <t>Herbery</t>
  </si>
  <si>
    <t>1109744</t>
  </si>
  <si>
    <t>1118384</t>
  </si>
  <si>
    <t>1120563</t>
  </si>
  <si>
    <t>Delories</t>
  </si>
  <si>
    <t>1122470</t>
  </si>
  <si>
    <t>Hines</t>
  </si>
  <si>
    <t>Bernice</t>
  </si>
  <si>
    <t>1122893</t>
  </si>
  <si>
    <t>Baerman</t>
  </si>
  <si>
    <t>0631998</t>
  </si>
  <si>
    <t>Paulk</t>
  </si>
  <si>
    <t>April</t>
  </si>
  <si>
    <t>0810544</t>
  </si>
  <si>
    <t>Gage</t>
  </si>
  <si>
    <t>1112179</t>
  </si>
  <si>
    <t>Bohanan</t>
  </si>
  <si>
    <t>1081178</t>
  </si>
  <si>
    <t>Hogsed</t>
  </si>
  <si>
    <t>Camilla</t>
  </si>
  <si>
    <t>0803794</t>
  </si>
  <si>
    <t>Brabson</t>
  </si>
  <si>
    <t>Emma</t>
  </si>
  <si>
    <t>1123043</t>
  </si>
  <si>
    <t>473744</t>
  </si>
  <si>
    <t>Pyke</t>
  </si>
  <si>
    <t>1123932</t>
  </si>
  <si>
    <t>Hayes</t>
  </si>
  <si>
    <t>1082792</t>
  </si>
  <si>
    <t>Cuku</t>
  </si>
  <si>
    <t>Resmie</t>
  </si>
  <si>
    <t>0821813</t>
  </si>
  <si>
    <t>Jennie</t>
  </si>
  <si>
    <t>1123461</t>
  </si>
  <si>
    <t>Hager</t>
  </si>
  <si>
    <t>Karl</t>
  </si>
  <si>
    <t>1124475</t>
  </si>
  <si>
    <t>Nelms</t>
  </si>
  <si>
    <t>Joan</t>
  </si>
  <si>
    <t>2005416</t>
  </si>
  <si>
    <t>Kopcke</t>
  </si>
  <si>
    <t>2003928</t>
  </si>
  <si>
    <t>Roy</t>
  </si>
  <si>
    <t>Teresa Ford</t>
  </si>
  <si>
    <t>1131274</t>
  </si>
  <si>
    <t>2005688</t>
  </si>
  <si>
    <t>Childs</t>
  </si>
  <si>
    <t>1132166</t>
  </si>
  <si>
    <t>546484</t>
  </si>
  <si>
    <t>Chapin</t>
  </si>
  <si>
    <t>2001959</t>
  </si>
  <si>
    <t>Clark</t>
  </si>
  <si>
    <t>Hale</t>
  </si>
  <si>
    <t>0761319</t>
  </si>
  <si>
    <t>Arnold</t>
  </si>
  <si>
    <t>0900819</t>
  </si>
  <si>
    <t>564183</t>
  </si>
  <si>
    <t>Watkins</t>
  </si>
  <si>
    <t>Rosemae</t>
  </si>
  <si>
    <t>2005016</t>
  </si>
  <si>
    <t>Jason</t>
  </si>
  <si>
    <t>2006956</t>
  </si>
  <si>
    <t>Curry</t>
  </si>
  <si>
    <t>Sylvia</t>
  </si>
  <si>
    <t>2006988</t>
  </si>
  <si>
    <t>Shaw</t>
  </si>
  <si>
    <t>0918386</t>
  </si>
  <si>
    <t>Durden</t>
  </si>
  <si>
    <t>1121231</t>
  </si>
  <si>
    <t>Cote</t>
  </si>
  <si>
    <t>1133040</t>
  </si>
  <si>
    <t>0152597</t>
  </si>
  <si>
    <t>0901911</t>
  </si>
  <si>
    <t>1103710</t>
  </si>
  <si>
    <t>0849395</t>
  </si>
  <si>
    <t>Padgett</t>
  </si>
  <si>
    <t>2014634</t>
  </si>
  <si>
    <t>Bean</t>
  </si>
  <si>
    <t>0743604</t>
  </si>
  <si>
    <t>Dover</t>
  </si>
  <si>
    <t>0619487</t>
  </si>
  <si>
    <t>Ayo</t>
  </si>
  <si>
    <t>Jacquelyn</t>
  </si>
  <si>
    <t>1079524</t>
  </si>
  <si>
    <t>Lyle</t>
  </si>
  <si>
    <t>0701137</t>
  </si>
  <si>
    <t>295614</t>
  </si>
  <si>
    <t>Graggs</t>
  </si>
  <si>
    <t>Cleo</t>
  </si>
  <si>
    <t>2018686</t>
  </si>
  <si>
    <t>Gibbons</t>
  </si>
  <si>
    <t>0816574</t>
  </si>
  <si>
    <t>Briedis</t>
  </si>
  <si>
    <t>1076346</t>
  </si>
  <si>
    <t>Morawiec</t>
  </si>
  <si>
    <t>Rhona</t>
  </si>
  <si>
    <t>1114883</t>
  </si>
  <si>
    <t>1107914</t>
  </si>
  <si>
    <t>Peplinski</t>
  </si>
  <si>
    <t>2018085</t>
  </si>
  <si>
    <t>Lumpkin</t>
  </si>
  <si>
    <t>Ricky</t>
  </si>
  <si>
    <t>2020432</t>
  </si>
  <si>
    <t>Thorpe</t>
  </si>
  <si>
    <t>Carl</t>
  </si>
  <si>
    <t>0949500</t>
  </si>
  <si>
    <t>Arlene</t>
  </si>
  <si>
    <t>0795244</t>
  </si>
  <si>
    <t>Debra</t>
  </si>
  <si>
    <t>2023453</t>
  </si>
  <si>
    <t>Lovell</t>
  </si>
  <si>
    <t>Ernestine</t>
  </si>
  <si>
    <t>2024909</t>
  </si>
  <si>
    <t>Permison</t>
  </si>
  <si>
    <t>2025433</t>
  </si>
  <si>
    <t>Bibbs</t>
  </si>
  <si>
    <t>1107004</t>
  </si>
  <si>
    <t>Goldwire</t>
  </si>
  <si>
    <t>1018187</t>
  </si>
  <si>
    <t>Decker</t>
  </si>
  <si>
    <t>1137785</t>
  </si>
  <si>
    <t>Prather</t>
  </si>
  <si>
    <t>Virginia</t>
  </si>
  <si>
    <t>2025498</t>
  </si>
  <si>
    <t>Mingo</t>
  </si>
  <si>
    <t>0914084</t>
  </si>
  <si>
    <t>Carroll</t>
  </si>
  <si>
    <t>1137679</t>
  </si>
  <si>
    <t>Ojumu</t>
  </si>
  <si>
    <t>Stephen</t>
  </si>
  <si>
    <t>2027430</t>
  </si>
  <si>
    <t>Dixon</t>
  </si>
  <si>
    <t>Sheldon</t>
  </si>
  <si>
    <t>2025983</t>
  </si>
  <si>
    <t>Johnnie</t>
  </si>
  <si>
    <t>1134097</t>
  </si>
  <si>
    <t>Lent</t>
  </si>
  <si>
    <t>0718359</t>
  </si>
  <si>
    <t>Stansbury</t>
  </si>
  <si>
    <t>Sherry</t>
  </si>
  <si>
    <t>1033044</t>
  </si>
  <si>
    <t>Underwood</t>
  </si>
  <si>
    <t>0755357</t>
  </si>
  <si>
    <t>McPherson</t>
  </si>
  <si>
    <t>Alice</t>
  </si>
  <si>
    <t>2030319</t>
  </si>
  <si>
    <t>Tamara</t>
  </si>
  <si>
    <t>1134172</t>
  </si>
  <si>
    <t>Hampton</t>
  </si>
  <si>
    <t>1059709</t>
  </si>
  <si>
    <t>Holsinger</t>
  </si>
  <si>
    <t>Christine</t>
  </si>
  <si>
    <t>1114922</t>
  </si>
  <si>
    <t>Stoudenmire</t>
  </si>
  <si>
    <t>0421683</t>
  </si>
  <si>
    <t>Coffey</t>
  </si>
  <si>
    <t>Suzanne</t>
  </si>
  <si>
    <t>2030020</t>
  </si>
  <si>
    <t>Wilson</t>
  </si>
  <si>
    <t>2032638</t>
  </si>
  <si>
    <t>Lang</t>
  </si>
  <si>
    <t>2032746</t>
  </si>
  <si>
    <t>Dobbs</t>
  </si>
  <si>
    <t>Dessie</t>
  </si>
  <si>
    <t>1138923</t>
  </si>
  <si>
    <t>Lamoureux</t>
  </si>
  <si>
    <t>1137610</t>
  </si>
  <si>
    <t>Parcell</t>
  </si>
  <si>
    <t>Diane</t>
  </si>
  <si>
    <t>2032788</t>
  </si>
  <si>
    <t>Lutz</t>
  </si>
  <si>
    <t>Benita</t>
  </si>
  <si>
    <t>1135318</t>
  </si>
  <si>
    <t>Morin</t>
  </si>
  <si>
    <t>Irene</t>
  </si>
  <si>
    <t>0973838</t>
  </si>
  <si>
    <t>Fisk</t>
  </si>
  <si>
    <t>0833397</t>
  </si>
  <si>
    <t>Mitchell</t>
  </si>
  <si>
    <t>2034746</t>
  </si>
  <si>
    <t>St. John</t>
  </si>
  <si>
    <t>Rita</t>
  </si>
  <si>
    <t>1095946</t>
  </si>
  <si>
    <t>0993437</t>
  </si>
  <si>
    <t>Higginbotham</t>
  </si>
  <si>
    <t>0998095</t>
  </si>
  <si>
    <t>Putnom</t>
  </si>
  <si>
    <t>0916665</t>
  </si>
  <si>
    <t>Maxine</t>
  </si>
  <si>
    <t>0622156</t>
  </si>
  <si>
    <t>Cobb</t>
  </si>
  <si>
    <t>1099974</t>
  </si>
  <si>
    <t>Crabb</t>
  </si>
  <si>
    <t>Roger</t>
  </si>
  <si>
    <t>1123602</t>
  </si>
  <si>
    <t>Ussery</t>
  </si>
  <si>
    <t>Annette</t>
  </si>
  <si>
    <t>2036721</t>
  </si>
  <si>
    <t>McKnight</t>
  </si>
  <si>
    <t>0803124</t>
  </si>
  <si>
    <t>Dethloff</t>
  </si>
  <si>
    <t>1143116</t>
  </si>
  <si>
    <t>Pearce</t>
  </si>
  <si>
    <t>Cecil</t>
  </si>
  <si>
    <t>2036662</t>
  </si>
  <si>
    <t>Dowdall</t>
  </si>
  <si>
    <t>1105374</t>
  </si>
  <si>
    <t>197893</t>
  </si>
  <si>
    <t>1057468</t>
  </si>
  <si>
    <t>Spivey</t>
  </si>
  <si>
    <t>Teresa</t>
  </si>
  <si>
    <t>1092010</t>
  </si>
  <si>
    <t>Dolan</t>
  </si>
  <si>
    <t>2038785</t>
  </si>
  <si>
    <t>Creech</t>
  </si>
  <si>
    <t>Debora</t>
  </si>
  <si>
    <t>1141179</t>
  </si>
  <si>
    <t>Dinino</t>
  </si>
  <si>
    <t>1110624</t>
  </si>
  <si>
    <t>Livingston</t>
  </si>
  <si>
    <t>0957896</t>
  </si>
  <si>
    <t>Pierce</t>
  </si>
  <si>
    <t>2039966</t>
  </si>
  <si>
    <t>Last Name</t>
  </si>
  <si>
    <t>First Name</t>
  </si>
  <si>
    <t>MR#</t>
  </si>
  <si>
    <t>DOB</t>
  </si>
  <si>
    <t>Age</t>
  </si>
  <si>
    <t>L/R/B</t>
  </si>
  <si>
    <t>BMI</t>
  </si>
  <si>
    <t>Date of post-op films</t>
  </si>
  <si>
    <t>post-op offset</t>
  </si>
  <si>
    <t>Surgeon</t>
  </si>
  <si>
    <t>Erens</t>
  </si>
  <si>
    <t>Weight (kg)</t>
  </si>
  <si>
    <t>Stop time</t>
  </si>
  <si>
    <t>Start Time</t>
  </si>
  <si>
    <t>Operative time</t>
  </si>
  <si>
    <t>Tabor (Mayner)</t>
  </si>
  <si>
    <t>Offset - opposite side</t>
  </si>
  <si>
    <t>Notes</t>
  </si>
  <si>
    <t>offset -- can't see greater troch</t>
  </si>
  <si>
    <t>offset 10/1/09</t>
  </si>
  <si>
    <t>can't see to measure offset</t>
  </si>
  <si>
    <t>could not see lesser troch</t>
  </si>
  <si>
    <t>x ray 4/19/1</t>
  </si>
  <si>
    <t>too much OA to measure offset on contralateral side</t>
  </si>
  <si>
    <t xml:space="preserve">can't see lesser troch on post-op side </t>
  </si>
  <si>
    <t>Date of procedure</t>
  </si>
  <si>
    <t>gender</t>
  </si>
  <si>
    <t>Height (cm)</t>
  </si>
  <si>
    <t>Post op measurement to lesser troch</t>
  </si>
  <si>
    <t>Post-op side, measurement to greater troch</t>
  </si>
  <si>
    <t>Non-op side, measurement to lesser  troch</t>
  </si>
  <si>
    <t>Non-op side, measurement to greater troch</t>
  </si>
  <si>
    <t>Difference of measurements to lesser troch</t>
  </si>
  <si>
    <t>Difference of measurements to greater troch</t>
  </si>
  <si>
    <t>LLD (Absolute value of average of difference measurements)</t>
  </si>
  <si>
    <t>1/27/2010 xray</t>
  </si>
  <si>
    <t>no adequate x-rays to measure offset</t>
  </si>
  <si>
    <t>femoral head size</t>
  </si>
  <si>
    <t>acetabular cup size</t>
  </si>
  <si>
    <t>preop LLD? Short or long</t>
  </si>
  <si>
    <t>post op LLD? Short or long?</t>
  </si>
  <si>
    <t>Manufacture cup and stem?</t>
  </si>
  <si>
    <t>Averages</t>
  </si>
  <si>
    <t>Females</t>
  </si>
  <si>
    <t>Males</t>
  </si>
  <si>
    <t xml:space="preserve">Left </t>
  </si>
  <si>
    <t>Right</t>
  </si>
  <si>
    <t>Op time</t>
  </si>
  <si>
    <t>Average</t>
  </si>
  <si>
    <t>N = 71</t>
  </si>
  <si>
    <t>Short</t>
  </si>
  <si>
    <t>No</t>
  </si>
  <si>
    <t>Stryker Trident Cup, Accolade TMZF stem</t>
  </si>
  <si>
    <t>32+0</t>
  </si>
  <si>
    <t>PE/CC</t>
  </si>
  <si>
    <t>10 deg post lip</t>
  </si>
  <si>
    <t>Zimmer Trabecular Metal Cup, Accolade TMZF stem</t>
  </si>
  <si>
    <t>40+12</t>
  </si>
  <si>
    <t>3.5mm offset longevity liner</t>
  </si>
  <si>
    <t>Stryker Trident Cup, Restoration Stem</t>
  </si>
  <si>
    <t>Stryker Trident Cup, Accolade TMZF Stem</t>
  </si>
  <si>
    <t>PE/Ceramic</t>
  </si>
  <si>
    <t>Revision on 8/2/11 for recurrent dislocation - head and liner exchange</t>
  </si>
  <si>
    <t>36+5 head+AI67</t>
  </si>
  <si>
    <t>36 PE</t>
  </si>
  <si>
    <t>Stryker Trident Cup, Restoration stem</t>
  </si>
  <si>
    <t>elevated liner (x3 crosslinked)</t>
  </si>
  <si>
    <t>bearing surface (V40 cobalt chrome v V40 biolox delta ceramic</t>
  </si>
  <si>
    <t>2 restoration stems, 2 zimmer trabecular metal cups</t>
  </si>
  <si>
    <t>1 revision surgery for recurrent dislocation - late dislocator, surgery 2 years later</t>
  </si>
  <si>
    <t>Total ceramics</t>
  </si>
  <si>
    <t>Postop short</t>
  </si>
  <si>
    <t>Preop short</t>
  </si>
  <si>
    <t>Elevated liners</t>
  </si>
  <si>
    <t>Min</t>
  </si>
  <si>
    <t>Max</t>
  </si>
  <si>
    <t>Femoral Head modifier</t>
  </si>
  <si>
    <t>Mode</t>
  </si>
  <si>
    <t>min</t>
  </si>
  <si>
    <t>max</t>
  </si>
  <si>
    <t>Preop LLD</t>
  </si>
  <si>
    <t>No imaging</t>
  </si>
  <si>
    <t>Imaging offline</t>
  </si>
  <si>
    <t>Goal of surgery met</t>
  </si>
  <si>
    <t>Yes</t>
  </si>
  <si>
    <t>Average PreopLLD</t>
  </si>
</sst>
</file>

<file path=xl/styles.xml><?xml version="1.0" encoding="utf-8"?>
<styleSheet xmlns="http://schemas.openxmlformats.org/spreadsheetml/2006/main">
  <numFmts count="4">
    <numFmt numFmtId="164" formatCode="m/d/yyyy;@"/>
    <numFmt numFmtId="165" formatCode="m/d/yy;@"/>
    <numFmt numFmtId="166" formatCode="&quot;-&quot;0"/>
    <numFmt numFmtId="167" formatCode="h:mm;@"/>
  </numFmts>
  <fonts count="7">
    <font>
      <sz val="11"/>
      <color theme="1"/>
      <name val="Calibri"/>
      <family val="2"/>
      <scheme val="minor"/>
    </font>
    <font>
      <b/>
      <sz val="8"/>
      <color indexed="81"/>
      <name val="Tahoma"/>
      <family val="2"/>
    </font>
    <font>
      <sz val="10"/>
      <name val="Arial"/>
      <family val="2"/>
    </font>
    <font>
      <sz val="11"/>
      <color rgb="FFFF0000"/>
      <name val="Calibri"/>
      <family val="2"/>
      <scheme val="minor"/>
    </font>
    <font>
      <sz val="10"/>
      <color rgb="FFFF0000"/>
      <name val="Arial"/>
      <family val="2"/>
    </font>
    <font>
      <sz val="11"/>
      <name val="Calibri"/>
      <family val="2"/>
      <scheme val="minor"/>
    </font>
    <font>
      <b/>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15"/>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7">
    <xf numFmtId="0" fontId="0" fillId="0" borderId="0" xfId="0"/>
    <xf numFmtId="49" fontId="4"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49" fontId="3" fillId="0" borderId="1" xfId="0" applyNumberFormat="1" applyFont="1" applyBorder="1" applyAlignment="1">
      <alignment horizontal="center"/>
    </xf>
    <xf numFmtId="1" fontId="3" fillId="0" borderId="1" xfId="0" applyNumberFormat="1" applyFont="1" applyBorder="1" applyAlignment="1">
      <alignment horizontal="center"/>
    </xf>
    <xf numFmtId="165" fontId="3" fillId="0" borderId="1" xfId="0" applyNumberFormat="1" applyFont="1" applyBorder="1" applyAlignment="1">
      <alignment horizontal="center"/>
    </xf>
    <xf numFmtId="49" fontId="3" fillId="2" borderId="1" xfId="0" applyNumberFormat="1" applyFont="1" applyFill="1" applyBorder="1" applyAlignment="1">
      <alignment horizontal="center"/>
    </xf>
    <xf numFmtId="166" fontId="3" fillId="0" borderId="1" xfId="0" applyNumberFormat="1" applyFont="1" applyBorder="1" applyAlignment="1">
      <alignment horizontal="left"/>
    </xf>
    <xf numFmtId="9" fontId="3" fillId="0" borderId="1" xfId="0" applyNumberFormat="1" applyFont="1" applyBorder="1" applyAlignment="1">
      <alignment horizontal="left"/>
    </xf>
    <xf numFmtId="0" fontId="3" fillId="0" borderId="0" xfId="0" applyFont="1"/>
    <xf numFmtId="0" fontId="4" fillId="0" borderId="1" xfId="0" applyFont="1" applyBorder="1" applyAlignment="1">
      <alignment horizontal="center"/>
    </xf>
    <xf numFmtId="49" fontId="4" fillId="0" borderId="1" xfId="0" applyNumberFormat="1" applyFont="1" applyBorder="1" applyAlignment="1">
      <alignment horizontal="center"/>
    </xf>
    <xf numFmtId="165" fontId="4" fillId="0" borderId="1" xfId="0" applyNumberFormat="1" applyFont="1" applyBorder="1" applyAlignment="1">
      <alignment horizontal="center"/>
    </xf>
    <xf numFmtId="14" fontId="3" fillId="0" borderId="1" xfId="0" applyNumberFormat="1" applyFont="1" applyBorder="1" applyAlignment="1">
      <alignment horizontal="center"/>
    </xf>
    <xf numFmtId="0" fontId="0" fillId="0" borderId="1" xfId="0" applyBorder="1"/>
    <xf numFmtId="167" fontId="3" fillId="0" borderId="0" xfId="0" applyNumberFormat="1" applyFont="1"/>
    <xf numFmtId="167" fontId="0" fillId="0" borderId="0" xfId="0" applyNumberFormat="1"/>
    <xf numFmtId="0" fontId="0" fillId="0" borderId="1" xfId="0" applyNumberFormat="1" applyFill="1" applyBorder="1" applyAlignment="1">
      <alignment horizontal="center"/>
    </xf>
    <xf numFmtId="0" fontId="3" fillId="0" borderId="0" xfId="0" applyNumberFormat="1" applyFont="1"/>
    <xf numFmtId="0" fontId="0" fillId="0" borderId="0" xfId="0" applyNumberFormat="1"/>
    <xf numFmtId="0" fontId="5" fillId="0" borderId="1" xfId="0" applyFont="1" applyBorder="1"/>
    <xf numFmtId="164" fontId="0" fillId="0" borderId="1" xfId="0" applyNumberFormat="1" applyFill="1" applyBorder="1" applyAlignment="1">
      <alignment horizontal="center"/>
    </xf>
    <xf numFmtId="0" fontId="0" fillId="0" borderId="1" xfId="0"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applyNumberFormat="1" applyFill="1" applyBorder="1" applyAlignment="1">
      <alignment horizontal="center"/>
    </xf>
    <xf numFmtId="0" fontId="2" fillId="0" borderId="1" xfId="0" applyFont="1" applyFill="1" applyBorder="1" applyAlignment="1">
      <alignment horizontal="center"/>
    </xf>
    <xf numFmtId="0" fontId="2" fillId="0" borderId="1" xfId="0" applyNumberFormat="1" applyFont="1" applyFill="1" applyBorder="1" applyAlignment="1">
      <alignment horizontal="center"/>
    </xf>
    <xf numFmtId="167" fontId="2" fillId="0" borderId="1" xfId="0" applyNumberFormat="1" applyFont="1" applyFill="1" applyBorder="1" applyAlignment="1">
      <alignment horizontal="center"/>
    </xf>
    <xf numFmtId="14" fontId="0" fillId="0" borderId="1" xfId="0" applyNumberFormat="1" applyFill="1" applyBorder="1" applyAlignment="1">
      <alignment horizontal="center"/>
    </xf>
    <xf numFmtId="49" fontId="0" fillId="3" borderId="1" xfId="0" applyNumberFormat="1" applyFill="1" applyBorder="1" applyAlignment="1">
      <alignment horizontal="center" wrapText="1"/>
    </xf>
    <xf numFmtId="164" fontId="0" fillId="3" borderId="1" xfId="0" applyNumberFormat="1" applyFill="1" applyBorder="1" applyAlignment="1">
      <alignment horizontal="center" wrapText="1"/>
    </xf>
    <xf numFmtId="0" fontId="0" fillId="3" borderId="1" xfId="0" applyFill="1" applyBorder="1" applyAlignment="1">
      <alignment horizontal="center" wrapText="1"/>
    </xf>
    <xf numFmtId="1" fontId="0" fillId="3" borderId="1" xfId="0" applyNumberFormat="1" applyFill="1" applyBorder="1" applyAlignment="1">
      <alignment horizontal="center" wrapText="1"/>
    </xf>
    <xf numFmtId="0" fontId="0" fillId="3" borderId="1" xfId="0" applyNumberFormat="1" applyFill="1" applyBorder="1" applyAlignment="1">
      <alignment horizontal="center" wrapText="1"/>
    </xf>
    <xf numFmtId="167" fontId="0" fillId="3" borderId="1" xfId="0" applyNumberFormat="1" applyFill="1" applyBorder="1" applyAlignment="1">
      <alignment horizontal="center" wrapText="1"/>
    </xf>
    <xf numFmtId="49" fontId="0" fillId="3" borderId="1" xfId="0" applyNumberFormat="1" applyFill="1" applyBorder="1" applyAlignment="1">
      <alignment horizontal="left" wrapText="1"/>
    </xf>
    <xf numFmtId="0" fontId="0" fillId="0" borderId="1" xfId="0" applyBorder="1" applyAlignment="1">
      <alignment horizontal="center" wrapText="1"/>
    </xf>
    <xf numFmtId="0" fontId="0" fillId="4" borderId="1" xfId="0" applyFill="1" applyBorder="1"/>
    <xf numFmtId="14" fontId="0" fillId="0" borderId="1" xfId="0" applyNumberFormat="1" applyBorder="1"/>
    <xf numFmtId="0" fontId="0" fillId="0" borderId="0" xfId="0" applyBorder="1"/>
    <xf numFmtId="49" fontId="0" fillId="0" borderId="2" xfId="0" applyNumberFormat="1" applyFill="1" applyBorder="1" applyAlignment="1">
      <alignment horizontal="center"/>
    </xf>
    <xf numFmtId="164" fontId="0" fillId="0" borderId="2" xfId="0" applyNumberFormat="1" applyFill="1" applyBorder="1" applyAlignment="1">
      <alignment horizontal="center"/>
    </xf>
    <xf numFmtId="0" fontId="0" fillId="0" borderId="2" xfId="0" applyFill="1" applyBorder="1" applyAlignment="1">
      <alignment horizontal="center"/>
    </xf>
    <xf numFmtId="1" fontId="0" fillId="0" borderId="2" xfId="0" applyNumberFormat="1" applyFill="1" applyBorder="1" applyAlignment="1">
      <alignment horizontal="center"/>
    </xf>
    <xf numFmtId="0" fontId="0" fillId="0" borderId="2" xfId="0" applyNumberFormat="1" applyFill="1" applyBorder="1" applyAlignment="1">
      <alignment horizontal="center"/>
    </xf>
    <xf numFmtId="167" fontId="0" fillId="0" borderId="2" xfId="0" applyNumberFormat="1" applyFill="1" applyBorder="1" applyAlignment="1">
      <alignment horizontal="center"/>
    </xf>
    <xf numFmtId="14" fontId="0" fillId="0" borderId="2" xfId="0" applyNumberFormat="1" applyFill="1" applyBorder="1" applyAlignment="1">
      <alignment horizontal="center"/>
    </xf>
    <xf numFmtId="0" fontId="0" fillId="0" borderId="2" xfId="0" applyBorder="1"/>
    <xf numFmtId="0" fontId="0" fillId="4" borderId="2" xfId="0" applyFill="1" applyBorder="1"/>
    <xf numFmtId="49" fontId="0" fillId="0" borderId="0" xfId="0" applyNumberFormat="1" applyFill="1" applyBorder="1" applyAlignment="1">
      <alignment horizontal="center"/>
    </xf>
    <xf numFmtId="164" fontId="0" fillId="0" borderId="0" xfId="0" applyNumberFormat="1" applyFill="1" applyBorder="1" applyAlignment="1">
      <alignment horizontal="center"/>
    </xf>
    <xf numFmtId="0" fontId="0" fillId="0" borderId="0" xfId="0" applyFill="1" applyBorder="1" applyAlignment="1">
      <alignment horizontal="center"/>
    </xf>
    <xf numFmtId="1" fontId="0" fillId="0" borderId="0" xfId="0" applyNumberFormat="1" applyFill="1" applyBorder="1" applyAlignment="1">
      <alignment horizontal="center"/>
    </xf>
    <xf numFmtId="0" fontId="0" fillId="0" borderId="0" xfId="0" applyNumberFormat="1" applyFill="1" applyBorder="1" applyAlignment="1">
      <alignment horizontal="center"/>
    </xf>
    <xf numFmtId="167" fontId="0" fillId="0" borderId="0" xfId="0" applyNumberFormat="1" applyFill="1" applyBorder="1" applyAlignment="1">
      <alignment horizontal="center"/>
    </xf>
    <xf numFmtId="14" fontId="0" fillId="0" borderId="0" xfId="0" applyNumberFormat="1" applyFill="1" applyBorder="1" applyAlignment="1">
      <alignment horizontal="center"/>
    </xf>
    <xf numFmtId="0" fontId="0" fillId="4" borderId="0" xfId="0" applyFill="1" applyBorder="1"/>
    <xf numFmtId="49" fontId="5" fillId="0" borderId="0" xfId="0" applyNumberFormat="1" applyFont="1" applyFill="1" applyBorder="1" applyAlignment="1">
      <alignment horizontal="center"/>
    </xf>
    <xf numFmtId="164" fontId="5"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167" fontId="5" fillId="0" borderId="0" xfId="0" applyNumberFormat="1" applyFont="1" applyFill="1" applyBorder="1" applyAlignment="1">
      <alignment horizontal="center"/>
    </xf>
    <xf numFmtId="14" fontId="5" fillId="0" borderId="0" xfId="0" applyNumberFormat="1" applyFont="1" applyFill="1" applyBorder="1" applyAlignment="1">
      <alignment horizontal="center"/>
    </xf>
    <xf numFmtId="0" fontId="5" fillId="0" borderId="0" xfId="0" applyFont="1" applyBorder="1"/>
    <xf numFmtId="0" fontId="5" fillId="4" borderId="0" xfId="0" applyFont="1" applyFill="1" applyBorder="1"/>
    <xf numFmtId="0" fontId="3" fillId="0" borderId="0" xfId="0" applyFont="1" applyBorder="1"/>
    <xf numFmtId="0" fontId="3" fillId="0" borderId="0" xfId="0" applyNumberFormat="1" applyFont="1" applyBorder="1"/>
    <xf numFmtId="167" fontId="3" fillId="0" borderId="0" xfId="0" applyNumberFormat="1" applyFont="1" applyBorder="1"/>
    <xf numFmtId="49" fontId="6" fillId="0" borderId="0" xfId="0" applyNumberFormat="1" applyFont="1" applyFill="1" applyBorder="1" applyAlignment="1">
      <alignment horizontal="center"/>
    </xf>
    <xf numFmtId="0" fontId="0" fillId="0" borderId="0" xfId="0" applyNumberFormat="1" applyBorder="1"/>
    <xf numFmtId="0" fontId="0" fillId="4" borderId="0" xfId="0" applyNumberFormat="1" applyFill="1" applyBorder="1"/>
    <xf numFmtId="0" fontId="0" fillId="3" borderId="1" xfId="0" applyNumberFormat="1" applyFill="1" applyBorder="1" applyAlignment="1" applyProtection="1">
      <alignment horizontal="center" wrapText="1"/>
      <protection locked="0"/>
    </xf>
    <xf numFmtId="0" fontId="0" fillId="0" borderId="1" xfId="0" applyNumberFormat="1" applyFill="1" applyBorder="1" applyAlignment="1" applyProtection="1">
      <alignment horizontal="center"/>
      <protection locked="0"/>
    </xf>
    <xf numFmtId="0" fontId="2" fillId="0" borderId="1" xfId="0" applyNumberFormat="1" applyFont="1" applyFill="1" applyBorder="1" applyAlignment="1" applyProtection="1">
      <alignment horizontal="center"/>
      <protection locked="0"/>
    </xf>
    <xf numFmtId="0" fontId="0" fillId="0" borderId="2"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5" fillId="0" borderId="0" xfId="0" applyNumberFormat="1" applyFont="1" applyFill="1" applyBorder="1" applyAlignment="1" applyProtection="1">
      <alignment horizontal="center"/>
      <protection locked="0"/>
    </xf>
    <xf numFmtId="0" fontId="3" fillId="0" borderId="0" xfId="0" applyNumberFormat="1" applyFont="1" applyBorder="1" applyProtection="1">
      <protection locked="0"/>
    </xf>
    <xf numFmtId="0" fontId="3" fillId="0" borderId="0" xfId="0" applyNumberFormat="1" applyFont="1" applyProtection="1">
      <protection locked="0"/>
    </xf>
    <xf numFmtId="0" fontId="0" fillId="0" borderId="0" xfId="0" applyNumberFormat="1" applyProtection="1">
      <protection locked="0"/>
    </xf>
    <xf numFmtId="0" fontId="6" fillId="0" borderId="0" xfId="0" applyNumberFormat="1" applyFont="1" applyFill="1" applyBorder="1" applyAlignment="1">
      <alignment horizontal="center"/>
    </xf>
    <xf numFmtId="1" fontId="6" fillId="0" borderId="0" xfId="0" applyNumberFormat="1" applyFont="1" applyFill="1" applyBorder="1" applyAlignment="1">
      <alignment horizontal="center"/>
    </xf>
    <xf numFmtId="0" fontId="6" fillId="0" borderId="0" xfId="0" applyNumberFormat="1" applyFont="1" applyFill="1" applyBorder="1" applyAlignment="1" applyProtection="1">
      <alignment horizontal="center"/>
      <protection locked="0"/>
    </xf>
    <xf numFmtId="167" fontId="6" fillId="0" borderId="0" xfId="0" applyNumberFormat="1" applyFont="1" applyFill="1" applyBorder="1" applyAlignment="1">
      <alignment horizontal="center"/>
    </xf>
    <xf numFmtId="0" fontId="6" fillId="0" borderId="0" xfId="0" applyNumberFormat="1" applyFont="1" applyBorder="1"/>
    <xf numFmtId="0" fontId="6" fillId="4" borderId="0" xfId="0" applyNumberFormat="1" applyFont="1" applyFill="1" applyBorder="1"/>
    <xf numFmtId="0" fontId="0" fillId="0" borderId="0" xfId="0"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3" fillId="0" borderId="0" xfId="0" applyFont="1" applyBorder="1" applyAlignment="1">
      <alignment horizontal="center"/>
    </xf>
    <xf numFmtId="0" fontId="3" fillId="0" borderId="0" xfId="0" applyFont="1" applyAlignment="1">
      <alignment horizontal="center"/>
    </xf>
    <xf numFmtId="0" fontId="0" fillId="5" borderId="2" xfId="0" applyNumberFormat="1" applyFill="1" applyBorder="1" applyAlignment="1">
      <alignment horizontal="center"/>
    </xf>
    <xf numFmtId="0" fontId="6" fillId="0" borderId="0" xfId="0" applyFont="1" applyBorder="1"/>
    <xf numFmtId="0" fontId="6" fillId="0" borderId="0" xfId="0" applyNumberFormat="1" applyFont="1" applyBorder="1" applyAlignment="1">
      <alignment horizontal="right"/>
    </xf>
    <xf numFmtId="0" fontId="0" fillId="6" borderId="1" xfId="0" applyNumberFormat="1" applyFill="1" applyBorder="1" applyAlignment="1">
      <alignment horizontal="center"/>
    </xf>
    <xf numFmtId="0" fontId="0" fillId="6" borderId="1" xfId="0" applyNumberFormat="1" applyFill="1" applyBorder="1" applyAlignment="1">
      <alignment horizontal="center" wrapText="1"/>
    </xf>
    <xf numFmtId="0" fontId="0" fillId="6" borderId="0" xfId="0" applyNumberFormat="1" applyFill="1" applyBorder="1" applyAlignment="1">
      <alignment horizontal="center"/>
    </xf>
    <xf numFmtId="0" fontId="0" fillId="6" borderId="2" xfId="0" applyNumberFormat="1" applyFill="1" applyBorder="1" applyAlignment="1">
      <alignment horizontal="center"/>
    </xf>
    <xf numFmtId="0" fontId="6" fillId="6" borderId="0" xfId="0" applyNumberFormat="1" applyFont="1" applyFill="1" applyBorder="1" applyAlignment="1">
      <alignment horizontal="center"/>
    </xf>
    <xf numFmtId="0" fontId="5" fillId="6" borderId="0" xfId="0" applyNumberFormat="1" applyFont="1" applyFill="1" applyBorder="1" applyAlignment="1">
      <alignment horizontal="center"/>
    </xf>
    <xf numFmtId="0" fontId="3" fillId="6" borderId="0" xfId="0" applyNumberFormat="1" applyFont="1" applyFill="1" applyBorder="1"/>
    <xf numFmtId="0" fontId="3" fillId="6" borderId="0" xfId="0" applyNumberFormat="1" applyFont="1" applyFill="1"/>
    <xf numFmtId="0" fontId="0" fillId="6" borderId="0" xfId="0" applyNumberFormat="1" applyFill="1"/>
    <xf numFmtId="49" fontId="0" fillId="6" borderId="1" xfId="0" applyNumberFormat="1" applyFill="1" applyBorder="1" applyAlignment="1">
      <alignment horizontal="center" wrapText="1"/>
    </xf>
    <xf numFmtId="0" fontId="0" fillId="6" borderId="1" xfId="0" applyFill="1" applyBorder="1"/>
    <xf numFmtId="0" fontId="0" fillId="6" borderId="0" xfId="0" applyFill="1" applyBorder="1"/>
    <xf numFmtId="0" fontId="0" fillId="6" borderId="2" xfId="0" applyFill="1" applyBorder="1"/>
    <xf numFmtId="0" fontId="6" fillId="6" borderId="0" xfId="0" applyNumberFormat="1" applyFont="1" applyFill="1" applyBorder="1"/>
    <xf numFmtId="0" fontId="0" fillId="6" borderId="0" xfId="0" applyNumberFormat="1" applyFill="1" applyBorder="1"/>
    <xf numFmtId="0" fontId="5" fillId="6" borderId="0" xfId="0" applyFont="1" applyFill="1" applyBorder="1"/>
    <xf numFmtId="0" fontId="3" fillId="6" borderId="0" xfId="0" applyFont="1" applyFill="1" applyBorder="1"/>
    <xf numFmtId="0" fontId="3" fillId="6" borderId="0" xfId="0" applyFont="1"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264"/>
  <sheetViews>
    <sheetView tabSelected="1" topLeftCell="G31" zoomScale="57" zoomScaleNormal="57" workbookViewId="0">
      <selection activeCell="U65" sqref="U65"/>
    </sheetView>
  </sheetViews>
  <sheetFormatPr defaultRowHeight="15"/>
  <cols>
    <col min="1" max="1" width="12.42578125" bestFit="1" customWidth="1"/>
    <col min="2" max="2" width="17.28515625" bestFit="1" customWidth="1"/>
    <col min="3" max="3" width="14.7109375" bestFit="1" customWidth="1"/>
    <col min="4" max="4" width="10.5703125" bestFit="1" customWidth="1"/>
    <col min="5" max="5" width="7.28515625" bestFit="1" customWidth="1"/>
    <col min="6" max="6" width="12.140625" bestFit="1" customWidth="1"/>
    <col min="7" max="7" width="4.42578125" customWidth="1"/>
    <col min="8" max="8" width="5.85546875" style="83" customWidth="1"/>
    <col min="9" max="9" width="8.28515625" bestFit="1" customWidth="1"/>
    <col min="10" max="11" width="11.28515625" style="21" bestFit="1" customWidth="1"/>
    <col min="12" max="12" width="5" style="21" bestFit="1" customWidth="1"/>
    <col min="13" max="13" width="16" style="18" customWidth="1"/>
    <col min="14" max="14" width="9.5703125" style="18" bestFit="1" customWidth="1"/>
    <col min="15" max="15" width="14.5703125" style="18" bestFit="1" customWidth="1"/>
    <col min="16" max="16" width="23.7109375" bestFit="1" customWidth="1"/>
    <col min="17" max="17" width="19.85546875" style="106" customWidth="1"/>
    <col min="18" max="18" width="18" customWidth="1"/>
    <col min="19" max="19" width="15.5703125" customWidth="1"/>
    <col min="20" max="20" width="13.5703125" customWidth="1"/>
    <col min="21" max="21" width="13.85546875" customWidth="1"/>
    <col min="22" max="22" width="14" customWidth="1"/>
    <col min="23" max="23" width="14.28515625" customWidth="1"/>
    <col min="24" max="24" width="10" customWidth="1"/>
    <col min="25" max="25" width="10" style="116" customWidth="1"/>
    <col min="26" max="26" width="11.140625" customWidth="1"/>
    <col min="27" max="27" width="11" customWidth="1"/>
    <col min="28" max="28" width="34.5703125" customWidth="1"/>
    <col min="29" max="30" width="9.140625" style="90"/>
    <col min="31" max="31" width="8.5703125" style="90" bestFit="1" customWidth="1"/>
    <col min="34" max="34" width="12.140625" bestFit="1" customWidth="1"/>
    <col min="35" max="35" width="18.28515625" bestFit="1" customWidth="1"/>
    <col min="36" max="36" width="47.28515625" bestFit="1" customWidth="1"/>
    <col min="37" max="37" width="73.42578125" bestFit="1" customWidth="1"/>
  </cols>
  <sheetData>
    <row r="1" spans="1:36" s="39" customFormat="1" ht="72" customHeight="1">
      <c r="A1" s="32" t="s">
        <v>602</v>
      </c>
      <c r="B1" s="33" t="s">
        <v>625</v>
      </c>
      <c r="C1" s="34" t="s">
        <v>600</v>
      </c>
      <c r="D1" s="34" t="s">
        <v>601</v>
      </c>
      <c r="E1" s="34" t="s">
        <v>626</v>
      </c>
      <c r="F1" s="33" t="s">
        <v>603</v>
      </c>
      <c r="G1" s="35" t="s">
        <v>604</v>
      </c>
      <c r="H1" s="75" t="s">
        <v>605</v>
      </c>
      <c r="I1" s="32" t="s">
        <v>609</v>
      </c>
      <c r="J1" s="36" t="s">
        <v>611</v>
      </c>
      <c r="K1" s="36" t="s">
        <v>627</v>
      </c>
      <c r="L1" s="36" t="s">
        <v>606</v>
      </c>
      <c r="M1" s="37" t="s">
        <v>613</v>
      </c>
      <c r="N1" s="37" t="s">
        <v>612</v>
      </c>
      <c r="O1" s="37" t="s">
        <v>614</v>
      </c>
      <c r="P1" s="32" t="s">
        <v>607</v>
      </c>
      <c r="Q1" s="99" t="s">
        <v>680</v>
      </c>
      <c r="R1" s="38" t="s">
        <v>628</v>
      </c>
      <c r="S1" s="32" t="s">
        <v>629</v>
      </c>
      <c r="T1" s="38" t="s">
        <v>630</v>
      </c>
      <c r="U1" s="32" t="s">
        <v>631</v>
      </c>
      <c r="V1" s="32" t="s">
        <v>632</v>
      </c>
      <c r="W1" s="32" t="s">
        <v>633</v>
      </c>
      <c r="X1" s="32" t="s">
        <v>634</v>
      </c>
      <c r="Y1" s="107" t="s">
        <v>683</v>
      </c>
      <c r="Z1" s="32" t="s">
        <v>616</v>
      </c>
      <c r="AA1" s="32" t="s">
        <v>608</v>
      </c>
      <c r="AB1" s="39" t="s">
        <v>617</v>
      </c>
      <c r="AC1" s="39" t="s">
        <v>637</v>
      </c>
      <c r="AD1" s="39" t="s">
        <v>676</v>
      </c>
      <c r="AE1" s="39" t="s">
        <v>638</v>
      </c>
      <c r="AF1" s="39" t="s">
        <v>666</v>
      </c>
      <c r="AG1" s="39" t="s">
        <v>639</v>
      </c>
      <c r="AH1" s="39" t="s">
        <v>640</v>
      </c>
      <c r="AI1" s="39" t="s">
        <v>667</v>
      </c>
      <c r="AJ1" s="39" t="s">
        <v>641</v>
      </c>
    </row>
    <row r="2" spans="1:36">
      <c r="A2" s="47">
        <v>353462</v>
      </c>
      <c r="B2" s="23">
        <v>39822</v>
      </c>
      <c r="C2" s="24" t="s">
        <v>74</v>
      </c>
      <c r="D2" s="24" t="s">
        <v>90</v>
      </c>
      <c r="E2" s="24" t="s">
        <v>8</v>
      </c>
      <c r="F2" s="23">
        <v>15704</v>
      </c>
      <c r="G2" s="25">
        <v>66</v>
      </c>
      <c r="H2" s="76" t="s">
        <v>5</v>
      </c>
      <c r="I2" s="26" t="s">
        <v>610</v>
      </c>
      <c r="J2" s="19">
        <v>79</v>
      </c>
      <c r="K2" s="19">
        <v>172.7</v>
      </c>
      <c r="L2" s="19">
        <v>26.5</v>
      </c>
      <c r="M2" s="27">
        <v>0.36944444444444446</v>
      </c>
      <c r="N2" s="27">
        <v>0.43055555555555558</v>
      </c>
      <c r="O2" s="27">
        <f t="shared" ref="O2:O33" si="0">N2-M2</f>
        <v>6.1111111111111116E-2</v>
      </c>
      <c r="P2" s="31">
        <v>39855</v>
      </c>
      <c r="Q2" s="98">
        <v>-8.4</v>
      </c>
      <c r="R2" s="16">
        <v>27.2</v>
      </c>
      <c r="S2" s="16">
        <v>86.6</v>
      </c>
      <c r="T2" s="16">
        <v>32.6</v>
      </c>
      <c r="U2" s="16">
        <v>98.6</v>
      </c>
      <c r="V2" s="16">
        <f t="shared" ref="V2:V33" si="1">T2-R2</f>
        <v>5.4000000000000021</v>
      </c>
      <c r="W2" s="16">
        <f t="shared" ref="W2:W33" si="2">U2-S2</f>
        <v>12</v>
      </c>
      <c r="X2" s="40">
        <f t="shared" ref="X2:X33" si="3">ABS(AVERAGE(V2:W2))</f>
        <v>8.7000000000000011</v>
      </c>
      <c r="Y2" s="108" t="s">
        <v>684</v>
      </c>
      <c r="Z2" s="16">
        <v>122.6</v>
      </c>
      <c r="AA2" s="16">
        <v>103.8</v>
      </c>
      <c r="AB2" s="16"/>
      <c r="AC2" s="90">
        <v>36</v>
      </c>
      <c r="AD2" s="90">
        <v>-5</v>
      </c>
      <c r="AE2" s="90">
        <v>56</v>
      </c>
      <c r="AF2" t="s">
        <v>651</v>
      </c>
      <c r="AG2" t="s">
        <v>650</v>
      </c>
      <c r="AH2" t="s">
        <v>650</v>
      </c>
      <c r="AI2" t="s">
        <v>654</v>
      </c>
      <c r="AJ2" t="s">
        <v>652</v>
      </c>
    </row>
    <row r="3" spans="1:36">
      <c r="A3" s="47">
        <v>1029483</v>
      </c>
      <c r="B3" s="23">
        <v>39828</v>
      </c>
      <c r="C3" s="24" t="s">
        <v>93</v>
      </c>
      <c r="D3" s="24" t="s">
        <v>94</v>
      </c>
      <c r="E3" s="24" t="s">
        <v>0</v>
      </c>
      <c r="F3" s="23">
        <v>18303</v>
      </c>
      <c r="G3" s="25">
        <v>58</v>
      </c>
      <c r="H3" s="76" t="s">
        <v>5</v>
      </c>
      <c r="I3" s="26" t="s">
        <v>610</v>
      </c>
      <c r="J3" s="19">
        <v>89.6</v>
      </c>
      <c r="K3" s="19">
        <v>167.6</v>
      </c>
      <c r="L3" s="19">
        <v>31.9</v>
      </c>
      <c r="M3" s="27">
        <v>0.33611111111111108</v>
      </c>
      <c r="N3" s="27">
        <v>0.41250000000000003</v>
      </c>
      <c r="O3" s="27">
        <f t="shared" si="0"/>
        <v>7.6388888888888951E-2</v>
      </c>
      <c r="P3" s="31">
        <v>39860</v>
      </c>
      <c r="Q3" s="98" t="s">
        <v>681</v>
      </c>
      <c r="R3" s="16">
        <v>0</v>
      </c>
      <c r="S3" s="16">
        <v>58.2</v>
      </c>
      <c r="T3" s="16">
        <v>2</v>
      </c>
      <c r="U3" s="16">
        <v>63.2</v>
      </c>
      <c r="V3" s="16">
        <f t="shared" si="1"/>
        <v>2</v>
      </c>
      <c r="W3" s="16">
        <f t="shared" si="2"/>
        <v>5</v>
      </c>
      <c r="X3" s="40">
        <f t="shared" si="3"/>
        <v>3.5</v>
      </c>
      <c r="Y3" s="108" t="s">
        <v>684</v>
      </c>
      <c r="Z3" s="16">
        <v>107.2</v>
      </c>
      <c r="AA3" s="16">
        <v>105.2</v>
      </c>
      <c r="AB3" s="16"/>
      <c r="AC3" s="90">
        <v>32</v>
      </c>
      <c r="AD3" s="90">
        <v>0</v>
      </c>
      <c r="AE3" s="90">
        <v>54</v>
      </c>
      <c r="AF3" t="s">
        <v>651</v>
      </c>
      <c r="AG3" t="s">
        <v>651</v>
      </c>
      <c r="AH3" t="s">
        <v>651</v>
      </c>
      <c r="AI3" t="s">
        <v>654</v>
      </c>
      <c r="AJ3" t="s">
        <v>652</v>
      </c>
    </row>
    <row r="4" spans="1:36">
      <c r="A4" s="47">
        <v>1003368</v>
      </c>
      <c r="B4" s="23">
        <v>39847</v>
      </c>
      <c r="C4" s="24" t="s">
        <v>95</v>
      </c>
      <c r="D4" s="24" t="s">
        <v>73</v>
      </c>
      <c r="E4" s="24" t="s">
        <v>8</v>
      </c>
      <c r="F4" s="23">
        <v>11254</v>
      </c>
      <c r="G4" s="25">
        <v>78</v>
      </c>
      <c r="H4" s="76" t="s">
        <v>5</v>
      </c>
      <c r="I4" s="26" t="s">
        <v>610</v>
      </c>
      <c r="J4" s="19">
        <v>90</v>
      </c>
      <c r="K4" s="19">
        <v>182.9</v>
      </c>
      <c r="L4" s="19">
        <v>26.9</v>
      </c>
      <c r="M4" s="27">
        <v>0.4513888888888889</v>
      </c>
      <c r="N4" s="27">
        <v>0.5229166666666667</v>
      </c>
      <c r="O4" s="27">
        <f t="shared" si="0"/>
        <v>7.1527777777777801E-2</v>
      </c>
      <c r="P4" s="31">
        <v>39874</v>
      </c>
      <c r="Q4" s="98">
        <v>-40.4</v>
      </c>
      <c r="R4" s="16">
        <v>22.4</v>
      </c>
      <c r="S4" s="16">
        <v>90.1</v>
      </c>
      <c r="T4" s="16">
        <v>14.4</v>
      </c>
      <c r="U4" s="16">
        <v>73.400000000000006</v>
      </c>
      <c r="V4" s="16">
        <f t="shared" si="1"/>
        <v>-7.9999999999999982</v>
      </c>
      <c r="W4" s="16">
        <f t="shared" si="2"/>
        <v>-16.699999999999989</v>
      </c>
      <c r="X4" s="40">
        <f t="shared" si="3"/>
        <v>12.349999999999994</v>
      </c>
      <c r="Y4" s="108" t="s">
        <v>651</v>
      </c>
      <c r="Z4" s="16">
        <v>126.2</v>
      </c>
      <c r="AA4" s="16">
        <v>119.8</v>
      </c>
      <c r="AB4" s="41" t="s">
        <v>635</v>
      </c>
      <c r="AC4" s="90">
        <v>36</v>
      </c>
      <c r="AD4" s="90">
        <v>5</v>
      </c>
      <c r="AE4" s="90">
        <v>60</v>
      </c>
      <c r="AF4" t="s">
        <v>655</v>
      </c>
      <c r="AG4" t="s">
        <v>651</v>
      </c>
      <c r="AH4" t="s">
        <v>651</v>
      </c>
      <c r="AI4" t="s">
        <v>654</v>
      </c>
      <c r="AJ4" t="s">
        <v>656</v>
      </c>
    </row>
    <row r="5" spans="1:36">
      <c r="A5" s="47">
        <v>1030862</v>
      </c>
      <c r="B5" s="23">
        <v>39857</v>
      </c>
      <c r="C5" s="24" t="s">
        <v>97</v>
      </c>
      <c r="D5" s="24" t="s">
        <v>98</v>
      </c>
      <c r="E5" s="24" t="s">
        <v>8</v>
      </c>
      <c r="F5" s="23">
        <v>17371</v>
      </c>
      <c r="G5" s="25">
        <v>61</v>
      </c>
      <c r="H5" s="76" t="s">
        <v>5</v>
      </c>
      <c r="I5" s="26" t="s">
        <v>610</v>
      </c>
      <c r="J5" s="19">
        <v>83.5</v>
      </c>
      <c r="K5" s="19">
        <v>181.6</v>
      </c>
      <c r="L5" s="19">
        <v>25.3</v>
      </c>
      <c r="M5" s="27">
        <v>0.37638888888888888</v>
      </c>
      <c r="N5" s="27">
        <v>0.45347222222222222</v>
      </c>
      <c r="O5" s="27">
        <f t="shared" si="0"/>
        <v>7.7083333333333337E-2</v>
      </c>
      <c r="P5" s="31">
        <v>39874</v>
      </c>
      <c r="Q5" s="98">
        <f>87.8-109.2</f>
        <v>-21.400000000000006</v>
      </c>
      <c r="R5" s="16">
        <v>38.799999999999997</v>
      </c>
      <c r="S5" s="16">
        <v>96.4</v>
      </c>
      <c r="T5" s="16">
        <v>44.4</v>
      </c>
      <c r="U5" s="16">
        <v>107.2</v>
      </c>
      <c r="V5" s="16">
        <f t="shared" si="1"/>
        <v>5.6000000000000014</v>
      </c>
      <c r="W5" s="16">
        <f t="shared" si="2"/>
        <v>10.799999999999997</v>
      </c>
      <c r="X5" s="40">
        <f t="shared" si="3"/>
        <v>8.1999999999999993</v>
      </c>
      <c r="Y5" s="108" t="s">
        <v>684</v>
      </c>
      <c r="Z5" s="16">
        <v>120</v>
      </c>
      <c r="AA5" s="16">
        <v>125</v>
      </c>
      <c r="AB5" s="16"/>
      <c r="AC5" s="90">
        <v>40</v>
      </c>
      <c r="AD5" s="90">
        <v>12</v>
      </c>
      <c r="AE5" s="90">
        <v>60</v>
      </c>
      <c r="AF5" t="s">
        <v>651</v>
      </c>
      <c r="AG5" t="s">
        <v>650</v>
      </c>
      <c r="AH5" t="s">
        <v>651</v>
      </c>
      <c r="AI5" t="s">
        <v>654</v>
      </c>
      <c r="AJ5" t="s">
        <v>652</v>
      </c>
    </row>
    <row r="6" spans="1:36">
      <c r="A6" s="47">
        <v>904221</v>
      </c>
      <c r="B6" s="23">
        <v>39878</v>
      </c>
      <c r="C6" s="24" t="s">
        <v>100</v>
      </c>
      <c r="D6" s="24" t="s">
        <v>101</v>
      </c>
      <c r="E6" s="24" t="s">
        <v>0</v>
      </c>
      <c r="F6" s="23">
        <v>9292</v>
      </c>
      <c r="G6" s="25">
        <v>83</v>
      </c>
      <c r="H6" s="76" t="s">
        <v>1</v>
      </c>
      <c r="I6" s="26" t="s">
        <v>610</v>
      </c>
      <c r="J6" s="19">
        <v>71</v>
      </c>
      <c r="K6" s="19">
        <v>152.4</v>
      </c>
      <c r="L6" s="19">
        <v>30.6</v>
      </c>
      <c r="M6" s="27">
        <v>0.56319444444444444</v>
      </c>
      <c r="N6" s="27">
        <v>0.64027777777777783</v>
      </c>
      <c r="O6" s="27">
        <f t="shared" si="0"/>
        <v>7.7083333333333393E-2</v>
      </c>
      <c r="P6" s="31">
        <v>39925</v>
      </c>
      <c r="Q6" s="98">
        <f>96.3-99.1</f>
        <v>-2.7999999999999972</v>
      </c>
      <c r="R6" s="16">
        <v>39.200000000000003</v>
      </c>
      <c r="S6" s="16">
        <v>98.2</v>
      </c>
      <c r="T6" s="16">
        <v>43</v>
      </c>
      <c r="U6" s="16">
        <v>99.2</v>
      </c>
      <c r="V6" s="16">
        <f t="shared" si="1"/>
        <v>3.7999999999999972</v>
      </c>
      <c r="W6" s="16">
        <f t="shared" si="2"/>
        <v>1</v>
      </c>
      <c r="X6" s="40">
        <f t="shared" si="3"/>
        <v>2.3999999999999986</v>
      </c>
      <c r="Y6" s="108" t="s">
        <v>684</v>
      </c>
      <c r="Z6" s="16">
        <v>116.2</v>
      </c>
      <c r="AA6" s="16">
        <v>115.2</v>
      </c>
      <c r="AB6" s="16"/>
      <c r="AC6" s="90">
        <v>36</v>
      </c>
      <c r="AD6" s="90">
        <v>5</v>
      </c>
      <c r="AE6" s="90">
        <v>52</v>
      </c>
      <c r="AF6" t="s">
        <v>651</v>
      </c>
      <c r="AG6" t="s">
        <v>651</v>
      </c>
      <c r="AH6" t="s">
        <v>651</v>
      </c>
      <c r="AI6" t="s">
        <v>654</v>
      </c>
      <c r="AJ6" t="s">
        <v>652</v>
      </c>
    </row>
    <row r="7" spans="1:36">
      <c r="A7" s="47">
        <v>1035811</v>
      </c>
      <c r="B7" s="23">
        <v>39892</v>
      </c>
      <c r="C7" s="24" t="s">
        <v>103</v>
      </c>
      <c r="D7" s="24" t="s">
        <v>104</v>
      </c>
      <c r="E7" s="24" t="s">
        <v>8</v>
      </c>
      <c r="F7" s="23">
        <v>16507</v>
      </c>
      <c r="G7" s="25">
        <v>64</v>
      </c>
      <c r="H7" s="76" t="s">
        <v>1</v>
      </c>
      <c r="I7" s="26" t="s">
        <v>610</v>
      </c>
      <c r="J7" s="19">
        <v>105</v>
      </c>
      <c r="K7" s="19">
        <v>172.7</v>
      </c>
      <c r="L7" s="19">
        <v>35.200000000000003</v>
      </c>
      <c r="M7" s="27">
        <v>0.3743055555555555</v>
      </c>
      <c r="N7" s="27">
        <v>0.45069444444444445</v>
      </c>
      <c r="O7" s="27">
        <f t="shared" si="0"/>
        <v>7.6388888888888951E-2</v>
      </c>
      <c r="P7" s="31">
        <v>39923</v>
      </c>
      <c r="Q7" s="98">
        <f>90.5-100.2</f>
        <v>-9.7000000000000028</v>
      </c>
      <c r="R7" s="16">
        <v>31.1</v>
      </c>
      <c r="S7" s="16">
        <v>98.3</v>
      </c>
      <c r="T7" s="16">
        <v>33.200000000000003</v>
      </c>
      <c r="U7" s="16">
        <v>93.6</v>
      </c>
      <c r="V7" s="16">
        <f t="shared" si="1"/>
        <v>2.1000000000000014</v>
      </c>
      <c r="W7" s="16">
        <f t="shared" si="2"/>
        <v>-4.7000000000000028</v>
      </c>
      <c r="X7" s="40">
        <f t="shared" si="3"/>
        <v>1.3000000000000007</v>
      </c>
      <c r="Y7" s="108" t="s">
        <v>684</v>
      </c>
      <c r="Z7" s="16">
        <v>127.8</v>
      </c>
      <c r="AA7" s="16">
        <v>122.2</v>
      </c>
      <c r="AB7" s="16"/>
      <c r="AC7" s="90">
        <v>36</v>
      </c>
      <c r="AD7" s="90">
        <v>5</v>
      </c>
      <c r="AE7" s="90">
        <v>56</v>
      </c>
      <c r="AF7" t="s">
        <v>651</v>
      </c>
      <c r="AG7" t="s">
        <v>651</v>
      </c>
      <c r="AH7" t="s">
        <v>651</v>
      </c>
      <c r="AI7" t="s">
        <v>654</v>
      </c>
      <c r="AJ7" t="s">
        <v>652</v>
      </c>
    </row>
    <row r="8" spans="1:36">
      <c r="A8" s="47">
        <v>1036381</v>
      </c>
      <c r="B8" s="23">
        <v>39898</v>
      </c>
      <c r="C8" s="24" t="s">
        <v>105</v>
      </c>
      <c r="D8" s="24" t="s">
        <v>106</v>
      </c>
      <c r="E8" s="24" t="s">
        <v>8</v>
      </c>
      <c r="F8" s="23">
        <v>20496</v>
      </c>
      <c r="G8" s="25">
        <v>53</v>
      </c>
      <c r="H8" s="76" t="s">
        <v>5</v>
      </c>
      <c r="I8" s="26" t="s">
        <v>610</v>
      </c>
      <c r="J8" s="19">
        <v>94</v>
      </c>
      <c r="K8" s="19">
        <v>172.7</v>
      </c>
      <c r="L8" s="19">
        <v>31.5</v>
      </c>
      <c r="M8" s="27">
        <v>0.34027777777777773</v>
      </c>
      <c r="N8" s="27">
        <v>0.41250000000000003</v>
      </c>
      <c r="O8" s="27">
        <f t="shared" si="0"/>
        <v>7.2222222222222299E-2</v>
      </c>
      <c r="P8" s="31">
        <v>39930</v>
      </c>
      <c r="Q8" s="98">
        <f>93.8-87.3</f>
        <v>6.5</v>
      </c>
      <c r="R8" s="16">
        <v>11.1</v>
      </c>
      <c r="S8" s="16">
        <v>71.2</v>
      </c>
      <c r="T8" s="16">
        <v>32.299999999999997</v>
      </c>
      <c r="U8" s="16">
        <v>101.9</v>
      </c>
      <c r="V8" s="16">
        <f t="shared" si="1"/>
        <v>21.199999999999996</v>
      </c>
      <c r="W8" s="16">
        <f t="shared" si="2"/>
        <v>30.700000000000003</v>
      </c>
      <c r="X8" s="40">
        <f t="shared" si="3"/>
        <v>25.95</v>
      </c>
      <c r="Y8" s="108" t="s">
        <v>651</v>
      </c>
      <c r="Z8" s="16">
        <v>131.6</v>
      </c>
      <c r="AA8" s="16">
        <v>123.2</v>
      </c>
      <c r="AB8" s="16"/>
      <c r="AC8" s="90">
        <v>40</v>
      </c>
      <c r="AD8" s="90">
        <v>4</v>
      </c>
      <c r="AE8" s="90">
        <v>60</v>
      </c>
      <c r="AF8" t="s">
        <v>651</v>
      </c>
      <c r="AG8" t="s">
        <v>651</v>
      </c>
      <c r="AH8" t="s">
        <v>651</v>
      </c>
      <c r="AI8" t="s">
        <v>654</v>
      </c>
      <c r="AJ8" t="s">
        <v>652</v>
      </c>
    </row>
    <row r="9" spans="1:36">
      <c r="A9" s="47">
        <v>1036480</v>
      </c>
      <c r="B9" s="23">
        <v>39898</v>
      </c>
      <c r="C9" s="24" t="s">
        <v>107</v>
      </c>
      <c r="D9" s="24" t="s">
        <v>108</v>
      </c>
      <c r="E9" s="24" t="s">
        <v>0</v>
      </c>
      <c r="F9" s="23">
        <v>18487</v>
      </c>
      <c r="G9" s="25">
        <v>58</v>
      </c>
      <c r="H9" s="76" t="s">
        <v>1</v>
      </c>
      <c r="I9" s="26" t="s">
        <v>610</v>
      </c>
      <c r="J9" s="19">
        <v>66.400000000000006</v>
      </c>
      <c r="K9" s="19">
        <v>157.5</v>
      </c>
      <c r="L9" s="19">
        <v>26.8</v>
      </c>
      <c r="M9" s="27">
        <v>0.45833333333333331</v>
      </c>
      <c r="N9" s="27">
        <v>0.52222222222222225</v>
      </c>
      <c r="O9" s="27">
        <f t="shared" si="0"/>
        <v>6.3888888888888939E-2</v>
      </c>
      <c r="P9" s="31">
        <v>39925</v>
      </c>
      <c r="Q9" s="98">
        <f>65.1-74.9</f>
        <v>-9.8000000000000114</v>
      </c>
      <c r="R9" s="16">
        <v>10.6</v>
      </c>
      <c r="S9" s="16">
        <v>63.4</v>
      </c>
      <c r="T9" s="16">
        <v>19.600000000000001</v>
      </c>
      <c r="U9" s="16">
        <v>65</v>
      </c>
      <c r="V9" s="16">
        <f t="shared" si="1"/>
        <v>9.0000000000000018</v>
      </c>
      <c r="W9" s="16">
        <f t="shared" si="2"/>
        <v>1.6000000000000014</v>
      </c>
      <c r="X9" s="40">
        <f t="shared" si="3"/>
        <v>5.3000000000000016</v>
      </c>
      <c r="Y9" s="108" t="s">
        <v>684</v>
      </c>
      <c r="Z9" s="16">
        <v>101.2</v>
      </c>
      <c r="AA9" s="16">
        <v>96.2</v>
      </c>
      <c r="AB9" s="16"/>
      <c r="AC9" s="90">
        <v>32</v>
      </c>
      <c r="AD9" s="90">
        <v>0</v>
      </c>
      <c r="AE9" s="90">
        <v>50</v>
      </c>
      <c r="AF9" t="s">
        <v>651</v>
      </c>
      <c r="AG9" t="s">
        <v>651</v>
      </c>
      <c r="AH9" t="s">
        <v>651</v>
      </c>
      <c r="AI9" t="s">
        <v>654</v>
      </c>
      <c r="AJ9" t="s">
        <v>652</v>
      </c>
    </row>
    <row r="10" spans="1:36">
      <c r="A10" s="47">
        <v>1020775</v>
      </c>
      <c r="B10" s="23">
        <v>39906</v>
      </c>
      <c r="C10" s="24" t="s">
        <v>109</v>
      </c>
      <c r="D10" s="24" t="s">
        <v>110</v>
      </c>
      <c r="E10" s="24" t="s">
        <v>0</v>
      </c>
      <c r="F10" s="23">
        <v>10696</v>
      </c>
      <c r="G10" s="25">
        <v>79</v>
      </c>
      <c r="H10" s="76" t="s">
        <v>5</v>
      </c>
      <c r="I10" s="26" t="s">
        <v>610</v>
      </c>
      <c r="J10" s="19">
        <v>64</v>
      </c>
      <c r="K10" s="19">
        <v>170.2</v>
      </c>
      <c r="L10" s="19">
        <v>22.1</v>
      </c>
      <c r="M10" s="27">
        <v>0.52986111111111112</v>
      </c>
      <c r="N10" s="27">
        <v>0.58750000000000002</v>
      </c>
      <c r="O10" s="27">
        <f t="shared" si="0"/>
        <v>5.7638888888888906E-2</v>
      </c>
      <c r="P10" s="31">
        <v>39933</v>
      </c>
      <c r="Q10" s="98">
        <f>84.7-79.5</f>
        <v>5.2000000000000028</v>
      </c>
      <c r="R10" s="16">
        <v>19.8</v>
      </c>
      <c r="S10" s="16">
        <v>77.3</v>
      </c>
      <c r="T10" s="16">
        <v>35.200000000000003</v>
      </c>
      <c r="U10" s="16">
        <v>93.6</v>
      </c>
      <c r="V10" s="16">
        <f t="shared" si="1"/>
        <v>15.400000000000002</v>
      </c>
      <c r="W10" s="16">
        <f t="shared" si="2"/>
        <v>16.299999999999997</v>
      </c>
      <c r="X10" s="40">
        <f t="shared" si="3"/>
        <v>15.85</v>
      </c>
      <c r="Y10" s="108" t="s">
        <v>651</v>
      </c>
      <c r="Z10" s="16">
        <v>111.4</v>
      </c>
      <c r="AA10" s="16">
        <v>110</v>
      </c>
      <c r="AB10" s="16" t="s">
        <v>619</v>
      </c>
      <c r="AC10" s="90">
        <v>36</v>
      </c>
      <c r="AD10" s="90">
        <v>0</v>
      </c>
      <c r="AE10" s="90">
        <v>52</v>
      </c>
      <c r="AF10" t="s">
        <v>651</v>
      </c>
      <c r="AG10" t="s">
        <v>651</v>
      </c>
      <c r="AH10" t="s">
        <v>651</v>
      </c>
      <c r="AI10" t="s">
        <v>654</v>
      </c>
      <c r="AJ10" t="s">
        <v>652</v>
      </c>
    </row>
    <row r="11" spans="1:36">
      <c r="A11" s="47">
        <v>1036461</v>
      </c>
      <c r="B11" s="23">
        <v>39912</v>
      </c>
      <c r="C11" s="24" t="s">
        <v>111</v>
      </c>
      <c r="D11" s="24" t="s">
        <v>112</v>
      </c>
      <c r="E11" s="24" t="s">
        <v>8</v>
      </c>
      <c r="F11" s="23">
        <v>18338</v>
      </c>
      <c r="G11" s="25">
        <v>59</v>
      </c>
      <c r="H11" s="76" t="s">
        <v>5</v>
      </c>
      <c r="I11" s="26" t="s">
        <v>610</v>
      </c>
      <c r="J11" s="19">
        <v>119</v>
      </c>
      <c r="K11" s="19">
        <v>180.3</v>
      </c>
      <c r="L11" s="19">
        <v>36.6</v>
      </c>
      <c r="M11" s="27">
        <v>0.4597222222222222</v>
      </c>
      <c r="N11" s="27">
        <v>0.53819444444444442</v>
      </c>
      <c r="O11" s="27">
        <f t="shared" si="0"/>
        <v>7.8472222222222221E-2</v>
      </c>
      <c r="P11" s="31">
        <v>39944</v>
      </c>
      <c r="Q11" s="98">
        <f>82-85.2</f>
        <v>-3.2000000000000028</v>
      </c>
      <c r="R11" s="16">
        <v>9.4</v>
      </c>
      <c r="S11" s="16">
        <v>67.900000000000006</v>
      </c>
      <c r="T11" s="16">
        <v>26.2</v>
      </c>
      <c r="U11" s="16">
        <v>88.3</v>
      </c>
      <c r="V11" s="16">
        <f t="shared" si="1"/>
        <v>16.799999999999997</v>
      </c>
      <c r="W11" s="16">
        <f t="shared" si="2"/>
        <v>20.399999999999991</v>
      </c>
      <c r="X11" s="40">
        <f t="shared" si="3"/>
        <v>18.599999999999994</v>
      </c>
      <c r="Y11" s="108" t="s">
        <v>651</v>
      </c>
      <c r="Z11" s="16"/>
      <c r="AA11" s="16"/>
      <c r="AB11" s="16" t="s">
        <v>620</v>
      </c>
      <c r="AC11" s="90">
        <v>40</v>
      </c>
      <c r="AD11" s="90">
        <v>4</v>
      </c>
      <c r="AE11" s="90">
        <v>60</v>
      </c>
      <c r="AF11" t="s">
        <v>651</v>
      </c>
      <c r="AG11" t="s">
        <v>651</v>
      </c>
      <c r="AH11" t="s">
        <v>651</v>
      </c>
      <c r="AI11" t="s">
        <v>654</v>
      </c>
      <c r="AJ11" t="s">
        <v>652</v>
      </c>
    </row>
    <row r="12" spans="1:36">
      <c r="A12" s="47">
        <v>1037668</v>
      </c>
      <c r="B12" s="23">
        <v>39919</v>
      </c>
      <c r="C12" s="24" t="s">
        <v>615</v>
      </c>
      <c r="D12" s="24" t="s">
        <v>113</v>
      </c>
      <c r="E12" s="24" t="s">
        <v>0</v>
      </c>
      <c r="F12" s="23">
        <v>28190</v>
      </c>
      <c r="G12" s="25">
        <v>32</v>
      </c>
      <c r="H12" s="76" t="s">
        <v>1</v>
      </c>
      <c r="I12" s="26" t="s">
        <v>610</v>
      </c>
      <c r="J12" s="19">
        <v>58</v>
      </c>
      <c r="K12" s="19">
        <v>152.4</v>
      </c>
      <c r="L12" s="19">
        <v>25</v>
      </c>
      <c r="M12" s="27">
        <v>0.33194444444444443</v>
      </c>
      <c r="N12" s="27">
        <v>0.39166666666666666</v>
      </c>
      <c r="O12" s="27">
        <f t="shared" si="0"/>
        <v>5.9722222222222232E-2</v>
      </c>
      <c r="P12" s="31">
        <v>39946</v>
      </c>
      <c r="Q12" s="98">
        <v>0.6</v>
      </c>
      <c r="R12" s="16">
        <v>32.200000000000003</v>
      </c>
      <c r="S12" s="16">
        <v>80.400000000000006</v>
      </c>
      <c r="T12" s="16">
        <v>40.9</v>
      </c>
      <c r="U12" s="16">
        <v>93.3</v>
      </c>
      <c r="V12" s="16">
        <f t="shared" si="1"/>
        <v>8.6999999999999957</v>
      </c>
      <c r="W12" s="16">
        <f t="shared" si="2"/>
        <v>12.899999999999991</v>
      </c>
      <c r="X12" s="40">
        <f t="shared" si="3"/>
        <v>10.799999999999994</v>
      </c>
      <c r="Y12" s="108" t="s">
        <v>651</v>
      </c>
      <c r="Z12" s="16">
        <v>100.6</v>
      </c>
      <c r="AA12" s="16">
        <v>104.2</v>
      </c>
      <c r="AB12" s="16"/>
      <c r="AC12" s="90">
        <v>32</v>
      </c>
      <c r="AD12" s="90">
        <v>0</v>
      </c>
      <c r="AE12" s="90">
        <v>52</v>
      </c>
      <c r="AF12" t="s">
        <v>651</v>
      </c>
      <c r="AG12" t="s">
        <v>651</v>
      </c>
      <c r="AH12" t="s">
        <v>651</v>
      </c>
      <c r="AI12" t="s">
        <v>654</v>
      </c>
      <c r="AJ12" t="s">
        <v>652</v>
      </c>
    </row>
    <row r="13" spans="1:36">
      <c r="A13" s="47">
        <v>1039267</v>
      </c>
      <c r="B13" s="23">
        <v>39938</v>
      </c>
      <c r="C13" s="24" t="s">
        <v>115</v>
      </c>
      <c r="D13" s="24" t="s">
        <v>116</v>
      </c>
      <c r="E13" s="24" t="s">
        <v>8</v>
      </c>
      <c r="F13" s="23">
        <v>16729</v>
      </c>
      <c r="G13" s="25">
        <v>63</v>
      </c>
      <c r="H13" s="76" t="s">
        <v>5</v>
      </c>
      <c r="I13" s="26" t="s">
        <v>610</v>
      </c>
      <c r="J13" s="19">
        <v>102</v>
      </c>
      <c r="K13" s="19">
        <v>175.3</v>
      </c>
      <c r="L13" s="19">
        <v>33.200000000000003</v>
      </c>
      <c r="M13" s="27">
        <v>0.46180555555555558</v>
      </c>
      <c r="N13" s="27">
        <v>0.52361111111111114</v>
      </c>
      <c r="O13" s="27">
        <f t="shared" si="0"/>
        <v>6.1805555555555558E-2</v>
      </c>
      <c r="P13" s="31">
        <v>39972</v>
      </c>
      <c r="Q13" s="98">
        <f>65.9-84.6</f>
        <v>-18.699999999999989</v>
      </c>
      <c r="R13" s="16">
        <v>27.6</v>
      </c>
      <c r="S13" s="16">
        <v>84.8</v>
      </c>
      <c r="T13" s="16">
        <v>23.4</v>
      </c>
      <c r="U13" s="16">
        <v>74.400000000000006</v>
      </c>
      <c r="V13" s="16">
        <f t="shared" si="1"/>
        <v>-4.2000000000000028</v>
      </c>
      <c r="W13" s="16">
        <f t="shared" si="2"/>
        <v>-10.399999999999991</v>
      </c>
      <c r="X13" s="40">
        <f t="shared" si="3"/>
        <v>7.2999999999999972</v>
      </c>
      <c r="Y13" s="108" t="s">
        <v>684</v>
      </c>
      <c r="Z13" s="16">
        <v>111</v>
      </c>
      <c r="AA13" s="16">
        <v>119.2</v>
      </c>
      <c r="AB13" s="16" t="s">
        <v>618</v>
      </c>
      <c r="AC13" s="90">
        <v>36</v>
      </c>
      <c r="AD13" s="90">
        <v>0</v>
      </c>
      <c r="AE13" s="90">
        <v>56</v>
      </c>
      <c r="AF13" t="s">
        <v>651</v>
      </c>
      <c r="AG13" t="s">
        <v>651</v>
      </c>
      <c r="AH13" t="s">
        <v>651</v>
      </c>
      <c r="AI13" t="s">
        <v>654</v>
      </c>
      <c r="AJ13" t="s">
        <v>652</v>
      </c>
    </row>
    <row r="14" spans="1:36">
      <c r="A14" s="47">
        <v>694333</v>
      </c>
      <c r="B14" s="23">
        <v>39952</v>
      </c>
      <c r="C14" s="24" t="s">
        <v>4</v>
      </c>
      <c r="D14" s="24" t="s">
        <v>118</v>
      </c>
      <c r="E14" s="24" t="s">
        <v>8</v>
      </c>
      <c r="F14" s="23">
        <v>10022</v>
      </c>
      <c r="G14" s="25">
        <v>81</v>
      </c>
      <c r="H14" s="76" t="s">
        <v>1</v>
      </c>
      <c r="I14" s="26" t="s">
        <v>610</v>
      </c>
      <c r="J14" s="19">
        <v>84</v>
      </c>
      <c r="K14" s="19">
        <v>172.7</v>
      </c>
      <c r="L14" s="19">
        <v>28.2</v>
      </c>
      <c r="M14" s="27">
        <v>0.32777777777777778</v>
      </c>
      <c r="N14" s="27">
        <v>0.38750000000000001</v>
      </c>
      <c r="O14" s="27">
        <f t="shared" si="0"/>
        <v>5.9722222222222232E-2</v>
      </c>
      <c r="P14" s="31">
        <v>39988</v>
      </c>
      <c r="Q14" s="98">
        <f>59.2-66.4</f>
        <v>-7.2000000000000028</v>
      </c>
      <c r="R14" s="16">
        <v>8.8000000000000007</v>
      </c>
      <c r="S14" s="16">
        <v>59.4</v>
      </c>
      <c r="T14" s="16">
        <v>3.4</v>
      </c>
      <c r="U14" s="16">
        <v>58</v>
      </c>
      <c r="V14" s="16">
        <f t="shared" si="1"/>
        <v>-5.4</v>
      </c>
      <c r="W14" s="16">
        <f t="shared" si="2"/>
        <v>-1.3999999999999986</v>
      </c>
      <c r="X14" s="40">
        <f t="shared" si="3"/>
        <v>3.3999999999999995</v>
      </c>
      <c r="Y14" s="108" t="s">
        <v>684</v>
      </c>
      <c r="Z14" s="16">
        <v>116</v>
      </c>
      <c r="AA14" s="16">
        <v>125.6</v>
      </c>
      <c r="AB14" s="16"/>
      <c r="AC14" s="90">
        <v>36</v>
      </c>
      <c r="AD14" s="90">
        <v>10</v>
      </c>
      <c r="AE14" s="90">
        <v>56</v>
      </c>
      <c r="AF14" t="s">
        <v>651</v>
      </c>
      <c r="AG14" t="s">
        <v>651</v>
      </c>
      <c r="AH14" t="s">
        <v>651</v>
      </c>
      <c r="AI14" t="s">
        <v>654</v>
      </c>
      <c r="AJ14" t="s">
        <v>652</v>
      </c>
    </row>
    <row r="15" spans="1:36">
      <c r="A15" s="47">
        <v>400940</v>
      </c>
      <c r="B15" s="23">
        <v>39954</v>
      </c>
      <c r="C15" s="24" t="s">
        <v>119</v>
      </c>
      <c r="D15" s="24" t="s">
        <v>120</v>
      </c>
      <c r="E15" s="24" t="s">
        <v>8</v>
      </c>
      <c r="F15" s="23">
        <v>14734</v>
      </c>
      <c r="G15" s="25">
        <v>69</v>
      </c>
      <c r="H15" s="76" t="s">
        <v>5</v>
      </c>
      <c r="I15" s="26" t="s">
        <v>610</v>
      </c>
      <c r="J15" s="19">
        <v>87.3</v>
      </c>
      <c r="K15" s="19">
        <v>182.9</v>
      </c>
      <c r="L15" s="19">
        <v>26.1</v>
      </c>
      <c r="M15" s="27">
        <v>0.45763888888888887</v>
      </c>
      <c r="N15" s="27">
        <v>0.52708333333333335</v>
      </c>
      <c r="O15" s="27">
        <f t="shared" si="0"/>
        <v>6.9444444444444475E-2</v>
      </c>
      <c r="P15" s="31">
        <v>39986</v>
      </c>
      <c r="Q15" s="98">
        <f>90.4-87.3</f>
        <v>3.1000000000000085</v>
      </c>
      <c r="R15" s="16">
        <v>34.5</v>
      </c>
      <c r="S15" s="16">
        <v>90.2</v>
      </c>
      <c r="T15" s="16">
        <v>36.200000000000003</v>
      </c>
      <c r="U15" s="16">
        <v>89.5</v>
      </c>
      <c r="V15" s="16">
        <f t="shared" si="1"/>
        <v>1.7000000000000028</v>
      </c>
      <c r="W15" s="16">
        <f t="shared" si="2"/>
        <v>-0.70000000000000284</v>
      </c>
      <c r="X15" s="40">
        <f t="shared" si="3"/>
        <v>0.5</v>
      </c>
      <c r="Y15" s="108" t="s">
        <v>684</v>
      </c>
      <c r="Z15" s="16">
        <v>117.8</v>
      </c>
      <c r="AA15" s="16">
        <v>121</v>
      </c>
      <c r="AB15" s="16"/>
      <c r="AC15" s="90">
        <v>36</v>
      </c>
      <c r="AD15" s="90">
        <v>0</v>
      </c>
      <c r="AE15" s="90">
        <v>56</v>
      </c>
      <c r="AF15" t="s">
        <v>651</v>
      </c>
      <c r="AG15" t="s">
        <v>651</v>
      </c>
      <c r="AH15" t="s">
        <v>651</v>
      </c>
      <c r="AI15" t="s">
        <v>654</v>
      </c>
      <c r="AJ15" t="s">
        <v>652</v>
      </c>
    </row>
    <row r="16" spans="1:36">
      <c r="A16" s="47">
        <v>1042433</v>
      </c>
      <c r="B16" s="23">
        <v>39959</v>
      </c>
      <c r="C16" s="24" t="s">
        <v>121</v>
      </c>
      <c r="D16" s="24" t="s">
        <v>122</v>
      </c>
      <c r="E16" s="24" t="s">
        <v>8</v>
      </c>
      <c r="F16" s="23">
        <v>18708</v>
      </c>
      <c r="G16" s="25">
        <v>58</v>
      </c>
      <c r="H16" s="76" t="s">
        <v>5</v>
      </c>
      <c r="I16" s="26" t="s">
        <v>610</v>
      </c>
      <c r="J16" s="19">
        <v>131.69999999999999</v>
      </c>
      <c r="K16" s="19">
        <v>193</v>
      </c>
      <c r="L16" s="19">
        <v>35.4</v>
      </c>
      <c r="M16" s="27">
        <v>0.35416666666666669</v>
      </c>
      <c r="N16" s="27">
        <v>0.41875000000000001</v>
      </c>
      <c r="O16" s="27">
        <f t="shared" si="0"/>
        <v>6.4583333333333326E-2</v>
      </c>
      <c r="P16" s="31">
        <v>39972</v>
      </c>
      <c r="Q16" s="98">
        <f>70.4-58.7</f>
        <v>11.700000000000003</v>
      </c>
      <c r="R16" s="16">
        <v>18.7</v>
      </c>
      <c r="S16" s="16">
        <v>75.7</v>
      </c>
      <c r="T16" s="16">
        <v>37.5</v>
      </c>
      <c r="U16" s="16">
        <v>104.1</v>
      </c>
      <c r="V16" s="16">
        <f t="shared" si="1"/>
        <v>18.8</v>
      </c>
      <c r="W16" s="16">
        <f t="shared" si="2"/>
        <v>28.399999999999991</v>
      </c>
      <c r="X16" s="40">
        <f t="shared" si="3"/>
        <v>23.599999999999994</v>
      </c>
      <c r="Y16" s="108" t="s">
        <v>651</v>
      </c>
      <c r="Z16" s="16">
        <v>134</v>
      </c>
      <c r="AA16" s="16">
        <v>135.6</v>
      </c>
      <c r="AB16" s="16"/>
      <c r="AC16" s="90">
        <v>40</v>
      </c>
      <c r="AD16" s="90">
        <v>0</v>
      </c>
      <c r="AE16" s="90">
        <v>62</v>
      </c>
      <c r="AF16" t="s">
        <v>651</v>
      </c>
      <c r="AG16" t="s">
        <v>651</v>
      </c>
      <c r="AH16" t="s">
        <v>651</v>
      </c>
      <c r="AI16" t="s">
        <v>654</v>
      </c>
      <c r="AJ16" t="s">
        <v>652</v>
      </c>
    </row>
    <row r="17" spans="1:36">
      <c r="A17" s="47">
        <v>1042212</v>
      </c>
      <c r="B17" s="23">
        <v>39962</v>
      </c>
      <c r="C17" s="24" t="s">
        <v>123</v>
      </c>
      <c r="D17" s="24" t="s">
        <v>124</v>
      </c>
      <c r="E17" s="24" t="s">
        <v>0</v>
      </c>
      <c r="F17" s="23">
        <v>21837</v>
      </c>
      <c r="G17" s="25">
        <v>49</v>
      </c>
      <c r="H17" s="76" t="s">
        <v>1</v>
      </c>
      <c r="I17" s="26" t="s">
        <v>610</v>
      </c>
      <c r="J17" s="19">
        <v>92</v>
      </c>
      <c r="K17" s="19">
        <v>168.9</v>
      </c>
      <c r="L17" s="19">
        <v>32.200000000000003</v>
      </c>
      <c r="M17" s="27">
        <v>0.3666666666666667</v>
      </c>
      <c r="N17" s="27">
        <v>0.4458333333333333</v>
      </c>
      <c r="O17" s="27">
        <f t="shared" si="0"/>
        <v>7.9166666666666607E-2</v>
      </c>
      <c r="P17" s="31">
        <v>39996</v>
      </c>
      <c r="Q17" s="98">
        <f>79.6-90.5</f>
        <v>-10.900000000000006</v>
      </c>
      <c r="R17" s="16">
        <v>34.200000000000003</v>
      </c>
      <c r="S17" s="16">
        <v>90.8</v>
      </c>
      <c r="T17" s="16">
        <v>24.8</v>
      </c>
      <c r="U17" s="16">
        <v>80.8</v>
      </c>
      <c r="V17" s="16">
        <f t="shared" si="1"/>
        <v>-9.4000000000000021</v>
      </c>
      <c r="W17" s="16">
        <f t="shared" si="2"/>
        <v>-10</v>
      </c>
      <c r="X17" s="40">
        <f t="shared" si="3"/>
        <v>9.7000000000000011</v>
      </c>
      <c r="Y17" s="108" t="s">
        <v>651</v>
      </c>
      <c r="Z17" s="16">
        <v>99.8</v>
      </c>
      <c r="AA17" s="16">
        <v>109</v>
      </c>
      <c r="AB17" s="42"/>
      <c r="AC17" s="90">
        <v>32</v>
      </c>
      <c r="AD17" s="90">
        <v>4</v>
      </c>
      <c r="AE17" s="90">
        <v>52</v>
      </c>
      <c r="AF17" t="s">
        <v>651</v>
      </c>
      <c r="AG17" t="s">
        <v>651</v>
      </c>
      <c r="AH17" t="s">
        <v>651</v>
      </c>
      <c r="AI17" t="s">
        <v>654</v>
      </c>
      <c r="AJ17" t="s">
        <v>652</v>
      </c>
    </row>
    <row r="18" spans="1:36">
      <c r="A18" s="47">
        <v>1034127</v>
      </c>
      <c r="B18" s="23">
        <v>39966</v>
      </c>
      <c r="C18" s="28" t="s">
        <v>125</v>
      </c>
      <c r="D18" s="28" t="s">
        <v>126</v>
      </c>
      <c r="E18" s="28" t="s">
        <v>0</v>
      </c>
      <c r="F18" s="23">
        <v>10946</v>
      </c>
      <c r="G18" s="25">
        <v>79</v>
      </c>
      <c r="H18" s="77" t="s">
        <v>1</v>
      </c>
      <c r="I18" s="26" t="s">
        <v>610</v>
      </c>
      <c r="J18" s="29">
        <v>83</v>
      </c>
      <c r="K18" s="19">
        <v>152.4</v>
      </c>
      <c r="L18" s="19">
        <v>35.700000000000003</v>
      </c>
      <c r="M18" s="30">
        <v>0.59375</v>
      </c>
      <c r="N18" s="30">
        <v>0.66249999999999998</v>
      </c>
      <c r="O18" s="27">
        <f t="shared" si="0"/>
        <v>6.8749999999999978E-2</v>
      </c>
      <c r="P18" s="31">
        <v>39996</v>
      </c>
      <c r="Q18" s="98">
        <f>72.8-78</f>
        <v>-5.2000000000000028</v>
      </c>
      <c r="R18" s="16">
        <v>20.8</v>
      </c>
      <c r="S18" s="16">
        <v>83.8</v>
      </c>
      <c r="T18" s="16">
        <v>16.399999999999999</v>
      </c>
      <c r="U18" s="16">
        <v>78.8</v>
      </c>
      <c r="V18" s="16">
        <f t="shared" si="1"/>
        <v>-4.4000000000000021</v>
      </c>
      <c r="W18" s="16">
        <f t="shared" si="2"/>
        <v>-5</v>
      </c>
      <c r="X18" s="40">
        <f t="shared" si="3"/>
        <v>4.7000000000000011</v>
      </c>
      <c r="Y18" s="108" t="s">
        <v>684</v>
      </c>
      <c r="Z18" s="16">
        <v>119.2</v>
      </c>
      <c r="AA18" s="16">
        <v>115.6</v>
      </c>
      <c r="AB18" s="16"/>
      <c r="AC18" s="90">
        <v>36</v>
      </c>
      <c r="AD18" s="90">
        <v>10</v>
      </c>
      <c r="AE18" s="90">
        <v>52</v>
      </c>
      <c r="AF18" t="s">
        <v>651</v>
      </c>
      <c r="AG18" t="s">
        <v>651</v>
      </c>
      <c r="AH18" t="s">
        <v>651</v>
      </c>
      <c r="AI18" t="s">
        <v>654</v>
      </c>
      <c r="AJ18" t="s">
        <v>652</v>
      </c>
    </row>
    <row r="19" spans="1:36">
      <c r="A19" s="47">
        <v>1043595</v>
      </c>
      <c r="B19" s="23">
        <v>39975</v>
      </c>
      <c r="C19" s="24" t="s">
        <v>99</v>
      </c>
      <c r="D19" s="24" t="s">
        <v>128</v>
      </c>
      <c r="E19" s="24" t="s">
        <v>0</v>
      </c>
      <c r="F19" s="23">
        <v>27734</v>
      </c>
      <c r="G19" s="25">
        <v>33</v>
      </c>
      <c r="H19" s="76" t="s">
        <v>1</v>
      </c>
      <c r="I19" s="26" t="s">
        <v>610</v>
      </c>
      <c r="J19" s="19">
        <v>68</v>
      </c>
      <c r="K19" s="19">
        <v>162.6</v>
      </c>
      <c r="L19" s="19">
        <v>25.7</v>
      </c>
      <c r="M19" s="27">
        <v>0.56597222222222221</v>
      </c>
      <c r="N19" s="27">
        <v>0.64861111111111114</v>
      </c>
      <c r="O19" s="27">
        <f t="shared" si="0"/>
        <v>8.2638888888888928E-2</v>
      </c>
      <c r="P19" s="31">
        <v>40007</v>
      </c>
      <c r="Q19" s="98">
        <f>85.4-88.4</f>
        <v>-3</v>
      </c>
      <c r="R19" s="16"/>
      <c r="S19" s="16">
        <v>83.4</v>
      </c>
      <c r="T19" s="16"/>
      <c r="U19" s="16">
        <v>93</v>
      </c>
      <c r="V19" s="16">
        <f t="shared" si="1"/>
        <v>0</v>
      </c>
      <c r="W19" s="16">
        <f t="shared" si="2"/>
        <v>9.5999999999999943</v>
      </c>
      <c r="X19" s="40">
        <f t="shared" si="3"/>
        <v>4.7999999999999972</v>
      </c>
      <c r="Y19" s="108" t="s">
        <v>684</v>
      </c>
      <c r="Z19" s="16">
        <v>99</v>
      </c>
      <c r="AA19" s="16">
        <v>118</v>
      </c>
      <c r="AB19" s="16" t="s">
        <v>621</v>
      </c>
      <c r="AC19" s="90">
        <v>36</v>
      </c>
      <c r="AD19" s="90">
        <v>0</v>
      </c>
      <c r="AE19" s="90">
        <v>56</v>
      </c>
      <c r="AF19" t="s">
        <v>658</v>
      </c>
      <c r="AG19" t="s">
        <v>651</v>
      </c>
      <c r="AH19" t="s">
        <v>651</v>
      </c>
      <c r="AI19" t="s">
        <v>654</v>
      </c>
      <c r="AJ19" t="s">
        <v>656</v>
      </c>
    </row>
    <row r="20" spans="1:36">
      <c r="A20" s="47">
        <v>1043203</v>
      </c>
      <c r="B20" s="23">
        <v>39975</v>
      </c>
      <c r="C20" s="24" t="s">
        <v>117</v>
      </c>
      <c r="D20" s="24" t="s">
        <v>127</v>
      </c>
      <c r="E20" s="24" t="s">
        <v>0</v>
      </c>
      <c r="F20" s="23">
        <v>16130</v>
      </c>
      <c r="G20" s="25">
        <v>65</v>
      </c>
      <c r="H20" s="76" t="s">
        <v>5</v>
      </c>
      <c r="I20" s="26" t="s">
        <v>610</v>
      </c>
      <c r="J20" s="19">
        <v>62.2</v>
      </c>
      <c r="K20" s="19">
        <v>170.2</v>
      </c>
      <c r="L20" s="19">
        <v>21.5</v>
      </c>
      <c r="M20" s="27">
        <v>0.33124999999999999</v>
      </c>
      <c r="N20" s="27">
        <v>0.38819444444444445</v>
      </c>
      <c r="O20" s="27">
        <f t="shared" si="0"/>
        <v>5.6944444444444464E-2</v>
      </c>
      <c r="P20" s="31">
        <v>40002</v>
      </c>
      <c r="Q20" s="98">
        <f>82.1-85.3</f>
        <v>-3.2000000000000028</v>
      </c>
      <c r="R20" s="16">
        <v>28.4</v>
      </c>
      <c r="S20" s="16">
        <v>85.6</v>
      </c>
      <c r="T20" s="16">
        <v>27.6</v>
      </c>
      <c r="U20" s="16">
        <v>77.599999999999994</v>
      </c>
      <c r="V20" s="16">
        <f t="shared" si="1"/>
        <v>-0.79999999999999716</v>
      </c>
      <c r="W20" s="16">
        <f t="shared" si="2"/>
        <v>-8</v>
      </c>
      <c r="X20" s="40">
        <f t="shared" si="3"/>
        <v>4.3999999999999986</v>
      </c>
      <c r="Y20" s="108" t="s">
        <v>684</v>
      </c>
      <c r="Z20" s="16">
        <v>98.4</v>
      </c>
      <c r="AA20" s="16">
        <v>111.2</v>
      </c>
      <c r="AB20" s="16"/>
      <c r="AC20" s="90">
        <v>36</v>
      </c>
      <c r="AD20" s="90">
        <v>5</v>
      </c>
      <c r="AE20" s="90">
        <v>54</v>
      </c>
      <c r="AF20" t="s">
        <v>651</v>
      </c>
      <c r="AG20" t="s">
        <v>651</v>
      </c>
      <c r="AH20" t="s">
        <v>651</v>
      </c>
      <c r="AI20" t="s">
        <v>654</v>
      </c>
      <c r="AJ20" t="s">
        <v>652</v>
      </c>
    </row>
    <row r="21" spans="1:36">
      <c r="A21" s="47">
        <v>1045462</v>
      </c>
      <c r="B21" s="23">
        <v>39983</v>
      </c>
      <c r="C21" s="24" t="s">
        <v>129</v>
      </c>
      <c r="D21" s="24" t="s">
        <v>130</v>
      </c>
      <c r="E21" s="24" t="s">
        <v>0</v>
      </c>
      <c r="F21" s="23">
        <v>14572</v>
      </c>
      <c r="G21" s="25">
        <v>69</v>
      </c>
      <c r="H21" s="76" t="s">
        <v>5</v>
      </c>
      <c r="I21" s="26" t="s">
        <v>610</v>
      </c>
      <c r="J21" s="19">
        <v>102</v>
      </c>
      <c r="K21" s="19">
        <v>180.3</v>
      </c>
      <c r="L21" s="19">
        <v>31.4</v>
      </c>
      <c r="M21" s="27">
        <v>0.51874999999999993</v>
      </c>
      <c r="N21" s="27">
        <v>0.57986111111111105</v>
      </c>
      <c r="O21" s="27">
        <f t="shared" si="0"/>
        <v>6.1111111111111116E-2</v>
      </c>
      <c r="P21" s="31">
        <v>40024</v>
      </c>
      <c r="Q21" s="98">
        <f>76.8-84.6</f>
        <v>-7.7999999999999972</v>
      </c>
      <c r="R21" s="16">
        <v>24.6</v>
      </c>
      <c r="S21" s="16">
        <v>70.400000000000006</v>
      </c>
      <c r="T21" s="16">
        <v>23.4</v>
      </c>
      <c r="U21" s="16">
        <v>76</v>
      </c>
      <c r="V21" s="16">
        <f t="shared" si="1"/>
        <v>-1.2000000000000028</v>
      </c>
      <c r="W21" s="16">
        <f t="shared" si="2"/>
        <v>5.5999999999999943</v>
      </c>
      <c r="X21" s="40">
        <f t="shared" si="3"/>
        <v>2.1999999999999957</v>
      </c>
      <c r="Y21" s="108" t="s">
        <v>684</v>
      </c>
      <c r="Z21" s="16">
        <v>125.6</v>
      </c>
      <c r="AA21" s="16">
        <v>116</v>
      </c>
      <c r="AB21" s="16"/>
      <c r="AC21" s="90">
        <v>36</v>
      </c>
      <c r="AD21" s="90">
        <v>5</v>
      </c>
      <c r="AE21" s="90">
        <v>58</v>
      </c>
      <c r="AF21" t="s">
        <v>651</v>
      </c>
      <c r="AG21" t="s">
        <v>651</v>
      </c>
      <c r="AH21" t="s">
        <v>651</v>
      </c>
      <c r="AI21" t="s">
        <v>654</v>
      </c>
      <c r="AJ21" t="s">
        <v>652</v>
      </c>
    </row>
    <row r="22" spans="1:36">
      <c r="A22" s="47">
        <v>1044111</v>
      </c>
      <c r="B22" s="23">
        <v>39987</v>
      </c>
      <c r="C22" s="24" t="s">
        <v>131</v>
      </c>
      <c r="D22" s="24" t="s">
        <v>32</v>
      </c>
      <c r="E22" s="24" t="s">
        <v>0</v>
      </c>
      <c r="F22" s="23">
        <v>21523</v>
      </c>
      <c r="G22" s="25">
        <v>50</v>
      </c>
      <c r="H22" s="76" t="s">
        <v>1</v>
      </c>
      <c r="I22" s="26" t="s">
        <v>610</v>
      </c>
      <c r="J22" s="19">
        <v>67.3</v>
      </c>
      <c r="K22" s="19">
        <v>165.1</v>
      </c>
      <c r="L22" s="19">
        <v>24.7</v>
      </c>
      <c r="M22" s="27">
        <v>0.33263888888888887</v>
      </c>
      <c r="N22" s="27">
        <v>0.39583333333333331</v>
      </c>
      <c r="O22" s="27">
        <f t="shared" si="0"/>
        <v>6.3194444444444442E-2</v>
      </c>
      <c r="P22" s="31">
        <v>40021</v>
      </c>
      <c r="Q22" s="98">
        <f>71.1-76.9</f>
        <v>-5.8000000000000114</v>
      </c>
      <c r="R22" s="16"/>
      <c r="S22" s="16">
        <v>69.2</v>
      </c>
      <c r="T22" s="16">
        <v>14</v>
      </c>
      <c r="U22" s="16">
        <v>68.8</v>
      </c>
      <c r="V22" s="16">
        <f t="shared" si="1"/>
        <v>14</v>
      </c>
      <c r="W22" s="16">
        <f t="shared" si="2"/>
        <v>-0.40000000000000568</v>
      </c>
      <c r="X22" s="40">
        <f t="shared" si="3"/>
        <v>6.7999999999999972</v>
      </c>
      <c r="Y22" s="108" t="s">
        <v>684</v>
      </c>
      <c r="Z22" s="16">
        <v>108.8</v>
      </c>
      <c r="AA22" s="16">
        <v>104.2</v>
      </c>
      <c r="AB22" s="16" t="s">
        <v>624</v>
      </c>
      <c r="AC22" s="90">
        <v>32</v>
      </c>
      <c r="AD22" s="90">
        <v>4</v>
      </c>
      <c r="AE22" s="90">
        <v>52</v>
      </c>
      <c r="AF22" t="s">
        <v>651</v>
      </c>
      <c r="AG22" t="s">
        <v>651</v>
      </c>
      <c r="AH22" t="s">
        <v>651</v>
      </c>
      <c r="AI22" t="s">
        <v>654</v>
      </c>
      <c r="AJ22" t="s">
        <v>652</v>
      </c>
    </row>
    <row r="23" spans="1:36">
      <c r="A23" s="47">
        <v>1040731</v>
      </c>
      <c r="B23" s="23">
        <v>39989</v>
      </c>
      <c r="C23" s="24" t="s">
        <v>133</v>
      </c>
      <c r="D23" s="24" t="s">
        <v>134</v>
      </c>
      <c r="E23" s="24" t="s">
        <v>0</v>
      </c>
      <c r="F23" s="23">
        <v>17757</v>
      </c>
      <c r="G23" s="25">
        <v>60</v>
      </c>
      <c r="H23" s="76" t="s">
        <v>1</v>
      </c>
      <c r="I23" s="26" t="s">
        <v>610</v>
      </c>
      <c r="J23" s="19">
        <v>79</v>
      </c>
      <c r="K23" s="19">
        <v>167.6</v>
      </c>
      <c r="L23" s="19">
        <v>28.1</v>
      </c>
      <c r="M23" s="27">
        <v>0.44861111111111113</v>
      </c>
      <c r="N23" s="27">
        <v>0.50069444444444444</v>
      </c>
      <c r="O23" s="27">
        <f t="shared" si="0"/>
        <v>5.2083333333333315E-2</v>
      </c>
      <c r="P23" s="31">
        <v>40021</v>
      </c>
      <c r="Q23" s="98">
        <f>64.4-67.6</f>
        <v>-3.1999999999999886</v>
      </c>
      <c r="R23" s="16">
        <v>11.6</v>
      </c>
      <c r="S23" s="16">
        <v>68</v>
      </c>
      <c r="T23" s="16">
        <v>5.2</v>
      </c>
      <c r="U23" s="16">
        <v>67.8</v>
      </c>
      <c r="V23" s="16">
        <f t="shared" si="1"/>
        <v>-6.3999999999999995</v>
      </c>
      <c r="W23" s="16">
        <f t="shared" si="2"/>
        <v>-0.20000000000000284</v>
      </c>
      <c r="X23" s="40">
        <f t="shared" si="3"/>
        <v>3.3000000000000012</v>
      </c>
      <c r="Y23" s="108" t="s">
        <v>684</v>
      </c>
      <c r="Z23" s="16"/>
      <c r="AA23" s="16"/>
      <c r="AB23" s="16" t="s">
        <v>636</v>
      </c>
      <c r="AC23" s="90">
        <v>32</v>
      </c>
      <c r="AD23" s="90">
        <v>4</v>
      </c>
      <c r="AE23" s="90">
        <v>52</v>
      </c>
      <c r="AF23" t="s">
        <v>651</v>
      </c>
      <c r="AG23" t="s">
        <v>651</v>
      </c>
      <c r="AH23" t="s">
        <v>651</v>
      </c>
      <c r="AI23" t="s">
        <v>654</v>
      </c>
      <c r="AJ23" t="s">
        <v>652</v>
      </c>
    </row>
    <row r="24" spans="1:36">
      <c r="A24" s="47">
        <v>1045679</v>
      </c>
      <c r="B24" s="23">
        <v>39989</v>
      </c>
      <c r="C24" s="24" t="s">
        <v>135</v>
      </c>
      <c r="D24" s="24" t="s">
        <v>136</v>
      </c>
      <c r="E24" s="24" t="s">
        <v>0</v>
      </c>
      <c r="F24" s="23">
        <v>19484</v>
      </c>
      <c r="G24" s="25">
        <v>56</v>
      </c>
      <c r="H24" s="76" t="s">
        <v>1</v>
      </c>
      <c r="I24" s="26" t="s">
        <v>610</v>
      </c>
      <c r="J24" s="19">
        <v>74.5</v>
      </c>
      <c r="K24" s="19">
        <v>177.8</v>
      </c>
      <c r="L24" s="19">
        <v>23.6</v>
      </c>
      <c r="M24" s="27">
        <v>0.55902777777777779</v>
      </c>
      <c r="N24" s="27">
        <v>0.61597222222222225</v>
      </c>
      <c r="O24" s="27">
        <f t="shared" si="0"/>
        <v>5.6944444444444464E-2</v>
      </c>
      <c r="P24" s="31">
        <v>40024</v>
      </c>
      <c r="Q24" s="98">
        <v>-0.8</v>
      </c>
      <c r="R24" s="16">
        <v>22.2</v>
      </c>
      <c r="S24" s="16">
        <v>77.7</v>
      </c>
      <c r="T24" s="16">
        <v>28.8</v>
      </c>
      <c r="U24" s="16">
        <v>92.2</v>
      </c>
      <c r="V24" s="16">
        <f t="shared" si="1"/>
        <v>6.6000000000000014</v>
      </c>
      <c r="W24" s="16">
        <f t="shared" si="2"/>
        <v>14.5</v>
      </c>
      <c r="X24" s="40">
        <f t="shared" si="3"/>
        <v>10.55</v>
      </c>
      <c r="Y24" s="108" t="s">
        <v>651</v>
      </c>
      <c r="Z24" s="16">
        <v>114</v>
      </c>
      <c r="AA24" s="16">
        <v>118.8</v>
      </c>
      <c r="AB24" s="16"/>
      <c r="AC24" s="90">
        <v>32</v>
      </c>
      <c r="AD24" s="90">
        <v>4</v>
      </c>
      <c r="AE24" s="90">
        <v>54</v>
      </c>
      <c r="AF24" t="s">
        <v>651</v>
      </c>
      <c r="AG24" t="s">
        <v>651</v>
      </c>
      <c r="AH24" t="s">
        <v>651</v>
      </c>
      <c r="AI24" t="s">
        <v>654</v>
      </c>
      <c r="AJ24" t="s">
        <v>652</v>
      </c>
    </row>
    <row r="25" spans="1:36">
      <c r="A25" s="47">
        <v>1044604</v>
      </c>
      <c r="B25" s="23">
        <v>39990</v>
      </c>
      <c r="C25" s="24" t="s">
        <v>79</v>
      </c>
      <c r="D25" s="24" t="s">
        <v>137</v>
      </c>
      <c r="E25" s="24" t="s">
        <v>0</v>
      </c>
      <c r="F25" s="23">
        <v>25947</v>
      </c>
      <c r="G25" s="25">
        <v>38</v>
      </c>
      <c r="H25" s="76" t="s">
        <v>5</v>
      </c>
      <c r="I25" s="26" t="s">
        <v>610</v>
      </c>
      <c r="J25" s="19">
        <v>107</v>
      </c>
      <c r="K25" s="19">
        <v>172.7</v>
      </c>
      <c r="L25" s="19">
        <v>35.9</v>
      </c>
      <c r="M25" s="27">
        <v>0.54999999999999993</v>
      </c>
      <c r="N25" s="27">
        <v>0.62777777777777777</v>
      </c>
      <c r="O25" s="27">
        <f t="shared" si="0"/>
        <v>7.7777777777777835E-2</v>
      </c>
      <c r="P25" s="31">
        <v>40024</v>
      </c>
      <c r="Q25" s="98">
        <f>73.7-75.9</f>
        <v>-2.2000000000000028</v>
      </c>
      <c r="R25" s="16">
        <v>18.3</v>
      </c>
      <c r="S25" s="16">
        <v>69.7</v>
      </c>
      <c r="T25" s="16">
        <v>22.6</v>
      </c>
      <c r="U25" s="16">
        <v>78</v>
      </c>
      <c r="V25" s="16">
        <f t="shared" si="1"/>
        <v>4.3000000000000007</v>
      </c>
      <c r="W25" s="16">
        <f t="shared" si="2"/>
        <v>8.2999999999999972</v>
      </c>
      <c r="X25" s="40">
        <f t="shared" si="3"/>
        <v>6.2999999999999989</v>
      </c>
      <c r="Y25" s="108" t="s">
        <v>684</v>
      </c>
      <c r="Z25" s="16">
        <v>110.4</v>
      </c>
      <c r="AA25" s="16">
        <v>106</v>
      </c>
      <c r="AB25" s="16"/>
      <c r="AC25" s="90">
        <v>32</v>
      </c>
      <c r="AD25" s="90">
        <v>0</v>
      </c>
      <c r="AE25" s="90">
        <v>54</v>
      </c>
      <c r="AF25" t="s">
        <v>651</v>
      </c>
      <c r="AG25" t="s">
        <v>651</v>
      </c>
      <c r="AH25" t="s">
        <v>651</v>
      </c>
      <c r="AI25" t="s">
        <v>654</v>
      </c>
      <c r="AJ25" t="s">
        <v>659</v>
      </c>
    </row>
    <row r="26" spans="1:36" ht="14.25" customHeight="1">
      <c r="A26" s="47">
        <v>612490</v>
      </c>
      <c r="B26" s="23">
        <v>39994</v>
      </c>
      <c r="C26" s="24" t="s">
        <v>138</v>
      </c>
      <c r="D26" s="24" t="s">
        <v>139</v>
      </c>
      <c r="E26" s="24" t="s">
        <v>0</v>
      </c>
      <c r="F26" s="23">
        <v>17380</v>
      </c>
      <c r="G26" s="25">
        <v>61</v>
      </c>
      <c r="H26" s="76" t="s">
        <v>1</v>
      </c>
      <c r="I26" s="26" t="s">
        <v>610</v>
      </c>
      <c r="J26" s="19">
        <v>115</v>
      </c>
      <c r="K26" s="19">
        <v>170.2</v>
      </c>
      <c r="L26" s="19">
        <v>39.700000000000003</v>
      </c>
      <c r="M26" s="27">
        <v>0.47430555555555554</v>
      </c>
      <c r="N26" s="27">
        <v>0.53819444444444442</v>
      </c>
      <c r="O26" s="27">
        <f t="shared" si="0"/>
        <v>6.3888888888888884E-2</v>
      </c>
      <c r="P26" s="31">
        <v>40024</v>
      </c>
      <c r="Q26" s="98">
        <f>73.8-80.3</f>
        <v>-6.5</v>
      </c>
      <c r="R26" s="16">
        <v>24.2</v>
      </c>
      <c r="S26" s="16">
        <v>82</v>
      </c>
      <c r="T26" s="16">
        <v>19.600000000000001</v>
      </c>
      <c r="U26" s="16">
        <v>80</v>
      </c>
      <c r="V26" s="16">
        <f t="shared" si="1"/>
        <v>-4.5999999999999979</v>
      </c>
      <c r="W26" s="16">
        <f t="shared" si="2"/>
        <v>-2</v>
      </c>
      <c r="X26" s="40">
        <f t="shared" si="3"/>
        <v>3.2999999999999989</v>
      </c>
      <c r="Y26" s="108" t="s">
        <v>684</v>
      </c>
      <c r="Z26" s="16">
        <v>112.6</v>
      </c>
      <c r="AA26" s="16">
        <v>128.4</v>
      </c>
      <c r="AB26" s="16"/>
      <c r="AC26" s="90">
        <v>40</v>
      </c>
      <c r="AD26" s="90">
        <v>8</v>
      </c>
      <c r="AE26" s="90">
        <v>56</v>
      </c>
      <c r="AF26" t="s">
        <v>651</v>
      </c>
      <c r="AG26" t="s">
        <v>651</v>
      </c>
      <c r="AH26" t="s">
        <v>651</v>
      </c>
      <c r="AI26" t="s">
        <v>654</v>
      </c>
      <c r="AJ26" t="s">
        <v>652</v>
      </c>
    </row>
    <row r="27" spans="1:36">
      <c r="A27" s="47">
        <v>1046279</v>
      </c>
      <c r="B27" s="23">
        <v>40001</v>
      </c>
      <c r="C27" s="24" t="s">
        <v>140</v>
      </c>
      <c r="D27" s="24" t="s">
        <v>141</v>
      </c>
      <c r="E27" s="24" t="s">
        <v>0</v>
      </c>
      <c r="F27" s="23">
        <v>16636</v>
      </c>
      <c r="G27" s="25">
        <v>63</v>
      </c>
      <c r="H27" s="76" t="s">
        <v>1</v>
      </c>
      <c r="I27" s="26" t="s">
        <v>610</v>
      </c>
      <c r="J27" s="19">
        <v>82</v>
      </c>
      <c r="K27" s="19">
        <v>172.7</v>
      </c>
      <c r="L27" s="19">
        <v>27.5</v>
      </c>
      <c r="M27" s="27">
        <v>0.34097222222222223</v>
      </c>
      <c r="N27" s="27">
        <v>0.40763888888888888</v>
      </c>
      <c r="O27" s="27">
        <f t="shared" si="0"/>
        <v>6.6666666666666652E-2</v>
      </c>
      <c r="P27" s="31">
        <v>40031</v>
      </c>
      <c r="Q27" s="98">
        <f>64.5-72.8</f>
        <v>-8.2999999999999972</v>
      </c>
      <c r="R27" s="16">
        <v>12.4</v>
      </c>
      <c r="S27" s="16">
        <v>74</v>
      </c>
      <c r="T27" s="16">
        <v>14.2</v>
      </c>
      <c r="U27" s="16">
        <v>75.400000000000006</v>
      </c>
      <c r="V27" s="16">
        <f t="shared" si="1"/>
        <v>1.7999999999999989</v>
      </c>
      <c r="W27" s="16">
        <f t="shared" si="2"/>
        <v>1.4000000000000057</v>
      </c>
      <c r="X27" s="40">
        <f t="shared" si="3"/>
        <v>1.6000000000000023</v>
      </c>
      <c r="Y27" s="108" t="s">
        <v>684</v>
      </c>
      <c r="Z27" s="16">
        <v>105.8</v>
      </c>
      <c r="AA27" s="16">
        <v>112.2</v>
      </c>
      <c r="AB27" s="16"/>
      <c r="AC27" s="90">
        <v>32</v>
      </c>
      <c r="AD27" s="90">
        <v>0</v>
      </c>
      <c r="AE27" s="90">
        <v>54</v>
      </c>
      <c r="AF27" t="s">
        <v>651</v>
      </c>
      <c r="AG27" t="s">
        <v>651</v>
      </c>
      <c r="AH27" t="s">
        <v>651</v>
      </c>
      <c r="AI27" t="s">
        <v>654</v>
      </c>
      <c r="AJ27" t="s">
        <v>652</v>
      </c>
    </row>
    <row r="28" spans="1:36">
      <c r="A28" s="47">
        <v>1047618</v>
      </c>
      <c r="B28" s="23">
        <v>40010</v>
      </c>
      <c r="C28" s="24" t="s">
        <v>142</v>
      </c>
      <c r="D28" s="24" t="s">
        <v>62</v>
      </c>
      <c r="E28" s="24" t="s">
        <v>0</v>
      </c>
      <c r="F28" s="23">
        <v>10718</v>
      </c>
      <c r="G28" s="25">
        <v>80</v>
      </c>
      <c r="H28" s="76" t="s">
        <v>5</v>
      </c>
      <c r="I28" s="26" t="s">
        <v>610</v>
      </c>
      <c r="J28" s="19">
        <v>61.6</v>
      </c>
      <c r="K28" s="19">
        <v>160</v>
      </c>
      <c r="L28" s="19">
        <v>24.1</v>
      </c>
      <c r="M28" s="27">
        <v>0.58750000000000002</v>
      </c>
      <c r="N28" s="27">
        <v>0.64166666666666672</v>
      </c>
      <c r="O28" s="27">
        <f t="shared" si="0"/>
        <v>5.4166666666666696E-2</v>
      </c>
      <c r="P28" s="31">
        <v>40056</v>
      </c>
      <c r="Q28" s="98">
        <f>63.9-80.8</f>
        <v>-16.899999999999999</v>
      </c>
      <c r="R28" s="16">
        <v>22.2</v>
      </c>
      <c r="S28" s="16">
        <v>80.5</v>
      </c>
      <c r="T28" s="16">
        <v>17.2</v>
      </c>
      <c r="U28" s="16">
        <v>67.099999999999994</v>
      </c>
      <c r="V28" s="16">
        <f t="shared" si="1"/>
        <v>-5</v>
      </c>
      <c r="W28" s="16">
        <f t="shared" si="2"/>
        <v>-13.400000000000006</v>
      </c>
      <c r="X28" s="40">
        <f t="shared" si="3"/>
        <v>9.2000000000000028</v>
      </c>
      <c r="Y28" s="108" t="s">
        <v>684</v>
      </c>
      <c r="Z28" s="16">
        <v>107.4</v>
      </c>
      <c r="AA28" s="16">
        <v>117</v>
      </c>
      <c r="AB28" s="16"/>
      <c r="AC28" s="90">
        <v>40</v>
      </c>
      <c r="AD28" s="90">
        <v>4</v>
      </c>
      <c r="AE28" s="90">
        <v>56</v>
      </c>
      <c r="AF28" t="s">
        <v>651</v>
      </c>
      <c r="AG28" t="s">
        <v>651</v>
      </c>
      <c r="AH28" t="s">
        <v>651</v>
      </c>
      <c r="AI28" t="s">
        <v>654</v>
      </c>
      <c r="AJ28" t="s">
        <v>660</v>
      </c>
    </row>
    <row r="29" spans="1:36">
      <c r="A29" s="47">
        <v>1047781</v>
      </c>
      <c r="B29" s="23">
        <v>40022</v>
      </c>
      <c r="C29" s="24" t="s">
        <v>143</v>
      </c>
      <c r="D29" s="24" t="s">
        <v>144</v>
      </c>
      <c r="E29" s="24" t="s">
        <v>8</v>
      </c>
      <c r="F29" s="23">
        <v>17861</v>
      </c>
      <c r="G29" s="25">
        <v>60</v>
      </c>
      <c r="H29" s="76" t="s">
        <v>5</v>
      </c>
      <c r="I29" s="26" t="s">
        <v>610</v>
      </c>
      <c r="J29" s="19">
        <v>111.5</v>
      </c>
      <c r="K29" s="19">
        <v>172.7</v>
      </c>
      <c r="L29" s="19">
        <v>37.4</v>
      </c>
      <c r="M29" s="27">
        <v>0.33194444444444443</v>
      </c>
      <c r="N29" s="27">
        <v>0.40277777777777773</v>
      </c>
      <c r="O29" s="27">
        <f t="shared" si="0"/>
        <v>7.0833333333333304E-2</v>
      </c>
      <c r="P29" s="31">
        <v>40051</v>
      </c>
      <c r="Q29" s="98">
        <f>65.2-66.8</f>
        <v>-1.5999999999999943</v>
      </c>
      <c r="R29" s="16">
        <v>20.8</v>
      </c>
      <c r="S29" s="16">
        <v>79.099999999999994</v>
      </c>
      <c r="T29" s="16">
        <v>21.8</v>
      </c>
      <c r="U29" s="16">
        <v>78</v>
      </c>
      <c r="V29" s="16">
        <f t="shared" si="1"/>
        <v>1</v>
      </c>
      <c r="W29" s="16">
        <f t="shared" si="2"/>
        <v>-1.0999999999999943</v>
      </c>
      <c r="X29" s="40">
        <f t="shared" si="3"/>
        <v>4.9999999999997158E-2</v>
      </c>
      <c r="Y29" s="108" t="s">
        <v>684</v>
      </c>
      <c r="Z29" s="16">
        <v>124.6</v>
      </c>
      <c r="AA29" s="16">
        <v>129</v>
      </c>
      <c r="AB29" s="16"/>
      <c r="AC29" s="90">
        <v>40</v>
      </c>
      <c r="AD29" s="90">
        <v>8</v>
      </c>
      <c r="AE29" s="90">
        <v>58</v>
      </c>
      <c r="AF29" t="s">
        <v>651</v>
      </c>
      <c r="AG29" t="s">
        <v>651</v>
      </c>
      <c r="AH29" t="s">
        <v>651</v>
      </c>
      <c r="AI29" t="s">
        <v>654</v>
      </c>
      <c r="AJ29" t="s">
        <v>660</v>
      </c>
    </row>
    <row r="30" spans="1:36">
      <c r="A30" s="47">
        <v>833585</v>
      </c>
      <c r="B30" s="23">
        <v>40036</v>
      </c>
      <c r="C30" s="24" t="s">
        <v>145</v>
      </c>
      <c r="D30" s="24" t="s">
        <v>56</v>
      </c>
      <c r="E30" s="24" t="s">
        <v>0</v>
      </c>
      <c r="F30" s="23">
        <v>10025</v>
      </c>
      <c r="G30" s="25">
        <v>82</v>
      </c>
      <c r="H30" s="76" t="s">
        <v>1</v>
      </c>
      <c r="I30" s="26" t="s">
        <v>610</v>
      </c>
      <c r="J30" s="19">
        <v>71</v>
      </c>
      <c r="K30" s="19">
        <v>161.30000000000001</v>
      </c>
      <c r="L30" s="19">
        <v>27.3</v>
      </c>
      <c r="M30" s="27">
        <v>0.33819444444444446</v>
      </c>
      <c r="N30" s="27">
        <v>0.40069444444444446</v>
      </c>
      <c r="O30" s="27">
        <f t="shared" si="0"/>
        <v>6.25E-2</v>
      </c>
      <c r="P30" s="31">
        <v>40070</v>
      </c>
      <c r="Q30" s="98">
        <f>82.6-78.2</f>
        <v>4.3999999999999915</v>
      </c>
      <c r="R30" s="16">
        <v>17.2</v>
      </c>
      <c r="S30" s="16">
        <v>69.400000000000006</v>
      </c>
      <c r="T30" s="16">
        <v>27.2</v>
      </c>
      <c r="U30" s="16">
        <v>84.6</v>
      </c>
      <c r="V30" s="16">
        <f t="shared" si="1"/>
        <v>10</v>
      </c>
      <c r="W30" s="16">
        <f t="shared" si="2"/>
        <v>15.199999999999989</v>
      </c>
      <c r="X30" s="40">
        <f t="shared" si="3"/>
        <v>12.599999999999994</v>
      </c>
      <c r="Y30" s="108" t="s">
        <v>651</v>
      </c>
      <c r="Z30" s="16">
        <v>112.2</v>
      </c>
      <c r="AA30" s="16">
        <v>111</v>
      </c>
      <c r="AB30" s="16"/>
      <c r="AC30" s="90">
        <v>36</v>
      </c>
      <c r="AD30" s="90">
        <v>5</v>
      </c>
      <c r="AE30" s="90">
        <v>54</v>
      </c>
      <c r="AF30" t="s">
        <v>651</v>
      </c>
      <c r="AG30" t="s">
        <v>651</v>
      </c>
      <c r="AH30" t="s">
        <v>651</v>
      </c>
      <c r="AI30" t="s">
        <v>654</v>
      </c>
      <c r="AJ30" t="s">
        <v>660</v>
      </c>
    </row>
    <row r="31" spans="1:36">
      <c r="A31" s="47">
        <v>1049410</v>
      </c>
      <c r="B31" s="23">
        <v>40036</v>
      </c>
      <c r="C31" s="24" t="s">
        <v>146</v>
      </c>
      <c r="D31" s="24" t="s">
        <v>36</v>
      </c>
      <c r="E31" s="24" t="s">
        <v>0</v>
      </c>
      <c r="F31" s="23">
        <v>24674</v>
      </c>
      <c r="G31" s="25">
        <v>42</v>
      </c>
      <c r="H31" s="76" t="s">
        <v>5</v>
      </c>
      <c r="I31" s="26" t="s">
        <v>610</v>
      </c>
      <c r="J31" s="19">
        <v>73</v>
      </c>
      <c r="K31" s="19">
        <v>175.3</v>
      </c>
      <c r="L31" s="19">
        <v>23.8</v>
      </c>
      <c r="M31" s="27">
        <v>0.4458333333333333</v>
      </c>
      <c r="N31" s="27">
        <v>0.51041666666666663</v>
      </c>
      <c r="O31" s="27">
        <f t="shared" si="0"/>
        <v>6.4583333333333326E-2</v>
      </c>
      <c r="P31" s="31">
        <v>40079</v>
      </c>
      <c r="Q31" s="98">
        <f>72.2-82</f>
        <v>-9.7999999999999972</v>
      </c>
      <c r="R31" s="16">
        <v>26.2</v>
      </c>
      <c r="S31" s="16">
        <v>76.2</v>
      </c>
      <c r="T31" s="16">
        <v>23.4</v>
      </c>
      <c r="U31" s="16">
        <v>74.8</v>
      </c>
      <c r="V31" s="16">
        <f t="shared" si="1"/>
        <v>-2.8000000000000007</v>
      </c>
      <c r="W31" s="16">
        <f t="shared" si="2"/>
        <v>-1.4000000000000057</v>
      </c>
      <c r="X31" s="40">
        <f t="shared" si="3"/>
        <v>2.1000000000000032</v>
      </c>
      <c r="Y31" s="108" t="s">
        <v>684</v>
      </c>
      <c r="Z31" s="16">
        <v>117.6</v>
      </c>
      <c r="AA31" s="16">
        <v>108.2</v>
      </c>
      <c r="AB31" s="16"/>
      <c r="AC31" s="90">
        <v>32</v>
      </c>
      <c r="AD31" s="90">
        <v>4</v>
      </c>
      <c r="AE31" s="90">
        <v>52</v>
      </c>
      <c r="AF31" t="s">
        <v>651</v>
      </c>
      <c r="AG31" t="s">
        <v>651</v>
      </c>
      <c r="AH31" t="s">
        <v>651</v>
      </c>
      <c r="AI31" t="s">
        <v>661</v>
      </c>
      <c r="AJ31" t="s">
        <v>660</v>
      </c>
    </row>
    <row r="32" spans="1:36">
      <c r="A32" s="47">
        <v>1049832</v>
      </c>
      <c r="B32" s="23">
        <v>40039</v>
      </c>
      <c r="C32" s="24" t="s">
        <v>147</v>
      </c>
      <c r="D32" s="24" t="s">
        <v>148</v>
      </c>
      <c r="E32" s="24" t="s">
        <v>0</v>
      </c>
      <c r="F32" s="23">
        <v>26714</v>
      </c>
      <c r="G32" s="25">
        <v>36</v>
      </c>
      <c r="H32" s="76" t="s">
        <v>1</v>
      </c>
      <c r="I32" s="26" t="s">
        <v>610</v>
      </c>
      <c r="J32" s="19">
        <v>87.5</v>
      </c>
      <c r="K32" s="19">
        <v>166.4</v>
      </c>
      <c r="L32" s="19">
        <v>31.6</v>
      </c>
      <c r="M32" s="27">
        <v>0.3666666666666667</v>
      </c>
      <c r="N32" s="27">
        <v>0.4375</v>
      </c>
      <c r="O32" s="27">
        <f t="shared" si="0"/>
        <v>7.0833333333333304E-2</v>
      </c>
      <c r="P32" s="31">
        <v>40072</v>
      </c>
      <c r="Q32" s="98">
        <f>74.3-96.8</f>
        <v>-22.5</v>
      </c>
      <c r="R32" s="16">
        <v>30</v>
      </c>
      <c r="S32" s="16">
        <v>85</v>
      </c>
      <c r="T32" s="16">
        <v>28.5</v>
      </c>
      <c r="U32" s="16">
        <v>82.6</v>
      </c>
      <c r="V32" s="16">
        <f t="shared" si="1"/>
        <v>-1.5</v>
      </c>
      <c r="W32" s="16">
        <f t="shared" si="2"/>
        <v>-2.4000000000000057</v>
      </c>
      <c r="X32" s="40">
        <f t="shared" si="3"/>
        <v>1.9500000000000028</v>
      </c>
      <c r="Y32" s="108" t="s">
        <v>684</v>
      </c>
      <c r="Z32" s="16">
        <v>105.6</v>
      </c>
      <c r="AA32" s="16">
        <v>106</v>
      </c>
      <c r="AB32" s="16"/>
      <c r="AC32" s="90">
        <v>32</v>
      </c>
      <c r="AD32" s="90">
        <v>0</v>
      </c>
      <c r="AE32" s="90">
        <v>54</v>
      </c>
      <c r="AF32" t="s">
        <v>651</v>
      </c>
      <c r="AG32" t="s">
        <v>651</v>
      </c>
      <c r="AH32" t="s">
        <v>651</v>
      </c>
      <c r="AI32" t="s">
        <v>654</v>
      </c>
      <c r="AJ32" t="s">
        <v>660</v>
      </c>
    </row>
    <row r="33" spans="1:39">
      <c r="A33" s="47">
        <v>1050428</v>
      </c>
      <c r="B33" s="23">
        <v>40043</v>
      </c>
      <c r="C33" s="24" t="s">
        <v>30</v>
      </c>
      <c r="D33" s="24" t="s">
        <v>149</v>
      </c>
      <c r="E33" s="24" t="s">
        <v>8</v>
      </c>
      <c r="F33" s="23">
        <v>17247</v>
      </c>
      <c r="G33" s="25">
        <v>62</v>
      </c>
      <c r="H33" s="76" t="s">
        <v>1</v>
      </c>
      <c r="I33" s="26" t="s">
        <v>610</v>
      </c>
      <c r="J33" s="19">
        <v>96</v>
      </c>
      <c r="K33" s="19">
        <v>181.6</v>
      </c>
      <c r="L33" s="19">
        <v>29.1</v>
      </c>
      <c r="M33" s="27">
        <v>0.4381944444444445</v>
      </c>
      <c r="N33" s="27">
        <v>0.50208333333333333</v>
      </c>
      <c r="O33" s="27">
        <f t="shared" si="0"/>
        <v>6.3888888888888828E-2</v>
      </c>
      <c r="P33" s="31">
        <v>40072</v>
      </c>
      <c r="Q33" s="98" t="s">
        <v>681</v>
      </c>
      <c r="R33" s="16">
        <v>21.7</v>
      </c>
      <c r="S33" s="16">
        <v>86.5</v>
      </c>
      <c r="T33" s="16">
        <v>15</v>
      </c>
      <c r="U33" s="16">
        <v>70.099999999999994</v>
      </c>
      <c r="V33" s="16">
        <f t="shared" si="1"/>
        <v>-6.6999999999999993</v>
      </c>
      <c r="W33" s="16">
        <f t="shared" si="2"/>
        <v>-16.400000000000006</v>
      </c>
      <c r="X33" s="40">
        <f t="shared" si="3"/>
        <v>11.550000000000002</v>
      </c>
      <c r="Y33" s="108" t="s">
        <v>651</v>
      </c>
      <c r="Z33" s="16">
        <v>120.2</v>
      </c>
      <c r="AA33" s="16">
        <v>135.6</v>
      </c>
      <c r="AB33" s="16"/>
      <c r="AC33" s="90">
        <v>40</v>
      </c>
      <c r="AD33" s="90">
        <v>0</v>
      </c>
      <c r="AE33" s="90">
        <v>64</v>
      </c>
      <c r="AF33" t="s">
        <v>651</v>
      </c>
      <c r="AG33" t="s">
        <v>651</v>
      </c>
      <c r="AH33" t="s">
        <v>651</v>
      </c>
      <c r="AI33" t="s">
        <v>654</v>
      </c>
      <c r="AJ33" t="s">
        <v>660</v>
      </c>
    </row>
    <row r="34" spans="1:39">
      <c r="A34" s="47">
        <v>1025501</v>
      </c>
      <c r="B34" s="23">
        <v>40045</v>
      </c>
      <c r="C34" s="24" t="s">
        <v>150</v>
      </c>
      <c r="D34" s="24" t="s">
        <v>9</v>
      </c>
      <c r="E34" s="24" t="s">
        <v>8</v>
      </c>
      <c r="F34" s="23">
        <v>16743</v>
      </c>
      <c r="G34" s="25">
        <v>63</v>
      </c>
      <c r="H34" s="76" t="s">
        <v>5</v>
      </c>
      <c r="I34" s="26" t="s">
        <v>610</v>
      </c>
      <c r="J34" s="19">
        <v>128.19999999999999</v>
      </c>
      <c r="K34" s="19">
        <v>177.8</v>
      </c>
      <c r="L34" s="19">
        <v>40.6</v>
      </c>
      <c r="M34" s="27">
        <v>0.48958333333333331</v>
      </c>
      <c r="N34" s="27">
        <v>0.56180555555555556</v>
      </c>
      <c r="O34" s="27">
        <f t="shared" ref="O34:O65" si="4">N34-M34</f>
        <v>7.2222222222222243E-2</v>
      </c>
      <c r="P34" s="31">
        <v>40072</v>
      </c>
      <c r="Q34" s="98">
        <f>109.6-102.3</f>
        <v>7.2999999999999972</v>
      </c>
      <c r="R34" s="16">
        <v>29.4</v>
      </c>
      <c r="S34" s="16">
        <v>100.2</v>
      </c>
      <c r="T34" s="16">
        <v>33.799999999999997</v>
      </c>
      <c r="U34" s="16">
        <v>103.4</v>
      </c>
      <c r="V34" s="16">
        <f t="shared" ref="V34:V65" si="5">T34-R34</f>
        <v>4.3999999999999986</v>
      </c>
      <c r="W34" s="16">
        <f t="shared" ref="W34:W65" si="6">U34-S34</f>
        <v>3.2000000000000028</v>
      </c>
      <c r="X34" s="40">
        <f t="shared" ref="X34:X65" si="7">ABS(AVERAGE(V34:W34))</f>
        <v>3.8000000000000007</v>
      </c>
      <c r="Y34" s="108" t="s">
        <v>684</v>
      </c>
      <c r="Z34" s="16">
        <v>117.8</v>
      </c>
      <c r="AA34" s="16">
        <v>125.6</v>
      </c>
      <c r="AB34" s="16"/>
      <c r="AC34" s="90">
        <v>40</v>
      </c>
      <c r="AD34" s="90">
        <v>4</v>
      </c>
      <c r="AE34" s="90">
        <v>58</v>
      </c>
      <c r="AF34" t="s">
        <v>651</v>
      </c>
      <c r="AG34" t="s">
        <v>651</v>
      </c>
      <c r="AH34" t="s">
        <v>651</v>
      </c>
      <c r="AI34" t="s">
        <v>654</v>
      </c>
      <c r="AJ34" t="s">
        <v>660</v>
      </c>
    </row>
    <row r="35" spans="1:39">
      <c r="A35" s="47">
        <v>1052335</v>
      </c>
      <c r="B35" s="23">
        <v>40053</v>
      </c>
      <c r="C35" s="24" t="s">
        <v>151</v>
      </c>
      <c r="D35" s="24" t="s">
        <v>9</v>
      </c>
      <c r="E35" s="24" t="s">
        <v>8</v>
      </c>
      <c r="F35" s="23">
        <v>19766</v>
      </c>
      <c r="G35" s="25">
        <v>55</v>
      </c>
      <c r="H35" s="76" t="s">
        <v>1</v>
      </c>
      <c r="I35" s="26" t="s">
        <v>610</v>
      </c>
      <c r="J35" s="19">
        <v>96.5</v>
      </c>
      <c r="K35" s="19">
        <v>182.9</v>
      </c>
      <c r="L35" s="19">
        <v>28.8</v>
      </c>
      <c r="M35" s="27">
        <v>0.51527777777777783</v>
      </c>
      <c r="N35" s="27">
        <v>0.57430555555555551</v>
      </c>
      <c r="O35" s="27">
        <f t="shared" si="4"/>
        <v>5.9027777777777679E-2</v>
      </c>
      <c r="P35" s="31">
        <v>40084</v>
      </c>
      <c r="Q35" s="98">
        <v>2.8</v>
      </c>
      <c r="R35" s="16">
        <v>8</v>
      </c>
      <c r="S35" s="16">
        <v>63.8</v>
      </c>
      <c r="T35" s="16">
        <v>22.2</v>
      </c>
      <c r="U35" s="16">
        <v>78.599999999999994</v>
      </c>
      <c r="V35" s="16">
        <f t="shared" si="5"/>
        <v>14.2</v>
      </c>
      <c r="W35" s="16">
        <f t="shared" si="6"/>
        <v>14.799999999999997</v>
      </c>
      <c r="X35" s="40">
        <f t="shared" si="7"/>
        <v>14.499999999999998</v>
      </c>
      <c r="Y35" s="108" t="s">
        <v>651</v>
      </c>
      <c r="Z35" s="16">
        <v>125</v>
      </c>
      <c r="AA35" s="16">
        <v>129.4</v>
      </c>
      <c r="AB35" s="16"/>
      <c r="AC35" s="90">
        <v>40</v>
      </c>
      <c r="AD35" s="90">
        <v>4</v>
      </c>
      <c r="AE35" s="90">
        <v>60</v>
      </c>
      <c r="AF35" t="s">
        <v>651</v>
      </c>
      <c r="AG35" t="s">
        <v>651</v>
      </c>
      <c r="AH35" t="s">
        <v>651</v>
      </c>
      <c r="AI35" t="s">
        <v>654</v>
      </c>
      <c r="AJ35" t="s">
        <v>660</v>
      </c>
    </row>
    <row r="36" spans="1:39">
      <c r="A36" s="47">
        <v>1051376</v>
      </c>
      <c r="B36" s="23">
        <v>40057</v>
      </c>
      <c r="C36" s="24" t="s">
        <v>152</v>
      </c>
      <c r="D36" s="24" t="s">
        <v>52</v>
      </c>
      <c r="E36" s="24" t="s">
        <v>8</v>
      </c>
      <c r="F36" s="23">
        <v>17263</v>
      </c>
      <c r="G36" s="25">
        <v>62</v>
      </c>
      <c r="H36" s="76" t="s">
        <v>1</v>
      </c>
      <c r="I36" s="26" t="s">
        <v>610</v>
      </c>
      <c r="J36" s="19">
        <v>95</v>
      </c>
      <c r="K36" s="19">
        <v>182.9</v>
      </c>
      <c r="L36" s="19">
        <v>28.4</v>
      </c>
      <c r="M36" s="27">
        <v>0.33124999999999999</v>
      </c>
      <c r="N36" s="27">
        <v>0.40138888888888885</v>
      </c>
      <c r="O36" s="27">
        <f t="shared" si="4"/>
        <v>7.0138888888888862E-2</v>
      </c>
      <c r="P36" s="31">
        <v>40084</v>
      </c>
      <c r="Q36" s="98">
        <f>86.4-104.7</f>
        <v>-18.299999999999997</v>
      </c>
      <c r="R36" s="16">
        <v>27.6</v>
      </c>
      <c r="S36" s="16">
        <v>94.4</v>
      </c>
      <c r="T36" s="16">
        <v>26.7</v>
      </c>
      <c r="U36" s="16">
        <v>91.6</v>
      </c>
      <c r="V36" s="16">
        <f t="shared" si="5"/>
        <v>-0.90000000000000213</v>
      </c>
      <c r="W36" s="16">
        <f t="shared" si="6"/>
        <v>-2.8000000000000114</v>
      </c>
      <c r="X36" s="40">
        <f t="shared" si="7"/>
        <v>1.8500000000000068</v>
      </c>
      <c r="Y36" s="108" t="s">
        <v>684</v>
      </c>
      <c r="Z36" s="16">
        <v>126.8</v>
      </c>
      <c r="AA36" s="16">
        <v>127.6</v>
      </c>
      <c r="AB36" s="16"/>
      <c r="AC36" s="90">
        <v>40</v>
      </c>
      <c r="AD36" s="90">
        <v>4</v>
      </c>
      <c r="AE36" s="90">
        <v>60</v>
      </c>
      <c r="AF36" t="s">
        <v>651</v>
      </c>
      <c r="AG36" t="s">
        <v>650</v>
      </c>
      <c r="AH36" t="s">
        <v>651</v>
      </c>
      <c r="AI36" t="s">
        <v>654</v>
      </c>
      <c r="AJ36" t="s">
        <v>660</v>
      </c>
    </row>
    <row r="37" spans="1:39">
      <c r="A37" s="47">
        <v>1054102</v>
      </c>
      <c r="B37" s="23">
        <v>40057</v>
      </c>
      <c r="C37" s="24" t="s">
        <v>153</v>
      </c>
      <c r="D37" s="24" t="s">
        <v>33</v>
      </c>
      <c r="E37" s="24" t="s">
        <v>0</v>
      </c>
      <c r="F37" s="23">
        <v>16067</v>
      </c>
      <c r="G37" s="25">
        <v>65</v>
      </c>
      <c r="H37" s="76" t="s">
        <v>1</v>
      </c>
      <c r="I37" s="26" t="s">
        <v>610</v>
      </c>
      <c r="J37" s="19">
        <v>80</v>
      </c>
      <c r="K37" s="19">
        <v>167.6</v>
      </c>
      <c r="L37" s="19">
        <v>28.5</v>
      </c>
      <c r="M37" s="27">
        <v>0.57430555555555551</v>
      </c>
      <c r="N37" s="27">
        <v>0.64027777777777783</v>
      </c>
      <c r="O37" s="27">
        <f t="shared" si="4"/>
        <v>6.5972222222222321E-2</v>
      </c>
      <c r="P37" s="31">
        <v>40086</v>
      </c>
      <c r="Q37" s="98">
        <v>-10.199999999999999</v>
      </c>
      <c r="R37" s="16">
        <v>19</v>
      </c>
      <c r="S37" s="16">
        <v>75.8</v>
      </c>
      <c r="T37" s="16">
        <v>20.8</v>
      </c>
      <c r="U37" s="16">
        <v>71.8</v>
      </c>
      <c r="V37" s="16">
        <f t="shared" si="5"/>
        <v>1.8000000000000007</v>
      </c>
      <c r="W37" s="16">
        <f t="shared" si="6"/>
        <v>-4</v>
      </c>
      <c r="X37" s="40">
        <f t="shared" si="7"/>
        <v>1.0999999999999996</v>
      </c>
      <c r="Y37" s="108" t="s">
        <v>684</v>
      </c>
      <c r="Z37" s="16">
        <v>110</v>
      </c>
      <c r="AA37" s="16">
        <v>103.4</v>
      </c>
      <c r="AB37" s="16"/>
      <c r="AC37" s="90">
        <v>32</v>
      </c>
      <c r="AD37" s="90">
        <v>4</v>
      </c>
      <c r="AE37" s="90">
        <v>52</v>
      </c>
      <c r="AF37" t="s">
        <v>651</v>
      </c>
      <c r="AG37" t="s">
        <v>651</v>
      </c>
      <c r="AH37" t="s">
        <v>651</v>
      </c>
      <c r="AI37" t="s">
        <v>654</v>
      </c>
      <c r="AJ37" t="s">
        <v>652</v>
      </c>
    </row>
    <row r="38" spans="1:39">
      <c r="A38" s="47">
        <v>1054000</v>
      </c>
      <c r="B38" s="23">
        <v>40064</v>
      </c>
      <c r="C38" s="24" t="s">
        <v>133</v>
      </c>
      <c r="D38" s="24" t="s">
        <v>154</v>
      </c>
      <c r="E38" s="24" t="s">
        <v>0</v>
      </c>
      <c r="F38" s="23">
        <v>17656</v>
      </c>
      <c r="G38" s="25">
        <v>61</v>
      </c>
      <c r="H38" s="76" t="s">
        <v>1</v>
      </c>
      <c r="I38" s="26" t="s">
        <v>610</v>
      </c>
      <c r="J38" s="19">
        <v>70</v>
      </c>
      <c r="K38" s="19">
        <v>162.6</v>
      </c>
      <c r="L38" s="19">
        <v>26.5</v>
      </c>
      <c r="M38" s="27">
        <v>0.3354166666666667</v>
      </c>
      <c r="N38" s="27">
        <v>0.39999999999999997</v>
      </c>
      <c r="O38" s="27">
        <f t="shared" si="4"/>
        <v>6.458333333333327E-2</v>
      </c>
      <c r="P38" s="31">
        <v>40098</v>
      </c>
      <c r="Q38" s="98">
        <f>67.5-77.7</f>
        <v>-10.200000000000003</v>
      </c>
      <c r="R38" s="16">
        <v>24.8</v>
      </c>
      <c r="S38" s="16">
        <v>74.599999999999994</v>
      </c>
      <c r="T38" s="16">
        <v>21.6</v>
      </c>
      <c r="U38" s="16">
        <v>73.400000000000006</v>
      </c>
      <c r="V38" s="16">
        <f t="shared" si="5"/>
        <v>-3.1999999999999993</v>
      </c>
      <c r="W38" s="16">
        <f t="shared" si="6"/>
        <v>-1.1999999999999886</v>
      </c>
      <c r="X38" s="40">
        <f t="shared" si="7"/>
        <v>2.199999999999994</v>
      </c>
      <c r="Y38" s="108" t="s">
        <v>684</v>
      </c>
      <c r="Z38" s="16">
        <v>106.8</v>
      </c>
      <c r="AA38" s="16">
        <v>115</v>
      </c>
      <c r="AB38" s="16"/>
      <c r="AC38" s="90">
        <v>32</v>
      </c>
      <c r="AD38" s="90">
        <v>4</v>
      </c>
      <c r="AE38" s="90">
        <v>54</v>
      </c>
      <c r="AF38" t="s">
        <v>651</v>
      </c>
      <c r="AG38" t="s">
        <v>651</v>
      </c>
      <c r="AH38" t="s">
        <v>651</v>
      </c>
      <c r="AI38" t="s">
        <v>654</v>
      </c>
      <c r="AJ38" t="s">
        <v>652</v>
      </c>
    </row>
    <row r="39" spans="1:39">
      <c r="A39" s="47">
        <v>1054768</v>
      </c>
      <c r="B39" s="23">
        <v>40064</v>
      </c>
      <c r="C39" s="24" t="s">
        <v>156</v>
      </c>
      <c r="D39" s="24" t="s">
        <v>157</v>
      </c>
      <c r="E39" s="24" t="s">
        <v>0</v>
      </c>
      <c r="F39" s="23">
        <v>21693</v>
      </c>
      <c r="G39" s="25">
        <v>50</v>
      </c>
      <c r="H39" s="76" t="s">
        <v>1</v>
      </c>
      <c r="I39" s="26" t="s">
        <v>610</v>
      </c>
      <c r="J39" s="19">
        <v>81</v>
      </c>
      <c r="K39" s="19">
        <v>162.6</v>
      </c>
      <c r="L39" s="19">
        <v>30.6</v>
      </c>
      <c r="M39" s="27">
        <v>0.56736111111111109</v>
      </c>
      <c r="N39" s="27">
        <v>0.63194444444444442</v>
      </c>
      <c r="O39" s="27">
        <f t="shared" si="4"/>
        <v>6.4583333333333326E-2</v>
      </c>
      <c r="P39" s="31">
        <v>40093</v>
      </c>
      <c r="Q39" s="98">
        <f>69.9-82.3</f>
        <v>-12.399999999999991</v>
      </c>
      <c r="R39" s="16">
        <v>29.5</v>
      </c>
      <c r="S39" s="16">
        <v>96.5</v>
      </c>
      <c r="T39" s="16">
        <v>12.1</v>
      </c>
      <c r="U39" s="16">
        <v>65.8</v>
      </c>
      <c r="V39" s="16">
        <f t="shared" si="5"/>
        <v>-17.399999999999999</v>
      </c>
      <c r="W39" s="16">
        <f t="shared" si="6"/>
        <v>-30.700000000000003</v>
      </c>
      <c r="X39" s="40">
        <f t="shared" si="7"/>
        <v>24.05</v>
      </c>
      <c r="Y39" s="108" t="s">
        <v>651</v>
      </c>
      <c r="Z39" s="16">
        <v>110</v>
      </c>
      <c r="AA39" s="16">
        <v>121.2</v>
      </c>
      <c r="AB39" s="16"/>
      <c r="AC39" s="90">
        <v>36</v>
      </c>
      <c r="AD39" s="90">
        <v>0</v>
      </c>
      <c r="AE39" s="90">
        <v>56</v>
      </c>
      <c r="AF39" t="s">
        <v>651</v>
      </c>
      <c r="AG39" t="s">
        <v>651</v>
      </c>
      <c r="AH39" t="s">
        <v>651</v>
      </c>
      <c r="AI39" t="s">
        <v>654</v>
      </c>
      <c r="AJ39" t="s">
        <v>652</v>
      </c>
    </row>
    <row r="40" spans="1:39">
      <c r="A40" s="47">
        <v>879255</v>
      </c>
      <c r="B40" s="23">
        <v>40066</v>
      </c>
      <c r="C40" s="24" t="s">
        <v>158</v>
      </c>
      <c r="D40" s="24" t="s">
        <v>159</v>
      </c>
      <c r="E40" s="24" t="s">
        <v>0</v>
      </c>
      <c r="F40" s="23">
        <v>9192</v>
      </c>
      <c r="G40" s="25">
        <v>84</v>
      </c>
      <c r="H40" s="76" t="s">
        <v>1</v>
      </c>
      <c r="I40" s="26" t="s">
        <v>610</v>
      </c>
      <c r="J40" s="19">
        <v>86</v>
      </c>
      <c r="K40" s="19">
        <v>170.2</v>
      </c>
      <c r="L40" s="19">
        <v>29.7</v>
      </c>
      <c r="M40" s="27">
        <v>0.45</v>
      </c>
      <c r="N40" s="27">
        <v>0.51874999999999993</v>
      </c>
      <c r="O40" s="27">
        <f t="shared" si="4"/>
        <v>6.8749999999999922E-2</v>
      </c>
      <c r="P40" s="31">
        <v>40098</v>
      </c>
      <c r="Q40" s="98">
        <v>-15</v>
      </c>
      <c r="R40" s="16">
        <v>32.799999999999997</v>
      </c>
      <c r="S40" s="16">
        <v>93</v>
      </c>
      <c r="T40" s="16">
        <v>23</v>
      </c>
      <c r="U40" s="16">
        <v>82.8</v>
      </c>
      <c r="V40" s="16">
        <f t="shared" si="5"/>
        <v>-9.7999999999999972</v>
      </c>
      <c r="W40" s="16">
        <f t="shared" si="6"/>
        <v>-10.200000000000003</v>
      </c>
      <c r="X40" s="40">
        <f t="shared" si="7"/>
        <v>10</v>
      </c>
      <c r="Y40" s="108" t="s">
        <v>651</v>
      </c>
      <c r="Z40" s="16">
        <v>119.2</v>
      </c>
      <c r="AA40" s="16">
        <v>123.6</v>
      </c>
      <c r="AB40" s="16"/>
      <c r="AC40" s="90">
        <v>36</v>
      </c>
      <c r="AD40" s="90">
        <v>5</v>
      </c>
      <c r="AE40" s="90">
        <v>56</v>
      </c>
      <c r="AF40" t="s">
        <v>651</v>
      </c>
      <c r="AG40" t="s">
        <v>651</v>
      </c>
      <c r="AH40" t="s">
        <v>651</v>
      </c>
      <c r="AI40" t="s">
        <v>654</v>
      </c>
      <c r="AJ40" t="s">
        <v>652</v>
      </c>
    </row>
    <row r="41" spans="1:39">
      <c r="A41" s="47">
        <v>1053901</v>
      </c>
      <c r="B41" s="23">
        <v>40080</v>
      </c>
      <c r="C41" s="24" t="s">
        <v>160</v>
      </c>
      <c r="D41" s="24" t="s">
        <v>54</v>
      </c>
      <c r="E41" s="24" t="s">
        <v>0</v>
      </c>
      <c r="F41" s="23">
        <v>22743</v>
      </c>
      <c r="G41" s="25">
        <v>47</v>
      </c>
      <c r="H41" s="76" t="s">
        <v>1</v>
      </c>
      <c r="I41" s="26" t="s">
        <v>610</v>
      </c>
      <c r="J41" s="19">
        <v>61.8</v>
      </c>
      <c r="K41" s="19">
        <v>165.1</v>
      </c>
      <c r="L41" s="19">
        <v>22.7</v>
      </c>
      <c r="M41" s="27">
        <v>0.32847222222222222</v>
      </c>
      <c r="N41" s="27">
        <v>0.39583333333333331</v>
      </c>
      <c r="O41" s="27">
        <f t="shared" si="4"/>
        <v>6.7361111111111094E-2</v>
      </c>
      <c r="P41" s="31">
        <v>40114</v>
      </c>
      <c r="Q41" s="98">
        <f>58.5-79.9</f>
        <v>-21.400000000000006</v>
      </c>
      <c r="R41" s="16">
        <v>27.7</v>
      </c>
      <c r="S41" s="16">
        <v>81.599999999999994</v>
      </c>
      <c r="T41" s="16">
        <v>17</v>
      </c>
      <c r="U41" s="16">
        <v>64.099999999999994</v>
      </c>
      <c r="V41" s="16">
        <f t="shared" si="5"/>
        <v>-10.7</v>
      </c>
      <c r="W41" s="16">
        <f t="shared" si="6"/>
        <v>-17.5</v>
      </c>
      <c r="X41" s="40">
        <f t="shared" si="7"/>
        <v>14.1</v>
      </c>
      <c r="Y41" s="108" t="s">
        <v>651</v>
      </c>
      <c r="Z41" s="16">
        <v>108.2</v>
      </c>
      <c r="AA41" s="16">
        <v>109.2</v>
      </c>
      <c r="AB41" s="16"/>
      <c r="AC41" s="90">
        <v>32</v>
      </c>
      <c r="AD41" s="90">
        <v>4</v>
      </c>
      <c r="AE41" s="90">
        <v>56</v>
      </c>
      <c r="AF41" t="s">
        <v>651</v>
      </c>
      <c r="AG41" t="s">
        <v>651</v>
      </c>
      <c r="AH41" t="s">
        <v>651</v>
      </c>
      <c r="AI41" t="s">
        <v>661</v>
      </c>
      <c r="AJ41" t="s">
        <v>652</v>
      </c>
    </row>
    <row r="42" spans="1:39">
      <c r="A42" s="47">
        <v>1056028</v>
      </c>
      <c r="B42" s="23">
        <v>40081</v>
      </c>
      <c r="C42" s="24" t="s">
        <v>161</v>
      </c>
      <c r="D42" s="24" t="s">
        <v>162</v>
      </c>
      <c r="E42" s="24" t="s">
        <v>8</v>
      </c>
      <c r="F42" s="23">
        <v>12188</v>
      </c>
      <c r="G42" s="25">
        <v>76</v>
      </c>
      <c r="H42" s="76" t="s">
        <v>1</v>
      </c>
      <c r="I42" s="26" t="s">
        <v>610</v>
      </c>
      <c r="J42" s="19">
        <v>88</v>
      </c>
      <c r="K42" s="19">
        <v>188</v>
      </c>
      <c r="L42" s="19">
        <v>24.9</v>
      </c>
      <c r="M42" s="27">
        <v>0.36388888888888887</v>
      </c>
      <c r="N42" s="27">
        <v>0.42083333333333334</v>
      </c>
      <c r="O42" s="27">
        <f t="shared" si="4"/>
        <v>5.6944444444444464E-2</v>
      </c>
      <c r="P42" s="31">
        <v>40115</v>
      </c>
      <c r="Q42" s="98">
        <v>0</v>
      </c>
      <c r="R42" s="16">
        <v>32.4</v>
      </c>
      <c r="S42" s="16">
        <v>91.8</v>
      </c>
      <c r="T42" s="16">
        <v>35.799999999999997</v>
      </c>
      <c r="U42" s="16">
        <v>95.4</v>
      </c>
      <c r="V42" s="16">
        <f t="shared" si="5"/>
        <v>3.3999999999999986</v>
      </c>
      <c r="W42" s="16">
        <f t="shared" si="6"/>
        <v>3.6000000000000085</v>
      </c>
      <c r="X42" s="40">
        <f t="shared" si="7"/>
        <v>3.5000000000000036</v>
      </c>
      <c r="Y42" s="108" t="s">
        <v>684</v>
      </c>
      <c r="Z42" s="16">
        <v>117.8</v>
      </c>
      <c r="AA42" s="16">
        <v>129.4</v>
      </c>
      <c r="AB42" s="16"/>
      <c r="AC42" s="90">
        <v>40</v>
      </c>
      <c r="AD42" s="90">
        <v>4</v>
      </c>
      <c r="AE42" s="90">
        <v>62</v>
      </c>
      <c r="AF42" t="s">
        <v>651</v>
      </c>
      <c r="AG42" t="s">
        <v>651</v>
      </c>
      <c r="AH42" t="s">
        <v>651</v>
      </c>
      <c r="AI42" t="s">
        <v>654</v>
      </c>
      <c r="AJ42" t="s">
        <v>652</v>
      </c>
    </row>
    <row r="43" spans="1:39">
      <c r="A43" s="95">
        <v>788575</v>
      </c>
      <c r="B43" s="23">
        <v>40085</v>
      </c>
      <c r="C43" s="24" t="s">
        <v>163</v>
      </c>
      <c r="D43" s="24" t="s">
        <v>164</v>
      </c>
      <c r="E43" s="24" t="s">
        <v>0</v>
      </c>
      <c r="F43" s="23">
        <v>14197</v>
      </c>
      <c r="G43" s="25">
        <v>70</v>
      </c>
      <c r="H43" s="76" t="s">
        <v>1</v>
      </c>
      <c r="I43" s="26" t="s">
        <v>610</v>
      </c>
      <c r="J43" s="19">
        <v>66</v>
      </c>
      <c r="K43" s="19">
        <v>152.4</v>
      </c>
      <c r="L43" s="19">
        <v>28.4</v>
      </c>
      <c r="M43" s="27">
        <v>0.44375000000000003</v>
      </c>
      <c r="N43" s="27">
        <v>0.50416666666666665</v>
      </c>
      <c r="O43" s="27">
        <f t="shared" si="4"/>
        <v>6.0416666666666619E-2</v>
      </c>
      <c r="P43" s="31">
        <v>40115</v>
      </c>
      <c r="Q43" s="98">
        <f>64.7-78.9</f>
        <v>-14.200000000000003</v>
      </c>
      <c r="R43" s="16">
        <v>24.4</v>
      </c>
      <c r="S43" s="16">
        <v>72.8</v>
      </c>
      <c r="T43" s="16">
        <v>25.6</v>
      </c>
      <c r="U43" s="16">
        <v>69.2</v>
      </c>
      <c r="V43" s="16">
        <f t="shared" si="5"/>
        <v>1.2000000000000028</v>
      </c>
      <c r="W43" s="16">
        <f t="shared" si="6"/>
        <v>-3.5999999999999943</v>
      </c>
      <c r="X43" s="40">
        <f t="shared" si="7"/>
        <v>1.1999999999999957</v>
      </c>
      <c r="Y43" s="108" t="s">
        <v>684</v>
      </c>
      <c r="Z43" s="16">
        <v>105.8</v>
      </c>
      <c r="AA43" s="16">
        <v>102</v>
      </c>
      <c r="AB43" s="16"/>
      <c r="AC43" s="90">
        <v>32</v>
      </c>
      <c r="AD43" s="90">
        <v>4</v>
      </c>
      <c r="AE43" s="90">
        <v>50</v>
      </c>
      <c r="AF43" t="s">
        <v>651</v>
      </c>
      <c r="AG43" t="s">
        <v>651</v>
      </c>
      <c r="AH43" t="s">
        <v>651</v>
      </c>
      <c r="AI43" t="s">
        <v>654</v>
      </c>
      <c r="AJ43" t="s">
        <v>652</v>
      </c>
      <c r="AK43" t="s">
        <v>662</v>
      </c>
      <c r="AL43" t="s">
        <v>663</v>
      </c>
      <c r="AM43" t="s">
        <v>664</v>
      </c>
    </row>
    <row r="44" spans="1:39">
      <c r="A44" s="47">
        <v>1058168</v>
      </c>
      <c r="B44" s="23">
        <v>40092</v>
      </c>
      <c r="C44" s="24" t="s">
        <v>165</v>
      </c>
      <c r="D44" s="24" t="s">
        <v>166</v>
      </c>
      <c r="E44" s="24" t="s">
        <v>0</v>
      </c>
      <c r="F44" s="23">
        <v>15867</v>
      </c>
      <c r="G44" s="25">
        <v>66</v>
      </c>
      <c r="H44" s="76" t="s">
        <v>1</v>
      </c>
      <c r="I44" s="26" t="s">
        <v>610</v>
      </c>
      <c r="J44" s="19">
        <v>75.5</v>
      </c>
      <c r="K44" s="19">
        <v>160</v>
      </c>
      <c r="L44" s="19">
        <v>29.5</v>
      </c>
      <c r="M44" s="27">
        <v>0.33194444444444443</v>
      </c>
      <c r="N44" s="27">
        <v>0.40069444444444446</v>
      </c>
      <c r="O44" s="27">
        <f t="shared" si="4"/>
        <v>6.8750000000000033E-2</v>
      </c>
      <c r="P44" s="31">
        <v>40133</v>
      </c>
      <c r="Q44" s="98">
        <f>59.9-70.7</f>
        <v>-10.800000000000004</v>
      </c>
      <c r="R44" s="16">
        <v>7.6</v>
      </c>
      <c r="S44" s="16">
        <v>59.8</v>
      </c>
      <c r="T44" s="16">
        <v>12</v>
      </c>
      <c r="U44" s="16">
        <v>67.400000000000006</v>
      </c>
      <c r="V44" s="16">
        <f t="shared" si="5"/>
        <v>4.4000000000000004</v>
      </c>
      <c r="W44" s="16">
        <f t="shared" si="6"/>
        <v>7.6000000000000085</v>
      </c>
      <c r="X44" s="40">
        <f t="shared" si="7"/>
        <v>6.0000000000000044</v>
      </c>
      <c r="Y44" s="108" t="s">
        <v>684</v>
      </c>
      <c r="Z44" s="16">
        <v>114.4</v>
      </c>
      <c r="AA44" s="16">
        <v>112.2</v>
      </c>
      <c r="AB44" s="16"/>
      <c r="AC44" s="90">
        <v>32</v>
      </c>
      <c r="AD44" s="90">
        <v>8</v>
      </c>
      <c r="AE44" s="90">
        <v>56</v>
      </c>
      <c r="AF44" t="s">
        <v>651</v>
      </c>
      <c r="AG44" t="s">
        <v>651</v>
      </c>
      <c r="AH44" t="s">
        <v>651</v>
      </c>
      <c r="AI44" t="s">
        <v>654</v>
      </c>
      <c r="AJ44" t="s">
        <v>652</v>
      </c>
    </row>
    <row r="45" spans="1:39">
      <c r="A45" s="47">
        <v>1058481</v>
      </c>
      <c r="B45" s="23">
        <v>40094</v>
      </c>
      <c r="C45" s="24" t="s">
        <v>167</v>
      </c>
      <c r="D45" s="24" t="s">
        <v>37</v>
      </c>
      <c r="E45" s="24" t="s">
        <v>8</v>
      </c>
      <c r="F45" s="23">
        <v>12913</v>
      </c>
      <c r="G45" s="25">
        <v>74</v>
      </c>
      <c r="H45" s="76" t="s">
        <v>1</v>
      </c>
      <c r="I45" s="26" t="s">
        <v>610</v>
      </c>
      <c r="J45" s="19">
        <v>93.2</v>
      </c>
      <c r="K45" s="19">
        <v>190.5</v>
      </c>
      <c r="L45" s="19">
        <v>25.7</v>
      </c>
      <c r="M45" s="27">
        <v>0.3347222222222222</v>
      </c>
      <c r="N45" s="27">
        <v>0.41111111111111115</v>
      </c>
      <c r="O45" s="27">
        <f t="shared" si="4"/>
        <v>7.6388888888888951E-2</v>
      </c>
      <c r="P45" s="31">
        <v>40126</v>
      </c>
      <c r="Q45" s="98">
        <f>93.8-87.7</f>
        <v>6.0999999999999943</v>
      </c>
      <c r="R45" s="16">
        <v>36.4</v>
      </c>
      <c r="S45" s="16">
        <v>92.6</v>
      </c>
      <c r="T45" s="16">
        <v>44.1</v>
      </c>
      <c r="U45" s="16">
        <v>101.6</v>
      </c>
      <c r="V45" s="16">
        <f t="shared" si="5"/>
        <v>7.7000000000000028</v>
      </c>
      <c r="W45" s="16">
        <f t="shared" si="6"/>
        <v>9</v>
      </c>
      <c r="X45" s="40">
        <f t="shared" si="7"/>
        <v>8.3500000000000014</v>
      </c>
      <c r="Y45" s="108" t="s">
        <v>651</v>
      </c>
      <c r="Z45" s="16">
        <v>114.4</v>
      </c>
      <c r="AA45" s="16">
        <v>125.6</v>
      </c>
      <c r="AB45" s="16"/>
      <c r="AC45" s="90">
        <v>40</v>
      </c>
      <c r="AD45" s="90">
        <v>4</v>
      </c>
      <c r="AE45" s="90">
        <v>60</v>
      </c>
      <c r="AF45" t="s">
        <v>651</v>
      </c>
      <c r="AG45" t="s">
        <v>651</v>
      </c>
      <c r="AH45" t="s">
        <v>651</v>
      </c>
      <c r="AI45" t="s">
        <v>654</v>
      </c>
      <c r="AJ45" t="s">
        <v>652</v>
      </c>
    </row>
    <row r="46" spans="1:39">
      <c r="A46" s="47">
        <v>1052135</v>
      </c>
      <c r="B46" s="23">
        <v>40099</v>
      </c>
      <c r="C46" s="28" t="s">
        <v>168</v>
      </c>
      <c r="D46" s="28" t="s">
        <v>71</v>
      </c>
      <c r="E46" s="28" t="s">
        <v>0</v>
      </c>
      <c r="F46" s="23">
        <v>15387</v>
      </c>
      <c r="G46" s="25">
        <v>67</v>
      </c>
      <c r="H46" s="77" t="s">
        <v>5</v>
      </c>
      <c r="I46" s="26" t="s">
        <v>610</v>
      </c>
      <c r="J46" s="29">
        <v>85</v>
      </c>
      <c r="K46" s="19">
        <v>161.30000000000001</v>
      </c>
      <c r="L46" s="19">
        <v>32.700000000000003</v>
      </c>
      <c r="M46" s="30">
        <v>0.54791666666666672</v>
      </c>
      <c r="N46" s="30">
        <v>0.61319444444444449</v>
      </c>
      <c r="O46" s="27">
        <f t="shared" si="4"/>
        <v>6.5277777777777768E-2</v>
      </c>
      <c r="P46" s="31">
        <v>40126</v>
      </c>
      <c r="Q46" s="98">
        <f>95.2-81.1</f>
        <v>14.100000000000009</v>
      </c>
      <c r="R46" s="16">
        <v>20.100000000000001</v>
      </c>
      <c r="S46" s="16">
        <v>69.900000000000006</v>
      </c>
      <c r="T46" s="16">
        <v>37.5</v>
      </c>
      <c r="U46" s="16">
        <v>97.9</v>
      </c>
      <c r="V46" s="16">
        <f t="shared" si="5"/>
        <v>17.399999999999999</v>
      </c>
      <c r="W46" s="16">
        <f t="shared" si="6"/>
        <v>28</v>
      </c>
      <c r="X46" s="40">
        <f t="shared" si="7"/>
        <v>22.7</v>
      </c>
      <c r="Y46" s="108" t="s">
        <v>651</v>
      </c>
      <c r="Z46" s="16">
        <v>114.8</v>
      </c>
      <c r="AA46" s="16">
        <v>115.8</v>
      </c>
      <c r="AB46" s="16"/>
      <c r="AC46" s="90">
        <v>32</v>
      </c>
      <c r="AD46" s="90">
        <v>0</v>
      </c>
      <c r="AE46" s="90">
        <v>54</v>
      </c>
      <c r="AF46" t="s">
        <v>651</v>
      </c>
      <c r="AG46" t="s">
        <v>651</v>
      </c>
      <c r="AH46" t="s">
        <v>651</v>
      </c>
      <c r="AI46" t="s">
        <v>654</v>
      </c>
      <c r="AJ46" t="s">
        <v>652</v>
      </c>
    </row>
    <row r="47" spans="1:39">
      <c r="A47" s="47">
        <v>989711</v>
      </c>
      <c r="B47" s="23">
        <v>40101</v>
      </c>
      <c r="C47" s="24" t="s">
        <v>169</v>
      </c>
      <c r="D47" s="24" t="s">
        <v>47</v>
      </c>
      <c r="E47" s="24" t="s">
        <v>8</v>
      </c>
      <c r="F47" s="23">
        <v>15457</v>
      </c>
      <c r="G47" s="25">
        <v>67</v>
      </c>
      <c r="H47" s="76" t="s">
        <v>5</v>
      </c>
      <c r="I47" s="26" t="s">
        <v>610</v>
      </c>
      <c r="J47" s="19">
        <v>121</v>
      </c>
      <c r="K47" s="19">
        <v>172.1</v>
      </c>
      <c r="L47" s="19">
        <v>40.6</v>
      </c>
      <c r="M47" s="27">
        <v>0.45624999999999999</v>
      </c>
      <c r="N47" s="27">
        <v>0.54791666666666672</v>
      </c>
      <c r="O47" s="27">
        <f t="shared" si="4"/>
        <v>9.166666666666673E-2</v>
      </c>
      <c r="P47" s="31">
        <v>40133</v>
      </c>
      <c r="Q47" s="98" t="s">
        <v>682</v>
      </c>
      <c r="R47" s="16">
        <v>27.4</v>
      </c>
      <c r="S47" s="16">
        <v>91.2</v>
      </c>
      <c r="T47" s="16">
        <v>25.3</v>
      </c>
      <c r="U47" s="16">
        <v>81</v>
      </c>
      <c r="V47" s="16">
        <f t="shared" si="5"/>
        <v>-2.0999999999999979</v>
      </c>
      <c r="W47" s="16">
        <f t="shared" si="6"/>
        <v>-10.200000000000003</v>
      </c>
      <c r="X47" s="40">
        <f t="shared" si="7"/>
        <v>6.15</v>
      </c>
      <c r="Y47" s="108" t="s">
        <v>684</v>
      </c>
      <c r="Z47" s="16">
        <v>137.19999999999999</v>
      </c>
      <c r="AA47" s="16">
        <v>131.80000000000001</v>
      </c>
      <c r="AB47" s="16" t="s">
        <v>622</v>
      </c>
      <c r="AC47" s="90">
        <v>36</v>
      </c>
      <c r="AD47" s="90">
        <v>0</v>
      </c>
      <c r="AE47" s="90">
        <v>58</v>
      </c>
      <c r="AF47" t="s">
        <v>651</v>
      </c>
      <c r="AG47" t="s">
        <v>651</v>
      </c>
      <c r="AH47" t="s">
        <v>651</v>
      </c>
      <c r="AI47" t="s">
        <v>654</v>
      </c>
      <c r="AJ47" t="s">
        <v>652</v>
      </c>
    </row>
    <row r="48" spans="1:39">
      <c r="A48" s="47">
        <v>1060556</v>
      </c>
      <c r="B48" s="23">
        <v>40108</v>
      </c>
      <c r="C48" s="24" t="s">
        <v>171</v>
      </c>
      <c r="D48" s="24" t="s">
        <v>57</v>
      </c>
      <c r="E48" s="24" t="s">
        <v>8</v>
      </c>
      <c r="F48" s="23">
        <v>24831</v>
      </c>
      <c r="G48" s="25">
        <v>41</v>
      </c>
      <c r="H48" s="76" t="s">
        <v>5</v>
      </c>
      <c r="I48" s="26" t="s">
        <v>610</v>
      </c>
      <c r="J48" s="19">
        <v>102.7</v>
      </c>
      <c r="K48" s="19">
        <v>177.8</v>
      </c>
      <c r="L48" s="19">
        <v>32.5</v>
      </c>
      <c r="M48" s="27">
        <v>0.625</v>
      </c>
      <c r="N48" s="27">
        <v>0.6958333333333333</v>
      </c>
      <c r="O48" s="27">
        <f t="shared" si="4"/>
        <v>7.0833333333333304E-2</v>
      </c>
      <c r="P48" s="31">
        <v>40135</v>
      </c>
      <c r="Q48" s="98">
        <f>67.2-71.4</f>
        <v>-4.2000000000000028</v>
      </c>
      <c r="R48" s="16">
        <v>17.2</v>
      </c>
      <c r="S48" s="16">
        <v>71.099999999999994</v>
      </c>
      <c r="T48" s="16">
        <v>6.4</v>
      </c>
      <c r="U48" s="16">
        <v>69.2</v>
      </c>
      <c r="V48" s="16">
        <f t="shared" si="5"/>
        <v>-10.799999999999999</v>
      </c>
      <c r="W48" s="16">
        <f t="shared" si="6"/>
        <v>-1.8999999999999915</v>
      </c>
      <c r="X48" s="40">
        <f t="shared" si="7"/>
        <v>6.3499999999999952</v>
      </c>
      <c r="Y48" s="108" t="s">
        <v>684</v>
      </c>
      <c r="Z48" s="16">
        <v>110</v>
      </c>
      <c r="AA48" s="16">
        <v>119.6</v>
      </c>
      <c r="AB48" s="16"/>
      <c r="AC48" s="90">
        <v>36</v>
      </c>
      <c r="AD48" s="90">
        <v>5</v>
      </c>
      <c r="AE48" s="90">
        <v>58</v>
      </c>
      <c r="AF48" t="s">
        <v>651</v>
      </c>
      <c r="AG48" t="s">
        <v>651</v>
      </c>
      <c r="AH48" t="s">
        <v>651</v>
      </c>
      <c r="AI48" t="s">
        <v>654</v>
      </c>
      <c r="AJ48" t="s">
        <v>652</v>
      </c>
    </row>
    <row r="49" spans="1:36">
      <c r="A49" s="47">
        <v>1059485</v>
      </c>
      <c r="B49" s="23">
        <v>40108</v>
      </c>
      <c r="C49" s="24" t="s">
        <v>170</v>
      </c>
      <c r="D49" s="24" t="s">
        <v>53</v>
      </c>
      <c r="E49" s="24" t="s">
        <v>0</v>
      </c>
      <c r="F49" s="23">
        <v>21356</v>
      </c>
      <c r="G49" s="25">
        <v>51</v>
      </c>
      <c r="H49" s="76" t="s">
        <v>1</v>
      </c>
      <c r="I49" s="26" t="s">
        <v>610</v>
      </c>
      <c r="J49" s="19">
        <v>75</v>
      </c>
      <c r="K49" s="19">
        <v>162.6</v>
      </c>
      <c r="L49" s="19">
        <v>28.4</v>
      </c>
      <c r="M49" s="27">
        <v>0.33263888888888887</v>
      </c>
      <c r="N49" s="27">
        <v>0.43541666666666662</v>
      </c>
      <c r="O49" s="27">
        <f t="shared" si="4"/>
        <v>0.10277777777777775</v>
      </c>
      <c r="P49" s="31">
        <v>40133</v>
      </c>
      <c r="Q49" s="98">
        <f>71.1-79.9</f>
        <v>-8.8000000000000114</v>
      </c>
      <c r="R49" s="16">
        <v>22.2</v>
      </c>
      <c r="S49" s="16">
        <v>64.2</v>
      </c>
      <c r="T49" s="16">
        <v>32</v>
      </c>
      <c r="U49" s="16">
        <v>75.400000000000006</v>
      </c>
      <c r="V49" s="16">
        <f t="shared" si="5"/>
        <v>9.8000000000000007</v>
      </c>
      <c r="W49" s="16">
        <f t="shared" si="6"/>
        <v>11.200000000000003</v>
      </c>
      <c r="X49" s="40">
        <f t="shared" si="7"/>
        <v>10.500000000000002</v>
      </c>
      <c r="Y49" s="108" t="s">
        <v>651</v>
      </c>
      <c r="Z49" s="16"/>
      <c r="AA49" s="16"/>
      <c r="AB49" s="16" t="s">
        <v>623</v>
      </c>
      <c r="AC49" s="90">
        <v>36</v>
      </c>
      <c r="AD49" s="90">
        <v>-5</v>
      </c>
      <c r="AE49" s="90">
        <v>56</v>
      </c>
      <c r="AF49" t="s">
        <v>651</v>
      </c>
      <c r="AG49" t="s">
        <v>651</v>
      </c>
      <c r="AH49" t="s">
        <v>651</v>
      </c>
      <c r="AI49" t="s">
        <v>654</v>
      </c>
      <c r="AJ49" t="s">
        <v>665</v>
      </c>
    </row>
    <row r="50" spans="1:36">
      <c r="A50" s="47">
        <v>770109</v>
      </c>
      <c r="B50" s="23">
        <v>40113</v>
      </c>
      <c r="C50" s="28" t="s">
        <v>172</v>
      </c>
      <c r="D50" s="28" t="s">
        <v>133</v>
      </c>
      <c r="E50" s="28" t="s">
        <v>8</v>
      </c>
      <c r="F50" s="23">
        <v>17172</v>
      </c>
      <c r="G50" s="25">
        <v>62</v>
      </c>
      <c r="H50" s="77" t="s">
        <v>5</v>
      </c>
      <c r="I50" s="26" t="s">
        <v>610</v>
      </c>
      <c r="J50" s="29">
        <v>92</v>
      </c>
      <c r="K50" s="19">
        <v>172.7</v>
      </c>
      <c r="L50" s="19">
        <v>30.8</v>
      </c>
      <c r="M50" s="30">
        <v>0.3520833333333333</v>
      </c>
      <c r="N50" s="30">
        <v>0.41111111111111115</v>
      </c>
      <c r="O50" s="27">
        <f t="shared" si="4"/>
        <v>5.9027777777777846E-2</v>
      </c>
      <c r="P50" s="31">
        <v>40156</v>
      </c>
      <c r="Q50" s="98">
        <f>94.4-91.6</f>
        <v>2.8000000000000114</v>
      </c>
      <c r="R50" s="16">
        <v>21</v>
      </c>
      <c r="S50" s="16">
        <v>80.7</v>
      </c>
      <c r="T50" s="16">
        <v>23</v>
      </c>
      <c r="U50" s="16">
        <v>92.4</v>
      </c>
      <c r="V50" s="16">
        <f t="shared" si="5"/>
        <v>2</v>
      </c>
      <c r="W50" s="16">
        <f t="shared" si="6"/>
        <v>11.700000000000003</v>
      </c>
      <c r="X50" s="40">
        <f t="shared" si="7"/>
        <v>6.8500000000000014</v>
      </c>
      <c r="Y50" s="108" t="s">
        <v>684</v>
      </c>
      <c r="Z50" s="16">
        <v>122.8</v>
      </c>
      <c r="AA50" s="16">
        <v>114.8</v>
      </c>
      <c r="AB50" s="16"/>
      <c r="AC50" s="90">
        <v>36</v>
      </c>
      <c r="AD50" s="90">
        <v>5</v>
      </c>
      <c r="AE50" s="90">
        <v>56</v>
      </c>
      <c r="AF50" t="s">
        <v>651</v>
      </c>
      <c r="AG50" t="s">
        <v>651</v>
      </c>
      <c r="AH50" t="s">
        <v>651</v>
      </c>
      <c r="AI50" t="s">
        <v>661</v>
      </c>
      <c r="AJ50" t="s">
        <v>652</v>
      </c>
    </row>
    <row r="51" spans="1:36">
      <c r="A51" s="47">
        <v>1061497</v>
      </c>
      <c r="B51" s="23">
        <v>40113</v>
      </c>
      <c r="C51" s="28" t="s">
        <v>173</v>
      </c>
      <c r="D51" s="28" t="s">
        <v>174</v>
      </c>
      <c r="E51" s="28" t="s">
        <v>8</v>
      </c>
      <c r="F51" s="23">
        <v>19661</v>
      </c>
      <c r="G51" s="25">
        <v>55</v>
      </c>
      <c r="H51" s="77" t="s">
        <v>1</v>
      </c>
      <c r="I51" s="26" t="s">
        <v>610</v>
      </c>
      <c r="J51" s="29">
        <v>85.5</v>
      </c>
      <c r="K51" s="19">
        <v>174</v>
      </c>
      <c r="L51" s="19">
        <v>28.2</v>
      </c>
      <c r="M51" s="30">
        <v>0.44861111111111113</v>
      </c>
      <c r="N51" s="30">
        <v>0.51666666666666672</v>
      </c>
      <c r="O51" s="27">
        <f t="shared" si="4"/>
        <v>6.8055555555555591E-2</v>
      </c>
      <c r="P51" s="31">
        <v>40142</v>
      </c>
      <c r="Q51" s="98">
        <v>-37.4</v>
      </c>
      <c r="R51" s="16">
        <v>28.2</v>
      </c>
      <c r="S51" s="16">
        <v>98.4</v>
      </c>
      <c r="T51" s="16">
        <v>18.8</v>
      </c>
      <c r="U51" s="16">
        <v>75.400000000000006</v>
      </c>
      <c r="V51" s="16">
        <f t="shared" si="5"/>
        <v>-9.3999999999999986</v>
      </c>
      <c r="W51" s="16">
        <f t="shared" si="6"/>
        <v>-23</v>
      </c>
      <c r="X51" s="40">
        <f t="shared" si="7"/>
        <v>16.2</v>
      </c>
      <c r="Y51" s="108" t="s">
        <v>651</v>
      </c>
      <c r="Z51" s="16">
        <v>118.8</v>
      </c>
      <c r="AA51" s="16">
        <v>126.8</v>
      </c>
      <c r="AB51" s="16"/>
      <c r="AC51" s="90">
        <v>36</v>
      </c>
      <c r="AD51" s="90">
        <v>2.5</v>
      </c>
      <c r="AE51" s="90">
        <v>56</v>
      </c>
      <c r="AF51" t="s">
        <v>651</v>
      </c>
      <c r="AG51" t="s">
        <v>651</v>
      </c>
      <c r="AH51" t="s">
        <v>651</v>
      </c>
      <c r="AI51" t="s">
        <v>661</v>
      </c>
      <c r="AJ51" t="s">
        <v>652</v>
      </c>
    </row>
    <row r="52" spans="1:36">
      <c r="A52" s="47">
        <v>1064154</v>
      </c>
      <c r="B52" s="23">
        <v>40127</v>
      </c>
      <c r="C52" s="24" t="s">
        <v>175</v>
      </c>
      <c r="D52" s="24" t="s">
        <v>31</v>
      </c>
      <c r="E52" s="24" t="s">
        <v>0</v>
      </c>
      <c r="F52" s="23">
        <v>13247</v>
      </c>
      <c r="G52" s="25">
        <v>73</v>
      </c>
      <c r="H52" s="76" t="s">
        <v>1</v>
      </c>
      <c r="I52" s="26" t="s">
        <v>610</v>
      </c>
      <c r="J52" s="19">
        <v>64.8</v>
      </c>
      <c r="K52" s="19">
        <v>160</v>
      </c>
      <c r="L52" s="19">
        <v>25.3</v>
      </c>
      <c r="M52" s="27">
        <v>0.48333333333333334</v>
      </c>
      <c r="N52" s="27">
        <v>0.54375000000000007</v>
      </c>
      <c r="O52" s="27">
        <f t="shared" si="4"/>
        <v>6.041666666666673E-2</v>
      </c>
      <c r="P52" s="31">
        <v>40161</v>
      </c>
      <c r="Q52" s="98">
        <v>-19.2</v>
      </c>
      <c r="R52" s="16">
        <v>19.2</v>
      </c>
      <c r="S52" s="16">
        <v>85.2</v>
      </c>
      <c r="T52" s="16">
        <v>6.6</v>
      </c>
      <c r="U52" s="16">
        <v>77.599999999999994</v>
      </c>
      <c r="V52" s="16">
        <f t="shared" si="5"/>
        <v>-12.6</v>
      </c>
      <c r="W52" s="16">
        <f t="shared" si="6"/>
        <v>-7.6000000000000085</v>
      </c>
      <c r="X52" s="40">
        <f t="shared" si="7"/>
        <v>10.100000000000005</v>
      </c>
      <c r="Y52" s="108" t="s">
        <v>651</v>
      </c>
      <c r="Z52" s="16">
        <v>98.6</v>
      </c>
      <c r="AA52" s="16">
        <v>117.2</v>
      </c>
      <c r="AB52" s="16"/>
      <c r="AC52" s="90">
        <v>36</v>
      </c>
      <c r="AD52" s="90">
        <v>0</v>
      </c>
      <c r="AE52" s="90">
        <v>54</v>
      </c>
      <c r="AF52" t="s">
        <v>651</v>
      </c>
      <c r="AG52" t="s">
        <v>651</v>
      </c>
      <c r="AH52" t="s">
        <v>651</v>
      </c>
      <c r="AI52" t="s">
        <v>654</v>
      </c>
      <c r="AJ52" t="s">
        <v>652</v>
      </c>
    </row>
    <row r="53" spans="1:36">
      <c r="A53" s="47">
        <v>959734</v>
      </c>
      <c r="B53" s="23">
        <v>40136</v>
      </c>
      <c r="C53" s="24" t="s">
        <v>176</v>
      </c>
      <c r="D53" s="24" t="s">
        <v>177</v>
      </c>
      <c r="E53" s="24" t="s">
        <v>0</v>
      </c>
      <c r="F53" s="23">
        <v>17355</v>
      </c>
      <c r="G53" s="25">
        <v>62</v>
      </c>
      <c r="H53" s="76" t="s">
        <v>1</v>
      </c>
      <c r="I53" s="26" t="s">
        <v>610</v>
      </c>
      <c r="J53" s="19">
        <v>96.5</v>
      </c>
      <c r="K53" s="19">
        <v>161.30000000000001</v>
      </c>
      <c r="L53" s="19">
        <v>37.1</v>
      </c>
      <c r="M53" s="27">
        <v>0.33402777777777781</v>
      </c>
      <c r="N53" s="27">
        <v>0.40486111111111112</v>
      </c>
      <c r="O53" s="27">
        <f t="shared" si="4"/>
        <v>7.0833333333333304E-2</v>
      </c>
      <c r="P53" s="31">
        <v>40170</v>
      </c>
      <c r="Q53" s="98">
        <v>6.6</v>
      </c>
      <c r="R53" s="16">
        <v>29.2</v>
      </c>
      <c r="S53" s="16">
        <v>77.599999999999994</v>
      </c>
      <c r="T53" s="16">
        <v>33.4</v>
      </c>
      <c r="U53" s="16">
        <v>83.8</v>
      </c>
      <c r="V53" s="16">
        <f t="shared" si="5"/>
        <v>4.1999999999999993</v>
      </c>
      <c r="W53" s="16">
        <f t="shared" si="6"/>
        <v>6.2000000000000028</v>
      </c>
      <c r="X53" s="40">
        <f t="shared" si="7"/>
        <v>5.2000000000000011</v>
      </c>
      <c r="Y53" s="108" t="s">
        <v>684</v>
      </c>
      <c r="Z53" s="16">
        <v>111.4</v>
      </c>
      <c r="AA53" s="16">
        <v>107</v>
      </c>
      <c r="AB53" s="16"/>
      <c r="AC53" s="90">
        <v>32</v>
      </c>
      <c r="AD53" s="90">
        <v>4</v>
      </c>
      <c r="AE53" s="90">
        <v>52</v>
      </c>
      <c r="AF53" t="s">
        <v>651</v>
      </c>
      <c r="AG53" t="s">
        <v>651</v>
      </c>
      <c r="AH53" t="s">
        <v>651</v>
      </c>
      <c r="AI53" t="s">
        <v>654</v>
      </c>
      <c r="AJ53" t="s">
        <v>652</v>
      </c>
    </row>
    <row r="54" spans="1:36">
      <c r="A54" s="47">
        <v>1066002</v>
      </c>
      <c r="B54" s="23">
        <v>40141</v>
      </c>
      <c r="C54" s="28" t="s">
        <v>178</v>
      </c>
      <c r="D54" s="28" t="s">
        <v>179</v>
      </c>
      <c r="E54" s="28" t="s">
        <v>8</v>
      </c>
      <c r="F54" s="23">
        <v>14512</v>
      </c>
      <c r="G54" s="25">
        <v>70</v>
      </c>
      <c r="H54" s="77" t="s">
        <v>1</v>
      </c>
      <c r="I54" s="26" t="s">
        <v>610</v>
      </c>
      <c r="J54" s="29">
        <v>101.4</v>
      </c>
      <c r="K54" s="19">
        <v>177.8</v>
      </c>
      <c r="L54" s="19">
        <v>32.1</v>
      </c>
      <c r="M54" s="30">
        <v>0.47152777777777777</v>
      </c>
      <c r="N54" s="30">
        <v>0.54027777777777775</v>
      </c>
      <c r="O54" s="27">
        <f t="shared" si="4"/>
        <v>6.8749999999999978E-2</v>
      </c>
      <c r="P54" s="31">
        <v>40170</v>
      </c>
      <c r="Q54" s="98">
        <v>10.7</v>
      </c>
      <c r="R54" s="16">
        <v>9.9</v>
      </c>
      <c r="S54" s="16">
        <v>62.3</v>
      </c>
      <c r="T54" s="16">
        <v>27.9</v>
      </c>
      <c r="U54" s="16">
        <v>86.1</v>
      </c>
      <c r="V54" s="16">
        <f t="shared" si="5"/>
        <v>18</v>
      </c>
      <c r="W54" s="16">
        <f t="shared" si="6"/>
        <v>23.799999999999997</v>
      </c>
      <c r="X54" s="40">
        <f t="shared" si="7"/>
        <v>20.9</v>
      </c>
      <c r="Y54" s="108" t="s">
        <v>651</v>
      </c>
      <c r="Z54" s="16">
        <v>124.2</v>
      </c>
      <c r="AA54" s="16">
        <v>124.2</v>
      </c>
      <c r="AB54" s="16"/>
      <c r="AC54" s="90">
        <v>40</v>
      </c>
      <c r="AD54" s="90">
        <v>8</v>
      </c>
      <c r="AE54" s="90">
        <v>60</v>
      </c>
      <c r="AF54" t="s">
        <v>651</v>
      </c>
      <c r="AG54" t="s">
        <v>651</v>
      </c>
      <c r="AH54" t="s">
        <v>651</v>
      </c>
      <c r="AI54" t="s">
        <v>654</v>
      </c>
      <c r="AJ54" t="s">
        <v>652</v>
      </c>
    </row>
    <row r="55" spans="1:36">
      <c r="A55" s="47">
        <v>1067233</v>
      </c>
      <c r="B55" s="23">
        <v>40155</v>
      </c>
      <c r="C55" s="24" t="s">
        <v>180</v>
      </c>
      <c r="D55" s="24" t="s">
        <v>177</v>
      </c>
      <c r="E55" s="24" t="s">
        <v>0</v>
      </c>
      <c r="F55" s="23">
        <v>18989</v>
      </c>
      <c r="G55" s="25">
        <v>57</v>
      </c>
      <c r="H55" s="76" t="s">
        <v>5</v>
      </c>
      <c r="I55" s="26" t="s">
        <v>610</v>
      </c>
      <c r="J55" s="19">
        <v>77.8</v>
      </c>
      <c r="K55" s="19">
        <v>172.7</v>
      </c>
      <c r="L55" s="19">
        <v>26.1</v>
      </c>
      <c r="M55" s="27">
        <v>0.45</v>
      </c>
      <c r="N55" s="27">
        <v>0.50624999999999998</v>
      </c>
      <c r="O55" s="27">
        <f t="shared" si="4"/>
        <v>5.6249999999999967E-2</v>
      </c>
      <c r="P55" s="31">
        <v>40182</v>
      </c>
      <c r="Q55" s="98">
        <v>9.5</v>
      </c>
      <c r="R55" s="16">
        <v>22.2</v>
      </c>
      <c r="S55" s="16">
        <v>74.3</v>
      </c>
      <c r="T55" s="16">
        <v>29.6</v>
      </c>
      <c r="U55" s="16">
        <v>83</v>
      </c>
      <c r="V55" s="16">
        <f t="shared" si="5"/>
        <v>7.4000000000000021</v>
      </c>
      <c r="W55" s="16">
        <f t="shared" si="6"/>
        <v>8.7000000000000028</v>
      </c>
      <c r="X55" s="40">
        <f t="shared" si="7"/>
        <v>8.0500000000000025</v>
      </c>
      <c r="Y55" s="108" t="s">
        <v>684</v>
      </c>
      <c r="Z55" s="16">
        <v>111.6</v>
      </c>
      <c r="AA55" s="16">
        <v>108.6</v>
      </c>
      <c r="AB55" s="16"/>
      <c r="AC55" s="90">
        <v>32</v>
      </c>
      <c r="AD55" s="90">
        <v>0</v>
      </c>
      <c r="AE55" s="90">
        <v>54</v>
      </c>
      <c r="AF55" t="s">
        <v>651</v>
      </c>
      <c r="AG55" t="s">
        <v>651</v>
      </c>
      <c r="AH55" t="s">
        <v>651</v>
      </c>
      <c r="AI55" t="s">
        <v>661</v>
      </c>
      <c r="AJ55" t="s">
        <v>652</v>
      </c>
    </row>
    <row r="56" spans="1:36">
      <c r="A56" s="47">
        <v>1057328</v>
      </c>
      <c r="B56" s="23">
        <v>40158</v>
      </c>
      <c r="C56" s="24" t="s">
        <v>181</v>
      </c>
      <c r="D56" s="24" t="s">
        <v>182</v>
      </c>
      <c r="E56" s="24" t="s">
        <v>8</v>
      </c>
      <c r="F56" s="23">
        <v>19941</v>
      </c>
      <c r="G56" s="25">
        <v>55</v>
      </c>
      <c r="H56" s="76" t="s">
        <v>1</v>
      </c>
      <c r="I56" s="26" t="s">
        <v>610</v>
      </c>
      <c r="J56" s="19">
        <v>84.5</v>
      </c>
      <c r="K56" s="19">
        <v>214.6</v>
      </c>
      <c r="L56" s="19">
        <v>18.3</v>
      </c>
      <c r="M56" s="27">
        <v>0.37291666666666662</v>
      </c>
      <c r="N56" s="27">
        <v>0.44027777777777777</v>
      </c>
      <c r="O56" s="27">
        <f t="shared" si="4"/>
        <v>6.7361111111111149E-2</v>
      </c>
      <c r="P56" s="31">
        <v>40189</v>
      </c>
      <c r="Q56" s="98">
        <v>10.5</v>
      </c>
      <c r="R56" s="16">
        <v>24.8</v>
      </c>
      <c r="S56" s="16">
        <v>76.8</v>
      </c>
      <c r="T56" s="16">
        <v>22.6</v>
      </c>
      <c r="U56" s="16">
        <v>81.8</v>
      </c>
      <c r="V56" s="16">
        <f t="shared" si="5"/>
        <v>-2.1999999999999993</v>
      </c>
      <c r="W56" s="16">
        <f t="shared" si="6"/>
        <v>5</v>
      </c>
      <c r="X56" s="40">
        <f t="shared" si="7"/>
        <v>1.4000000000000004</v>
      </c>
      <c r="Y56" s="108" t="s">
        <v>684</v>
      </c>
      <c r="Z56" s="16">
        <v>124.4</v>
      </c>
      <c r="AA56" s="16">
        <v>117.6</v>
      </c>
      <c r="AB56" s="16"/>
      <c r="AC56" s="90">
        <v>36</v>
      </c>
      <c r="AD56" s="90">
        <v>2.5</v>
      </c>
      <c r="AE56" s="90">
        <v>58</v>
      </c>
      <c r="AF56" t="s">
        <v>651</v>
      </c>
      <c r="AG56" t="s">
        <v>650</v>
      </c>
      <c r="AH56" t="s">
        <v>651</v>
      </c>
      <c r="AI56" t="s">
        <v>661</v>
      </c>
      <c r="AJ56" t="s">
        <v>652</v>
      </c>
    </row>
    <row r="57" spans="1:36">
      <c r="A57" s="47">
        <v>606143</v>
      </c>
      <c r="B57" s="23">
        <v>40164</v>
      </c>
      <c r="C57" s="24" t="s">
        <v>183</v>
      </c>
      <c r="D57" s="24" t="s">
        <v>7</v>
      </c>
      <c r="E57" s="24" t="s">
        <v>0</v>
      </c>
      <c r="F57" s="23">
        <v>12975</v>
      </c>
      <c r="G57" s="25">
        <v>74</v>
      </c>
      <c r="H57" s="76" t="s">
        <v>1</v>
      </c>
      <c r="I57" s="26" t="s">
        <v>610</v>
      </c>
      <c r="J57" s="19">
        <v>49</v>
      </c>
      <c r="K57" s="19">
        <v>152.4</v>
      </c>
      <c r="L57" s="19">
        <v>21.1</v>
      </c>
      <c r="M57" s="27">
        <v>0.3298611111111111</v>
      </c>
      <c r="N57" s="27">
        <v>0.38125000000000003</v>
      </c>
      <c r="O57" s="27">
        <f t="shared" si="4"/>
        <v>5.1388888888888928E-2</v>
      </c>
      <c r="P57" s="31">
        <v>40191</v>
      </c>
      <c r="Q57" s="98">
        <v>-2.1</v>
      </c>
      <c r="R57" s="16">
        <v>17.399999999999999</v>
      </c>
      <c r="S57" s="16">
        <v>59</v>
      </c>
      <c r="T57" s="16">
        <v>19.600000000000001</v>
      </c>
      <c r="U57" s="16">
        <v>61.8</v>
      </c>
      <c r="V57" s="16">
        <f t="shared" si="5"/>
        <v>2.2000000000000028</v>
      </c>
      <c r="W57" s="16">
        <f t="shared" si="6"/>
        <v>2.7999999999999972</v>
      </c>
      <c r="X57" s="40">
        <f t="shared" si="7"/>
        <v>2.5</v>
      </c>
      <c r="Y57" s="108" t="s">
        <v>684</v>
      </c>
      <c r="Z57" s="16">
        <v>99.1</v>
      </c>
      <c r="AA57" s="16">
        <v>103.6</v>
      </c>
      <c r="AB57" s="16"/>
      <c r="AC57" s="90">
        <v>32</v>
      </c>
      <c r="AD57" s="90">
        <v>4</v>
      </c>
      <c r="AE57" s="90">
        <v>50</v>
      </c>
      <c r="AF57" t="s">
        <v>651</v>
      </c>
      <c r="AG57" t="s">
        <v>651</v>
      </c>
      <c r="AH57" t="s">
        <v>651</v>
      </c>
      <c r="AI57" t="s">
        <v>654</v>
      </c>
      <c r="AJ57" t="s">
        <v>652</v>
      </c>
    </row>
    <row r="58" spans="1:36">
      <c r="A58" s="47">
        <v>704418</v>
      </c>
      <c r="B58" s="23">
        <v>40176</v>
      </c>
      <c r="C58" s="24" t="s">
        <v>13</v>
      </c>
      <c r="D58" s="24" t="s">
        <v>92</v>
      </c>
      <c r="E58" s="24" t="s">
        <v>0</v>
      </c>
      <c r="F58" s="23">
        <v>13469</v>
      </c>
      <c r="G58" s="25">
        <v>73</v>
      </c>
      <c r="H58" s="76" t="s">
        <v>5</v>
      </c>
      <c r="I58" s="26" t="s">
        <v>610</v>
      </c>
      <c r="J58" s="19">
        <v>77.3</v>
      </c>
      <c r="K58" s="19">
        <v>167.6</v>
      </c>
      <c r="L58" s="19">
        <v>27.5</v>
      </c>
      <c r="M58" s="27">
        <v>0.4548611111111111</v>
      </c>
      <c r="N58" s="27">
        <v>0.50902777777777775</v>
      </c>
      <c r="O58" s="27">
        <f t="shared" si="4"/>
        <v>5.4166666666666641E-2</v>
      </c>
      <c r="P58" s="31">
        <v>40210</v>
      </c>
      <c r="Q58" s="98">
        <v>-9.6</v>
      </c>
      <c r="R58" s="16">
        <v>12.8</v>
      </c>
      <c r="S58" s="16">
        <v>76.8</v>
      </c>
      <c r="T58" s="16">
        <v>11.6</v>
      </c>
      <c r="U58" s="16">
        <v>68.2</v>
      </c>
      <c r="V58" s="16">
        <f t="shared" si="5"/>
        <v>-1.2000000000000011</v>
      </c>
      <c r="W58" s="16">
        <f t="shared" si="6"/>
        <v>-8.5999999999999943</v>
      </c>
      <c r="X58" s="40">
        <f t="shared" si="7"/>
        <v>4.8999999999999977</v>
      </c>
      <c r="Y58" s="108" t="s">
        <v>684</v>
      </c>
      <c r="Z58" s="16">
        <v>105.4</v>
      </c>
      <c r="AA58" s="16">
        <v>103.8</v>
      </c>
      <c r="AB58" s="16"/>
      <c r="AC58" s="90">
        <v>32</v>
      </c>
      <c r="AD58" s="90">
        <v>4</v>
      </c>
      <c r="AE58" s="90">
        <v>52</v>
      </c>
      <c r="AF58" t="s">
        <v>651</v>
      </c>
      <c r="AG58" t="s">
        <v>651</v>
      </c>
      <c r="AH58" t="s">
        <v>651</v>
      </c>
      <c r="AI58" t="s">
        <v>654</v>
      </c>
      <c r="AJ58" t="s">
        <v>652</v>
      </c>
    </row>
    <row r="59" spans="1:36">
      <c r="A59" s="47">
        <v>1069061</v>
      </c>
      <c r="B59" s="23">
        <v>40183</v>
      </c>
      <c r="C59" s="24" t="s">
        <v>184</v>
      </c>
      <c r="D59" s="24" t="s">
        <v>85</v>
      </c>
      <c r="E59" s="24" t="s">
        <v>8</v>
      </c>
      <c r="F59" s="23">
        <v>17143</v>
      </c>
      <c r="G59" s="25">
        <v>63</v>
      </c>
      <c r="H59" s="76" t="s">
        <v>1</v>
      </c>
      <c r="I59" s="26" t="s">
        <v>610</v>
      </c>
      <c r="J59" s="19">
        <v>99.1</v>
      </c>
      <c r="K59" s="19">
        <v>165.1</v>
      </c>
      <c r="L59" s="19">
        <v>36.4</v>
      </c>
      <c r="M59" s="27">
        <v>0.44930555555555557</v>
      </c>
      <c r="N59" s="27">
        <v>0.50763888888888886</v>
      </c>
      <c r="O59" s="27">
        <f t="shared" si="4"/>
        <v>5.8333333333333293E-2</v>
      </c>
      <c r="P59" s="31">
        <v>40205</v>
      </c>
      <c r="Q59" s="98">
        <v>10.199999999999999</v>
      </c>
      <c r="R59" s="16">
        <v>20.2</v>
      </c>
      <c r="S59" s="16">
        <v>84</v>
      </c>
      <c r="T59" s="16">
        <v>33.299999999999997</v>
      </c>
      <c r="U59" s="16">
        <v>101.6</v>
      </c>
      <c r="V59" s="16">
        <f t="shared" si="5"/>
        <v>13.099999999999998</v>
      </c>
      <c r="W59" s="16">
        <f t="shared" si="6"/>
        <v>17.599999999999994</v>
      </c>
      <c r="X59" s="40">
        <f t="shared" si="7"/>
        <v>15.349999999999996</v>
      </c>
      <c r="Y59" s="108" t="s">
        <v>651</v>
      </c>
      <c r="Z59" s="16">
        <v>130.19999999999999</v>
      </c>
      <c r="AA59" s="16">
        <v>122.8</v>
      </c>
      <c r="AB59" s="16"/>
      <c r="AC59" s="90">
        <v>36</v>
      </c>
      <c r="AD59" s="90">
        <v>2.5</v>
      </c>
      <c r="AE59" s="90">
        <v>58</v>
      </c>
      <c r="AF59" t="s">
        <v>651</v>
      </c>
      <c r="AG59" t="s">
        <v>651</v>
      </c>
      <c r="AH59" t="s">
        <v>651</v>
      </c>
      <c r="AI59" t="s">
        <v>661</v>
      </c>
      <c r="AJ59" t="s">
        <v>652</v>
      </c>
    </row>
    <row r="60" spans="1:36">
      <c r="A60" s="47">
        <v>1071324</v>
      </c>
      <c r="B60" s="23">
        <v>40190</v>
      </c>
      <c r="C60" s="24" t="s">
        <v>185</v>
      </c>
      <c r="D60" s="24" t="s">
        <v>44</v>
      </c>
      <c r="E60" s="24" t="s">
        <v>8</v>
      </c>
      <c r="F60" s="23">
        <v>16450</v>
      </c>
      <c r="G60" s="25">
        <v>64</v>
      </c>
      <c r="H60" s="76" t="s">
        <v>5</v>
      </c>
      <c r="I60" s="26" t="s">
        <v>610</v>
      </c>
      <c r="J60" s="19">
        <v>112</v>
      </c>
      <c r="K60" s="19">
        <v>179.1</v>
      </c>
      <c r="L60" s="19">
        <v>34.9</v>
      </c>
      <c r="M60" s="27">
        <v>0.3354166666666667</v>
      </c>
      <c r="N60" s="27">
        <v>0.39027777777777778</v>
      </c>
      <c r="O60" s="27">
        <f t="shared" si="4"/>
        <v>5.4861111111111083E-2</v>
      </c>
      <c r="P60" s="31">
        <v>40219</v>
      </c>
      <c r="Q60" s="98">
        <v>-2.6</v>
      </c>
      <c r="R60" s="16">
        <v>39.1</v>
      </c>
      <c r="S60" s="16">
        <v>98.5</v>
      </c>
      <c r="T60" s="16">
        <v>31.4</v>
      </c>
      <c r="U60" s="16">
        <v>90.4</v>
      </c>
      <c r="V60" s="16">
        <f t="shared" si="5"/>
        <v>-7.7000000000000028</v>
      </c>
      <c r="W60" s="16">
        <f t="shared" si="6"/>
        <v>-8.0999999999999943</v>
      </c>
      <c r="X60" s="40">
        <f t="shared" si="7"/>
        <v>7.8999999999999986</v>
      </c>
      <c r="Y60" s="108" t="s">
        <v>684</v>
      </c>
      <c r="Z60" s="16">
        <v>128.19999999999999</v>
      </c>
      <c r="AA60" s="16">
        <v>125</v>
      </c>
      <c r="AB60" s="16"/>
      <c r="AC60" s="90">
        <v>36</v>
      </c>
      <c r="AD60" s="90">
        <v>0</v>
      </c>
      <c r="AE60" s="90">
        <v>58</v>
      </c>
      <c r="AF60" t="s">
        <v>651</v>
      </c>
      <c r="AG60" t="s">
        <v>651</v>
      </c>
      <c r="AH60" t="s">
        <v>651</v>
      </c>
      <c r="AI60" t="s">
        <v>654</v>
      </c>
      <c r="AJ60" t="s">
        <v>652</v>
      </c>
    </row>
    <row r="61" spans="1:36">
      <c r="A61" s="47">
        <v>1072844</v>
      </c>
      <c r="B61" s="23">
        <v>40206</v>
      </c>
      <c r="C61" s="24" t="s">
        <v>186</v>
      </c>
      <c r="D61" s="24" t="s">
        <v>84</v>
      </c>
      <c r="E61" s="24" t="s">
        <v>0</v>
      </c>
      <c r="F61" s="23">
        <v>8210</v>
      </c>
      <c r="G61" s="25">
        <v>87</v>
      </c>
      <c r="H61" s="76" t="s">
        <v>1</v>
      </c>
      <c r="I61" s="26" t="s">
        <v>610</v>
      </c>
      <c r="J61" s="19">
        <v>69</v>
      </c>
      <c r="K61" s="19">
        <v>160</v>
      </c>
      <c r="L61" s="19">
        <v>27</v>
      </c>
      <c r="M61" s="27">
        <v>0.32430555555555557</v>
      </c>
      <c r="N61" s="27">
        <v>0.37708333333333338</v>
      </c>
      <c r="O61" s="27">
        <f t="shared" si="4"/>
        <v>5.2777777777777812E-2</v>
      </c>
      <c r="P61" s="31">
        <v>40233</v>
      </c>
      <c r="Q61" s="100">
        <v>-7.1</v>
      </c>
      <c r="R61" s="42">
        <v>9.1</v>
      </c>
      <c r="S61" s="42">
        <v>71.599999999999994</v>
      </c>
      <c r="T61" s="42">
        <v>11.6</v>
      </c>
      <c r="U61" s="42">
        <v>71.5</v>
      </c>
      <c r="V61" s="16">
        <f t="shared" si="5"/>
        <v>2.5</v>
      </c>
      <c r="W61" s="16">
        <f t="shared" si="6"/>
        <v>-9.9999999999994316E-2</v>
      </c>
      <c r="X61" s="40">
        <f t="shared" si="7"/>
        <v>1.2000000000000028</v>
      </c>
      <c r="Y61" s="109" t="s">
        <v>684</v>
      </c>
      <c r="Z61" s="42">
        <v>116.2</v>
      </c>
      <c r="AA61" s="42">
        <v>111.4</v>
      </c>
      <c r="AB61" s="16"/>
      <c r="AC61" s="90">
        <v>36</v>
      </c>
      <c r="AD61" s="90">
        <v>0</v>
      </c>
      <c r="AE61" s="90">
        <v>56</v>
      </c>
      <c r="AF61" t="s">
        <v>651</v>
      </c>
      <c r="AG61" t="s">
        <v>651</v>
      </c>
      <c r="AH61" t="s">
        <v>651</v>
      </c>
      <c r="AI61" t="s">
        <v>654</v>
      </c>
      <c r="AJ61" t="s">
        <v>652</v>
      </c>
    </row>
    <row r="62" spans="1:36">
      <c r="A62" s="47">
        <v>1072511</v>
      </c>
      <c r="B62" s="23">
        <v>40207</v>
      </c>
      <c r="C62" s="24" t="s">
        <v>187</v>
      </c>
      <c r="D62" s="24" t="s">
        <v>80</v>
      </c>
      <c r="E62" s="24" t="s">
        <v>0</v>
      </c>
      <c r="F62" s="23">
        <v>10131</v>
      </c>
      <c r="G62" s="25">
        <v>82</v>
      </c>
      <c r="H62" s="76" t="s">
        <v>5</v>
      </c>
      <c r="I62" s="26" t="s">
        <v>610</v>
      </c>
      <c r="J62" s="19">
        <v>68.2</v>
      </c>
      <c r="K62" s="19">
        <v>160</v>
      </c>
      <c r="L62" s="19">
        <v>26.6</v>
      </c>
      <c r="M62" s="27">
        <v>0.51597222222222217</v>
      </c>
      <c r="N62" s="27">
        <v>0.57500000000000007</v>
      </c>
      <c r="O62" s="27">
        <f t="shared" si="4"/>
        <v>5.9027777777777901E-2</v>
      </c>
      <c r="P62" s="31">
        <v>40240</v>
      </c>
      <c r="Q62" s="98">
        <v>7.3</v>
      </c>
      <c r="R62" s="16">
        <v>10.199999999999999</v>
      </c>
      <c r="S62" s="16">
        <v>64.7</v>
      </c>
      <c r="T62" s="16">
        <v>16.8</v>
      </c>
      <c r="U62" s="16">
        <v>78.5</v>
      </c>
      <c r="V62" s="16">
        <f t="shared" si="5"/>
        <v>6.6000000000000014</v>
      </c>
      <c r="W62" s="16">
        <f t="shared" si="6"/>
        <v>13.799999999999997</v>
      </c>
      <c r="X62" s="40">
        <f t="shared" si="7"/>
        <v>10.199999999999999</v>
      </c>
      <c r="Y62" s="108" t="s">
        <v>651</v>
      </c>
      <c r="Z62" s="16">
        <v>110.8</v>
      </c>
      <c r="AA62" s="16">
        <v>109</v>
      </c>
      <c r="AB62" s="16"/>
      <c r="AC62" s="90">
        <v>36</v>
      </c>
      <c r="AD62" s="90">
        <v>5</v>
      </c>
      <c r="AE62" s="90">
        <v>54</v>
      </c>
      <c r="AF62" t="s">
        <v>651</v>
      </c>
      <c r="AG62" t="s">
        <v>651</v>
      </c>
      <c r="AH62" t="s">
        <v>651</v>
      </c>
      <c r="AI62" t="s">
        <v>654</v>
      </c>
      <c r="AJ62" t="s">
        <v>652</v>
      </c>
    </row>
    <row r="63" spans="1:36">
      <c r="A63" s="47">
        <v>400038</v>
      </c>
      <c r="B63" s="23">
        <v>40214</v>
      </c>
      <c r="C63" s="24" t="s">
        <v>6</v>
      </c>
      <c r="D63" s="24" t="s">
        <v>189</v>
      </c>
      <c r="E63" s="24" t="s">
        <v>8</v>
      </c>
      <c r="F63" s="23">
        <v>12837</v>
      </c>
      <c r="G63" s="25">
        <v>74</v>
      </c>
      <c r="H63" s="76" t="s">
        <v>1</v>
      </c>
      <c r="I63" s="26" t="s">
        <v>610</v>
      </c>
      <c r="J63" s="19">
        <v>104.5</v>
      </c>
      <c r="K63" s="19">
        <v>182.9</v>
      </c>
      <c r="L63" s="19">
        <v>31.2</v>
      </c>
      <c r="M63" s="27">
        <v>0.44861111111111113</v>
      </c>
      <c r="N63" s="27">
        <v>0.50624999999999998</v>
      </c>
      <c r="O63" s="27">
        <f t="shared" si="4"/>
        <v>5.7638888888888851E-2</v>
      </c>
      <c r="P63" s="31">
        <v>40245</v>
      </c>
      <c r="Q63" s="98">
        <v>-9</v>
      </c>
      <c r="R63" s="16">
        <v>33</v>
      </c>
      <c r="S63" s="16">
        <v>96.7</v>
      </c>
      <c r="T63" s="16">
        <v>34.6</v>
      </c>
      <c r="U63" s="16">
        <v>95.4</v>
      </c>
      <c r="V63" s="16">
        <f t="shared" si="5"/>
        <v>1.6000000000000014</v>
      </c>
      <c r="W63" s="16">
        <f t="shared" si="6"/>
        <v>-1.2999999999999972</v>
      </c>
      <c r="X63" s="40">
        <f t="shared" si="7"/>
        <v>0.15000000000000213</v>
      </c>
      <c r="Y63" s="108" t="s">
        <v>684</v>
      </c>
      <c r="Z63" s="16">
        <v>128</v>
      </c>
      <c r="AA63" s="16">
        <v>129.19999999999999</v>
      </c>
      <c r="AB63" s="16"/>
      <c r="AC63" s="90">
        <v>40</v>
      </c>
      <c r="AD63" s="90">
        <v>4</v>
      </c>
      <c r="AE63" s="90">
        <v>60</v>
      </c>
      <c r="AF63" t="s">
        <v>651</v>
      </c>
      <c r="AG63" t="s">
        <v>651</v>
      </c>
      <c r="AH63" t="s">
        <v>651</v>
      </c>
      <c r="AI63" t="s">
        <v>654</v>
      </c>
      <c r="AJ63" t="s">
        <v>652</v>
      </c>
    </row>
    <row r="64" spans="1:36">
      <c r="A64" s="47">
        <v>796359</v>
      </c>
      <c r="B64" s="23">
        <v>40214</v>
      </c>
      <c r="C64" s="24" t="s">
        <v>188</v>
      </c>
      <c r="D64" s="24" t="s">
        <v>11</v>
      </c>
      <c r="E64" s="24" t="s">
        <v>0</v>
      </c>
      <c r="F64" s="23">
        <v>12995</v>
      </c>
      <c r="G64" s="25">
        <v>74</v>
      </c>
      <c r="H64" s="76" t="s">
        <v>5</v>
      </c>
      <c r="I64" s="26" t="s">
        <v>610</v>
      </c>
      <c r="J64" s="19">
        <v>71</v>
      </c>
      <c r="K64" s="19">
        <v>166.4</v>
      </c>
      <c r="L64" s="19">
        <v>25.6</v>
      </c>
      <c r="M64" s="27">
        <v>0.34861111111111115</v>
      </c>
      <c r="N64" s="27">
        <v>0.4055555555555555</v>
      </c>
      <c r="O64" s="27">
        <f t="shared" si="4"/>
        <v>5.6944444444444353E-2</v>
      </c>
      <c r="P64" s="31">
        <v>40252</v>
      </c>
      <c r="Q64" s="98">
        <v>-10.199999999999999</v>
      </c>
      <c r="R64" s="16">
        <v>2.6</v>
      </c>
      <c r="S64" s="16">
        <v>83</v>
      </c>
      <c r="T64" s="16">
        <v>23.2</v>
      </c>
      <c r="U64" s="16">
        <v>76.8</v>
      </c>
      <c r="V64" s="16">
        <f t="shared" si="5"/>
        <v>20.599999999999998</v>
      </c>
      <c r="W64" s="16">
        <f t="shared" si="6"/>
        <v>-6.2000000000000028</v>
      </c>
      <c r="X64" s="40">
        <f t="shared" si="7"/>
        <v>7.1999999999999975</v>
      </c>
      <c r="Y64" s="108" t="s">
        <v>684</v>
      </c>
      <c r="Z64" s="16">
        <v>106</v>
      </c>
      <c r="AA64" s="16">
        <v>104</v>
      </c>
      <c r="AB64" s="16"/>
      <c r="AC64" s="90">
        <v>36</v>
      </c>
      <c r="AD64" s="90">
        <v>5</v>
      </c>
      <c r="AE64" s="90">
        <v>54</v>
      </c>
      <c r="AF64" t="s">
        <v>651</v>
      </c>
      <c r="AG64" t="s">
        <v>651</v>
      </c>
      <c r="AH64" t="s">
        <v>651</v>
      </c>
      <c r="AI64" t="s">
        <v>654</v>
      </c>
      <c r="AJ64" t="s">
        <v>652</v>
      </c>
    </row>
    <row r="65" spans="1:37">
      <c r="A65" s="47">
        <v>1065412</v>
      </c>
      <c r="B65" s="23">
        <v>40218</v>
      </c>
      <c r="C65" s="24" t="s">
        <v>190</v>
      </c>
      <c r="D65" s="24" t="s">
        <v>191</v>
      </c>
      <c r="E65" s="24" t="s">
        <v>8</v>
      </c>
      <c r="F65" s="23">
        <v>17092</v>
      </c>
      <c r="G65" s="25">
        <v>63</v>
      </c>
      <c r="H65" s="76" t="s">
        <v>1</v>
      </c>
      <c r="I65" s="26" t="s">
        <v>610</v>
      </c>
      <c r="J65" s="19">
        <v>85.5</v>
      </c>
      <c r="K65" s="19">
        <v>165.1</v>
      </c>
      <c r="L65" s="19">
        <v>31.4</v>
      </c>
      <c r="M65" s="27">
        <v>0.32430555555555557</v>
      </c>
      <c r="N65" s="27">
        <v>0.37777777777777777</v>
      </c>
      <c r="O65" s="27">
        <f t="shared" si="4"/>
        <v>5.3472222222222199E-2</v>
      </c>
      <c r="P65" s="31">
        <v>40310</v>
      </c>
      <c r="Q65" s="98">
        <v>-5.5</v>
      </c>
      <c r="R65" s="16">
        <v>29.6</v>
      </c>
      <c r="S65" s="16">
        <v>87.8</v>
      </c>
      <c r="T65" s="16">
        <v>26.6</v>
      </c>
      <c r="U65" s="16">
        <v>79</v>
      </c>
      <c r="V65" s="16">
        <f t="shared" si="5"/>
        <v>-3</v>
      </c>
      <c r="W65" s="16">
        <f t="shared" si="6"/>
        <v>-8.7999999999999972</v>
      </c>
      <c r="X65" s="40">
        <f t="shared" si="7"/>
        <v>5.8999999999999986</v>
      </c>
      <c r="Y65" s="108" t="s">
        <v>651</v>
      </c>
      <c r="Z65" s="16">
        <v>114.8</v>
      </c>
      <c r="AA65" s="16">
        <v>121.8</v>
      </c>
      <c r="AB65" s="16"/>
      <c r="AC65" s="90">
        <v>36</v>
      </c>
      <c r="AD65" s="90">
        <v>5</v>
      </c>
      <c r="AE65" s="90">
        <v>58</v>
      </c>
      <c r="AF65" t="s">
        <v>651</v>
      </c>
      <c r="AG65" t="s">
        <v>651</v>
      </c>
      <c r="AH65" t="s">
        <v>651</v>
      </c>
      <c r="AI65" t="s">
        <v>654</v>
      </c>
      <c r="AJ65" t="s">
        <v>652</v>
      </c>
    </row>
    <row r="66" spans="1:37">
      <c r="A66" s="47">
        <v>1074664</v>
      </c>
      <c r="B66" s="23">
        <v>40220</v>
      </c>
      <c r="C66" s="24" t="s">
        <v>192</v>
      </c>
      <c r="D66" s="24" t="s">
        <v>193</v>
      </c>
      <c r="E66" s="24" t="s">
        <v>0</v>
      </c>
      <c r="F66" s="23">
        <v>15441</v>
      </c>
      <c r="G66" s="25">
        <v>67</v>
      </c>
      <c r="H66" s="76" t="s">
        <v>5</v>
      </c>
      <c r="I66" s="26" t="s">
        <v>610</v>
      </c>
      <c r="J66" s="19">
        <v>57.3</v>
      </c>
      <c r="K66" s="19">
        <v>152.4</v>
      </c>
      <c r="L66" s="19">
        <v>25</v>
      </c>
      <c r="M66" s="27">
        <v>0.32916666666666666</v>
      </c>
      <c r="N66" s="27">
        <v>0.40069444444444446</v>
      </c>
      <c r="O66" s="27">
        <f t="shared" ref="O66:O72" si="8">N66-M66</f>
        <v>7.1527777777777801E-2</v>
      </c>
      <c r="P66" s="31">
        <v>40259</v>
      </c>
      <c r="Q66" s="98">
        <v>-2.6</v>
      </c>
      <c r="R66" s="16">
        <v>23.2</v>
      </c>
      <c r="S66" s="16">
        <v>72.599999999999994</v>
      </c>
      <c r="T66" s="16">
        <v>25.8</v>
      </c>
      <c r="U66" s="16">
        <v>76.599999999999994</v>
      </c>
      <c r="V66" s="16">
        <f t="shared" ref="V66:V72" si="9">T66-R66</f>
        <v>2.6000000000000014</v>
      </c>
      <c r="W66" s="16">
        <f t="shared" ref="W66:W72" si="10">U66-S66</f>
        <v>4</v>
      </c>
      <c r="X66" s="40">
        <f t="shared" ref="X66:X72" si="11">ABS(AVERAGE(V66:W66))</f>
        <v>3.3000000000000007</v>
      </c>
      <c r="Y66" s="108" t="s">
        <v>684</v>
      </c>
      <c r="Z66" s="16">
        <v>104.6</v>
      </c>
      <c r="AA66" s="16">
        <v>99.2</v>
      </c>
      <c r="AB66" s="16"/>
      <c r="AC66" s="90">
        <v>32</v>
      </c>
      <c r="AD66" s="90">
        <v>4</v>
      </c>
      <c r="AE66" s="90">
        <v>50</v>
      </c>
      <c r="AF66" t="s">
        <v>651</v>
      </c>
      <c r="AG66" t="s">
        <v>651</v>
      </c>
      <c r="AH66" t="s">
        <v>651</v>
      </c>
      <c r="AI66" t="s">
        <v>654</v>
      </c>
      <c r="AJ66" t="s">
        <v>652</v>
      </c>
    </row>
    <row r="67" spans="1:37">
      <c r="A67" s="47">
        <v>1068568</v>
      </c>
      <c r="B67" s="23">
        <v>40221</v>
      </c>
      <c r="C67" s="24" t="s">
        <v>15</v>
      </c>
      <c r="D67" s="24" t="s">
        <v>35</v>
      </c>
      <c r="E67" s="24" t="s">
        <v>8</v>
      </c>
      <c r="F67" s="23">
        <v>21168</v>
      </c>
      <c r="G67" s="25">
        <v>52</v>
      </c>
      <c r="H67" s="76" t="s">
        <v>5</v>
      </c>
      <c r="I67" s="26" t="s">
        <v>610</v>
      </c>
      <c r="J67" s="19">
        <v>102.3</v>
      </c>
      <c r="K67" s="19">
        <v>172.7</v>
      </c>
      <c r="L67" s="19">
        <v>34.299999999999997</v>
      </c>
      <c r="M67" s="27">
        <v>0.37847222222222227</v>
      </c>
      <c r="N67" s="27">
        <v>0.4465277777777778</v>
      </c>
      <c r="O67" s="27">
        <f t="shared" si="8"/>
        <v>6.8055555555555536E-2</v>
      </c>
      <c r="P67" s="31">
        <v>40254</v>
      </c>
      <c r="Q67" s="98">
        <v>0.4</v>
      </c>
      <c r="R67" s="16">
        <v>26.2</v>
      </c>
      <c r="S67" s="16">
        <v>91.6</v>
      </c>
      <c r="T67" s="16">
        <v>13.3</v>
      </c>
      <c r="U67" s="16">
        <v>80.400000000000006</v>
      </c>
      <c r="V67" s="16">
        <f t="shared" si="9"/>
        <v>-12.899999999999999</v>
      </c>
      <c r="W67" s="16">
        <f t="shared" si="10"/>
        <v>-11.199999999999989</v>
      </c>
      <c r="X67" s="40">
        <f t="shared" si="11"/>
        <v>12.049999999999994</v>
      </c>
      <c r="Y67" s="108" t="s">
        <v>651</v>
      </c>
      <c r="Z67" s="16">
        <v>124.2</v>
      </c>
      <c r="AA67" s="16">
        <v>125</v>
      </c>
      <c r="AB67" s="16"/>
      <c r="AC67" s="90">
        <v>36</v>
      </c>
      <c r="AD67" s="90">
        <v>7.5</v>
      </c>
      <c r="AE67" s="90">
        <v>56</v>
      </c>
      <c r="AF67" t="s">
        <v>651</v>
      </c>
      <c r="AG67" t="s">
        <v>651</v>
      </c>
      <c r="AH67" t="s">
        <v>651</v>
      </c>
      <c r="AI67" t="s">
        <v>661</v>
      </c>
      <c r="AJ67" t="s">
        <v>652</v>
      </c>
    </row>
    <row r="68" spans="1:37">
      <c r="A68" s="47">
        <v>1052316</v>
      </c>
      <c r="B68" s="23">
        <v>40239</v>
      </c>
      <c r="C68" s="24" t="s">
        <v>195</v>
      </c>
      <c r="D68" s="24" t="s">
        <v>196</v>
      </c>
      <c r="E68" s="24" t="s">
        <v>8</v>
      </c>
      <c r="F68" s="23">
        <v>19042</v>
      </c>
      <c r="G68" s="25">
        <v>58</v>
      </c>
      <c r="H68" s="76" t="s">
        <v>5</v>
      </c>
      <c r="I68" s="26" t="s">
        <v>610</v>
      </c>
      <c r="J68" s="19">
        <v>123.6</v>
      </c>
      <c r="K68" s="19">
        <v>190.5</v>
      </c>
      <c r="L68" s="19">
        <v>34.1</v>
      </c>
      <c r="M68" s="27">
        <v>0.33263888888888887</v>
      </c>
      <c r="N68" s="27">
        <v>0.40069444444444446</v>
      </c>
      <c r="O68" s="27">
        <f t="shared" si="8"/>
        <v>6.8055555555555591E-2</v>
      </c>
      <c r="P68" s="31">
        <v>40268</v>
      </c>
      <c r="Q68" s="98">
        <v>7.8</v>
      </c>
      <c r="R68" s="16">
        <v>31.8</v>
      </c>
      <c r="S68" s="16">
        <v>110.6</v>
      </c>
      <c r="T68" s="16">
        <v>46.8</v>
      </c>
      <c r="U68" s="16">
        <v>119.8</v>
      </c>
      <c r="V68" s="16">
        <f t="shared" si="9"/>
        <v>14.999999999999996</v>
      </c>
      <c r="W68" s="16">
        <f t="shared" si="10"/>
        <v>9.2000000000000028</v>
      </c>
      <c r="X68" s="40">
        <f t="shared" si="11"/>
        <v>12.1</v>
      </c>
      <c r="Y68" s="108" t="s">
        <v>651</v>
      </c>
      <c r="Z68" s="16">
        <v>127.8</v>
      </c>
      <c r="AA68" s="16">
        <v>129.4</v>
      </c>
      <c r="AB68" s="16"/>
      <c r="AC68" s="90">
        <v>36</v>
      </c>
      <c r="AD68" s="90">
        <v>5</v>
      </c>
      <c r="AE68" s="90">
        <v>62</v>
      </c>
      <c r="AF68" t="s">
        <v>651</v>
      </c>
      <c r="AG68" t="s">
        <v>651</v>
      </c>
      <c r="AH68" t="s">
        <v>651</v>
      </c>
      <c r="AI68" t="s">
        <v>661</v>
      </c>
      <c r="AJ68" t="s">
        <v>652</v>
      </c>
    </row>
    <row r="69" spans="1:37">
      <c r="A69" s="47">
        <v>1078375</v>
      </c>
      <c r="B69" s="23">
        <v>40253</v>
      </c>
      <c r="C69" s="24" t="s">
        <v>197</v>
      </c>
      <c r="D69" s="24" t="s">
        <v>198</v>
      </c>
      <c r="E69" s="24" t="s">
        <v>0</v>
      </c>
      <c r="F69" s="23">
        <v>16330</v>
      </c>
      <c r="G69" s="25">
        <v>65</v>
      </c>
      <c r="H69" s="76" t="s">
        <v>5</v>
      </c>
      <c r="I69" s="26" t="s">
        <v>610</v>
      </c>
      <c r="J69" s="19">
        <v>55</v>
      </c>
      <c r="K69" s="19">
        <v>149.9</v>
      </c>
      <c r="L69" s="19">
        <v>24.5</v>
      </c>
      <c r="M69" s="27">
        <v>0.57291666666666663</v>
      </c>
      <c r="N69" s="27">
        <v>0.62222222222222223</v>
      </c>
      <c r="O69" s="27">
        <f t="shared" si="8"/>
        <v>4.9305555555555602E-2</v>
      </c>
      <c r="P69" s="31">
        <v>40287</v>
      </c>
      <c r="Q69" s="98">
        <v>9.4</v>
      </c>
      <c r="R69" s="16">
        <v>20.2</v>
      </c>
      <c r="S69" s="16">
        <v>64.599999999999994</v>
      </c>
      <c r="T69" s="16">
        <v>20.6</v>
      </c>
      <c r="U69" s="16">
        <v>72.400000000000006</v>
      </c>
      <c r="V69" s="16">
        <f>T69-R69</f>
        <v>0.40000000000000213</v>
      </c>
      <c r="W69" s="16">
        <f t="shared" si="10"/>
        <v>7.8000000000000114</v>
      </c>
      <c r="X69" s="40">
        <f t="shared" si="11"/>
        <v>4.1000000000000068</v>
      </c>
      <c r="Y69" s="108" t="s">
        <v>684</v>
      </c>
      <c r="Z69" s="16">
        <v>104.2</v>
      </c>
      <c r="AA69" s="16">
        <v>103.8</v>
      </c>
      <c r="AB69" s="16"/>
      <c r="AC69" s="90">
        <v>32</v>
      </c>
      <c r="AD69" s="90">
        <v>0</v>
      </c>
      <c r="AE69" s="90">
        <v>52</v>
      </c>
      <c r="AF69" t="s">
        <v>651</v>
      </c>
      <c r="AG69" t="s">
        <v>651</v>
      </c>
      <c r="AH69" t="s">
        <v>651</v>
      </c>
      <c r="AI69" t="s">
        <v>654</v>
      </c>
      <c r="AJ69" t="s">
        <v>652</v>
      </c>
    </row>
    <row r="70" spans="1:37">
      <c r="A70" s="47">
        <v>1080426</v>
      </c>
      <c r="B70" s="23">
        <v>40260</v>
      </c>
      <c r="C70" s="24" t="s">
        <v>199</v>
      </c>
      <c r="D70" s="24" t="s">
        <v>52</v>
      </c>
      <c r="E70" s="24" t="s">
        <v>8</v>
      </c>
      <c r="F70" s="23">
        <v>17558</v>
      </c>
      <c r="G70" s="25">
        <v>62</v>
      </c>
      <c r="H70" s="76" t="s">
        <v>1</v>
      </c>
      <c r="I70" s="26" t="s">
        <v>610</v>
      </c>
      <c r="J70" s="19">
        <v>71.8</v>
      </c>
      <c r="K70" s="19">
        <v>168.9</v>
      </c>
      <c r="L70" s="19">
        <v>25.2</v>
      </c>
      <c r="M70" s="27">
        <v>0.32291666666666669</v>
      </c>
      <c r="N70" s="27">
        <v>0.37777777777777777</v>
      </c>
      <c r="O70" s="27">
        <f t="shared" si="8"/>
        <v>5.4861111111111083E-2</v>
      </c>
      <c r="P70" s="31">
        <v>40296</v>
      </c>
      <c r="Q70" s="98">
        <v>-12.4</v>
      </c>
      <c r="R70" s="16">
        <v>21.2</v>
      </c>
      <c r="S70" s="16">
        <v>79.400000000000006</v>
      </c>
      <c r="T70" s="16">
        <v>33.200000000000003</v>
      </c>
      <c r="U70" s="16">
        <v>97.8</v>
      </c>
      <c r="V70" s="16">
        <f t="shared" si="9"/>
        <v>12.000000000000004</v>
      </c>
      <c r="W70" s="16">
        <f t="shared" si="10"/>
        <v>18.399999999999991</v>
      </c>
      <c r="X70" s="40">
        <f t="shared" si="11"/>
        <v>15.199999999999998</v>
      </c>
      <c r="Y70" s="108" t="s">
        <v>651</v>
      </c>
      <c r="Z70" s="16">
        <v>121</v>
      </c>
      <c r="AA70" s="16">
        <v>117.8</v>
      </c>
      <c r="AB70" s="16"/>
      <c r="AC70" s="90">
        <v>36</v>
      </c>
      <c r="AD70" s="90">
        <v>0</v>
      </c>
      <c r="AE70" s="90">
        <v>58</v>
      </c>
      <c r="AF70" t="s">
        <v>651</v>
      </c>
      <c r="AG70" t="s">
        <v>651</v>
      </c>
      <c r="AH70" t="s">
        <v>651</v>
      </c>
      <c r="AI70" t="s">
        <v>661</v>
      </c>
      <c r="AJ70" t="s">
        <v>652</v>
      </c>
    </row>
    <row r="71" spans="1:37">
      <c r="A71" s="47">
        <v>1083916</v>
      </c>
      <c r="B71" s="23">
        <v>40295</v>
      </c>
      <c r="C71" s="24" t="s">
        <v>200</v>
      </c>
      <c r="D71" s="24" t="s">
        <v>27</v>
      </c>
      <c r="E71" s="24" t="s">
        <v>0</v>
      </c>
      <c r="F71" s="23">
        <v>23816</v>
      </c>
      <c r="G71" s="25">
        <v>45</v>
      </c>
      <c r="H71" s="76" t="s">
        <v>5</v>
      </c>
      <c r="I71" s="26" t="s">
        <v>610</v>
      </c>
      <c r="J71" s="19">
        <v>96.5</v>
      </c>
      <c r="K71" s="19">
        <v>165.1</v>
      </c>
      <c r="L71" s="19">
        <v>35.4</v>
      </c>
      <c r="M71" s="27">
        <v>0.32361111111111113</v>
      </c>
      <c r="N71" s="27">
        <v>0.38055555555555554</v>
      </c>
      <c r="O71" s="27">
        <f t="shared" si="8"/>
        <v>5.6944444444444409E-2</v>
      </c>
      <c r="P71" s="31">
        <v>40324</v>
      </c>
      <c r="Q71" s="98">
        <v>-3.4</v>
      </c>
      <c r="R71" s="16">
        <v>25.8</v>
      </c>
      <c r="S71" s="16">
        <v>69.400000000000006</v>
      </c>
      <c r="T71" s="16">
        <v>28.4</v>
      </c>
      <c r="U71" s="16">
        <v>73.8</v>
      </c>
      <c r="V71" s="16">
        <f t="shared" si="9"/>
        <v>2.5999999999999979</v>
      </c>
      <c r="W71" s="16">
        <f t="shared" si="10"/>
        <v>4.3999999999999915</v>
      </c>
      <c r="X71" s="40">
        <f t="shared" si="11"/>
        <v>3.4999999999999947</v>
      </c>
      <c r="Y71" s="108" t="s">
        <v>684</v>
      </c>
      <c r="Z71" s="22">
        <v>119.4</v>
      </c>
      <c r="AA71" s="22">
        <v>114.2</v>
      </c>
      <c r="AB71" s="16"/>
      <c r="AC71" s="90">
        <v>32</v>
      </c>
      <c r="AD71" s="90">
        <v>4</v>
      </c>
      <c r="AE71" s="90">
        <v>52</v>
      </c>
      <c r="AF71" t="s">
        <v>651</v>
      </c>
      <c r="AG71" t="s">
        <v>651</v>
      </c>
      <c r="AH71" t="s">
        <v>651</v>
      </c>
      <c r="AI71" t="s">
        <v>661</v>
      </c>
      <c r="AJ71" t="s">
        <v>652</v>
      </c>
    </row>
    <row r="72" spans="1:37">
      <c r="A72" s="47">
        <v>1086342</v>
      </c>
      <c r="B72" s="44">
        <v>40309</v>
      </c>
      <c r="C72" s="45" t="s">
        <v>201</v>
      </c>
      <c r="D72" s="45" t="s">
        <v>10</v>
      </c>
      <c r="E72" s="45" t="s">
        <v>8</v>
      </c>
      <c r="F72" s="44">
        <v>10525</v>
      </c>
      <c r="G72" s="46">
        <v>81</v>
      </c>
      <c r="H72" s="78" t="s">
        <v>1</v>
      </c>
      <c r="I72" s="43" t="s">
        <v>610</v>
      </c>
      <c r="J72" s="47">
        <v>83</v>
      </c>
      <c r="K72" s="47">
        <v>172.7</v>
      </c>
      <c r="L72" s="47">
        <v>27.8</v>
      </c>
      <c r="M72" s="48">
        <v>0.32083333333333336</v>
      </c>
      <c r="N72" s="48">
        <v>0.37638888888888888</v>
      </c>
      <c r="O72" s="48">
        <f t="shared" si="8"/>
        <v>5.5555555555555525E-2</v>
      </c>
      <c r="P72" s="49">
        <v>40359</v>
      </c>
      <c r="Q72" s="101">
        <v>-9</v>
      </c>
      <c r="R72" s="50">
        <v>27.2</v>
      </c>
      <c r="S72" s="50">
        <v>79.599999999999994</v>
      </c>
      <c r="T72" s="50">
        <v>15</v>
      </c>
      <c r="U72" s="50">
        <v>66.599999999999994</v>
      </c>
      <c r="V72" s="50">
        <f t="shared" si="9"/>
        <v>-12.2</v>
      </c>
      <c r="W72" s="50">
        <f t="shared" si="10"/>
        <v>-13</v>
      </c>
      <c r="X72" s="51">
        <f t="shared" si="11"/>
        <v>12.6</v>
      </c>
      <c r="Y72" s="110" t="s">
        <v>651</v>
      </c>
      <c r="Z72" s="50">
        <v>115.4</v>
      </c>
      <c r="AA72" s="50">
        <v>127.2</v>
      </c>
      <c r="AB72" s="50"/>
      <c r="AC72" s="90">
        <v>36</v>
      </c>
      <c r="AD72" s="90">
        <v>2.5</v>
      </c>
      <c r="AE72" s="90">
        <v>56</v>
      </c>
      <c r="AF72" t="s">
        <v>651</v>
      </c>
      <c r="AG72" t="s">
        <v>651</v>
      </c>
      <c r="AH72" t="s">
        <v>651</v>
      </c>
      <c r="AI72" t="s">
        <v>661</v>
      </c>
      <c r="AJ72" t="s">
        <v>652</v>
      </c>
    </row>
    <row r="73" spans="1:37" s="42" customFormat="1">
      <c r="A73" s="72" t="s">
        <v>642</v>
      </c>
      <c r="B73" s="84"/>
      <c r="C73" s="84"/>
      <c r="D73" s="84" t="s">
        <v>643</v>
      </c>
      <c r="E73" s="84">
        <f>COUNTIF(E2:E72, "F")</f>
        <v>40</v>
      </c>
      <c r="F73" s="84" t="s">
        <v>604</v>
      </c>
      <c r="G73" s="85">
        <f>AVERAGE(G2:G72)</f>
        <v>62.87323943661972</v>
      </c>
      <c r="H73" s="86"/>
      <c r="I73" s="84" t="s">
        <v>645</v>
      </c>
      <c r="J73" s="84">
        <f>COUNTIF(H2:H72, "L")</f>
        <v>31</v>
      </c>
      <c r="K73" s="84" t="s">
        <v>606</v>
      </c>
      <c r="L73" s="84">
        <f>AVERAGE(L2:L72)</f>
        <v>29.366197183098592</v>
      </c>
      <c r="M73" s="84"/>
      <c r="N73" s="84" t="s">
        <v>647</v>
      </c>
      <c r="O73" s="87">
        <f>AVERAGE(O2:O72)</f>
        <v>6.5385367762128319E-2</v>
      </c>
      <c r="P73" s="84" t="s">
        <v>685</v>
      </c>
      <c r="Q73" s="102">
        <f>AVERAGE(Q2:Q72)</f>
        <v>-5.1161764705882362</v>
      </c>
      <c r="R73" s="88"/>
      <c r="S73" s="88"/>
      <c r="T73" s="88"/>
      <c r="U73" s="88"/>
      <c r="V73" s="88"/>
      <c r="W73" s="88" t="s">
        <v>648</v>
      </c>
      <c r="X73" s="89">
        <f>AVERAGE(X2:X72)</f>
        <v>7.9725352112676067</v>
      </c>
      <c r="Y73" s="111">
        <f>COUNTIF(Y2:Y72, "Yes")</f>
        <v>44</v>
      </c>
      <c r="Z73" s="111" t="s">
        <v>684</v>
      </c>
      <c r="AA73" s="88"/>
      <c r="AB73" s="97" t="s">
        <v>674</v>
      </c>
      <c r="AC73" s="91" t="s">
        <v>653</v>
      </c>
      <c r="AD73" s="91">
        <v>-5</v>
      </c>
      <c r="AE73" s="91">
        <f>MIN(AE2:AE72)</f>
        <v>50</v>
      </c>
      <c r="AF73" s="96" t="s">
        <v>673</v>
      </c>
      <c r="AG73" s="96" t="s">
        <v>672</v>
      </c>
      <c r="AH73" s="96" t="s">
        <v>671</v>
      </c>
      <c r="AI73" s="96" t="s">
        <v>670</v>
      </c>
      <c r="AJ73" s="96" t="s">
        <v>668</v>
      </c>
      <c r="AK73" s="96" t="s">
        <v>669</v>
      </c>
    </row>
    <row r="74" spans="1:37" s="42" customFormat="1">
      <c r="A74" s="72"/>
      <c r="B74" s="84" t="s">
        <v>649</v>
      </c>
      <c r="C74" s="84"/>
      <c r="D74" s="84" t="s">
        <v>644</v>
      </c>
      <c r="E74" s="84">
        <f>COUNTIF(E2:E72, "M")</f>
        <v>31</v>
      </c>
      <c r="F74" s="84"/>
      <c r="G74" s="84"/>
      <c r="H74" s="86"/>
      <c r="I74" s="84" t="s">
        <v>646</v>
      </c>
      <c r="J74" s="84">
        <f>COUNTIF(H2:H72, "R")</f>
        <v>40</v>
      </c>
      <c r="K74" s="84" t="s">
        <v>678</v>
      </c>
      <c r="L74" s="84">
        <f>MIN(L2:L72)</f>
        <v>18.3</v>
      </c>
      <c r="M74" s="84"/>
      <c r="N74" s="84"/>
      <c r="O74" s="87">
        <f>MIN(O2:O72)</f>
        <v>4.9305555555555602E-2</v>
      </c>
      <c r="P74" s="84"/>
      <c r="Q74" s="102"/>
      <c r="R74" s="88"/>
      <c r="S74" s="88"/>
      <c r="T74" s="88"/>
      <c r="U74" s="88"/>
      <c r="V74" s="88"/>
      <c r="W74" s="88"/>
      <c r="X74" s="89"/>
      <c r="Y74" s="111">
        <f>COUNTIF(Y2:Y72, "No")</f>
        <v>27</v>
      </c>
      <c r="Z74" s="111" t="s">
        <v>651</v>
      </c>
      <c r="AA74" s="88"/>
      <c r="AB74" s="97" t="s">
        <v>675</v>
      </c>
      <c r="AC74" s="91" t="s">
        <v>657</v>
      </c>
      <c r="AD74" s="91">
        <v>12</v>
      </c>
      <c r="AE74" s="91">
        <f>MAX(AE2:AE72)</f>
        <v>64</v>
      </c>
      <c r="AF74" s="73">
        <v>2</v>
      </c>
      <c r="AG74" s="73">
        <f>COUNTIF(AG2:AG72, "short")</f>
        <v>4</v>
      </c>
      <c r="AH74" s="73">
        <f>COUNTIF(AH2:AH72, "short")</f>
        <v>1</v>
      </c>
      <c r="AI74" s="42">
        <f>COUNTIF(AI2:AI72, "pe/ceramic")</f>
        <v>12</v>
      </c>
    </row>
    <row r="75" spans="1:37" s="42" customFormat="1">
      <c r="A75" s="52"/>
      <c r="B75" s="56"/>
      <c r="C75" s="56"/>
      <c r="D75" s="56"/>
      <c r="E75" s="56"/>
      <c r="F75" s="56" t="s">
        <v>678</v>
      </c>
      <c r="G75" s="55">
        <f>MIN(G2:G72)</f>
        <v>32</v>
      </c>
      <c r="H75" s="79"/>
      <c r="I75" s="56"/>
      <c r="J75" s="56"/>
      <c r="K75" s="56" t="s">
        <v>679</v>
      </c>
      <c r="L75" s="56">
        <f>MAX(L2:L72)</f>
        <v>40.6</v>
      </c>
      <c r="M75" s="56"/>
      <c r="N75" s="56"/>
      <c r="O75" s="57">
        <f>MAX(O2:O72)</f>
        <v>0.10277777777777775</v>
      </c>
      <c r="P75" s="56"/>
      <c r="Q75" s="100"/>
      <c r="R75" s="73"/>
      <c r="S75" s="73"/>
      <c r="T75" s="73"/>
      <c r="U75" s="73"/>
      <c r="V75" s="73"/>
      <c r="W75" s="73"/>
      <c r="X75" s="73"/>
      <c r="Y75" s="112"/>
      <c r="Z75" s="73"/>
      <c r="AA75" s="73"/>
      <c r="AB75" s="97" t="s">
        <v>677</v>
      </c>
      <c r="AC75" s="91">
        <f>MODE(AC2:AC72)</f>
        <v>36</v>
      </c>
      <c r="AD75" s="91">
        <f>MODE(AD2:AD72)</f>
        <v>4</v>
      </c>
      <c r="AE75" s="91">
        <f>MODE(AE2:AE72)</f>
        <v>56</v>
      </c>
      <c r="AF75" s="73"/>
      <c r="AG75" s="73"/>
      <c r="AH75" s="73"/>
    </row>
    <row r="76" spans="1:37" s="42" customFormat="1">
      <c r="A76" s="52"/>
      <c r="B76" s="56"/>
      <c r="C76" s="56"/>
      <c r="D76" s="56"/>
      <c r="E76" s="56"/>
      <c r="F76" s="56" t="s">
        <v>679</v>
      </c>
      <c r="G76" s="55">
        <f>MAX(G2:G72)</f>
        <v>87</v>
      </c>
      <c r="H76" s="79"/>
      <c r="I76" s="56"/>
      <c r="J76" s="56"/>
      <c r="K76" s="56"/>
      <c r="L76" s="56"/>
      <c r="M76" s="56"/>
      <c r="N76" s="56"/>
      <c r="O76" s="56"/>
      <c r="P76" s="56"/>
      <c r="Q76" s="100"/>
      <c r="R76" s="73"/>
      <c r="S76" s="73"/>
      <c r="T76" s="73"/>
      <c r="U76" s="73"/>
      <c r="V76" s="73"/>
      <c r="W76" s="73"/>
      <c r="X76" s="74"/>
      <c r="Y76" s="112"/>
      <c r="Z76" s="73"/>
      <c r="AA76" s="73"/>
      <c r="AB76" s="73"/>
      <c r="AC76" s="91"/>
      <c r="AD76" s="91"/>
      <c r="AE76" s="91"/>
      <c r="AF76" s="73"/>
      <c r="AG76" s="73"/>
      <c r="AH76" s="73"/>
    </row>
    <row r="77" spans="1:37" s="42" customFormat="1">
      <c r="A77" s="52"/>
      <c r="B77" s="56"/>
      <c r="C77" s="56"/>
      <c r="D77" s="56"/>
      <c r="E77" s="56"/>
      <c r="F77" s="56"/>
      <c r="G77" s="56"/>
      <c r="H77" s="79"/>
      <c r="I77" s="56"/>
      <c r="J77" s="56"/>
      <c r="K77" s="56"/>
      <c r="L77" s="56"/>
      <c r="M77" s="56"/>
      <c r="N77" s="56"/>
      <c r="O77" s="56"/>
      <c r="P77" s="56"/>
      <c r="Q77" s="100"/>
      <c r="R77" s="73"/>
      <c r="S77" s="73"/>
      <c r="T77" s="73"/>
      <c r="U77" s="73"/>
      <c r="V77" s="73"/>
      <c r="W77" s="73"/>
      <c r="X77" s="74"/>
      <c r="Y77" s="112"/>
      <c r="Z77" s="73"/>
      <c r="AA77" s="73"/>
      <c r="AB77" s="73"/>
      <c r="AC77" s="91"/>
      <c r="AD77" s="91"/>
      <c r="AE77" s="91"/>
      <c r="AF77" s="73"/>
      <c r="AG77" s="73"/>
      <c r="AH77" s="73"/>
    </row>
    <row r="78" spans="1:37" s="42" customFormat="1">
      <c r="A78" s="52"/>
      <c r="B78" s="56"/>
      <c r="C78" s="56"/>
      <c r="D78" s="56"/>
      <c r="E78" s="56"/>
      <c r="F78" s="56"/>
      <c r="G78" s="56"/>
      <c r="H78" s="79"/>
      <c r="I78" s="56"/>
      <c r="J78" s="56"/>
      <c r="K78" s="56"/>
      <c r="L78" s="56"/>
      <c r="M78" s="56"/>
      <c r="N78" s="56"/>
      <c r="O78" s="56"/>
      <c r="P78" s="56"/>
      <c r="Q78" s="100"/>
      <c r="R78" s="73"/>
      <c r="S78" s="73"/>
      <c r="T78" s="73"/>
      <c r="U78" s="73"/>
      <c r="V78" s="73"/>
      <c r="W78" s="73"/>
      <c r="X78" s="74"/>
      <c r="Y78" s="112"/>
      <c r="Z78" s="73"/>
      <c r="AA78" s="73"/>
      <c r="AB78" s="73"/>
      <c r="AC78" s="91"/>
      <c r="AD78" s="91"/>
      <c r="AE78" s="91"/>
      <c r="AF78" s="73"/>
      <c r="AG78" s="73"/>
      <c r="AH78" s="73"/>
    </row>
    <row r="79" spans="1:37" s="42" customFormat="1">
      <c r="A79" s="52"/>
      <c r="B79" s="53"/>
      <c r="C79" s="54"/>
      <c r="D79" s="54"/>
      <c r="E79" s="54"/>
      <c r="F79" s="53"/>
      <c r="G79" s="55"/>
      <c r="H79" s="79"/>
      <c r="I79" s="52"/>
      <c r="J79" s="56"/>
      <c r="K79" s="56"/>
      <c r="L79" s="56"/>
      <c r="M79" s="57"/>
      <c r="N79" s="57"/>
      <c r="O79" s="57"/>
      <c r="P79" s="58"/>
      <c r="Q79" s="100"/>
      <c r="X79" s="59"/>
      <c r="Y79" s="109"/>
      <c r="AC79" s="92"/>
      <c r="AD79" s="92"/>
      <c r="AE79" s="92"/>
    </row>
    <row r="80" spans="1:37" s="42" customFormat="1">
      <c r="A80" s="52"/>
      <c r="B80" s="53"/>
      <c r="C80" s="54"/>
      <c r="D80" s="54"/>
      <c r="E80" s="54"/>
      <c r="F80" s="53"/>
      <c r="G80" s="55"/>
      <c r="H80" s="79"/>
      <c r="I80" s="52"/>
      <c r="J80" s="56"/>
      <c r="K80" s="56"/>
      <c r="L80" s="56"/>
      <c r="M80" s="57"/>
      <c r="N80" s="57"/>
      <c r="O80" s="57"/>
      <c r="P80" s="58"/>
      <c r="Q80" s="100"/>
      <c r="X80" s="59"/>
      <c r="Y80" s="109"/>
      <c r="AC80" s="92"/>
      <c r="AD80" s="92"/>
      <c r="AE80" s="92"/>
    </row>
    <row r="81" spans="1:31" s="42" customFormat="1">
      <c r="A81" s="52"/>
      <c r="B81" s="53"/>
      <c r="C81" s="54"/>
      <c r="D81" s="54"/>
      <c r="E81" s="54"/>
      <c r="F81" s="53"/>
      <c r="G81" s="55"/>
      <c r="H81" s="79"/>
      <c r="I81" s="52"/>
      <c r="J81" s="56"/>
      <c r="K81" s="56"/>
      <c r="L81" s="56"/>
      <c r="M81" s="57"/>
      <c r="N81" s="57"/>
      <c r="O81" s="57"/>
      <c r="P81" s="58"/>
      <c r="Q81" s="100"/>
      <c r="X81" s="59"/>
      <c r="Y81" s="109"/>
      <c r="AC81" s="92"/>
      <c r="AD81" s="92"/>
      <c r="AE81" s="92"/>
    </row>
    <row r="82" spans="1:31" s="42" customFormat="1">
      <c r="A82" s="52"/>
      <c r="B82" s="53"/>
      <c r="C82" s="54"/>
      <c r="D82" s="54"/>
      <c r="E82" s="54"/>
      <c r="F82" s="53"/>
      <c r="G82" s="55"/>
      <c r="H82" s="79"/>
      <c r="I82" s="52"/>
      <c r="J82" s="56"/>
      <c r="K82" s="56"/>
      <c r="L82" s="56"/>
      <c r="M82" s="57"/>
      <c r="N82" s="57"/>
      <c r="O82" s="57"/>
      <c r="P82" s="58"/>
      <c r="Q82" s="100"/>
      <c r="X82" s="59"/>
      <c r="Y82" s="109"/>
      <c r="AC82" s="92"/>
      <c r="AD82" s="92"/>
      <c r="AE82" s="92"/>
    </row>
    <row r="83" spans="1:31" s="42" customFormat="1">
      <c r="A83" s="52"/>
      <c r="B83" s="53"/>
      <c r="C83" s="54"/>
      <c r="D83" s="54"/>
      <c r="E83" s="54"/>
      <c r="F83" s="53"/>
      <c r="G83" s="55"/>
      <c r="H83" s="79"/>
      <c r="I83" s="52"/>
      <c r="J83" s="56"/>
      <c r="K83" s="56"/>
      <c r="L83" s="56"/>
      <c r="M83" s="57"/>
      <c r="N83" s="57"/>
      <c r="O83" s="57"/>
      <c r="P83" s="58"/>
      <c r="Q83" s="100"/>
      <c r="X83" s="59"/>
      <c r="Y83" s="109"/>
      <c r="AC83" s="92"/>
      <c r="AD83" s="92"/>
      <c r="AE83" s="92"/>
    </row>
    <row r="84" spans="1:31" s="42" customFormat="1">
      <c r="A84" s="52"/>
      <c r="B84" s="53"/>
      <c r="C84" s="54"/>
      <c r="D84" s="54"/>
      <c r="E84" s="54"/>
      <c r="F84" s="53"/>
      <c r="G84" s="55"/>
      <c r="H84" s="79"/>
      <c r="I84" s="52"/>
      <c r="J84" s="56"/>
      <c r="K84" s="56"/>
      <c r="L84" s="56"/>
      <c r="M84" s="57"/>
      <c r="N84" s="57"/>
      <c r="O84" s="57"/>
      <c r="P84" s="58"/>
      <c r="Q84" s="100"/>
      <c r="X84" s="59"/>
      <c r="Y84" s="109"/>
      <c r="AC84" s="92"/>
      <c r="AD84" s="92"/>
      <c r="AE84" s="92"/>
    </row>
    <row r="85" spans="1:31" s="42" customFormat="1">
      <c r="A85" s="52"/>
      <c r="B85" s="53"/>
      <c r="C85" s="54"/>
      <c r="D85" s="54"/>
      <c r="E85" s="54"/>
      <c r="F85" s="53"/>
      <c r="G85" s="55"/>
      <c r="H85" s="79"/>
      <c r="I85" s="52"/>
      <c r="J85" s="56"/>
      <c r="K85" s="56"/>
      <c r="L85" s="56"/>
      <c r="M85" s="57"/>
      <c r="N85" s="57"/>
      <c r="O85" s="57"/>
      <c r="P85" s="58"/>
      <c r="Q85" s="100"/>
      <c r="X85" s="59"/>
      <c r="Y85" s="109"/>
      <c r="AC85" s="92"/>
      <c r="AD85" s="92"/>
      <c r="AE85" s="92"/>
    </row>
    <row r="86" spans="1:31" s="42" customFormat="1">
      <c r="A86" s="52"/>
      <c r="B86" s="53"/>
      <c r="C86" s="54"/>
      <c r="D86" s="54"/>
      <c r="E86" s="54"/>
      <c r="F86" s="53"/>
      <c r="G86" s="55"/>
      <c r="H86" s="79"/>
      <c r="I86" s="52"/>
      <c r="J86" s="56"/>
      <c r="K86" s="56"/>
      <c r="L86" s="56"/>
      <c r="M86" s="57"/>
      <c r="N86" s="57"/>
      <c r="O86" s="57"/>
      <c r="P86" s="58"/>
      <c r="Q86" s="100"/>
      <c r="X86" s="59"/>
      <c r="Y86" s="109"/>
      <c r="AC86" s="92"/>
      <c r="AD86" s="92"/>
      <c r="AE86" s="92"/>
    </row>
    <row r="87" spans="1:31" s="42" customFormat="1">
      <c r="A87" s="52"/>
      <c r="B87" s="53"/>
      <c r="C87" s="54"/>
      <c r="D87" s="54"/>
      <c r="E87" s="54"/>
      <c r="F87" s="53"/>
      <c r="G87" s="55"/>
      <c r="H87" s="79"/>
      <c r="I87" s="52"/>
      <c r="J87" s="56"/>
      <c r="K87" s="56"/>
      <c r="L87" s="56"/>
      <c r="M87" s="57"/>
      <c r="N87" s="57"/>
      <c r="O87" s="57"/>
      <c r="P87" s="58"/>
      <c r="Q87" s="100"/>
      <c r="X87" s="59"/>
      <c r="Y87" s="109"/>
      <c r="AC87" s="92"/>
      <c r="AD87" s="92"/>
      <c r="AE87" s="92"/>
    </row>
    <row r="88" spans="1:31" s="42" customFormat="1">
      <c r="A88" s="52"/>
      <c r="B88" s="53"/>
      <c r="C88" s="54"/>
      <c r="D88" s="54"/>
      <c r="E88" s="54"/>
      <c r="F88" s="53"/>
      <c r="G88" s="55"/>
      <c r="H88" s="79"/>
      <c r="I88" s="52"/>
      <c r="J88" s="56"/>
      <c r="K88" s="56"/>
      <c r="L88" s="56"/>
      <c r="M88" s="57"/>
      <c r="N88" s="57"/>
      <c r="O88" s="57"/>
      <c r="P88" s="58"/>
      <c r="Q88" s="100"/>
      <c r="X88" s="59"/>
      <c r="Y88" s="109"/>
      <c r="AC88" s="92"/>
      <c r="AD88" s="92"/>
      <c r="AE88" s="92"/>
    </row>
    <row r="89" spans="1:31" s="42" customFormat="1">
      <c r="A89" s="52"/>
      <c r="B89" s="53"/>
      <c r="C89" s="54"/>
      <c r="D89" s="54"/>
      <c r="E89" s="54"/>
      <c r="F89" s="53"/>
      <c r="G89" s="55"/>
      <c r="H89" s="79"/>
      <c r="I89" s="52"/>
      <c r="J89" s="56"/>
      <c r="K89" s="56"/>
      <c r="L89" s="56"/>
      <c r="M89" s="57"/>
      <c r="N89" s="57"/>
      <c r="O89" s="57"/>
      <c r="P89" s="58"/>
      <c r="Q89" s="100"/>
      <c r="X89" s="59"/>
      <c r="Y89" s="109"/>
      <c r="AC89" s="92"/>
      <c r="AD89" s="92"/>
      <c r="AE89" s="92"/>
    </row>
    <row r="90" spans="1:31" s="42" customFormat="1">
      <c r="A90" s="52"/>
      <c r="B90" s="53"/>
      <c r="C90" s="54"/>
      <c r="D90" s="54"/>
      <c r="E90" s="54"/>
      <c r="F90" s="53"/>
      <c r="G90" s="55"/>
      <c r="H90" s="79"/>
      <c r="I90" s="52"/>
      <c r="J90" s="56"/>
      <c r="K90" s="56"/>
      <c r="L90" s="56"/>
      <c r="M90" s="57"/>
      <c r="N90" s="57"/>
      <c r="O90" s="57"/>
      <c r="P90" s="58"/>
      <c r="Q90" s="100"/>
      <c r="X90" s="59"/>
      <c r="Y90" s="109"/>
      <c r="AC90" s="92"/>
      <c r="AD90" s="92"/>
      <c r="AE90" s="92"/>
    </row>
    <row r="91" spans="1:31" s="42" customFormat="1">
      <c r="A91" s="52"/>
      <c r="B91" s="53"/>
      <c r="C91" s="54"/>
      <c r="D91" s="54"/>
      <c r="E91" s="54"/>
      <c r="F91" s="53"/>
      <c r="G91" s="55"/>
      <c r="H91" s="79"/>
      <c r="I91" s="52"/>
      <c r="J91" s="56"/>
      <c r="K91" s="56"/>
      <c r="L91" s="56"/>
      <c r="M91" s="57"/>
      <c r="N91" s="57"/>
      <c r="O91" s="57"/>
      <c r="P91" s="58"/>
      <c r="Q91" s="100"/>
      <c r="X91" s="59"/>
      <c r="Y91" s="109"/>
      <c r="AC91" s="92"/>
      <c r="AD91" s="92"/>
      <c r="AE91" s="92"/>
    </row>
    <row r="92" spans="1:31" s="69" customFormat="1">
      <c r="A92" s="60"/>
      <c r="B92" s="61"/>
      <c r="C92" s="62"/>
      <c r="D92" s="62"/>
      <c r="E92" s="62"/>
      <c r="F92" s="61"/>
      <c r="G92" s="63"/>
      <c r="H92" s="80"/>
      <c r="I92" s="62"/>
      <c r="J92" s="64"/>
      <c r="K92" s="64"/>
      <c r="L92" s="64"/>
      <c r="M92" s="65"/>
      <c r="N92" s="65"/>
      <c r="O92" s="65"/>
      <c r="P92" s="66"/>
      <c r="Q92" s="103"/>
      <c r="R92" s="67"/>
      <c r="S92" s="67"/>
      <c r="T92" s="67"/>
      <c r="U92" s="67"/>
      <c r="V92" s="67"/>
      <c r="W92" s="67"/>
      <c r="X92" s="68"/>
      <c r="Y92" s="113"/>
      <c r="Z92" s="67"/>
      <c r="AA92" s="67"/>
      <c r="AC92" s="93"/>
      <c r="AD92" s="93"/>
      <c r="AE92" s="93"/>
    </row>
    <row r="93" spans="1:31" s="69" customFormat="1">
      <c r="H93" s="81"/>
      <c r="J93" s="70"/>
      <c r="K93" s="70"/>
      <c r="L93" s="70"/>
      <c r="M93" s="71"/>
      <c r="N93" s="71"/>
      <c r="O93" s="71"/>
      <c r="Q93" s="104"/>
      <c r="Y93" s="114"/>
      <c r="AC93" s="93"/>
      <c r="AD93" s="93"/>
      <c r="AE93" s="93"/>
    </row>
    <row r="94" spans="1:31" s="69" customFormat="1">
      <c r="H94" s="81"/>
      <c r="J94" s="70"/>
      <c r="K94" s="70"/>
      <c r="L94" s="70"/>
      <c r="M94" s="71"/>
      <c r="N94" s="71"/>
      <c r="O94" s="71"/>
      <c r="Q94" s="104"/>
      <c r="Y94" s="114"/>
      <c r="AC94" s="93"/>
      <c r="AD94" s="93"/>
      <c r="AE94" s="93"/>
    </row>
    <row r="95" spans="1:31" s="69" customFormat="1">
      <c r="H95" s="81"/>
      <c r="J95" s="70"/>
      <c r="K95" s="70"/>
      <c r="L95" s="70"/>
      <c r="M95" s="71"/>
      <c r="N95" s="71"/>
      <c r="O95" s="71"/>
      <c r="Q95" s="104"/>
      <c r="Y95" s="114"/>
      <c r="AC95" s="93"/>
      <c r="AD95" s="93"/>
      <c r="AE95" s="93"/>
    </row>
    <row r="96" spans="1:31" s="69" customFormat="1">
      <c r="H96" s="81"/>
      <c r="J96" s="70"/>
      <c r="K96" s="70"/>
      <c r="L96" s="70"/>
      <c r="M96" s="71"/>
      <c r="N96" s="71"/>
      <c r="O96" s="71"/>
      <c r="Q96" s="104"/>
      <c r="Y96" s="114"/>
      <c r="AC96" s="93"/>
      <c r="AD96" s="93"/>
      <c r="AE96" s="93"/>
    </row>
    <row r="97" spans="8:31" s="69" customFormat="1">
      <c r="H97" s="81"/>
      <c r="J97" s="70"/>
      <c r="K97" s="70"/>
      <c r="L97" s="70"/>
      <c r="M97" s="71"/>
      <c r="N97" s="71"/>
      <c r="O97" s="71"/>
      <c r="Q97" s="104"/>
      <c r="Y97" s="114"/>
      <c r="AC97" s="93"/>
      <c r="AD97" s="93"/>
      <c r="AE97" s="93"/>
    </row>
    <row r="98" spans="8:31" s="69" customFormat="1">
      <c r="H98" s="81"/>
      <c r="J98" s="70"/>
      <c r="K98" s="70"/>
      <c r="L98" s="70"/>
      <c r="M98" s="71"/>
      <c r="N98" s="71"/>
      <c r="O98" s="71"/>
      <c r="Q98" s="104"/>
      <c r="Y98" s="114"/>
      <c r="AC98" s="93"/>
      <c r="AD98" s="93"/>
      <c r="AE98" s="93"/>
    </row>
    <row r="99" spans="8:31" s="69" customFormat="1">
      <c r="H99" s="81"/>
      <c r="J99" s="70"/>
      <c r="K99" s="70"/>
      <c r="L99" s="70"/>
      <c r="M99" s="71"/>
      <c r="N99" s="71"/>
      <c r="O99" s="71"/>
      <c r="Q99" s="104"/>
      <c r="Y99" s="114"/>
      <c r="AC99" s="93"/>
      <c r="AD99" s="93"/>
      <c r="AE99" s="93"/>
    </row>
    <row r="100" spans="8:31" s="69" customFormat="1">
      <c r="H100" s="81"/>
      <c r="J100" s="70"/>
      <c r="K100" s="70"/>
      <c r="L100" s="70"/>
      <c r="M100" s="71"/>
      <c r="N100" s="71"/>
      <c r="O100" s="71"/>
      <c r="Q100" s="104"/>
      <c r="Y100" s="114"/>
      <c r="AC100" s="93"/>
      <c r="AD100" s="93"/>
      <c r="AE100" s="93"/>
    </row>
    <row r="101" spans="8:31" s="69" customFormat="1">
      <c r="H101" s="81"/>
      <c r="J101" s="70"/>
      <c r="K101" s="70"/>
      <c r="L101" s="70"/>
      <c r="M101" s="71"/>
      <c r="N101" s="71"/>
      <c r="O101" s="71"/>
      <c r="Q101" s="104"/>
      <c r="Y101" s="114"/>
      <c r="AC101" s="93"/>
      <c r="AD101" s="93"/>
      <c r="AE101" s="93"/>
    </row>
    <row r="102" spans="8:31" s="69" customFormat="1">
      <c r="H102" s="81"/>
      <c r="J102" s="70"/>
      <c r="K102" s="70"/>
      <c r="L102" s="70"/>
      <c r="M102" s="71"/>
      <c r="N102" s="71"/>
      <c r="O102" s="71"/>
      <c r="Q102" s="104"/>
      <c r="Y102" s="114"/>
      <c r="AC102" s="93"/>
      <c r="AD102" s="93"/>
      <c r="AE102" s="93"/>
    </row>
    <row r="103" spans="8:31" s="69" customFormat="1">
      <c r="H103" s="81"/>
      <c r="J103" s="70"/>
      <c r="K103" s="70"/>
      <c r="L103" s="70"/>
      <c r="M103" s="71"/>
      <c r="N103" s="71"/>
      <c r="O103" s="71"/>
      <c r="Q103" s="104"/>
      <c r="Y103" s="114"/>
      <c r="AC103" s="93"/>
      <c r="AD103" s="93"/>
      <c r="AE103" s="93"/>
    </row>
    <row r="104" spans="8:31" s="69" customFormat="1">
      <c r="H104" s="81"/>
      <c r="J104" s="70"/>
      <c r="K104" s="70"/>
      <c r="L104" s="70"/>
      <c r="M104" s="71"/>
      <c r="N104" s="71"/>
      <c r="O104" s="71"/>
      <c r="Q104" s="104"/>
      <c r="Y104" s="114"/>
      <c r="AC104" s="93"/>
      <c r="AD104" s="93"/>
      <c r="AE104" s="93"/>
    </row>
    <row r="105" spans="8:31" s="69" customFormat="1">
      <c r="H105" s="81"/>
      <c r="J105" s="70"/>
      <c r="K105" s="70"/>
      <c r="L105" s="70"/>
      <c r="M105" s="71"/>
      <c r="N105" s="71"/>
      <c r="O105" s="71"/>
      <c r="Q105" s="104"/>
      <c r="Y105" s="114"/>
      <c r="AC105" s="93"/>
      <c r="AD105" s="93"/>
      <c r="AE105" s="93"/>
    </row>
    <row r="106" spans="8:31" s="69" customFormat="1">
      <c r="H106" s="81"/>
      <c r="J106" s="70"/>
      <c r="K106" s="70"/>
      <c r="L106" s="70"/>
      <c r="M106" s="71"/>
      <c r="N106" s="71"/>
      <c r="O106" s="71"/>
      <c r="Q106" s="104"/>
      <c r="Y106" s="114"/>
      <c r="AC106" s="93"/>
      <c r="AD106" s="93"/>
      <c r="AE106" s="93"/>
    </row>
    <row r="107" spans="8:31" s="69" customFormat="1">
      <c r="H107" s="81"/>
      <c r="J107" s="70"/>
      <c r="K107" s="70"/>
      <c r="L107" s="70"/>
      <c r="M107" s="71"/>
      <c r="N107" s="71"/>
      <c r="O107" s="71"/>
      <c r="Q107" s="104"/>
      <c r="Y107" s="114"/>
      <c r="AC107" s="93"/>
      <c r="AD107" s="93"/>
      <c r="AE107" s="93"/>
    </row>
    <row r="108" spans="8:31" s="69" customFormat="1">
      <c r="H108" s="81"/>
      <c r="J108" s="70"/>
      <c r="K108" s="70"/>
      <c r="L108" s="70"/>
      <c r="M108" s="71"/>
      <c r="N108" s="71"/>
      <c r="O108" s="71"/>
      <c r="Q108" s="104"/>
      <c r="Y108" s="114"/>
      <c r="AC108" s="93"/>
      <c r="AD108" s="93"/>
      <c r="AE108" s="93"/>
    </row>
    <row r="109" spans="8:31" s="69" customFormat="1">
      <c r="H109" s="81"/>
      <c r="J109" s="70"/>
      <c r="K109" s="70"/>
      <c r="L109" s="70"/>
      <c r="M109" s="71"/>
      <c r="N109" s="71"/>
      <c r="O109" s="71"/>
      <c r="Q109" s="104"/>
      <c r="Y109" s="114"/>
      <c r="AC109" s="93"/>
      <c r="AD109" s="93"/>
      <c r="AE109" s="93"/>
    </row>
    <row r="110" spans="8:31" s="69" customFormat="1">
      <c r="H110" s="81"/>
      <c r="J110" s="70"/>
      <c r="K110" s="70"/>
      <c r="L110" s="70"/>
      <c r="M110" s="71"/>
      <c r="N110" s="71"/>
      <c r="O110" s="71"/>
      <c r="Q110" s="104"/>
      <c r="Y110" s="114"/>
      <c r="AC110" s="93"/>
      <c r="AD110" s="93"/>
      <c r="AE110" s="93"/>
    </row>
    <row r="111" spans="8:31" s="69" customFormat="1">
      <c r="H111" s="81"/>
      <c r="J111" s="70"/>
      <c r="K111" s="70"/>
      <c r="L111" s="70"/>
      <c r="M111" s="71"/>
      <c r="N111" s="71"/>
      <c r="O111" s="71"/>
      <c r="Q111" s="104"/>
      <c r="Y111" s="114"/>
      <c r="AC111" s="93"/>
      <c r="AD111" s="93"/>
      <c r="AE111" s="93"/>
    </row>
    <row r="112" spans="8:31" s="69" customFormat="1">
      <c r="H112" s="81"/>
      <c r="J112" s="70"/>
      <c r="K112" s="70"/>
      <c r="L112" s="70"/>
      <c r="M112" s="71"/>
      <c r="N112" s="71"/>
      <c r="O112" s="71"/>
      <c r="Q112" s="104"/>
      <c r="Y112" s="114"/>
      <c r="AC112" s="93"/>
      <c r="AD112" s="93"/>
      <c r="AE112" s="93"/>
    </row>
    <row r="113" spans="8:31" s="69" customFormat="1">
      <c r="H113" s="81"/>
      <c r="J113" s="70"/>
      <c r="K113" s="70"/>
      <c r="L113" s="70"/>
      <c r="M113" s="71"/>
      <c r="N113" s="71"/>
      <c r="O113" s="71"/>
      <c r="Q113" s="104"/>
      <c r="Y113" s="114"/>
      <c r="AC113" s="93"/>
      <c r="AD113" s="93"/>
      <c r="AE113" s="93"/>
    </row>
    <row r="114" spans="8:31" s="69" customFormat="1">
      <c r="H114" s="81"/>
      <c r="J114" s="70"/>
      <c r="K114" s="70"/>
      <c r="L114" s="70"/>
      <c r="M114" s="71"/>
      <c r="N114" s="71"/>
      <c r="O114" s="71"/>
      <c r="Q114" s="104"/>
      <c r="Y114" s="114"/>
      <c r="AC114" s="93"/>
      <c r="AD114" s="93"/>
      <c r="AE114" s="93"/>
    </row>
    <row r="115" spans="8:31" s="69" customFormat="1">
      <c r="H115" s="81"/>
      <c r="J115" s="70"/>
      <c r="K115" s="70"/>
      <c r="L115" s="70"/>
      <c r="M115" s="71"/>
      <c r="N115" s="71"/>
      <c r="O115" s="71"/>
      <c r="Q115" s="104"/>
      <c r="Y115" s="114"/>
      <c r="AC115" s="93"/>
      <c r="AD115" s="93"/>
      <c r="AE115" s="93"/>
    </row>
    <row r="116" spans="8:31" s="69" customFormat="1">
      <c r="H116" s="81"/>
      <c r="J116" s="70"/>
      <c r="K116" s="70"/>
      <c r="L116" s="70"/>
      <c r="M116" s="71"/>
      <c r="N116" s="71"/>
      <c r="O116" s="71"/>
      <c r="Q116" s="104"/>
      <c r="Y116" s="114"/>
      <c r="AC116" s="93"/>
      <c r="AD116" s="93"/>
      <c r="AE116" s="93"/>
    </row>
    <row r="117" spans="8:31" s="69" customFormat="1">
      <c r="H117" s="81"/>
      <c r="J117" s="70"/>
      <c r="K117" s="70"/>
      <c r="L117" s="70"/>
      <c r="M117" s="71"/>
      <c r="N117" s="71"/>
      <c r="O117" s="71"/>
      <c r="Q117" s="104"/>
      <c r="Y117" s="114"/>
      <c r="AC117" s="93"/>
      <c r="AD117" s="93"/>
      <c r="AE117" s="93"/>
    </row>
    <row r="118" spans="8:31" s="11" customFormat="1">
      <c r="H118" s="82"/>
      <c r="J118" s="20"/>
      <c r="K118" s="20"/>
      <c r="L118" s="20"/>
      <c r="M118" s="17"/>
      <c r="N118" s="17"/>
      <c r="O118" s="17"/>
      <c r="Q118" s="105"/>
      <c r="Y118" s="115"/>
      <c r="AC118" s="94"/>
      <c r="AD118" s="94"/>
      <c r="AE118" s="94"/>
    </row>
    <row r="119" spans="8:31" s="11" customFormat="1">
      <c r="H119" s="82"/>
      <c r="J119" s="20"/>
      <c r="K119" s="20"/>
      <c r="L119" s="20"/>
      <c r="M119" s="17"/>
      <c r="N119" s="17"/>
      <c r="O119" s="17"/>
      <c r="Q119" s="105"/>
      <c r="Y119" s="115"/>
      <c r="AC119" s="94"/>
      <c r="AD119" s="94"/>
      <c r="AE119" s="94"/>
    </row>
    <row r="120" spans="8:31" s="11" customFormat="1">
      <c r="H120" s="82"/>
      <c r="J120" s="20"/>
      <c r="K120" s="20"/>
      <c r="L120" s="20"/>
      <c r="M120" s="17"/>
      <c r="N120" s="17"/>
      <c r="O120" s="17"/>
      <c r="Q120" s="105"/>
      <c r="Y120" s="115"/>
      <c r="AC120" s="94"/>
      <c r="AD120" s="94"/>
      <c r="AE120" s="94"/>
    </row>
    <row r="121" spans="8:31" s="11" customFormat="1">
      <c r="H121" s="82"/>
      <c r="J121" s="20"/>
      <c r="K121" s="20"/>
      <c r="L121" s="20"/>
      <c r="M121" s="17"/>
      <c r="N121" s="17"/>
      <c r="O121" s="17"/>
      <c r="Q121" s="105"/>
      <c r="Y121" s="115"/>
      <c r="AC121" s="94"/>
      <c r="AD121" s="94"/>
      <c r="AE121" s="94"/>
    </row>
    <row r="122" spans="8:31" s="11" customFormat="1">
      <c r="H122" s="82"/>
      <c r="J122" s="20"/>
      <c r="K122" s="20"/>
      <c r="L122" s="20"/>
      <c r="M122" s="17"/>
      <c r="N122" s="17"/>
      <c r="O122" s="17"/>
      <c r="Q122" s="105"/>
      <c r="Y122" s="115"/>
      <c r="AC122" s="94"/>
      <c r="AD122" s="94"/>
      <c r="AE122" s="94"/>
    </row>
    <row r="123" spans="8:31" s="11" customFormat="1">
      <c r="H123" s="82"/>
      <c r="J123" s="20"/>
      <c r="K123" s="20"/>
      <c r="L123" s="20"/>
      <c r="M123" s="17"/>
      <c r="N123" s="17"/>
      <c r="O123" s="17"/>
      <c r="Q123" s="105"/>
      <c r="Y123" s="115"/>
      <c r="AC123" s="94"/>
      <c r="AD123" s="94"/>
      <c r="AE123" s="94"/>
    </row>
    <row r="124" spans="8:31" s="11" customFormat="1">
      <c r="H124" s="82"/>
      <c r="J124" s="20"/>
      <c r="K124" s="20"/>
      <c r="L124" s="20"/>
      <c r="M124" s="17"/>
      <c r="N124" s="17"/>
      <c r="O124" s="17"/>
      <c r="Q124" s="105"/>
      <c r="Y124" s="115"/>
      <c r="AC124" s="94"/>
      <c r="AD124" s="94"/>
      <c r="AE124" s="94"/>
    </row>
    <row r="125" spans="8:31" s="11" customFormat="1">
      <c r="H125" s="82"/>
      <c r="J125" s="20"/>
      <c r="K125" s="20"/>
      <c r="L125" s="20"/>
      <c r="M125" s="17"/>
      <c r="N125" s="17"/>
      <c r="O125" s="17"/>
      <c r="Q125" s="105"/>
      <c r="Y125" s="115"/>
      <c r="AC125" s="94"/>
      <c r="AD125" s="94"/>
      <c r="AE125" s="94"/>
    </row>
    <row r="126" spans="8:31" s="11" customFormat="1">
      <c r="H126" s="82"/>
      <c r="J126" s="20"/>
      <c r="K126" s="20"/>
      <c r="L126" s="20"/>
      <c r="M126" s="17"/>
      <c r="N126" s="17"/>
      <c r="O126" s="17"/>
      <c r="Q126" s="105"/>
      <c r="Y126" s="115"/>
      <c r="AC126" s="94"/>
      <c r="AD126" s="94"/>
      <c r="AE126" s="94"/>
    </row>
    <row r="127" spans="8:31" s="11" customFormat="1">
      <c r="H127" s="82"/>
      <c r="J127" s="20"/>
      <c r="K127" s="20"/>
      <c r="L127" s="20"/>
      <c r="M127" s="17"/>
      <c r="N127" s="17"/>
      <c r="O127" s="17"/>
      <c r="Q127" s="105"/>
      <c r="Y127" s="115"/>
      <c r="AC127" s="94"/>
      <c r="AD127" s="94"/>
      <c r="AE127" s="94"/>
    </row>
    <row r="128" spans="8:31" s="11" customFormat="1">
      <c r="H128" s="82"/>
      <c r="J128" s="20"/>
      <c r="K128" s="20"/>
      <c r="L128" s="20"/>
      <c r="M128" s="17"/>
      <c r="N128" s="17"/>
      <c r="O128" s="17"/>
      <c r="Q128" s="105"/>
      <c r="Y128" s="115"/>
      <c r="AC128" s="94"/>
      <c r="AD128" s="94"/>
      <c r="AE128" s="94"/>
    </row>
    <row r="129" spans="8:31" s="11" customFormat="1">
      <c r="H129" s="82"/>
      <c r="J129" s="20"/>
      <c r="K129" s="20"/>
      <c r="L129" s="20"/>
      <c r="M129" s="17"/>
      <c r="N129" s="17"/>
      <c r="O129" s="17"/>
      <c r="Q129" s="105"/>
      <c r="Y129" s="115"/>
      <c r="AC129" s="94"/>
      <c r="AD129" s="94"/>
      <c r="AE129" s="94"/>
    </row>
    <row r="130" spans="8:31" s="11" customFormat="1">
      <c r="H130" s="82"/>
      <c r="J130" s="20"/>
      <c r="K130" s="20"/>
      <c r="L130" s="20"/>
      <c r="M130" s="17"/>
      <c r="N130" s="17"/>
      <c r="O130" s="17"/>
      <c r="Q130" s="105"/>
      <c r="Y130" s="115"/>
      <c r="AC130" s="94"/>
      <c r="AD130" s="94"/>
      <c r="AE130" s="94"/>
    </row>
    <row r="131" spans="8:31" s="11" customFormat="1">
      <c r="H131" s="82"/>
      <c r="J131" s="20"/>
      <c r="K131" s="20"/>
      <c r="L131" s="20"/>
      <c r="M131" s="17"/>
      <c r="N131" s="17"/>
      <c r="O131" s="17"/>
      <c r="Q131" s="105"/>
      <c r="Y131" s="115"/>
      <c r="AC131" s="94"/>
      <c r="AD131" s="94"/>
      <c r="AE131" s="94"/>
    </row>
    <row r="132" spans="8:31" s="11" customFormat="1">
      <c r="H132" s="82"/>
      <c r="J132" s="20"/>
      <c r="K132" s="20"/>
      <c r="L132" s="20"/>
      <c r="M132" s="17"/>
      <c r="N132" s="17"/>
      <c r="O132" s="17"/>
      <c r="Q132" s="105"/>
      <c r="Y132" s="115"/>
      <c r="AC132" s="94"/>
      <c r="AD132" s="94"/>
      <c r="AE132" s="94"/>
    </row>
    <row r="133" spans="8:31" s="11" customFormat="1">
      <c r="H133" s="82"/>
      <c r="J133" s="20"/>
      <c r="K133" s="20"/>
      <c r="L133" s="20"/>
      <c r="M133" s="17"/>
      <c r="N133" s="17"/>
      <c r="O133" s="17"/>
      <c r="Q133" s="105"/>
      <c r="Y133" s="115"/>
      <c r="AC133" s="94"/>
      <c r="AD133" s="94"/>
      <c r="AE133" s="94"/>
    </row>
    <row r="134" spans="8:31" s="11" customFormat="1">
      <c r="H134" s="82"/>
      <c r="J134" s="20"/>
      <c r="K134" s="20"/>
      <c r="L134" s="20"/>
      <c r="M134" s="17"/>
      <c r="N134" s="17"/>
      <c r="O134" s="17"/>
      <c r="Q134" s="105"/>
      <c r="Y134" s="115"/>
      <c r="AC134" s="94"/>
      <c r="AD134" s="94"/>
      <c r="AE134" s="94"/>
    </row>
    <row r="135" spans="8:31" s="11" customFormat="1">
      <c r="H135" s="82"/>
      <c r="J135" s="20"/>
      <c r="K135" s="20"/>
      <c r="L135" s="20"/>
      <c r="M135" s="17"/>
      <c r="N135" s="17"/>
      <c r="O135" s="17"/>
      <c r="Q135" s="105"/>
      <c r="Y135" s="115"/>
      <c r="AC135" s="94"/>
      <c r="AD135" s="94"/>
      <c r="AE135" s="94"/>
    </row>
    <row r="136" spans="8:31" s="11" customFormat="1">
      <c r="H136" s="82"/>
      <c r="J136" s="20"/>
      <c r="K136" s="20"/>
      <c r="L136" s="20"/>
      <c r="M136" s="17"/>
      <c r="N136" s="17"/>
      <c r="O136" s="17"/>
      <c r="Q136" s="105"/>
      <c r="Y136" s="115"/>
      <c r="AC136" s="94"/>
      <c r="AD136" s="94"/>
      <c r="AE136" s="94"/>
    </row>
    <row r="137" spans="8:31" s="11" customFormat="1">
      <c r="H137" s="82"/>
      <c r="J137" s="20"/>
      <c r="K137" s="20"/>
      <c r="L137" s="20"/>
      <c r="M137" s="17"/>
      <c r="N137" s="17"/>
      <c r="O137" s="17"/>
      <c r="Q137" s="105"/>
      <c r="Y137" s="115"/>
      <c r="AC137" s="94"/>
      <c r="AD137" s="94"/>
      <c r="AE137" s="94"/>
    </row>
    <row r="138" spans="8:31" s="11" customFormat="1">
      <c r="H138" s="82"/>
      <c r="J138" s="20"/>
      <c r="K138" s="20"/>
      <c r="L138" s="20"/>
      <c r="M138" s="17"/>
      <c r="N138" s="17"/>
      <c r="O138" s="17"/>
      <c r="Q138" s="105"/>
      <c r="Y138" s="115"/>
      <c r="AC138" s="94"/>
      <c r="AD138" s="94"/>
      <c r="AE138" s="94"/>
    </row>
    <row r="139" spans="8:31" s="11" customFormat="1">
      <c r="H139" s="82"/>
      <c r="J139" s="20"/>
      <c r="K139" s="20"/>
      <c r="L139" s="20"/>
      <c r="M139" s="17"/>
      <c r="N139" s="17"/>
      <c r="O139" s="17"/>
      <c r="Q139" s="105"/>
      <c r="Y139" s="115"/>
      <c r="AC139" s="94"/>
      <c r="AD139" s="94"/>
      <c r="AE139" s="94"/>
    </row>
    <row r="140" spans="8:31" s="11" customFormat="1">
      <c r="H140" s="82"/>
      <c r="J140" s="20"/>
      <c r="K140" s="20"/>
      <c r="L140" s="20"/>
      <c r="M140" s="17"/>
      <c r="N140" s="17"/>
      <c r="O140" s="17"/>
      <c r="Q140" s="105"/>
      <c r="Y140" s="115"/>
      <c r="AC140" s="94"/>
      <c r="AD140" s="94"/>
      <c r="AE140" s="94"/>
    </row>
    <row r="141" spans="8:31" s="11" customFormat="1">
      <c r="H141" s="82"/>
      <c r="J141" s="20"/>
      <c r="K141" s="20"/>
      <c r="L141" s="20"/>
      <c r="M141" s="17"/>
      <c r="N141" s="17"/>
      <c r="O141" s="17"/>
      <c r="Q141" s="105"/>
      <c r="Y141" s="115"/>
      <c r="AC141" s="94"/>
      <c r="AD141" s="94"/>
      <c r="AE141" s="94"/>
    </row>
    <row r="142" spans="8:31" s="11" customFormat="1">
      <c r="H142" s="82"/>
      <c r="J142" s="20"/>
      <c r="K142" s="20"/>
      <c r="L142" s="20"/>
      <c r="M142" s="17"/>
      <c r="N142" s="17"/>
      <c r="O142" s="17"/>
      <c r="Q142" s="105"/>
      <c r="Y142" s="115"/>
      <c r="AC142" s="94"/>
      <c r="AD142" s="94"/>
      <c r="AE142" s="94"/>
    </row>
    <row r="143" spans="8:31" s="11" customFormat="1">
      <c r="H143" s="82"/>
      <c r="J143" s="20"/>
      <c r="K143" s="20"/>
      <c r="L143" s="20"/>
      <c r="M143" s="17"/>
      <c r="N143" s="17"/>
      <c r="O143" s="17"/>
      <c r="Q143" s="105"/>
      <c r="Y143" s="115"/>
      <c r="AC143" s="94"/>
      <c r="AD143" s="94"/>
      <c r="AE143" s="94"/>
    </row>
    <row r="144" spans="8:31" s="11" customFormat="1">
      <c r="H144" s="82"/>
      <c r="J144" s="20"/>
      <c r="K144" s="20"/>
      <c r="L144" s="20"/>
      <c r="M144" s="17"/>
      <c r="N144" s="17"/>
      <c r="O144" s="17"/>
      <c r="Q144" s="105"/>
      <c r="Y144" s="115"/>
      <c r="AC144" s="94"/>
      <c r="AD144" s="94"/>
      <c r="AE144" s="94"/>
    </row>
    <row r="145" spans="8:31" s="11" customFormat="1">
      <c r="H145" s="82"/>
      <c r="J145" s="20"/>
      <c r="K145" s="20"/>
      <c r="L145" s="20"/>
      <c r="M145" s="17"/>
      <c r="N145" s="17"/>
      <c r="O145" s="17"/>
      <c r="Q145" s="105"/>
      <c r="Y145" s="115"/>
      <c r="AC145" s="94"/>
      <c r="AD145" s="94"/>
      <c r="AE145" s="94"/>
    </row>
    <row r="146" spans="8:31" s="11" customFormat="1">
      <c r="H146" s="82"/>
      <c r="J146" s="20"/>
      <c r="K146" s="20"/>
      <c r="L146" s="20"/>
      <c r="M146" s="17"/>
      <c r="N146" s="17"/>
      <c r="O146" s="17"/>
      <c r="Q146" s="105"/>
      <c r="Y146" s="115"/>
      <c r="AC146" s="94"/>
      <c r="AD146" s="94"/>
      <c r="AE146" s="94"/>
    </row>
    <row r="147" spans="8:31" s="11" customFormat="1">
      <c r="H147" s="82"/>
      <c r="J147" s="20"/>
      <c r="K147" s="20"/>
      <c r="L147" s="20"/>
      <c r="M147" s="17"/>
      <c r="N147" s="17"/>
      <c r="O147" s="17"/>
      <c r="Q147" s="105"/>
      <c r="Y147" s="115"/>
      <c r="AC147" s="94"/>
      <c r="AD147" s="94"/>
      <c r="AE147" s="94"/>
    </row>
    <row r="148" spans="8:31" s="11" customFormat="1">
      <c r="H148" s="82"/>
      <c r="J148" s="20"/>
      <c r="K148" s="20"/>
      <c r="L148" s="20"/>
      <c r="M148" s="17"/>
      <c r="N148" s="17"/>
      <c r="O148" s="17"/>
      <c r="Q148" s="105"/>
      <c r="Y148" s="115"/>
      <c r="AC148" s="94"/>
      <c r="AD148" s="94"/>
      <c r="AE148" s="94"/>
    </row>
    <row r="149" spans="8:31" s="11" customFormat="1">
      <c r="H149" s="82"/>
      <c r="J149" s="20"/>
      <c r="K149" s="20"/>
      <c r="L149" s="20"/>
      <c r="M149" s="17"/>
      <c r="N149" s="17"/>
      <c r="O149" s="17"/>
      <c r="Q149" s="105"/>
      <c r="Y149" s="115"/>
      <c r="AC149" s="94"/>
      <c r="AD149" s="94"/>
      <c r="AE149" s="94"/>
    </row>
    <row r="150" spans="8:31" s="11" customFormat="1">
      <c r="H150" s="82"/>
      <c r="J150" s="20"/>
      <c r="K150" s="20"/>
      <c r="L150" s="20"/>
      <c r="M150" s="17"/>
      <c r="N150" s="17"/>
      <c r="O150" s="17"/>
      <c r="Q150" s="105"/>
      <c r="Y150" s="115"/>
      <c r="AC150" s="94"/>
      <c r="AD150" s="94"/>
      <c r="AE150" s="94"/>
    </row>
    <row r="151" spans="8:31" s="11" customFormat="1">
      <c r="H151" s="82"/>
      <c r="J151" s="20"/>
      <c r="K151" s="20"/>
      <c r="L151" s="20"/>
      <c r="M151" s="17"/>
      <c r="N151" s="17"/>
      <c r="O151" s="17"/>
      <c r="Q151" s="105"/>
      <c r="Y151" s="115"/>
      <c r="AC151" s="94"/>
      <c r="AD151" s="94"/>
      <c r="AE151" s="94"/>
    </row>
    <row r="152" spans="8:31" s="11" customFormat="1">
      <c r="H152" s="82"/>
      <c r="J152" s="20"/>
      <c r="K152" s="20"/>
      <c r="L152" s="20"/>
      <c r="M152" s="17"/>
      <c r="N152" s="17"/>
      <c r="O152" s="17"/>
      <c r="Q152" s="105"/>
      <c r="Y152" s="115"/>
      <c r="AC152" s="94"/>
      <c r="AD152" s="94"/>
      <c r="AE152" s="94"/>
    </row>
    <row r="153" spans="8:31" s="11" customFormat="1">
      <c r="H153" s="82"/>
      <c r="J153" s="20"/>
      <c r="K153" s="20"/>
      <c r="L153" s="20"/>
      <c r="M153" s="17"/>
      <c r="N153" s="17"/>
      <c r="O153" s="17"/>
      <c r="Q153" s="105"/>
      <c r="Y153" s="115"/>
      <c r="AC153" s="94"/>
      <c r="AD153" s="94"/>
      <c r="AE153" s="94"/>
    </row>
    <row r="154" spans="8:31" s="11" customFormat="1">
      <c r="H154" s="82"/>
      <c r="J154" s="20"/>
      <c r="K154" s="20"/>
      <c r="L154" s="20"/>
      <c r="M154" s="17"/>
      <c r="N154" s="17"/>
      <c r="O154" s="17"/>
      <c r="Q154" s="105"/>
      <c r="Y154" s="115"/>
      <c r="AC154" s="94"/>
      <c r="AD154" s="94"/>
      <c r="AE154" s="94"/>
    </row>
    <row r="155" spans="8:31" s="11" customFormat="1">
      <c r="H155" s="82"/>
      <c r="J155" s="20"/>
      <c r="K155" s="20"/>
      <c r="L155" s="20"/>
      <c r="M155" s="17"/>
      <c r="N155" s="17"/>
      <c r="O155" s="17"/>
      <c r="Q155" s="105"/>
      <c r="Y155" s="115"/>
      <c r="AC155" s="94"/>
      <c r="AD155" s="94"/>
      <c r="AE155" s="94"/>
    </row>
    <row r="156" spans="8:31" s="11" customFormat="1">
      <c r="H156" s="82"/>
      <c r="J156" s="20"/>
      <c r="K156" s="20"/>
      <c r="L156" s="20"/>
      <c r="M156" s="17"/>
      <c r="N156" s="17"/>
      <c r="O156" s="17"/>
      <c r="Q156" s="105"/>
      <c r="Y156" s="115"/>
      <c r="AC156" s="94"/>
      <c r="AD156" s="94"/>
      <c r="AE156" s="94"/>
    </row>
    <row r="157" spans="8:31" s="11" customFormat="1">
      <c r="H157" s="82"/>
      <c r="J157" s="20"/>
      <c r="K157" s="20"/>
      <c r="L157" s="20"/>
      <c r="M157" s="17"/>
      <c r="N157" s="17"/>
      <c r="O157" s="17"/>
      <c r="Q157" s="105"/>
      <c r="Y157" s="115"/>
      <c r="AC157" s="94"/>
      <c r="AD157" s="94"/>
      <c r="AE157" s="94"/>
    </row>
    <row r="158" spans="8:31" s="11" customFormat="1">
      <c r="H158" s="82"/>
      <c r="J158" s="20"/>
      <c r="K158" s="20"/>
      <c r="L158" s="20"/>
      <c r="M158" s="17"/>
      <c r="N158" s="17"/>
      <c r="O158" s="17"/>
      <c r="Q158" s="105"/>
      <c r="Y158" s="115"/>
      <c r="AC158" s="94"/>
      <c r="AD158" s="94"/>
      <c r="AE158" s="94"/>
    </row>
    <row r="159" spans="8:31" s="11" customFormat="1">
      <c r="H159" s="82"/>
      <c r="J159" s="20"/>
      <c r="K159" s="20"/>
      <c r="L159" s="20"/>
      <c r="M159" s="17"/>
      <c r="N159" s="17"/>
      <c r="O159" s="17"/>
      <c r="Q159" s="105"/>
      <c r="Y159" s="115"/>
      <c r="AC159" s="94"/>
      <c r="AD159" s="94"/>
      <c r="AE159" s="94"/>
    </row>
    <row r="160" spans="8:31" s="11" customFormat="1">
      <c r="H160" s="82"/>
      <c r="J160" s="20"/>
      <c r="K160" s="20"/>
      <c r="L160" s="20"/>
      <c r="M160" s="17"/>
      <c r="N160" s="17"/>
      <c r="O160" s="17"/>
      <c r="Q160" s="105"/>
      <c r="Y160" s="115"/>
      <c r="AC160" s="94"/>
      <c r="AD160" s="94"/>
      <c r="AE160" s="94"/>
    </row>
    <row r="161" spans="8:31" s="11" customFormat="1">
      <c r="H161" s="82"/>
      <c r="J161" s="20"/>
      <c r="K161" s="20"/>
      <c r="L161" s="20"/>
      <c r="M161" s="17"/>
      <c r="N161" s="17"/>
      <c r="O161" s="17"/>
      <c r="Q161" s="105"/>
      <c r="Y161" s="115"/>
      <c r="AC161" s="94"/>
      <c r="AD161" s="94"/>
      <c r="AE161" s="94"/>
    </row>
    <row r="162" spans="8:31" s="11" customFormat="1">
      <c r="H162" s="82"/>
      <c r="J162" s="20"/>
      <c r="K162" s="20"/>
      <c r="L162" s="20"/>
      <c r="M162" s="17"/>
      <c r="N162" s="17"/>
      <c r="O162" s="17"/>
      <c r="Q162" s="105"/>
      <c r="Y162" s="115"/>
      <c r="AC162" s="94"/>
      <c r="AD162" s="94"/>
      <c r="AE162" s="94"/>
    </row>
    <row r="163" spans="8:31" s="11" customFormat="1">
      <c r="H163" s="82"/>
      <c r="J163" s="20"/>
      <c r="K163" s="20"/>
      <c r="L163" s="20"/>
      <c r="M163" s="17"/>
      <c r="N163" s="17"/>
      <c r="O163" s="17"/>
      <c r="Q163" s="105"/>
      <c r="Y163" s="115"/>
      <c r="AC163" s="94"/>
      <c r="AD163" s="94"/>
      <c r="AE163" s="94"/>
    </row>
    <row r="164" spans="8:31" s="11" customFormat="1">
      <c r="H164" s="82"/>
      <c r="J164" s="20"/>
      <c r="K164" s="20"/>
      <c r="L164" s="20"/>
      <c r="M164" s="17"/>
      <c r="N164" s="17"/>
      <c r="O164" s="17"/>
      <c r="Q164" s="105"/>
      <c r="Y164" s="115"/>
      <c r="AC164" s="94"/>
      <c r="AD164" s="94"/>
      <c r="AE164" s="94"/>
    </row>
    <row r="165" spans="8:31" s="11" customFormat="1">
      <c r="H165" s="82"/>
      <c r="J165" s="20"/>
      <c r="K165" s="20"/>
      <c r="L165" s="20"/>
      <c r="M165" s="17"/>
      <c r="N165" s="17"/>
      <c r="O165" s="17"/>
      <c r="Q165" s="105"/>
      <c r="Y165" s="115"/>
      <c r="AC165" s="94"/>
      <c r="AD165" s="94"/>
      <c r="AE165" s="94"/>
    </row>
    <row r="166" spans="8:31" s="11" customFormat="1">
      <c r="H166" s="82"/>
      <c r="J166" s="20"/>
      <c r="K166" s="20"/>
      <c r="L166" s="20"/>
      <c r="M166" s="17"/>
      <c r="N166" s="17"/>
      <c r="O166" s="17"/>
      <c r="Q166" s="105"/>
      <c r="Y166" s="115"/>
      <c r="AC166" s="94"/>
      <c r="AD166" s="94"/>
      <c r="AE166" s="94"/>
    </row>
    <row r="167" spans="8:31" s="11" customFormat="1">
      <c r="H167" s="82"/>
      <c r="J167" s="20"/>
      <c r="K167" s="20"/>
      <c r="L167" s="20"/>
      <c r="M167" s="17"/>
      <c r="N167" s="17"/>
      <c r="O167" s="17"/>
      <c r="Q167" s="105"/>
      <c r="Y167" s="115"/>
      <c r="AC167" s="94"/>
      <c r="AD167" s="94"/>
      <c r="AE167" s="94"/>
    </row>
    <row r="168" spans="8:31" s="11" customFormat="1">
      <c r="H168" s="82"/>
      <c r="J168" s="20"/>
      <c r="K168" s="20"/>
      <c r="L168" s="20"/>
      <c r="M168" s="17"/>
      <c r="N168" s="17"/>
      <c r="O168" s="17"/>
      <c r="Q168" s="105"/>
      <c r="Y168" s="115"/>
      <c r="AC168" s="94"/>
      <c r="AD168" s="94"/>
      <c r="AE168" s="94"/>
    </row>
    <row r="169" spans="8:31" s="11" customFormat="1">
      <c r="H169" s="82"/>
      <c r="J169" s="20"/>
      <c r="K169" s="20"/>
      <c r="L169" s="20"/>
      <c r="M169" s="17"/>
      <c r="N169" s="17"/>
      <c r="O169" s="17"/>
      <c r="Q169" s="105"/>
      <c r="Y169" s="115"/>
      <c r="AC169" s="94"/>
      <c r="AD169" s="94"/>
      <c r="AE169" s="94"/>
    </row>
    <row r="170" spans="8:31" s="11" customFormat="1">
      <c r="H170" s="82"/>
      <c r="J170" s="20"/>
      <c r="K170" s="20"/>
      <c r="L170" s="20"/>
      <c r="M170" s="17"/>
      <c r="N170" s="17"/>
      <c r="O170" s="17"/>
      <c r="Q170" s="105"/>
      <c r="Y170" s="115"/>
      <c r="AC170" s="94"/>
      <c r="AD170" s="94"/>
      <c r="AE170" s="94"/>
    </row>
    <row r="171" spans="8:31" s="11" customFormat="1">
      <c r="H171" s="82"/>
      <c r="J171" s="20"/>
      <c r="K171" s="20"/>
      <c r="L171" s="20"/>
      <c r="M171" s="17"/>
      <c r="N171" s="17"/>
      <c r="O171" s="17"/>
      <c r="Q171" s="105"/>
      <c r="Y171" s="115"/>
      <c r="AC171" s="94"/>
      <c r="AD171" s="94"/>
      <c r="AE171" s="94"/>
    </row>
    <row r="172" spans="8:31" s="11" customFormat="1">
      <c r="H172" s="82"/>
      <c r="J172" s="20"/>
      <c r="K172" s="20"/>
      <c r="L172" s="20"/>
      <c r="M172" s="17"/>
      <c r="N172" s="17"/>
      <c r="O172" s="17"/>
      <c r="Q172" s="105"/>
      <c r="Y172" s="115"/>
      <c r="AC172" s="94"/>
      <c r="AD172" s="94"/>
      <c r="AE172" s="94"/>
    </row>
    <row r="173" spans="8:31" s="11" customFormat="1">
      <c r="H173" s="82"/>
      <c r="J173" s="20"/>
      <c r="K173" s="20"/>
      <c r="L173" s="20"/>
      <c r="M173" s="17"/>
      <c r="N173" s="17"/>
      <c r="O173" s="17"/>
      <c r="Q173" s="105"/>
      <c r="Y173" s="115"/>
      <c r="AC173" s="94"/>
      <c r="AD173" s="94"/>
      <c r="AE173" s="94"/>
    </row>
    <row r="174" spans="8:31" s="11" customFormat="1">
      <c r="H174" s="82"/>
      <c r="J174" s="20"/>
      <c r="K174" s="20"/>
      <c r="L174" s="20"/>
      <c r="M174" s="17"/>
      <c r="N174" s="17"/>
      <c r="O174" s="17"/>
      <c r="Q174" s="105"/>
      <c r="Y174" s="115"/>
      <c r="AC174" s="94"/>
      <c r="AD174" s="94"/>
      <c r="AE174" s="94"/>
    </row>
    <row r="175" spans="8:31" s="11" customFormat="1">
      <c r="H175" s="82"/>
      <c r="J175" s="20"/>
      <c r="K175" s="20"/>
      <c r="L175" s="20"/>
      <c r="M175" s="17"/>
      <c r="N175" s="17"/>
      <c r="O175" s="17"/>
      <c r="Q175" s="105"/>
      <c r="Y175" s="115"/>
      <c r="AC175" s="94"/>
      <c r="AD175" s="94"/>
      <c r="AE175" s="94"/>
    </row>
    <row r="176" spans="8:31" s="11" customFormat="1">
      <c r="H176" s="82"/>
      <c r="J176" s="20"/>
      <c r="K176" s="20"/>
      <c r="L176" s="20"/>
      <c r="M176" s="17"/>
      <c r="N176" s="17"/>
      <c r="O176" s="17"/>
      <c r="Q176" s="105"/>
      <c r="Y176" s="115"/>
      <c r="AC176" s="94"/>
      <c r="AD176" s="94"/>
      <c r="AE176" s="94"/>
    </row>
    <row r="177" spans="8:31" s="11" customFormat="1">
      <c r="H177" s="82"/>
      <c r="J177" s="20"/>
      <c r="K177" s="20"/>
      <c r="L177" s="20"/>
      <c r="M177" s="17"/>
      <c r="N177" s="17"/>
      <c r="O177" s="17"/>
      <c r="Q177" s="105"/>
      <c r="Y177" s="115"/>
      <c r="AC177" s="94"/>
      <c r="AD177" s="94"/>
      <c r="AE177" s="94"/>
    </row>
    <row r="178" spans="8:31" s="11" customFormat="1">
      <c r="H178" s="82"/>
      <c r="J178" s="20"/>
      <c r="K178" s="20"/>
      <c r="L178" s="20"/>
      <c r="M178" s="17"/>
      <c r="N178" s="17"/>
      <c r="O178" s="17"/>
      <c r="Q178" s="105"/>
      <c r="Y178" s="115"/>
      <c r="AC178" s="94"/>
      <c r="AD178" s="94"/>
      <c r="AE178" s="94"/>
    </row>
    <row r="179" spans="8:31" s="11" customFormat="1">
      <c r="H179" s="82"/>
      <c r="J179" s="20"/>
      <c r="K179" s="20"/>
      <c r="L179" s="20"/>
      <c r="M179" s="17"/>
      <c r="N179" s="17"/>
      <c r="O179" s="17"/>
      <c r="Q179" s="105"/>
      <c r="Y179" s="115"/>
      <c r="AC179" s="94"/>
      <c r="AD179" s="94"/>
      <c r="AE179" s="94"/>
    </row>
    <row r="180" spans="8:31" s="11" customFormat="1">
      <c r="H180" s="82"/>
      <c r="J180" s="20"/>
      <c r="K180" s="20"/>
      <c r="L180" s="20"/>
      <c r="M180" s="17"/>
      <c r="N180" s="17"/>
      <c r="O180" s="17"/>
      <c r="Q180" s="105"/>
      <c r="Y180" s="115"/>
      <c r="AC180" s="94"/>
      <c r="AD180" s="94"/>
      <c r="AE180" s="94"/>
    </row>
    <row r="181" spans="8:31" s="11" customFormat="1">
      <c r="H181" s="82"/>
      <c r="J181" s="20"/>
      <c r="K181" s="20"/>
      <c r="L181" s="20"/>
      <c r="M181" s="17"/>
      <c r="N181" s="17"/>
      <c r="O181" s="17"/>
      <c r="Q181" s="105"/>
      <c r="Y181" s="115"/>
      <c r="AC181" s="94"/>
      <c r="AD181" s="94"/>
      <c r="AE181" s="94"/>
    </row>
    <row r="182" spans="8:31" s="11" customFormat="1">
      <c r="H182" s="82"/>
      <c r="J182" s="20"/>
      <c r="K182" s="20"/>
      <c r="L182" s="20"/>
      <c r="M182" s="17"/>
      <c r="N182" s="17"/>
      <c r="O182" s="17"/>
      <c r="Q182" s="105"/>
      <c r="Y182" s="115"/>
      <c r="AC182" s="94"/>
      <c r="AD182" s="94"/>
      <c r="AE182" s="94"/>
    </row>
    <row r="183" spans="8:31" s="11" customFormat="1">
      <c r="H183" s="82"/>
      <c r="J183" s="20"/>
      <c r="K183" s="20"/>
      <c r="L183" s="20"/>
      <c r="M183" s="17"/>
      <c r="N183" s="17"/>
      <c r="O183" s="17"/>
      <c r="Q183" s="105"/>
      <c r="Y183" s="115"/>
      <c r="AC183" s="94"/>
      <c r="AD183" s="94"/>
      <c r="AE183" s="94"/>
    </row>
    <row r="184" spans="8:31" s="11" customFormat="1">
      <c r="H184" s="82"/>
      <c r="J184" s="20"/>
      <c r="K184" s="20"/>
      <c r="L184" s="20"/>
      <c r="M184" s="17"/>
      <c r="N184" s="17"/>
      <c r="O184" s="17"/>
      <c r="Q184" s="105"/>
      <c r="Y184" s="115"/>
      <c r="AC184" s="94"/>
      <c r="AD184" s="94"/>
      <c r="AE184" s="94"/>
    </row>
    <row r="185" spans="8:31" s="11" customFormat="1">
      <c r="H185" s="82"/>
      <c r="J185" s="20"/>
      <c r="K185" s="20"/>
      <c r="L185" s="20"/>
      <c r="M185" s="17"/>
      <c r="N185" s="17"/>
      <c r="O185" s="17"/>
      <c r="Q185" s="105"/>
      <c r="Y185" s="115"/>
      <c r="AC185" s="94"/>
      <c r="AD185" s="94"/>
      <c r="AE185" s="94"/>
    </row>
    <row r="186" spans="8:31" s="11" customFormat="1">
      <c r="H186" s="82"/>
      <c r="J186" s="20"/>
      <c r="K186" s="20"/>
      <c r="L186" s="20"/>
      <c r="M186" s="17"/>
      <c r="N186" s="17"/>
      <c r="O186" s="17"/>
      <c r="Q186" s="105"/>
      <c r="Y186" s="115"/>
      <c r="AC186" s="94"/>
      <c r="AD186" s="94"/>
      <c r="AE186" s="94"/>
    </row>
    <row r="187" spans="8:31" s="11" customFormat="1">
      <c r="H187" s="82"/>
      <c r="J187" s="20"/>
      <c r="K187" s="20"/>
      <c r="L187" s="20"/>
      <c r="M187" s="17"/>
      <c r="N187" s="17"/>
      <c r="O187" s="17"/>
      <c r="Q187" s="105"/>
      <c r="Y187" s="115"/>
      <c r="AC187" s="94"/>
      <c r="AD187" s="94"/>
      <c r="AE187" s="94"/>
    </row>
    <row r="188" spans="8:31" s="11" customFormat="1">
      <c r="H188" s="82"/>
      <c r="J188" s="20"/>
      <c r="K188" s="20"/>
      <c r="L188" s="20"/>
      <c r="M188" s="17"/>
      <c r="N188" s="17"/>
      <c r="O188" s="17"/>
      <c r="Q188" s="105"/>
      <c r="Y188" s="115"/>
      <c r="AC188" s="94"/>
      <c r="AD188" s="94"/>
      <c r="AE188" s="94"/>
    </row>
    <row r="189" spans="8:31" s="11" customFormat="1">
      <c r="H189" s="82"/>
      <c r="J189" s="20"/>
      <c r="K189" s="20"/>
      <c r="L189" s="20"/>
      <c r="M189" s="17"/>
      <c r="N189" s="17"/>
      <c r="O189" s="17"/>
      <c r="Q189" s="105"/>
      <c r="Y189" s="115"/>
      <c r="AC189" s="94"/>
      <c r="AD189" s="94"/>
      <c r="AE189" s="94"/>
    </row>
    <row r="190" spans="8:31" s="11" customFormat="1">
      <c r="H190" s="82"/>
      <c r="J190" s="20"/>
      <c r="K190" s="20"/>
      <c r="L190" s="20"/>
      <c r="M190" s="17"/>
      <c r="N190" s="17"/>
      <c r="O190" s="17"/>
      <c r="Q190" s="105"/>
      <c r="Y190" s="115"/>
      <c r="AC190" s="94"/>
      <c r="AD190" s="94"/>
      <c r="AE190" s="94"/>
    </row>
    <row r="191" spans="8:31" s="11" customFormat="1">
      <c r="H191" s="82"/>
      <c r="J191" s="20"/>
      <c r="K191" s="20"/>
      <c r="L191" s="20"/>
      <c r="M191" s="17"/>
      <c r="N191" s="17"/>
      <c r="O191" s="17"/>
      <c r="Q191" s="105"/>
      <c r="Y191" s="115"/>
      <c r="AC191" s="94"/>
      <c r="AD191" s="94"/>
      <c r="AE191" s="94"/>
    </row>
    <row r="192" spans="8:31" s="11" customFormat="1">
      <c r="H192" s="82"/>
      <c r="J192" s="20"/>
      <c r="K192" s="20"/>
      <c r="L192" s="20"/>
      <c r="M192" s="17"/>
      <c r="N192" s="17"/>
      <c r="O192" s="17"/>
      <c r="Q192" s="105"/>
      <c r="Y192" s="115"/>
      <c r="AC192" s="94"/>
      <c r="AD192" s="94"/>
      <c r="AE192" s="94"/>
    </row>
    <row r="193" spans="8:31" s="11" customFormat="1">
      <c r="H193" s="82"/>
      <c r="J193" s="20"/>
      <c r="K193" s="20"/>
      <c r="L193" s="20"/>
      <c r="M193" s="17"/>
      <c r="N193" s="17"/>
      <c r="O193" s="17"/>
      <c r="Q193" s="105"/>
      <c r="Y193" s="115"/>
      <c r="AC193" s="94"/>
      <c r="AD193" s="94"/>
      <c r="AE193" s="94"/>
    </row>
    <row r="194" spans="8:31" s="11" customFormat="1">
      <c r="H194" s="82"/>
      <c r="J194" s="20"/>
      <c r="K194" s="20"/>
      <c r="L194" s="20"/>
      <c r="M194" s="17"/>
      <c r="N194" s="17"/>
      <c r="O194" s="17"/>
      <c r="Q194" s="105"/>
      <c r="Y194" s="115"/>
      <c r="AC194" s="94"/>
      <c r="AD194" s="94"/>
      <c r="AE194" s="94"/>
    </row>
    <row r="195" spans="8:31" s="11" customFormat="1">
      <c r="H195" s="82"/>
      <c r="J195" s="20"/>
      <c r="K195" s="20"/>
      <c r="L195" s="20"/>
      <c r="M195" s="17"/>
      <c r="N195" s="17"/>
      <c r="O195" s="17"/>
      <c r="Q195" s="105"/>
      <c r="Y195" s="115"/>
      <c r="AC195" s="94"/>
      <c r="AD195" s="94"/>
      <c r="AE195" s="94"/>
    </row>
    <row r="196" spans="8:31" s="11" customFormat="1">
      <c r="H196" s="82"/>
      <c r="J196" s="20"/>
      <c r="K196" s="20"/>
      <c r="L196" s="20"/>
      <c r="M196" s="17"/>
      <c r="N196" s="17"/>
      <c r="O196" s="17"/>
      <c r="Q196" s="105"/>
      <c r="Y196" s="115"/>
      <c r="AC196" s="94"/>
      <c r="AD196" s="94"/>
      <c r="AE196" s="94"/>
    </row>
    <row r="197" spans="8:31" s="11" customFormat="1">
      <c r="H197" s="82"/>
      <c r="J197" s="20"/>
      <c r="K197" s="20"/>
      <c r="L197" s="20"/>
      <c r="M197" s="17"/>
      <c r="N197" s="17"/>
      <c r="O197" s="17"/>
      <c r="Q197" s="105"/>
      <c r="Y197" s="115"/>
      <c r="AC197" s="94"/>
      <c r="AD197" s="94"/>
      <c r="AE197" s="94"/>
    </row>
    <row r="198" spans="8:31" s="11" customFormat="1">
      <c r="H198" s="82"/>
      <c r="J198" s="20"/>
      <c r="K198" s="20"/>
      <c r="L198" s="20"/>
      <c r="M198" s="17"/>
      <c r="N198" s="17"/>
      <c r="O198" s="17"/>
      <c r="Q198" s="105"/>
      <c r="Y198" s="115"/>
      <c r="AC198" s="94"/>
      <c r="AD198" s="94"/>
      <c r="AE198" s="94"/>
    </row>
    <row r="199" spans="8:31" s="11" customFormat="1">
      <c r="H199" s="82"/>
      <c r="J199" s="20"/>
      <c r="K199" s="20"/>
      <c r="L199" s="20"/>
      <c r="M199" s="17"/>
      <c r="N199" s="17"/>
      <c r="O199" s="17"/>
      <c r="Q199" s="105"/>
      <c r="Y199" s="115"/>
      <c r="AC199" s="94"/>
      <c r="AD199" s="94"/>
      <c r="AE199" s="94"/>
    </row>
    <row r="200" spans="8:31" s="11" customFormat="1">
      <c r="H200" s="82"/>
      <c r="J200" s="20"/>
      <c r="K200" s="20"/>
      <c r="L200" s="20"/>
      <c r="M200" s="17"/>
      <c r="N200" s="17"/>
      <c r="O200" s="17"/>
      <c r="Q200" s="105"/>
      <c r="Y200" s="115"/>
      <c r="AC200" s="94"/>
      <c r="AD200" s="94"/>
      <c r="AE200" s="94"/>
    </row>
    <row r="201" spans="8:31" s="11" customFormat="1">
      <c r="H201" s="82"/>
      <c r="J201" s="20"/>
      <c r="K201" s="20"/>
      <c r="L201" s="20"/>
      <c r="M201" s="17"/>
      <c r="N201" s="17"/>
      <c r="O201" s="17"/>
      <c r="Q201" s="105"/>
      <c r="Y201" s="115"/>
      <c r="AC201" s="94"/>
      <c r="AD201" s="94"/>
      <c r="AE201" s="94"/>
    </row>
    <row r="202" spans="8:31" s="11" customFormat="1">
      <c r="H202" s="82"/>
      <c r="J202" s="20"/>
      <c r="K202" s="20"/>
      <c r="L202" s="20"/>
      <c r="M202" s="17"/>
      <c r="N202" s="17"/>
      <c r="O202" s="17"/>
      <c r="Q202" s="105"/>
      <c r="Y202" s="115"/>
      <c r="AC202" s="94"/>
      <c r="AD202" s="94"/>
      <c r="AE202" s="94"/>
    </row>
    <row r="203" spans="8:31" s="11" customFormat="1">
      <c r="H203" s="82"/>
      <c r="J203" s="20"/>
      <c r="K203" s="20"/>
      <c r="L203" s="20"/>
      <c r="M203" s="17"/>
      <c r="N203" s="17"/>
      <c r="O203" s="17"/>
      <c r="Q203" s="105"/>
      <c r="Y203" s="115"/>
      <c r="AC203" s="94"/>
      <c r="AD203" s="94"/>
      <c r="AE203" s="94"/>
    </row>
    <row r="204" spans="8:31" s="11" customFormat="1">
      <c r="H204" s="82"/>
      <c r="J204" s="20"/>
      <c r="K204" s="20"/>
      <c r="L204" s="20"/>
      <c r="M204" s="17"/>
      <c r="N204" s="17"/>
      <c r="O204" s="17"/>
      <c r="Q204" s="105"/>
      <c r="Y204" s="115"/>
      <c r="AC204" s="94"/>
      <c r="AD204" s="94"/>
      <c r="AE204" s="94"/>
    </row>
    <row r="205" spans="8:31" s="11" customFormat="1">
      <c r="H205" s="82"/>
      <c r="J205" s="20"/>
      <c r="K205" s="20"/>
      <c r="L205" s="20"/>
      <c r="M205" s="17"/>
      <c r="N205" s="17"/>
      <c r="O205" s="17"/>
      <c r="Q205" s="105"/>
      <c r="Y205" s="115"/>
      <c r="AC205" s="94"/>
      <c r="AD205" s="94"/>
      <c r="AE205" s="94"/>
    </row>
    <row r="206" spans="8:31" s="11" customFormat="1">
      <c r="H206" s="82"/>
      <c r="J206" s="20"/>
      <c r="K206" s="20"/>
      <c r="L206" s="20"/>
      <c r="M206" s="17"/>
      <c r="N206" s="17"/>
      <c r="O206" s="17"/>
      <c r="Q206" s="105"/>
      <c r="Y206" s="115"/>
      <c r="AC206" s="94"/>
      <c r="AD206" s="94"/>
      <c r="AE206" s="94"/>
    </row>
    <row r="207" spans="8:31" s="11" customFormat="1">
      <c r="H207" s="82"/>
      <c r="J207" s="20"/>
      <c r="K207" s="20"/>
      <c r="L207" s="20"/>
      <c r="M207" s="17"/>
      <c r="N207" s="17"/>
      <c r="O207" s="17"/>
      <c r="Q207" s="105"/>
      <c r="Y207" s="115"/>
      <c r="AC207" s="94"/>
      <c r="AD207" s="94"/>
      <c r="AE207" s="94"/>
    </row>
    <row r="208" spans="8:31" s="11" customFormat="1">
      <c r="H208" s="82"/>
      <c r="J208" s="20"/>
      <c r="K208" s="20"/>
      <c r="L208" s="20"/>
      <c r="M208" s="17"/>
      <c r="N208" s="17"/>
      <c r="O208" s="17"/>
      <c r="Q208" s="105"/>
      <c r="Y208" s="115"/>
      <c r="AC208" s="94"/>
      <c r="AD208" s="94"/>
      <c r="AE208" s="94"/>
    </row>
    <row r="209" spans="8:31" s="11" customFormat="1">
      <c r="H209" s="82"/>
      <c r="J209" s="20"/>
      <c r="K209" s="20"/>
      <c r="L209" s="20"/>
      <c r="M209" s="17"/>
      <c r="N209" s="17"/>
      <c r="O209" s="17"/>
      <c r="Q209" s="105"/>
      <c r="Y209" s="115"/>
      <c r="AC209" s="94"/>
      <c r="AD209" s="94"/>
      <c r="AE209" s="94"/>
    </row>
    <row r="210" spans="8:31" s="11" customFormat="1">
      <c r="H210" s="82"/>
      <c r="J210" s="20"/>
      <c r="K210" s="20"/>
      <c r="L210" s="20"/>
      <c r="M210" s="17"/>
      <c r="N210" s="17"/>
      <c r="O210" s="17"/>
      <c r="Q210" s="105"/>
      <c r="Y210" s="115"/>
      <c r="AC210" s="94"/>
      <c r="AD210" s="94"/>
      <c r="AE210" s="94"/>
    </row>
    <row r="211" spans="8:31" s="11" customFormat="1">
      <c r="H211" s="82"/>
      <c r="J211" s="20"/>
      <c r="K211" s="20"/>
      <c r="L211" s="20"/>
      <c r="M211" s="17"/>
      <c r="N211" s="17"/>
      <c r="O211" s="17"/>
      <c r="Q211" s="105"/>
      <c r="Y211" s="115"/>
      <c r="AC211" s="94"/>
      <c r="AD211" s="94"/>
      <c r="AE211" s="94"/>
    </row>
    <row r="212" spans="8:31" s="11" customFormat="1">
      <c r="H212" s="82"/>
      <c r="J212" s="20"/>
      <c r="K212" s="20"/>
      <c r="L212" s="20"/>
      <c r="M212" s="17"/>
      <c r="N212" s="17"/>
      <c r="O212" s="17"/>
      <c r="Q212" s="105"/>
      <c r="Y212" s="115"/>
      <c r="AC212" s="94"/>
      <c r="AD212" s="94"/>
      <c r="AE212" s="94"/>
    </row>
    <row r="213" spans="8:31" s="11" customFormat="1">
      <c r="H213" s="82"/>
      <c r="J213" s="20"/>
      <c r="K213" s="20"/>
      <c r="L213" s="20"/>
      <c r="M213" s="17"/>
      <c r="N213" s="17"/>
      <c r="O213" s="17"/>
      <c r="Q213" s="105"/>
      <c r="Y213" s="115"/>
      <c r="AC213" s="94"/>
      <c r="AD213" s="94"/>
      <c r="AE213" s="94"/>
    </row>
    <row r="214" spans="8:31" s="11" customFormat="1">
      <c r="H214" s="82"/>
      <c r="J214" s="20"/>
      <c r="K214" s="20"/>
      <c r="L214" s="20"/>
      <c r="M214" s="17"/>
      <c r="N214" s="17"/>
      <c r="O214" s="17"/>
      <c r="Q214" s="105"/>
      <c r="Y214" s="115"/>
      <c r="AC214" s="94"/>
      <c r="AD214" s="94"/>
      <c r="AE214" s="94"/>
    </row>
    <row r="215" spans="8:31" s="11" customFormat="1">
      <c r="H215" s="82"/>
      <c r="J215" s="20"/>
      <c r="K215" s="20"/>
      <c r="L215" s="20"/>
      <c r="M215" s="17"/>
      <c r="N215" s="17"/>
      <c r="O215" s="17"/>
      <c r="Q215" s="105"/>
      <c r="Y215" s="115"/>
      <c r="AC215" s="94"/>
      <c r="AD215" s="94"/>
      <c r="AE215" s="94"/>
    </row>
    <row r="216" spans="8:31" s="11" customFormat="1">
      <c r="H216" s="82"/>
      <c r="J216" s="20"/>
      <c r="K216" s="20"/>
      <c r="L216" s="20"/>
      <c r="M216" s="17"/>
      <c r="N216" s="17"/>
      <c r="O216" s="17"/>
      <c r="Q216" s="105"/>
      <c r="Y216" s="115"/>
      <c r="AC216" s="94"/>
      <c r="AD216" s="94"/>
      <c r="AE216" s="94"/>
    </row>
    <row r="217" spans="8:31" s="11" customFormat="1">
      <c r="H217" s="82"/>
      <c r="J217" s="20"/>
      <c r="K217" s="20"/>
      <c r="L217" s="20"/>
      <c r="M217" s="17"/>
      <c r="N217" s="17"/>
      <c r="O217" s="17"/>
      <c r="Q217" s="105"/>
      <c r="Y217" s="115"/>
      <c r="AC217" s="94"/>
      <c r="AD217" s="94"/>
      <c r="AE217" s="94"/>
    </row>
    <row r="218" spans="8:31" s="11" customFormat="1">
      <c r="H218" s="82"/>
      <c r="J218" s="20"/>
      <c r="K218" s="20"/>
      <c r="L218" s="20"/>
      <c r="M218" s="17"/>
      <c r="N218" s="17"/>
      <c r="O218" s="17"/>
      <c r="Q218" s="105"/>
      <c r="Y218" s="115"/>
      <c r="AC218" s="94"/>
      <c r="AD218" s="94"/>
      <c r="AE218" s="94"/>
    </row>
    <row r="219" spans="8:31" s="11" customFormat="1">
      <c r="H219" s="82"/>
      <c r="J219" s="20"/>
      <c r="K219" s="20"/>
      <c r="L219" s="20"/>
      <c r="M219" s="17"/>
      <c r="N219" s="17"/>
      <c r="O219" s="17"/>
      <c r="Q219" s="105"/>
      <c r="Y219" s="115"/>
      <c r="AC219" s="94"/>
      <c r="AD219" s="94"/>
      <c r="AE219" s="94"/>
    </row>
    <row r="220" spans="8:31" s="11" customFormat="1">
      <c r="H220" s="82"/>
      <c r="J220" s="20"/>
      <c r="K220" s="20"/>
      <c r="L220" s="20"/>
      <c r="M220" s="17"/>
      <c r="N220" s="17"/>
      <c r="O220" s="17"/>
      <c r="Q220" s="105"/>
      <c r="Y220" s="115"/>
      <c r="AC220" s="94"/>
      <c r="AD220" s="94"/>
      <c r="AE220" s="94"/>
    </row>
    <row r="221" spans="8:31" s="11" customFormat="1">
      <c r="H221" s="82"/>
      <c r="J221" s="20"/>
      <c r="K221" s="20"/>
      <c r="L221" s="20"/>
      <c r="M221" s="17"/>
      <c r="N221" s="17"/>
      <c r="O221" s="17"/>
      <c r="Q221" s="105"/>
      <c r="Y221" s="115"/>
      <c r="AC221" s="94"/>
      <c r="AD221" s="94"/>
      <c r="AE221" s="94"/>
    </row>
    <row r="222" spans="8:31" s="11" customFormat="1">
      <c r="H222" s="82"/>
      <c r="J222" s="20"/>
      <c r="K222" s="20"/>
      <c r="L222" s="20"/>
      <c r="M222" s="17"/>
      <c r="N222" s="17"/>
      <c r="O222" s="17"/>
      <c r="Q222" s="105"/>
      <c r="Y222" s="115"/>
      <c r="AC222" s="94"/>
      <c r="AD222" s="94"/>
      <c r="AE222" s="94"/>
    </row>
    <row r="223" spans="8:31" s="11" customFormat="1">
      <c r="H223" s="82"/>
      <c r="J223" s="20"/>
      <c r="K223" s="20"/>
      <c r="L223" s="20"/>
      <c r="M223" s="17"/>
      <c r="N223" s="17"/>
      <c r="O223" s="17"/>
      <c r="Q223" s="105"/>
      <c r="Y223" s="115"/>
      <c r="AC223" s="94"/>
      <c r="AD223" s="94"/>
      <c r="AE223" s="94"/>
    </row>
    <row r="224" spans="8:31" s="11" customFormat="1">
      <c r="H224" s="82"/>
      <c r="J224" s="20"/>
      <c r="K224" s="20"/>
      <c r="L224" s="20"/>
      <c r="M224" s="17"/>
      <c r="N224" s="17"/>
      <c r="O224" s="17"/>
      <c r="Q224" s="105"/>
      <c r="Y224" s="115"/>
      <c r="AC224" s="94"/>
      <c r="AD224" s="94"/>
      <c r="AE224" s="94"/>
    </row>
    <row r="225" spans="8:31" s="11" customFormat="1">
      <c r="H225" s="82"/>
      <c r="J225" s="20"/>
      <c r="K225" s="20"/>
      <c r="L225" s="20"/>
      <c r="M225" s="17"/>
      <c r="N225" s="17"/>
      <c r="O225" s="17"/>
      <c r="Q225" s="105"/>
      <c r="Y225" s="115"/>
      <c r="AC225" s="94"/>
      <c r="AD225" s="94"/>
      <c r="AE225" s="94"/>
    </row>
    <row r="226" spans="8:31" s="11" customFormat="1">
      <c r="H226" s="82"/>
      <c r="J226" s="20"/>
      <c r="K226" s="20"/>
      <c r="L226" s="20"/>
      <c r="M226" s="17"/>
      <c r="N226" s="17"/>
      <c r="O226" s="17"/>
      <c r="Q226" s="105"/>
      <c r="Y226" s="115"/>
      <c r="AC226" s="94"/>
      <c r="AD226" s="94"/>
      <c r="AE226" s="94"/>
    </row>
    <row r="227" spans="8:31" s="11" customFormat="1">
      <c r="H227" s="82"/>
      <c r="J227" s="20"/>
      <c r="K227" s="20"/>
      <c r="L227" s="20"/>
      <c r="M227" s="17"/>
      <c r="N227" s="17"/>
      <c r="O227" s="17"/>
      <c r="Q227" s="105"/>
      <c r="Y227" s="115"/>
      <c r="AC227" s="94"/>
      <c r="AD227" s="94"/>
      <c r="AE227" s="94"/>
    </row>
    <row r="228" spans="8:31" s="11" customFormat="1">
      <c r="H228" s="82"/>
      <c r="J228" s="20"/>
      <c r="K228" s="20"/>
      <c r="L228" s="20"/>
      <c r="M228" s="17"/>
      <c r="N228" s="17"/>
      <c r="O228" s="17"/>
      <c r="Q228" s="105"/>
      <c r="Y228" s="115"/>
      <c r="AC228" s="94"/>
      <c r="AD228" s="94"/>
      <c r="AE228" s="94"/>
    </row>
    <row r="229" spans="8:31" s="11" customFormat="1">
      <c r="H229" s="82"/>
      <c r="J229" s="20"/>
      <c r="K229" s="20"/>
      <c r="L229" s="20"/>
      <c r="M229" s="17"/>
      <c r="N229" s="17"/>
      <c r="O229" s="17"/>
      <c r="Q229" s="105"/>
      <c r="Y229" s="115"/>
      <c r="AC229" s="94"/>
      <c r="AD229" s="94"/>
      <c r="AE229" s="94"/>
    </row>
    <row r="230" spans="8:31" s="11" customFormat="1">
      <c r="H230" s="82"/>
      <c r="J230" s="20"/>
      <c r="K230" s="20"/>
      <c r="L230" s="20"/>
      <c r="M230" s="17"/>
      <c r="N230" s="17"/>
      <c r="O230" s="17"/>
      <c r="Q230" s="105"/>
      <c r="Y230" s="115"/>
      <c r="AC230" s="94"/>
      <c r="AD230" s="94"/>
      <c r="AE230" s="94"/>
    </row>
    <row r="231" spans="8:31" s="11" customFormat="1">
      <c r="H231" s="82"/>
      <c r="J231" s="20"/>
      <c r="K231" s="20"/>
      <c r="L231" s="20"/>
      <c r="M231" s="17"/>
      <c r="N231" s="17"/>
      <c r="O231" s="17"/>
      <c r="Q231" s="105"/>
      <c r="Y231" s="115"/>
      <c r="AC231" s="94"/>
      <c r="AD231" s="94"/>
      <c r="AE231" s="94"/>
    </row>
    <row r="232" spans="8:31" s="11" customFormat="1">
      <c r="H232" s="82"/>
      <c r="J232" s="20"/>
      <c r="K232" s="20"/>
      <c r="L232" s="20"/>
      <c r="M232" s="17"/>
      <c r="N232" s="17"/>
      <c r="O232" s="17"/>
      <c r="Q232" s="105"/>
      <c r="Y232" s="115"/>
      <c r="AC232" s="94"/>
      <c r="AD232" s="94"/>
      <c r="AE232" s="94"/>
    </row>
    <row r="233" spans="8:31" s="11" customFormat="1">
      <c r="H233" s="82"/>
      <c r="J233" s="20"/>
      <c r="K233" s="20"/>
      <c r="L233" s="20"/>
      <c r="M233" s="17"/>
      <c r="N233" s="17"/>
      <c r="O233" s="17"/>
      <c r="Q233" s="105"/>
      <c r="Y233" s="115"/>
      <c r="AC233" s="94"/>
      <c r="AD233" s="94"/>
      <c r="AE233" s="94"/>
    </row>
    <row r="234" spans="8:31" s="11" customFormat="1">
      <c r="H234" s="82"/>
      <c r="J234" s="20"/>
      <c r="K234" s="20"/>
      <c r="L234" s="20"/>
      <c r="M234" s="17"/>
      <c r="N234" s="17"/>
      <c r="O234" s="17"/>
      <c r="Q234" s="105"/>
      <c r="Y234" s="115"/>
      <c r="AC234" s="94"/>
      <c r="AD234" s="94"/>
      <c r="AE234" s="94"/>
    </row>
    <row r="235" spans="8:31" s="11" customFormat="1">
      <c r="H235" s="82"/>
      <c r="J235" s="20"/>
      <c r="K235" s="20"/>
      <c r="L235" s="20"/>
      <c r="M235" s="17"/>
      <c r="N235" s="17"/>
      <c r="O235" s="17"/>
      <c r="Q235" s="105"/>
      <c r="Y235" s="115"/>
      <c r="AC235" s="94"/>
      <c r="AD235" s="94"/>
      <c r="AE235" s="94"/>
    </row>
    <row r="236" spans="8:31" s="11" customFormat="1">
      <c r="H236" s="82"/>
      <c r="J236" s="20"/>
      <c r="K236" s="20"/>
      <c r="L236" s="20"/>
      <c r="M236" s="17"/>
      <c r="N236" s="17"/>
      <c r="O236" s="17"/>
      <c r="Q236" s="105"/>
      <c r="Y236" s="115"/>
      <c r="AC236" s="94"/>
      <c r="AD236" s="94"/>
      <c r="AE236" s="94"/>
    </row>
    <row r="237" spans="8:31" s="11" customFormat="1">
      <c r="H237" s="82"/>
      <c r="J237" s="20"/>
      <c r="K237" s="20"/>
      <c r="L237" s="20"/>
      <c r="M237" s="17"/>
      <c r="N237" s="17"/>
      <c r="O237" s="17"/>
      <c r="Q237" s="105"/>
      <c r="Y237" s="115"/>
      <c r="AC237" s="94"/>
      <c r="AD237" s="94"/>
      <c r="AE237" s="94"/>
    </row>
    <row r="238" spans="8:31" s="11" customFormat="1">
      <c r="H238" s="82"/>
      <c r="J238" s="20"/>
      <c r="K238" s="20"/>
      <c r="L238" s="20"/>
      <c r="M238" s="17"/>
      <c r="N238" s="17"/>
      <c r="O238" s="17"/>
      <c r="Q238" s="105"/>
      <c r="Y238" s="115"/>
      <c r="AC238" s="94"/>
      <c r="AD238" s="94"/>
      <c r="AE238" s="94"/>
    </row>
    <row r="239" spans="8:31" s="11" customFormat="1">
      <c r="H239" s="82"/>
      <c r="J239" s="20"/>
      <c r="K239" s="20"/>
      <c r="L239" s="20"/>
      <c r="M239" s="17"/>
      <c r="N239" s="17"/>
      <c r="O239" s="17"/>
      <c r="Q239" s="105"/>
      <c r="Y239" s="115"/>
      <c r="AC239" s="94"/>
      <c r="AD239" s="94"/>
      <c r="AE239" s="94"/>
    </row>
    <row r="240" spans="8:31" s="11" customFormat="1">
      <c r="H240" s="82"/>
      <c r="J240" s="20"/>
      <c r="K240" s="20"/>
      <c r="L240" s="20"/>
      <c r="M240" s="17"/>
      <c r="N240" s="17"/>
      <c r="O240" s="17"/>
      <c r="Q240" s="105"/>
      <c r="Y240" s="115"/>
      <c r="AC240" s="94"/>
      <c r="AD240" s="94"/>
      <c r="AE240" s="94"/>
    </row>
    <row r="241" spans="8:31" s="11" customFormat="1">
      <c r="H241" s="82"/>
      <c r="J241" s="20"/>
      <c r="K241" s="20"/>
      <c r="L241" s="20"/>
      <c r="M241" s="17"/>
      <c r="N241" s="17"/>
      <c r="O241" s="17"/>
      <c r="Q241" s="105"/>
      <c r="Y241" s="115"/>
      <c r="AC241" s="94"/>
      <c r="AD241" s="94"/>
      <c r="AE241" s="94"/>
    </row>
    <row r="242" spans="8:31" s="11" customFormat="1">
      <c r="H242" s="82"/>
      <c r="J242" s="20"/>
      <c r="K242" s="20"/>
      <c r="L242" s="20"/>
      <c r="M242" s="17"/>
      <c r="N242" s="17"/>
      <c r="O242" s="17"/>
      <c r="Q242" s="105"/>
      <c r="Y242" s="115"/>
      <c r="AC242" s="94"/>
      <c r="AD242" s="94"/>
      <c r="AE242" s="94"/>
    </row>
    <row r="243" spans="8:31" s="11" customFormat="1">
      <c r="H243" s="82"/>
      <c r="J243" s="20"/>
      <c r="K243" s="20"/>
      <c r="L243" s="20"/>
      <c r="M243" s="17"/>
      <c r="N243" s="17"/>
      <c r="O243" s="17"/>
      <c r="Q243" s="105"/>
      <c r="Y243" s="115"/>
      <c r="AC243" s="94"/>
      <c r="AD243" s="94"/>
      <c r="AE243" s="94"/>
    </row>
    <row r="244" spans="8:31" s="11" customFormat="1">
      <c r="H244" s="82"/>
      <c r="J244" s="20"/>
      <c r="K244" s="20"/>
      <c r="L244" s="20"/>
      <c r="M244" s="17"/>
      <c r="N244" s="17"/>
      <c r="O244" s="17"/>
      <c r="Q244" s="105"/>
      <c r="Y244" s="115"/>
      <c r="AC244" s="94"/>
      <c r="AD244" s="94"/>
      <c r="AE244" s="94"/>
    </row>
    <row r="245" spans="8:31" s="11" customFormat="1">
      <c r="H245" s="82"/>
      <c r="J245" s="20"/>
      <c r="K245" s="20"/>
      <c r="L245" s="20"/>
      <c r="M245" s="17"/>
      <c r="N245" s="17"/>
      <c r="O245" s="17"/>
      <c r="Q245" s="105"/>
      <c r="Y245" s="115"/>
      <c r="AC245" s="94"/>
      <c r="AD245" s="94"/>
      <c r="AE245" s="94"/>
    </row>
    <row r="246" spans="8:31" s="11" customFormat="1">
      <c r="H246" s="82"/>
      <c r="J246" s="20"/>
      <c r="K246" s="20"/>
      <c r="L246" s="20"/>
      <c r="M246" s="17"/>
      <c r="N246" s="17"/>
      <c r="O246" s="17"/>
      <c r="Q246" s="105"/>
      <c r="Y246" s="115"/>
      <c r="AC246" s="94"/>
      <c r="AD246" s="94"/>
      <c r="AE246" s="94"/>
    </row>
    <row r="247" spans="8:31" s="11" customFormat="1">
      <c r="H247" s="82"/>
      <c r="J247" s="20"/>
      <c r="K247" s="20"/>
      <c r="L247" s="20"/>
      <c r="M247" s="17"/>
      <c r="N247" s="17"/>
      <c r="O247" s="17"/>
      <c r="Q247" s="105"/>
      <c r="Y247" s="115"/>
      <c r="AC247" s="94"/>
      <c r="AD247" s="94"/>
      <c r="AE247" s="94"/>
    </row>
    <row r="248" spans="8:31" s="11" customFormat="1">
      <c r="H248" s="82"/>
      <c r="J248" s="20"/>
      <c r="K248" s="20"/>
      <c r="L248" s="20"/>
      <c r="M248" s="17"/>
      <c r="N248" s="17"/>
      <c r="O248" s="17"/>
      <c r="Q248" s="105"/>
      <c r="Y248" s="115"/>
      <c r="AC248" s="94"/>
      <c r="AD248" s="94"/>
      <c r="AE248" s="94"/>
    </row>
    <row r="249" spans="8:31" s="11" customFormat="1">
      <c r="H249" s="82"/>
      <c r="J249" s="20"/>
      <c r="K249" s="20"/>
      <c r="L249" s="20"/>
      <c r="M249" s="17"/>
      <c r="N249" s="17"/>
      <c r="O249" s="17"/>
      <c r="Q249" s="105"/>
      <c r="Y249" s="115"/>
      <c r="AC249" s="94"/>
      <c r="AD249" s="94"/>
      <c r="AE249" s="94"/>
    </row>
    <row r="250" spans="8:31" s="11" customFormat="1">
      <c r="H250" s="82"/>
      <c r="J250" s="20"/>
      <c r="K250" s="20"/>
      <c r="L250" s="20"/>
      <c r="M250" s="17"/>
      <c r="N250" s="17"/>
      <c r="O250" s="17"/>
      <c r="Q250" s="105"/>
      <c r="Y250" s="115"/>
      <c r="AC250" s="94"/>
      <c r="AD250" s="94"/>
      <c r="AE250" s="94"/>
    </row>
    <row r="251" spans="8:31" s="11" customFormat="1">
      <c r="H251" s="82"/>
      <c r="J251" s="20"/>
      <c r="K251" s="20"/>
      <c r="L251" s="20"/>
      <c r="M251" s="17"/>
      <c r="N251" s="17"/>
      <c r="O251" s="17"/>
      <c r="Q251" s="105"/>
      <c r="Y251" s="115"/>
      <c r="AC251" s="94"/>
      <c r="AD251" s="94"/>
      <c r="AE251" s="94"/>
    </row>
    <row r="252" spans="8:31" s="11" customFormat="1">
      <c r="H252" s="82"/>
      <c r="J252" s="20"/>
      <c r="K252" s="20"/>
      <c r="L252" s="20"/>
      <c r="M252" s="17"/>
      <c r="N252" s="17"/>
      <c r="O252" s="17"/>
      <c r="Q252" s="105"/>
      <c r="Y252" s="115"/>
      <c r="AC252" s="94"/>
      <c r="AD252" s="94"/>
      <c r="AE252" s="94"/>
    </row>
    <row r="253" spans="8:31" s="11" customFormat="1">
      <c r="H253" s="82"/>
      <c r="J253" s="20"/>
      <c r="K253" s="20"/>
      <c r="L253" s="20"/>
      <c r="M253" s="17"/>
      <c r="N253" s="17"/>
      <c r="O253" s="17"/>
      <c r="Q253" s="105"/>
      <c r="Y253" s="115"/>
      <c r="AC253" s="94"/>
      <c r="AD253" s="94"/>
      <c r="AE253" s="94"/>
    </row>
    <row r="254" spans="8:31" s="11" customFormat="1">
      <c r="H254" s="82"/>
      <c r="J254" s="20"/>
      <c r="K254" s="20"/>
      <c r="L254" s="20"/>
      <c r="M254" s="17"/>
      <c r="N254" s="17"/>
      <c r="O254" s="17"/>
      <c r="Q254" s="105"/>
      <c r="Y254" s="115"/>
      <c r="AC254" s="94"/>
      <c r="AD254" s="94"/>
      <c r="AE254" s="94"/>
    </row>
    <row r="255" spans="8:31" s="11" customFormat="1">
      <c r="H255" s="82"/>
      <c r="J255" s="20"/>
      <c r="K255" s="20"/>
      <c r="L255" s="20"/>
      <c r="M255" s="17"/>
      <c r="N255" s="17"/>
      <c r="O255" s="17"/>
      <c r="Q255" s="105"/>
      <c r="Y255" s="115"/>
      <c r="AC255" s="94"/>
      <c r="AD255" s="94"/>
      <c r="AE255" s="94"/>
    </row>
    <row r="256" spans="8:31" s="11" customFormat="1">
      <c r="H256" s="82"/>
      <c r="J256" s="20"/>
      <c r="K256" s="20"/>
      <c r="L256" s="20"/>
      <c r="M256" s="17"/>
      <c r="N256" s="17"/>
      <c r="O256" s="17"/>
      <c r="Q256" s="105"/>
      <c r="Y256" s="115"/>
      <c r="AC256" s="94"/>
      <c r="AD256" s="94"/>
      <c r="AE256" s="94"/>
    </row>
    <row r="257" spans="8:31" s="11" customFormat="1">
      <c r="H257" s="82"/>
      <c r="J257" s="20"/>
      <c r="K257" s="20"/>
      <c r="L257" s="20"/>
      <c r="M257" s="17"/>
      <c r="N257" s="17"/>
      <c r="O257" s="17"/>
      <c r="Q257" s="105"/>
      <c r="Y257" s="115"/>
      <c r="AC257" s="94"/>
      <c r="AD257" s="94"/>
      <c r="AE257" s="94"/>
    </row>
    <row r="258" spans="8:31" s="11" customFormat="1">
      <c r="H258" s="82"/>
      <c r="J258" s="20"/>
      <c r="K258" s="20"/>
      <c r="L258" s="20"/>
      <c r="M258" s="17"/>
      <c r="N258" s="17"/>
      <c r="O258" s="17"/>
      <c r="Q258" s="105"/>
      <c r="Y258" s="115"/>
      <c r="AC258" s="94"/>
      <c r="AD258" s="94"/>
      <c r="AE258" s="94"/>
    </row>
    <row r="259" spans="8:31" s="11" customFormat="1">
      <c r="H259" s="82"/>
      <c r="J259" s="20"/>
      <c r="K259" s="20"/>
      <c r="L259" s="20"/>
      <c r="M259" s="17"/>
      <c r="N259" s="17"/>
      <c r="O259" s="17"/>
      <c r="Q259" s="105"/>
      <c r="Y259" s="115"/>
      <c r="AC259" s="94"/>
      <c r="AD259" s="94"/>
      <c r="AE259" s="94"/>
    </row>
    <row r="260" spans="8:31" s="11" customFormat="1">
      <c r="H260" s="82"/>
      <c r="J260" s="20"/>
      <c r="K260" s="20"/>
      <c r="L260" s="20"/>
      <c r="M260" s="17"/>
      <c r="N260" s="17"/>
      <c r="O260" s="17"/>
      <c r="Q260" s="105"/>
      <c r="Y260" s="115"/>
      <c r="AC260" s="94"/>
      <c r="AD260" s="94"/>
      <c r="AE260" s="94"/>
    </row>
    <row r="261" spans="8:31" s="11" customFormat="1">
      <c r="H261" s="82"/>
      <c r="J261" s="20"/>
      <c r="K261" s="20"/>
      <c r="L261" s="20"/>
      <c r="M261" s="17"/>
      <c r="N261" s="17"/>
      <c r="O261" s="17"/>
      <c r="Q261" s="105"/>
      <c r="Y261" s="115"/>
      <c r="AC261" s="94"/>
      <c r="AD261" s="94"/>
      <c r="AE261" s="94"/>
    </row>
    <row r="262" spans="8:31" s="11" customFormat="1">
      <c r="H262" s="82"/>
      <c r="J262" s="20"/>
      <c r="K262" s="20"/>
      <c r="L262" s="20"/>
      <c r="M262" s="17"/>
      <c r="N262" s="17"/>
      <c r="O262" s="17"/>
      <c r="Q262" s="105"/>
      <c r="Y262" s="115"/>
      <c r="AC262" s="94"/>
      <c r="AD262" s="94"/>
      <c r="AE262" s="94"/>
    </row>
    <row r="263" spans="8:31" s="11" customFormat="1">
      <c r="H263" s="82"/>
      <c r="J263" s="20"/>
      <c r="K263" s="20"/>
      <c r="L263" s="20"/>
      <c r="M263" s="17"/>
      <c r="N263" s="17"/>
      <c r="O263" s="17"/>
      <c r="Q263" s="105"/>
      <c r="Y263" s="115"/>
      <c r="AC263" s="94"/>
      <c r="AD263" s="94"/>
      <c r="AE263" s="94"/>
    </row>
    <row r="264" spans="8:31" s="11" customFormat="1">
      <c r="H264" s="82"/>
      <c r="J264" s="20"/>
      <c r="K264" s="20"/>
      <c r="L264" s="20"/>
      <c r="M264" s="17"/>
      <c r="N264" s="17"/>
      <c r="O264" s="17"/>
      <c r="Q264" s="105"/>
      <c r="Y264" s="115"/>
      <c r="AC264" s="94"/>
      <c r="AD264" s="94"/>
      <c r="AE264" s="94"/>
    </row>
  </sheetData>
  <sortState ref="A2:Z264">
    <sortCondition ref="B2:B264"/>
  </sortState>
  <dataValidations count="6">
    <dataValidation type="list" allowBlank="1" showInputMessage="1" showErrorMessage="1" sqref="VUI1 VKM1 VAQ1 UQU1 UGY1 TXC1 TNG1 TDK1 STO1 SJS1 RZW1 RQA1 RGE1 QWI1 QMM1 QCQ1 PSU1 PIY1 OZC1 OPG1 OFK1 NVO1 NLS1 NBW1 MSA1 MIE1 LYI1 LOM1 LEQ1 KUU1 KKY1 KBC1 JRG1 JHK1 IXO1 INS1 IDW1 HUA1 HKE1 HAI1 GQM1 GGQ1 FWU1 FMY1 FDC1 ETG1 EJK1 DZO1 DPS1 DFW1 CWA1 CME1 CCI1 BSM1 BIQ1 AYU1 AOY1 AFC1 VG1 LK1 BO1 H1:H92">
      <formula1>"L, R, Bilateral"</formula1>
    </dataValidation>
    <dataValidation type="list" allowBlank="1" showInputMessage="1" showErrorMessage="1" sqref="VUE1 VKI1 VAM1 UQQ1 UGU1 TWY1 TNC1 TDG1 STK1 SJO1 RZS1 RPW1 RGA1 QWE1 QMI1 QCM1 PSQ1 PIU1 OYY1 OPC1 OFG1 NVK1 NLO1 NBS1 MRW1 MIA1 LYE1 LOI1 LEM1 KUQ1 KKU1 KAY1 JRC1 JHG1 IXK1 INO1 IDS1 HTW1 HKA1 HAE1 GQI1 GGM1 FWQ1 FMU1 FCY1 ETC1 EJG1 DZK1 DPO1 DFS1 CVW1 CMA1 CCE1 BSI1 BIM1 AYQ1 AOU1 AEY1 VC1 LG1 BK1">
      <formula1>"EUH, CWL, VAMC, Grady, NL"</formula1>
    </dataValidation>
    <dataValidation type="list" allowBlank="1" showInputMessage="1" showErrorMessage="1" sqref="VVP1 VLT1 VBX1 USB1 UIF1 TYJ1 TON1 TER1 SUV1 SKZ1 SBD1 RRH1 RHL1 QXP1 QNT1 QDX1 PUB1 PKF1 PAJ1 OQN1 OGR1 NWV1 NMZ1 NDD1 MTH1 MJL1 LZP1 LPT1 LFX1 KWB1 KMF1 KCJ1 JSN1 JIR1 IYV1 IOZ1 IFD1 HVH1 HLL1 HBP1 GRT1 GHX1 FYB1 FOF1 FEJ1 EUN1 EKR1 EAV1 DQZ1 DHD1 CXH1 CNL1 CDP1 BTT1 BJX1 BAB1 AQF1 AGJ1 WN1 MR1 CV1">
      <formula1>"CoCr, alumina, oxinium, biolox delta, Metasul"</formula1>
    </dataValidation>
    <dataValidation type="list" allowBlank="1" showInputMessage="1" showErrorMessage="1" sqref="VVT1 VLX1 VCB1 USF1 UIJ1 TYN1 TOR1 TEV1 SUZ1 SLD1 SBH1 RRL1 RHP1 QXT1 QNX1 QEB1 PUF1 PKJ1 PAN1 OQR1 OGV1 NWZ1 NND1 NDH1 MTL1 MJP1 LZT1 LPX1 LGB1 KWF1 KMJ1 KCN1 JSR1 JIV1 IYZ1 IPD1 IFH1 HVL1 HLP1 HBT1 GRX1 GIB1 FYF1 FOJ1 FEN1 EUR1 EKV1 EAZ1 DRD1 DHH1 CXL1 CNP1 CDT1 BTX1 BKB1 BAF1 AQJ1 AGN1 WR1 MV1 CZ1">
      <formula1>"ETO, troch fx, calcar fx, locking plate, lateral release, balll and cigar spacer, block spacer, articulating spacer, posterior column ORIF"</formula1>
    </dataValidation>
    <dataValidation type="list" allowBlank="1" showInputMessage="1" showErrorMessage="1" sqref="VVW1 VMA1 VCE1 USI1 UIM1 TYQ1 TOU1 TEY1 SVC1 SLG1 SBK1 RRO1 RHS1 QXW1 QOA1 QEE1 PUI1 PKM1 PAQ1 OQU1 OGY1 NXC1 NNG1 NDK1 MTO1 MJS1 LZW1 LQA1 LGE1 KWI1 KMM1 KCQ1 JSU1 JIY1 IZC1 IPG1 IFK1 HVO1 HLS1 HBW1 GSA1 GIE1 FYI1 FOM1 FEQ1 EUU1 EKY1 EBC1 DRG1 DHK1 CXO1 CNS1 CDW1 BUA1 BKE1 BAI1 AQM1 AGQ1 WU1 MY1 DC1">
      <formula1>"varus, valgus"</formula1>
    </dataValidation>
    <dataValidation type="list" allowBlank="1" showInputMessage="1" showErrorMessage="1" sqref="VUL1 BR1 LN1 VJ1 AFF1 APB1 AYX1 BIT1 BSP1 CCL1 CMH1 CWD1 DFZ1 DPV1 DZR1 EJN1 ETJ1 FDF1 FNB1 FWX1 GGT1 GQP1 HAL1 HKH1 HUD1 IDZ1 INV1 IXR1 JHN1 JRJ1 KBF1 KLB1 KUX1 LET1 LOP1 LYL1 MIH1 MSD1 NBZ1 NLV1 NVR1 OFN1 OPJ1 OZF1 PJB1 PSX1 QCT1 QMP1 QWL1 RGH1 RQD1 RZZ1 SJV1 STR1 TDN1 TNJ1 TXF1 UHB1 UQX1 VAT1 VKP1">
      <formula1>#REF!</formula1>
    </dataValidation>
  </dataValidation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dimension ref="A1:S172"/>
  <sheetViews>
    <sheetView workbookViewId="0">
      <selection sqref="A1:XFD1"/>
    </sheetView>
  </sheetViews>
  <sheetFormatPr defaultRowHeight="15"/>
  <cols>
    <col min="3" max="3" width="12.28515625" customWidth="1"/>
    <col min="9" max="9" width="11.42578125" customWidth="1"/>
  </cols>
  <sheetData>
    <row r="1" spans="1:19">
      <c r="A1" s="1" t="s">
        <v>132</v>
      </c>
      <c r="B1" s="2" t="s">
        <v>63</v>
      </c>
      <c r="C1" s="3">
        <v>40318</v>
      </c>
      <c r="D1" s="4" t="s">
        <v>86</v>
      </c>
      <c r="E1" s="4" t="s">
        <v>87</v>
      </c>
      <c r="F1" s="4" t="s">
        <v>0</v>
      </c>
      <c r="G1" s="4" t="s">
        <v>78</v>
      </c>
      <c r="H1" s="5" t="s">
        <v>88</v>
      </c>
      <c r="I1" s="3">
        <v>19172</v>
      </c>
      <c r="J1" s="6">
        <v>57</v>
      </c>
      <c r="K1" s="7" t="s">
        <v>5</v>
      </c>
      <c r="L1" s="5" t="s">
        <v>2</v>
      </c>
      <c r="M1" s="8" t="s">
        <v>12</v>
      </c>
      <c r="N1" s="9"/>
      <c r="O1" s="9"/>
      <c r="P1" s="9"/>
      <c r="Q1" s="10"/>
      <c r="R1" s="8" t="s">
        <v>14</v>
      </c>
      <c r="S1" s="5" t="s">
        <v>3</v>
      </c>
    </row>
    <row r="2" spans="1:19">
      <c r="A2" s="1" t="s">
        <v>132</v>
      </c>
      <c r="B2" s="2" t="s">
        <v>63</v>
      </c>
      <c r="C2" s="3">
        <v>40323</v>
      </c>
      <c r="D2" s="4" t="s">
        <v>202</v>
      </c>
      <c r="E2" s="4" t="s">
        <v>51</v>
      </c>
      <c r="F2" s="4" t="s">
        <v>8</v>
      </c>
      <c r="G2" s="4" t="s">
        <v>78</v>
      </c>
      <c r="H2" s="5" t="s">
        <v>203</v>
      </c>
      <c r="I2" s="3">
        <v>21927</v>
      </c>
      <c r="J2" s="6">
        <v>50</v>
      </c>
      <c r="K2" s="7" t="s">
        <v>1</v>
      </c>
      <c r="L2" s="5" t="s">
        <v>2</v>
      </c>
      <c r="M2" s="8" t="s">
        <v>12</v>
      </c>
      <c r="N2" s="9"/>
      <c r="O2" s="9"/>
      <c r="P2" s="9"/>
      <c r="Q2" s="10"/>
      <c r="R2" s="8" t="s">
        <v>14</v>
      </c>
      <c r="S2" s="5" t="s">
        <v>3</v>
      </c>
    </row>
    <row r="3" spans="1:19">
      <c r="A3" s="1" t="s">
        <v>132</v>
      </c>
      <c r="B3" s="2" t="s">
        <v>63</v>
      </c>
      <c r="C3" s="3">
        <v>40323</v>
      </c>
      <c r="D3" s="4" t="s">
        <v>204</v>
      </c>
      <c r="E3" s="4" t="s">
        <v>205</v>
      </c>
      <c r="F3" s="4" t="s">
        <v>8</v>
      </c>
      <c r="G3" s="4" t="s">
        <v>78</v>
      </c>
      <c r="H3" s="5" t="s">
        <v>206</v>
      </c>
      <c r="I3" s="3">
        <v>20907</v>
      </c>
      <c r="J3" s="6">
        <v>53</v>
      </c>
      <c r="K3" s="7" t="s">
        <v>5</v>
      </c>
      <c r="L3" s="5" t="s">
        <v>2</v>
      </c>
      <c r="M3" s="8" t="s">
        <v>12</v>
      </c>
      <c r="N3" s="9"/>
      <c r="O3" s="9"/>
      <c r="P3" s="9"/>
      <c r="Q3" s="10"/>
      <c r="R3" s="8" t="s">
        <v>14</v>
      </c>
      <c r="S3" s="5" t="s">
        <v>3</v>
      </c>
    </row>
    <row r="4" spans="1:19">
      <c r="A4" s="1" t="s">
        <v>132</v>
      </c>
      <c r="B4" s="2" t="s">
        <v>63</v>
      </c>
      <c r="C4" s="3">
        <v>40337</v>
      </c>
      <c r="D4" s="4" t="s">
        <v>207</v>
      </c>
      <c r="E4" s="4" t="s">
        <v>42</v>
      </c>
      <c r="F4" s="4" t="s">
        <v>0</v>
      </c>
      <c r="G4" s="4" t="s">
        <v>78</v>
      </c>
      <c r="H4" s="5" t="s">
        <v>208</v>
      </c>
      <c r="I4" s="3">
        <v>17967</v>
      </c>
      <c r="J4" s="6">
        <v>61</v>
      </c>
      <c r="K4" s="7" t="s">
        <v>1</v>
      </c>
      <c r="L4" s="5" t="s">
        <v>2</v>
      </c>
      <c r="M4" s="8" t="s">
        <v>12</v>
      </c>
      <c r="N4" s="9"/>
      <c r="O4" s="9"/>
      <c r="P4" s="9"/>
      <c r="Q4" s="10"/>
      <c r="R4" s="8" t="s">
        <v>14</v>
      </c>
      <c r="S4" s="5" t="s">
        <v>3</v>
      </c>
    </row>
    <row r="5" spans="1:19">
      <c r="A5" s="1" t="s">
        <v>132</v>
      </c>
      <c r="B5" s="2" t="s">
        <v>63</v>
      </c>
      <c r="C5" s="3">
        <v>40337</v>
      </c>
      <c r="D5" s="12" t="s">
        <v>209</v>
      </c>
      <c r="E5" s="12" t="s">
        <v>40</v>
      </c>
      <c r="F5" s="12" t="s">
        <v>8</v>
      </c>
      <c r="G5" s="12" t="s">
        <v>78</v>
      </c>
      <c r="H5" s="13" t="s">
        <v>210</v>
      </c>
      <c r="I5" s="3">
        <v>17191</v>
      </c>
      <c r="J5" s="6">
        <v>63</v>
      </c>
      <c r="K5" s="14" t="s">
        <v>5</v>
      </c>
      <c r="L5" s="13" t="s">
        <v>2</v>
      </c>
      <c r="M5" s="8" t="s">
        <v>12</v>
      </c>
      <c r="N5" s="9"/>
      <c r="O5" s="9"/>
      <c r="P5" s="9"/>
      <c r="Q5" s="10"/>
      <c r="R5" s="8" t="s">
        <v>14</v>
      </c>
      <c r="S5" s="13" t="s">
        <v>3</v>
      </c>
    </row>
    <row r="6" spans="1:19">
      <c r="A6" s="1" t="s">
        <v>132</v>
      </c>
      <c r="B6" s="2" t="s">
        <v>63</v>
      </c>
      <c r="C6" s="3">
        <v>40339</v>
      </c>
      <c r="D6" s="4" t="s">
        <v>211</v>
      </c>
      <c r="E6" s="4" t="s">
        <v>212</v>
      </c>
      <c r="F6" s="4" t="s">
        <v>0</v>
      </c>
      <c r="G6" s="4" t="s">
        <v>78</v>
      </c>
      <c r="H6" s="5" t="s">
        <v>213</v>
      </c>
      <c r="I6" s="3">
        <v>21829</v>
      </c>
      <c r="J6" s="6">
        <v>50</v>
      </c>
      <c r="K6" s="7" t="s">
        <v>1</v>
      </c>
      <c r="L6" s="5" t="s">
        <v>2</v>
      </c>
      <c r="M6" s="8" t="s">
        <v>12</v>
      </c>
      <c r="N6" s="9"/>
      <c r="O6" s="9"/>
      <c r="P6" s="9"/>
      <c r="Q6" s="10"/>
      <c r="R6" s="8" t="s">
        <v>14</v>
      </c>
      <c r="S6" s="5" t="s">
        <v>3</v>
      </c>
    </row>
    <row r="7" spans="1:19">
      <c r="A7" s="1" t="s">
        <v>132</v>
      </c>
      <c r="B7" s="2" t="s">
        <v>63</v>
      </c>
      <c r="C7" s="3">
        <v>40339</v>
      </c>
      <c r="D7" s="4" t="s">
        <v>22</v>
      </c>
      <c r="E7" s="4" t="s">
        <v>37</v>
      </c>
      <c r="F7" s="4" t="s">
        <v>8</v>
      </c>
      <c r="G7" s="4" t="s">
        <v>78</v>
      </c>
      <c r="H7" s="5" t="s">
        <v>214</v>
      </c>
      <c r="I7" s="3">
        <v>18296</v>
      </c>
      <c r="J7" s="6">
        <v>60</v>
      </c>
      <c r="K7" s="7" t="s">
        <v>5</v>
      </c>
      <c r="L7" s="5" t="s">
        <v>2</v>
      </c>
      <c r="M7" s="8" t="s">
        <v>12</v>
      </c>
      <c r="N7" s="9"/>
      <c r="O7" s="9"/>
      <c r="P7" s="9"/>
      <c r="Q7" s="10"/>
      <c r="R7" s="8" t="s">
        <v>14</v>
      </c>
      <c r="S7" s="5" t="s">
        <v>3</v>
      </c>
    </row>
    <row r="8" spans="1:19">
      <c r="A8" s="1" t="s">
        <v>132</v>
      </c>
      <c r="B8" s="2" t="s">
        <v>63</v>
      </c>
      <c r="C8" s="3">
        <v>40340</v>
      </c>
      <c r="D8" s="4" t="s">
        <v>20</v>
      </c>
      <c r="E8" s="4" t="s">
        <v>215</v>
      </c>
      <c r="F8" s="4" t="s">
        <v>0</v>
      </c>
      <c r="G8" s="4" t="s">
        <v>78</v>
      </c>
      <c r="H8" s="5" t="s">
        <v>216</v>
      </c>
      <c r="I8" s="3">
        <v>13924</v>
      </c>
      <c r="J8" s="6">
        <v>72</v>
      </c>
      <c r="K8" s="7" t="s">
        <v>1</v>
      </c>
      <c r="L8" s="5" t="s">
        <v>2</v>
      </c>
      <c r="M8" s="8" t="s">
        <v>12</v>
      </c>
      <c r="N8" s="9"/>
      <c r="O8" s="9"/>
      <c r="P8" s="9"/>
      <c r="Q8" s="10"/>
      <c r="R8" s="8" t="s">
        <v>14</v>
      </c>
      <c r="S8" s="5" t="s">
        <v>3</v>
      </c>
    </row>
    <row r="9" spans="1:19">
      <c r="A9" s="1" t="s">
        <v>132</v>
      </c>
      <c r="B9" s="2" t="s">
        <v>63</v>
      </c>
      <c r="C9" s="3">
        <v>40344</v>
      </c>
      <c r="D9" s="4" t="s">
        <v>217</v>
      </c>
      <c r="E9" s="4" t="s">
        <v>218</v>
      </c>
      <c r="F9" s="4" t="s">
        <v>8</v>
      </c>
      <c r="G9" s="4" t="s">
        <v>78</v>
      </c>
      <c r="H9" s="5" t="s">
        <v>219</v>
      </c>
      <c r="I9" s="3">
        <v>16039</v>
      </c>
      <c r="J9" s="6">
        <v>66</v>
      </c>
      <c r="K9" s="7" t="s">
        <v>5</v>
      </c>
      <c r="L9" s="5" t="s">
        <v>2</v>
      </c>
      <c r="M9" s="8" t="s">
        <v>12</v>
      </c>
      <c r="N9" s="9"/>
      <c r="O9" s="9"/>
      <c r="P9" s="9"/>
      <c r="Q9" s="10"/>
      <c r="R9" s="8" t="s">
        <v>14</v>
      </c>
      <c r="S9" s="5" t="s">
        <v>3</v>
      </c>
    </row>
    <row r="10" spans="1:19">
      <c r="A10" s="1" t="s">
        <v>132</v>
      </c>
      <c r="B10" s="2" t="s">
        <v>63</v>
      </c>
      <c r="C10" s="3">
        <v>40347</v>
      </c>
      <c r="D10" s="4" t="s">
        <v>220</v>
      </c>
      <c r="E10" s="4" t="s">
        <v>139</v>
      </c>
      <c r="F10" s="4" t="s">
        <v>0</v>
      </c>
      <c r="G10" s="4" t="s">
        <v>78</v>
      </c>
      <c r="H10" s="5" t="s">
        <v>221</v>
      </c>
      <c r="I10" s="3">
        <v>16759</v>
      </c>
      <c r="J10" s="6">
        <v>64</v>
      </c>
      <c r="K10" s="7" t="s">
        <v>1</v>
      </c>
      <c r="L10" s="5" t="s">
        <v>2</v>
      </c>
      <c r="M10" s="8" t="s">
        <v>12</v>
      </c>
      <c r="N10" s="9"/>
      <c r="O10" s="9"/>
      <c r="P10" s="9"/>
      <c r="Q10" s="10"/>
      <c r="R10" s="8" t="s">
        <v>14</v>
      </c>
      <c r="S10" s="5" t="s">
        <v>3</v>
      </c>
    </row>
    <row r="11" spans="1:19">
      <c r="A11" s="1" t="s">
        <v>132</v>
      </c>
      <c r="B11" s="2" t="s">
        <v>63</v>
      </c>
      <c r="C11" s="3">
        <v>40361</v>
      </c>
      <c r="D11" s="4" t="s">
        <v>223</v>
      </c>
      <c r="E11" s="4" t="s">
        <v>224</v>
      </c>
      <c r="F11" s="4" t="s">
        <v>0</v>
      </c>
      <c r="G11" s="4" t="s">
        <v>78</v>
      </c>
      <c r="H11" s="5" t="s">
        <v>225</v>
      </c>
      <c r="I11" s="3">
        <v>13566</v>
      </c>
      <c r="J11" s="6">
        <v>73</v>
      </c>
      <c r="K11" s="7" t="s">
        <v>5</v>
      </c>
      <c r="L11" s="5" t="s">
        <v>2</v>
      </c>
      <c r="M11" s="8" t="s">
        <v>12</v>
      </c>
      <c r="N11" s="9"/>
      <c r="O11" s="9"/>
      <c r="P11" s="9"/>
      <c r="Q11" s="10"/>
      <c r="R11" s="8" t="s">
        <v>14</v>
      </c>
      <c r="S11" s="5" t="s">
        <v>3</v>
      </c>
    </row>
    <row r="12" spans="1:19">
      <c r="A12" s="1" t="s">
        <v>132</v>
      </c>
      <c r="B12" s="2" t="s">
        <v>63</v>
      </c>
      <c r="C12" s="3">
        <v>40361</v>
      </c>
      <c r="D12" s="4" t="s">
        <v>226</v>
      </c>
      <c r="E12" s="4" t="s">
        <v>227</v>
      </c>
      <c r="F12" s="4" t="s">
        <v>0</v>
      </c>
      <c r="G12" s="4" t="s">
        <v>78</v>
      </c>
      <c r="H12" s="5" t="s">
        <v>228</v>
      </c>
      <c r="I12" s="3">
        <v>18736</v>
      </c>
      <c r="J12" s="6">
        <v>59</v>
      </c>
      <c r="K12" s="7" t="s">
        <v>5</v>
      </c>
      <c r="L12" s="5" t="s">
        <v>2</v>
      </c>
      <c r="M12" s="8" t="s">
        <v>12</v>
      </c>
      <c r="N12" s="9"/>
      <c r="O12" s="9"/>
      <c r="P12" s="9"/>
      <c r="Q12" s="10"/>
      <c r="R12" s="8" t="s">
        <v>14</v>
      </c>
      <c r="S12" s="5" t="s">
        <v>3</v>
      </c>
    </row>
    <row r="13" spans="1:19">
      <c r="A13" s="1" t="s">
        <v>132</v>
      </c>
      <c r="B13" s="2" t="s">
        <v>63</v>
      </c>
      <c r="C13" s="3">
        <v>40361</v>
      </c>
      <c r="D13" s="12" t="s">
        <v>229</v>
      </c>
      <c r="E13" s="12" t="s">
        <v>40</v>
      </c>
      <c r="F13" s="12" t="s">
        <v>8</v>
      </c>
      <c r="G13" s="12" t="s">
        <v>78</v>
      </c>
      <c r="H13" s="13" t="s">
        <v>230</v>
      </c>
      <c r="I13" s="3">
        <v>21664</v>
      </c>
      <c r="J13" s="6">
        <v>51</v>
      </c>
      <c r="K13" s="14" t="s">
        <v>5</v>
      </c>
      <c r="L13" s="13" t="s">
        <v>2</v>
      </c>
      <c r="M13" s="8" t="s">
        <v>12</v>
      </c>
      <c r="N13" s="9"/>
      <c r="O13" s="9"/>
      <c r="P13" s="9"/>
      <c r="Q13" s="10"/>
      <c r="R13" s="8" t="s">
        <v>14</v>
      </c>
      <c r="S13" s="13" t="s">
        <v>3</v>
      </c>
    </row>
    <row r="14" spans="1:19">
      <c r="A14" s="1" t="s">
        <v>132</v>
      </c>
      <c r="B14" s="2" t="s">
        <v>63</v>
      </c>
      <c r="C14" s="3">
        <v>40365</v>
      </c>
      <c r="D14" s="4" t="s">
        <v>231</v>
      </c>
      <c r="E14" s="4" t="s">
        <v>61</v>
      </c>
      <c r="F14" s="4" t="s">
        <v>8</v>
      </c>
      <c r="G14" s="4" t="s">
        <v>78</v>
      </c>
      <c r="H14" s="5" t="s">
        <v>232</v>
      </c>
      <c r="I14" s="3">
        <v>18309</v>
      </c>
      <c r="J14" s="6">
        <v>60</v>
      </c>
      <c r="K14" s="7" t="s">
        <v>1</v>
      </c>
      <c r="L14" s="5" t="s">
        <v>2</v>
      </c>
      <c r="M14" s="8" t="s">
        <v>12</v>
      </c>
      <c r="N14" s="9"/>
      <c r="O14" s="9"/>
      <c r="P14" s="9"/>
      <c r="Q14" s="10"/>
      <c r="R14" s="8" t="s">
        <v>14</v>
      </c>
      <c r="S14" s="5" t="s">
        <v>3</v>
      </c>
    </row>
    <row r="15" spans="1:19">
      <c r="A15" s="1" t="s">
        <v>132</v>
      </c>
      <c r="B15" s="2" t="s">
        <v>63</v>
      </c>
      <c r="C15" s="3">
        <v>40367</v>
      </c>
      <c r="D15" s="4" t="s">
        <v>20</v>
      </c>
      <c r="E15" s="4" t="s">
        <v>233</v>
      </c>
      <c r="F15" s="4" t="s">
        <v>8</v>
      </c>
      <c r="G15" s="4" t="s">
        <v>78</v>
      </c>
      <c r="H15" s="5" t="s">
        <v>234</v>
      </c>
      <c r="I15" s="3">
        <v>14704</v>
      </c>
      <c r="J15" s="6">
        <v>70</v>
      </c>
      <c r="K15" s="7" t="s">
        <v>5</v>
      </c>
      <c r="L15" s="5" t="s">
        <v>2</v>
      </c>
      <c r="M15" s="8" t="s">
        <v>12</v>
      </c>
      <c r="N15" s="9"/>
      <c r="O15" s="9"/>
      <c r="P15" s="9"/>
      <c r="Q15" s="10"/>
      <c r="R15" s="8" t="s">
        <v>14</v>
      </c>
      <c r="S15" s="5" t="s">
        <v>3</v>
      </c>
    </row>
    <row r="16" spans="1:19">
      <c r="A16" s="1" t="s">
        <v>132</v>
      </c>
      <c r="B16" s="2" t="s">
        <v>63</v>
      </c>
      <c r="C16" s="3">
        <v>40368</v>
      </c>
      <c r="D16" s="4" t="s">
        <v>235</v>
      </c>
      <c r="E16" s="4" t="s">
        <v>236</v>
      </c>
      <c r="F16" s="4" t="s">
        <v>0</v>
      </c>
      <c r="G16" s="4" t="s">
        <v>78</v>
      </c>
      <c r="H16" s="5" t="s">
        <v>237</v>
      </c>
      <c r="I16" s="3">
        <v>9104</v>
      </c>
      <c r="J16" s="6">
        <v>85</v>
      </c>
      <c r="K16" s="7" t="s">
        <v>5</v>
      </c>
      <c r="L16" s="5" t="s">
        <v>2</v>
      </c>
      <c r="M16" s="8" t="s">
        <v>12</v>
      </c>
      <c r="N16" s="9"/>
      <c r="O16" s="9"/>
      <c r="P16" s="9"/>
      <c r="Q16" s="10"/>
      <c r="R16" s="8" t="s">
        <v>14</v>
      </c>
      <c r="S16" s="5" t="s">
        <v>3</v>
      </c>
    </row>
    <row r="17" spans="1:19">
      <c r="A17" s="1" t="s">
        <v>132</v>
      </c>
      <c r="B17" s="2" t="s">
        <v>63</v>
      </c>
      <c r="C17" s="3">
        <v>40372</v>
      </c>
      <c r="D17" s="4" t="s">
        <v>240</v>
      </c>
      <c r="E17" s="4" t="s">
        <v>35</v>
      </c>
      <c r="F17" s="4" t="s">
        <v>8</v>
      </c>
      <c r="G17" s="4" t="s">
        <v>78</v>
      </c>
      <c r="H17" s="5" t="s">
        <v>241</v>
      </c>
      <c r="I17" s="3">
        <v>16338</v>
      </c>
      <c r="J17" s="6">
        <v>65</v>
      </c>
      <c r="K17" s="7" t="s">
        <v>1</v>
      </c>
      <c r="L17" s="5" t="s">
        <v>2</v>
      </c>
      <c r="M17" s="8" t="s">
        <v>12</v>
      </c>
      <c r="N17" s="9"/>
      <c r="O17" s="9"/>
      <c r="P17" s="9"/>
      <c r="Q17" s="10"/>
      <c r="R17" s="8" t="s">
        <v>14</v>
      </c>
      <c r="S17" s="5" t="s">
        <v>3</v>
      </c>
    </row>
    <row r="18" spans="1:19">
      <c r="A18" s="1" t="s">
        <v>132</v>
      </c>
      <c r="B18" s="2" t="s">
        <v>63</v>
      </c>
      <c r="C18" s="3">
        <v>40372</v>
      </c>
      <c r="D18" s="4" t="s">
        <v>238</v>
      </c>
      <c r="E18" s="4" t="s">
        <v>89</v>
      </c>
      <c r="F18" s="4" t="s">
        <v>8</v>
      </c>
      <c r="G18" s="4" t="s">
        <v>78</v>
      </c>
      <c r="H18" s="5" t="s">
        <v>239</v>
      </c>
      <c r="I18" s="3">
        <v>14756</v>
      </c>
      <c r="J18" s="6">
        <v>70</v>
      </c>
      <c r="K18" s="7" t="s">
        <v>5</v>
      </c>
      <c r="L18" s="5" t="s">
        <v>2</v>
      </c>
      <c r="M18" s="8" t="s">
        <v>12</v>
      </c>
      <c r="N18" s="9"/>
      <c r="O18" s="9"/>
      <c r="P18" s="9"/>
      <c r="Q18" s="10"/>
      <c r="R18" s="8" t="s">
        <v>14</v>
      </c>
      <c r="S18" s="5" t="s">
        <v>3</v>
      </c>
    </row>
    <row r="19" spans="1:19">
      <c r="A19" s="1" t="s">
        <v>132</v>
      </c>
      <c r="B19" s="2" t="s">
        <v>63</v>
      </c>
      <c r="C19" s="3">
        <v>40375</v>
      </c>
      <c r="D19" s="12" t="s">
        <v>242</v>
      </c>
      <c r="E19" s="12" t="s">
        <v>243</v>
      </c>
      <c r="F19" s="12" t="s">
        <v>0</v>
      </c>
      <c r="G19" s="12" t="s">
        <v>78</v>
      </c>
      <c r="H19" s="13" t="s">
        <v>244</v>
      </c>
      <c r="I19" s="3">
        <v>12174</v>
      </c>
      <c r="J19" s="6">
        <v>77</v>
      </c>
      <c r="K19" s="7" t="s">
        <v>1</v>
      </c>
      <c r="L19" s="5" t="s">
        <v>2</v>
      </c>
      <c r="M19" s="8" t="s">
        <v>12</v>
      </c>
      <c r="N19" s="9"/>
      <c r="O19" s="9"/>
      <c r="P19" s="9"/>
      <c r="Q19" s="10"/>
      <c r="R19" s="8" t="s">
        <v>14</v>
      </c>
      <c r="S19" s="5" t="s">
        <v>3</v>
      </c>
    </row>
    <row r="20" spans="1:19">
      <c r="A20" s="1" t="s">
        <v>132</v>
      </c>
      <c r="B20" s="2" t="s">
        <v>63</v>
      </c>
      <c r="C20" s="3">
        <v>40389</v>
      </c>
      <c r="D20" s="4" t="s">
        <v>245</v>
      </c>
      <c r="E20" s="4" t="s">
        <v>246</v>
      </c>
      <c r="F20" s="4" t="s">
        <v>0</v>
      </c>
      <c r="G20" s="4" t="s">
        <v>78</v>
      </c>
      <c r="H20" s="5" t="s">
        <v>247</v>
      </c>
      <c r="I20" s="3">
        <v>17406</v>
      </c>
      <c r="J20" s="6">
        <v>62</v>
      </c>
      <c r="K20" s="7" t="s">
        <v>1</v>
      </c>
      <c r="L20" s="5" t="s">
        <v>2</v>
      </c>
      <c r="M20" s="8" t="s">
        <v>12</v>
      </c>
      <c r="N20" s="9"/>
      <c r="O20" s="9"/>
      <c r="P20" s="9"/>
      <c r="Q20" s="10"/>
      <c r="R20" s="8" t="s">
        <v>14</v>
      </c>
      <c r="S20" s="5" t="s">
        <v>3</v>
      </c>
    </row>
    <row r="21" spans="1:19">
      <c r="A21" s="1" t="s">
        <v>132</v>
      </c>
      <c r="B21" s="2" t="s">
        <v>63</v>
      </c>
      <c r="C21" s="3">
        <v>40393</v>
      </c>
      <c r="D21" s="4" t="s">
        <v>250</v>
      </c>
      <c r="E21" s="4" t="s">
        <v>62</v>
      </c>
      <c r="F21" s="4" t="s">
        <v>0</v>
      </c>
      <c r="G21" s="4" t="s">
        <v>78</v>
      </c>
      <c r="H21" s="5" t="s">
        <v>251</v>
      </c>
      <c r="I21" s="3">
        <v>19543</v>
      </c>
      <c r="J21" s="6">
        <v>57</v>
      </c>
      <c r="K21" s="7" t="s">
        <v>1</v>
      </c>
      <c r="L21" s="5" t="s">
        <v>2</v>
      </c>
      <c r="M21" s="8" t="s">
        <v>12</v>
      </c>
      <c r="N21" s="9"/>
      <c r="O21" s="9"/>
      <c r="P21" s="9"/>
      <c r="Q21" s="10"/>
      <c r="R21" s="8" t="s">
        <v>14</v>
      </c>
      <c r="S21" s="5" t="s">
        <v>3</v>
      </c>
    </row>
    <row r="22" spans="1:19">
      <c r="A22" s="1" t="s">
        <v>132</v>
      </c>
      <c r="B22" s="2" t="s">
        <v>63</v>
      </c>
      <c r="C22" s="3">
        <v>40393</v>
      </c>
      <c r="D22" s="4" t="s">
        <v>248</v>
      </c>
      <c r="E22" s="4" t="s">
        <v>23</v>
      </c>
      <c r="F22" s="4" t="s">
        <v>0</v>
      </c>
      <c r="G22" s="4" t="s">
        <v>78</v>
      </c>
      <c r="H22" s="5" t="s">
        <v>249</v>
      </c>
      <c r="I22" s="3">
        <v>17852</v>
      </c>
      <c r="J22" s="6">
        <v>61</v>
      </c>
      <c r="K22" s="7" t="s">
        <v>5</v>
      </c>
      <c r="L22" s="5" t="s">
        <v>2</v>
      </c>
      <c r="M22" s="8" t="s">
        <v>12</v>
      </c>
      <c r="N22" s="9"/>
      <c r="O22" s="9"/>
      <c r="P22" s="9"/>
      <c r="Q22" s="10"/>
      <c r="R22" s="8" t="s">
        <v>14</v>
      </c>
      <c r="S22" s="5" t="s">
        <v>3</v>
      </c>
    </row>
    <row r="23" spans="1:19">
      <c r="A23" s="1" t="s">
        <v>132</v>
      </c>
      <c r="B23" s="2" t="s">
        <v>63</v>
      </c>
      <c r="C23" s="3">
        <v>40396</v>
      </c>
      <c r="D23" s="4" t="s">
        <v>41</v>
      </c>
      <c r="E23" s="4" t="s">
        <v>253</v>
      </c>
      <c r="F23" s="4" t="s">
        <v>0</v>
      </c>
      <c r="G23" s="4" t="s">
        <v>78</v>
      </c>
      <c r="H23" s="5" t="s">
        <v>254</v>
      </c>
      <c r="I23" s="3">
        <v>20803</v>
      </c>
      <c r="J23" s="6">
        <v>53</v>
      </c>
      <c r="K23" s="7" t="s">
        <v>1</v>
      </c>
      <c r="L23" s="5" t="s">
        <v>2</v>
      </c>
      <c r="M23" s="8" t="s">
        <v>12</v>
      </c>
      <c r="N23" s="9"/>
      <c r="O23" s="9"/>
      <c r="P23" s="9"/>
      <c r="Q23" s="10"/>
      <c r="R23" s="8" t="s">
        <v>14</v>
      </c>
      <c r="S23" s="5" t="s">
        <v>3</v>
      </c>
    </row>
    <row r="24" spans="1:19">
      <c r="A24" s="1" t="s">
        <v>255</v>
      </c>
      <c r="B24" s="2"/>
      <c r="C24" s="3">
        <v>40400</v>
      </c>
      <c r="D24" s="4" t="s">
        <v>256</v>
      </c>
      <c r="E24" s="4" t="s">
        <v>25</v>
      </c>
      <c r="F24" s="4" t="s">
        <v>0</v>
      </c>
      <c r="G24" s="4" t="s">
        <v>78</v>
      </c>
      <c r="H24" s="5" t="s">
        <v>257</v>
      </c>
      <c r="I24" s="3">
        <v>17954</v>
      </c>
      <c r="J24" s="6">
        <v>61</v>
      </c>
      <c r="K24" s="7" t="s">
        <v>1</v>
      </c>
      <c r="L24" s="5" t="s">
        <v>2</v>
      </c>
      <c r="M24" s="8" t="s">
        <v>12</v>
      </c>
      <c r="N24" s="9">
        <v>22</v>
      </c>
      <c r="O24" s="9"/>
      <c r="P24" s="9"/>
      <c r="Q24" s="10">
        <v>1.5</v>
      </c>
      <c r="R24" s="8" t="s">
        <v>14</v>
      </c>
      <c r="S24" s="5" t="s">
        <v>3</v>
      </c>
    </row>
    <row r="25" spans="1:19">
      <c r="A25" s="1" t="s">
        <v>258</v>
      </c>
      <c r="B25" s="2"/>
      <c r="C25" s="3">
        <v>40400</v>
      </c>
      <c r="D25" s="4" t="s">
        <v>43</v>
      </c>
      <c r="E25" s="4" t="s">
        <v>9</v>
      </c>
      <c r="F25" s="4" t="s">
        <v>8</v>
      </c>
      <c r="G25" s="4" t="s">
        <v>78</v>
      </c>
      <c r="H25" s="5" t="s">
        <v>259</v>
      </c>
      <c r="I25" s="3">
        <v>13660</v>
      </c>
      <c r="J25" s="6">
        <v>73</v>
      </c>
      <c r="K25" s="7" t="s">
        <v>5</v>
      </c>
      <c r="L25" s="5" t="s">
        <v>2</v>
      </c>
      <c r="M25" s="8" t="s">
        <v>12</v>
      </c>
      <c r="N25" s="9">
        <v>22</v>
      </c>
      <c r="O25" s="9"/>
      <c r="P25" s="9"/>
      <c r="Q25" s="10">
        <v>1.25</v>
      </c>
      <c r="R25" s="8" t="s">
        <v>14</v>
      </c>
      <c r="S25" s="5" t="s">
        <v>3</v>
      </c>
    </row>
    <row r="26" spans="1:19">
      <c r="A26" s="1" t="s">
        <v>132</v>
      </c>
      <c r="B26" s="2"/>
      <c r="C26" s="3">
        <v>40400</v>
      </c>
      <c r="D26" s="12" t="s">
        <v>260</v>
      </c>
      <c r="E26" s="12" t="s">
        <v>261</v>
      </c>
      <c r="F26" s="12" t="s">
        <v>8</v>
      </c>
      <c r="G26" s="12" t="s">
        <v>78</v>
      </c>
      <c r="H26" s="13" t="s">
        <v>262</v>
      </c>
      <c r="I26" s="3">
        <v>12702</v>
      </c>
      <c r="J26" s="6">
        <v>75</v>
      </c>
      <c r="K26" s="14" t="s">
        <v>1</v>
      </c>
      <c r="L26" s="13" t="s">
        <v>2</v>
      </c>
      <c r="M26" s="8" t="s">
        <v>12</v>
      </c>
      <c r="N26" s="9"/>
      <c r="O26" s="9"/>
      <c r="P26" s="9"/>
      <c r="Q26" s="10"/>
      <c r="R26" s="8" t="s">
        <v>14</v>
      </c>
      <c r="S26" s="13" t="s">
        <v>3</v>
      </c>
    </row>
    <row r="27" spans="1:19">
      <c r="A27" s="1" t="s">
        <v>132</v>
      </c>
      <c r="B27" s="2" t="s">
        <v>63</v>
      </c>
      <c r="C27" s="3">
        <v>40402</v>
      </c>
      <c r="D27" s="4" t="s">
        <v>263</v>
      </c>
      <c r="E27" s="4" t="s">
        <v>264</v>
      </c>
      <c r="F27" s="4" t="s">
        <v>0</v>
      </c>
      <c r="G27" s="4" t="s">
        <v>78</v>
      </c>
      <c r="H27" s="5" t="s">
        <v>265</v>
      </c>
      <c r="I27" s="3">
        <v>19071</v>
      </c>
      <c r="J27" s="6">
        <v>58</v>
      </c>
      <c r="K27" s="7" t="s">
        <v>5</v>
      </c>
      <c r="L27" s="5" t="s">
        <v>2</v>
      </c>
      <c r="M27" s="8" t="s">
        <v>12</v>
      </c>
      <c r="N27" s="9"/>
      <c r="O27" s="9"/>
      <c r="P27" s="9"/>
      <c r="Q27" s="10"/>
      <c r="R27" s="8" t="s">
        <v>14</v>
      </c>
      <c r="S27" s="5" t="s">
        <v>3</v>
      </c>
    </row>
    <row r="28" spans="1:19">
      <c r="A28" s="1" t="s">
        <v>132</v>
      </c>
      <c r="B28" s="2" t="s">
        <v>63</v>
      </c>
      <c r="C28" s="3">
        <v>40403</v>
      </c>
      <c r="D28" s="4" t="s">
        <v>266</v>
      </c>
      <c r="E28" s="4" t="s">
        <v>39</v>
      </c>
      <c r="F28" s="4" t="s">
        <v>0</v>
      </c>
      <c r="G28" s="4" t="s">
        <v>78</v>
      </c>
      <c r="H28" s="5" t="s">
        <v>267</v>
      </c>
      <c r="I28" s="3">
        <v>21619</v>
      </c>
      <c r="J28" s="6">
        <v>51</v>
      </c>
      <c r="K28" s="7" t="s">
        <v>5</v>
      </c>
      <c r="L28" s="5" t="s">
        <v>2</v>
      </c>
      <c r="M28" s="8" t="s">
        <v>12</v>
      </c>
      <c r="N28" s="9"/>
      <c r="O28" s="9"/>
      <c r="P28" s="9"/>
      <c r="Q28" s="10"/>
      <c r="R28" s="8" t="s">
        <v>14</v>
      </c>
      <c r="S28" s="5" t="s">
        <v>3</v>
      </c>
    </row>
    <row r="29" spans="1:19">
      <c r="A29" s="1" t="s">
        <v>132</v>
      </c>
      <c r="B29" s="2" t="s">
        <v>63</v>
      </c>
      <c r="C29" s="3">
        <v>40407</v>
      </c>
      <c r="D29" s="4" t="s">
        <v>268</v>
      </c>
      <c r="E29" s="4" t="s">
        <v>269</v>
      </c>
      <c r="F29" s="4" t="s">
        <v>8</v>
      </c>
      <c r="G29" s="4" t="s">
        <v>78</v>
      </c>
      <c r="H29" s="5" t="s">
        <v>270</v>
      </c>
      <c r="I29" s="3">
        <v>18863</v>
      </c>
      <c r="J29" s="6">
        <v>58</v>
      </c>
      <c r="K29" s="7" t="s">
        <v>1</v>
      </c>
      <c r="L29" s="5" t="s">
        <v>2</v>
      </c>
      <c r="M29" s="8" t="s">
        <v>12</v>
      </c>
      <c r="N29" s="9"/>
      <c r="O29" s="9"/>
      <c r="P29" s="9"/>
      <c r="Q29" s="10"/>
      <c r="R29" s="8" t="s">
        <v>14</v>
      </c>
      <c r="S29" s="5" t="s">
        <v>3</v>
      </c>
    </row>
    <row r="30" spans="1:19">
      <c r="A30" s="1" t="s">
        <v>132</v>
      </c>
      <c r="B30" s="2" t="s">
        <v>63</v>
      </c>
      <c r="C30" s="3">
        <v>40414</v>
      </c>
      <c r="D30" s="4" t="s">
        <v>271</v>
      </c>
      <c r="E30" s="4" t="s">
        <v>92</v>
      </c>
      <c r="F30" s="4" t="s">
        <v>0</v>
      </c>
      <c r="G30" s="4" t="s">
        <v>78</v>
      </c>
      <c r="H30" s="5" t="s">
        <v>272</v>
      </c>
      <c r="I30" s="3">
        <v>14443</v>
      </c>
      <c r="J30" s="6">
        <v>71</v>
      </c>
      <c r="K30" s="7" t="s">
        <v>1</v>
      </c>
      <c r="L30" s="5" t="s">
        <v>2</v>
      </c>
      <c r="M30" s="8" t="s">
        <v>12</v>
      </c>
      <c r="N30" s="9"/>
      <c r="O30" s="9"/>
      <c r="P30" s="9"/>
      <c r="Q30" s="10"/>
      <c r="R30" s="8" t="s">
        <v>14</v>
      </c>
      <c r="S30" s="5" t="s">
        <v>3</v>
      </c>
    </row>
    <row r="31" spans="1:19">
      <c r="A31" s="1" t="s">
        <v>132</v>
      </c>
      <c r="B31" s="2" t="s">
        <v>63</v>
      </c>
      <c r="C31" s="3">
        <v>40416</v>
      </c>
      <c r="D31" s="4" t="s">
        <v>273</v>
      </c>
      <c r="E31" s="4" t="s">
        <v>274</v>
      </c>
      <c r="F31" s="4" t="s">
        <v>0</v>
      </c>
      <c r="G31" s="4" t="s">
        <v>78</v>
      </c>
      <c r="H31" s="5" t="s">
        <v>275</v>
      </c>
      <c r="I31" s="3">
        <v>20627</v>
      </c>
      <c r="J31" s="6">
        <v>54</v>
      </c>
      <c r="K31" s="7" t="s">
        <v>5</v>
      </c>
      <c r="L31" s="5" t="s">
        <v>2</v>
      </c>
      <c r="M31" s="8" t="s">
        <v>12</v>
      </c>
      <c r="N31" s="9"/>
      <c r="O31" s="9"/>
      <c r="P31" s="9"/>
      <c r="Q31" s="10"/>
      <c r="R31" s="8" t="s">
        <v>14</v>
      </c>
      <c r="S31" s="5" t="s">
        <v>3</v>
      </c>
    </row>
    <row r="32" spans="1:19">
      <c r="A32" s="1" t="s">
        <v>132</v>
      </c>
      <c r="B32" s="2"/>
      <c r="C32" s="3">
        <v>40428</v>
      </c>
      <c r="D32" s="4" t="s">
        <v>276</v>
      </c>
      <c r="E32" s="4" t="s">
        <v>277</v>
      </c>
      <c r="F32" s="4" t="s">
        <v>0</v>
      </c>
      <c r="G32" s="4" t="s">
        <v>78</v>
      </c>
      <c r="H32" s="5" t="s">
        <v>278</v>
      </c>
      <c r="I32" s="3">
        <v>17142</v>
      </c>
      <c r="J32" s="6">
        <v>63</v>
      </c>
      <c r="K32" s="7" t="s">
        <v>5</v>
      </c>
      <c r="L32" s="5" t="s">
        <v>2</v>
      </c>
      <c r="M32" s="8" t="s">
        <v>12</v>
      </c>
      <c r="N32" s="9"/>
      <c r="O32" s="9"/>
      <c r="P32" s="9"/>
      <c r="Q32" s="10"/>
      <c r="R32" s="8" t="s">
        <v>14</v>
      </c>
      <c r="S32" s="5" t="s">
        <v>3</v>
      </c>
    </row>
    <row r="33" spans="1:19">
      <c r="A33" s="1" t="s">
        <v>132</v>
      </c>
      <c r="B33" s="2"/>
      <c r="C33" s="3">
        <v>40430</v>
      </c>
      <c r="D33" s="4" t="s">
        <v>279</v>
      </c>
      <c r="E33" s="4" t="s">
        <v>40</v>
      </c>
      <c r="F33" s="4" t="s">
        <v>8</v>
      </c>
      <c r="G33" s="4" t="s">
        <v>78</v>
      </c>
      <c r="H33" s="5" t="s">
        <v>280</v>
      </c>
      <c r="I33" s="3">
        <v>16778</v>
      </c>
      <c r="J33" s="6">
        <v>64</v>
      </c>
      <c r="K33" s="7" t="s">
        <v>5</v>
      </c>
      <c r="L33" s="5" t="s">
        <v>2</v>
      </c>
      <c r="M33" s="8" t="s">
        <v>12</v>
      </c>
      <c r="N33" s="9"/>
      <c r="O33" s="9"/>
      <c r="P33" s="9"/>
      <c r="Q33" s="10"/>
      <c r="R33" s="8" t="s">
        <v>14</v>
      </c>
      <c r="S33" s="5" t="s">
        <v>3</v>
      </c>
    </row>
    <row r="34" spans="1:19">
      <c r="A34" s="1" t="s">
        <v>132</v>
      </c>
      <c r="B34" s="2"/>
      <c r="C34" s="3">
        <v>40431</v>
      </c>
      <c r="D34" s="4" t="s">
        <v>284</v>
      </c>
      <c r="E34" s="4" t="s">
        <v>285</v>
      </c>
      <c r="F34" s="4" t="s">
        <v>8</v>
      </c>
      <c r="G34" s="4" t="s">
        <v>78</v>
      </c>
      <c r="H34" s="5" t="s">
        <v>286</v>
      </c>
      <c r="I34" s="3">
        <v>15185</v>
      </c>
      <c r="J34" s="6">
        <v>69</v>
      </c>
      <c r="K34" s="7" t="s">
        <v>5</v>
      </c>
      <c r="L34" s="5" t="s">
        <v>2</v>
      </c>
      <c r="M34" s="8" t="s">
        <v>12</v>
      </c>
      <c r="N34" s="9"/>
      <c r="O34" s="9"/>
      <c r="P34" s="9"/>
      <c r="Q34" s="10"/>
      <c r="R34" s="8" t="s">
        <v>14</v>
      </c>
      <c r="S34" s="5" t="s">
        <v>3</v>
      </c>
    </row>
    <row r="35" spans="1:19">
      <c r="A35" s="1" t="s">
        <v>132</v>
      </c>
      <c r="B35" s="2"/>
      <c r="C35" s="3">
        <v>40431</v>
      </c>
      <c r="D35" s="4" t="s">
        <v>281</v>
      </c>
      <c r="E35" s="4" t="s">
        <v>282</v>
      </c>
      <c r="F35" s="4" t="s">
        <v>0</v>
      </c>
      <c r="G35" s="4" t="s">
        <v>78</v>
      </c>
      <c r="H35" s="5" t="s">
        <v>283</v>
      </c>
      <c r="I35" s="3">
        <v>21528</v>
      </c>
      <c r="J35" s="6">
        <v>51</v>
      </c>
      <c r="K35" s="7" t="s">
        <v>5</v>
      </c>
      <c r="L35" s="5" t="s">
        <v>2</v>
      </c>
      <c r="M35" s="8" t="s">
        <v>12</v>
      </c>
      <c r="N35" s="9"/>
      <c r="O35" s="9"/>
      <c r="P35" s="9"/>
      <c r="Q35" s="10"/>
      <c r="R35" s="8" t="s">
        <v>14</v>
      </c>
      <c r="S35" s="5" t="s">
        <v>3</v>
      </c>
    </row>
    <row r="36" spans="1:19">
      <c r="A36" s="1" t="s">
        <v>132</v>
      </c>
      <c r="B36" s="2"/>
      <c r="C36" s="3">
        <v>40435</v>
      </c>
      <c r="D36" s="4" t="s">
        <v>288</v>
      </c>
      <c r="E36" s="4" t="s">
        <v>289</v>
      </c>
      <c r="F36" s="4" t="s">
        <v>8</v>
      </c>
      <c r="G36" s="4" t="s">
        <v>78</v>
      </c>
      <c r="H36" s="5" t="s">
        <v>290</v>
      </c>
      <c r="I36" s="3">
        <v>15637</v>
      </c>
      <c r="J36" s="6">
        <v>67</v>
      </c>
      <c r="K36" s="7" t="s">
        <v>5</v>
      </c>
      <c r="L36" s="5" t="s">
        <v>2</v>
      </c>
      <c r="M36" s="8" t="s">
        <v>12</v>
      </c>
      <c r="N36" s="9"/>
      <c r="O36" s="9"/>
      <c r="P36" s="9"/>
      <c r="Q36" s="10"/>
      <c r="R36" s="8" t="s">
        <v>14</v>
      </c>
      <c r="S36" s="5" t="s">
        <v>3</v>
      </c>
    </row>
    <row r="37" spans="1:19">
      <c r="A37" s="1" t="s">
        <v>132</v>
      </c>
      <c r="B37" s="2"/>
      <c r="C37" s="3">
        <v>40437</v>
      </c>
      <c r="D37" s="4" t="s">
        <v>291</v>
      </c>
      <c r="E37" s="4" t="s">
        <v>287</v>
      </c>
      <c r="F37" s="4" t="s">
        <v>0</v>
      </c>
      <c r="G37" s="4" t="s">
        <v>78</v>
      </c>
      <c r="H37" s="5" t="s">
        <v>292</v>
      </c>
      <c r="I37" s="3">
        <v>20058</v>
      </c>
      <c r="J37" s="6">
        <v>55</v>
      </c>
      <c r="K37" s="7" t="s">
        <v>5</v>
      </c>
      <c r="L37" s="5" t="s">
        <v>2</v>
      </c>
      <c r="M37" s="8" t="s">
        <v>12</v>
      </c>
      <c r="N37" s="9"/>
      <c r="O37" s="9"/>
      <c r="P37" s="9"/>
      <c r="Q37" s="10"/>
      <c r="R37" s="8" t="s">
        <v>14</v>
      </c>
      <c r="S37" s="5" t="s">
        <v>3</v>
      </c>
    </row>
    <row r="38" spans="1:19">
      <c r="A38" s="1" t="s">
        <v>132</v>
      </c>
      <c r="B38" s="2"/>
      <c r="C38" s="3">
        <v>40442</v>
      </c>
      <c r="D38" s="4" t="s">
        <v>293</v>
      </c>
      <c r="E38" s="4" t="s">
        <v>71</v>
      </c>
      <c r="F38" s="4" t="s">
        <v>0</v>
      </c>
      <c r="G38" s="4" t="s">
        <v>78</v>
      </c>
      <c r="H38" s="5" t="s">
        <v>294</v>
      </c>
      <c r="I38" s="3">
        <v>22167</v>
      </c>
      <c r="J38" s="6">
        <v>50</v>
      </c>
      <c r="K38" s="7" t="s">
        <v>5</v>
      </c>
      <c r="L38" s="5" t="s">
        <v>2</v>
      </c>
      <c r="M38" s="8" t="s">
        <v>12</v>
      </c>
      <c r="N38" s="9"/>
      <c r="O38" s="9"/>
      <c r="P38" s="9"/>
      <c r="Q38" s="10"/>
      <c r="R38" s="8" t="s">
        <v>14</v>
      </c>
      <c r="S38" s="5" t="s">
        <v>3</v>
      </c>
    </row>
    <row r="39" spans="1:19">
      <c r="A39" s="1" t="s">
        <v>132</v>
      </c>
      <c r="B39" s="2"/>
      <c r="C39" s="3">
        <v>40442</v>
      </c>
      <c r="D39" s="4" t="s">
        <v>295</v>
      </c>
      <c r="E39" s="4" t="s">
        <v>296</v>
      </c>
      <c r="F39" s="4" t="s">
        <v>8</v>
      </c>
      <c r="G39" s="4" t="s">
        <v>78</v>
      </c>
      <c r="H39" s="5" t="s">
        <v>297</v>
      </c>
      <c r="I39" s="3">
        <v>21375</v>
      </c>
      <c r="J39" s="6">
        <v>52</v>
      </c>
      <c r="K39" s="7" t="s">
        <v>5</v>
      </c>
      <c r="L39" s="5" t="s">
        <v>2</v>
      </c>
      <c r="M39" s="8" t="s">
        <v>12</v>
      </c>
      <c r="N39" s="9"/>
      <c r="O39" s="9"/>
      <c r="P39" s="9"/>
      <c r="Q39" s="10"/>
      <c r="R39" s="8" t="s">
        <v>14</v>
      </c>
      <c r="S39" s="5" t="s">
        <v>3</v>
      </c>
    </row>
    <row r="40" spans="1:19">
      <c r="A40" s="1" t="s">
        <v>299</v>
      </c>
      <c r="B40" s="2"/>
      <c r="C40" s="3">
        <v>40449</v>
      </c>
      <c r="D40" s="4" t="s">
        <v>300</v>
      </c>
      <c r="E40" s="4" t="s">
        <v>82</v>
      </c>
      <c r="F40" s="4" t="s">
        <v>0</v>
      </c>
      <c r="G40" s="4" t="s">
        <v>78</v>
      </c>
      <c r="H40" s="5" t="s">
        <v>301</v>
      </c>
      <c r="I40" s="3">
        <v>13967</v>
      </c>
      <c r="J40" s="6">
        <v>72</v>
      </c>
      <c r="K40" s="7" t="s">
        <v>1</v>
      </c>
      <c r="L40" s="5" t="s">
        <v>2</v>
      </c>
      <c r="M40" s="8" t="s">
        <v>12</v>
      </c>
      <c r="N40" s="9">
        <v>22</v>
      </c>
      <c r="O40" s="9"/>
      <c r="P40" s="9"/>
      <c r="Q40" s="10">
        <v>1.5</v>
      </c>
      <c r="R40" s="8" t="s">
        <v>14</v>
      </c>
      <c r="S40" s="5" t="s">
        <v>3</v>
      </c>
    </row>
    <row r="41" spans="1:19">
      <c r="A41" s="1" t="s">
        <v>132</v>
      </c>
      <c r="B41" s="2"/>
      <c r="C41" s="3">
        <v>40449</v>
      </c>
      <c r="D41" s="4" t="s">
        <v>114</v>
      </c>
      <c r="E41" s="4" t="s">
        <v>296</v>
      </c>
      <c r="F41" s="4" t="s">
        <v>8</v>
      </c>
      <c r="G41" s="4" t="s">
        <v>78</v>
      </c>
      <c r="H41" s="5" t="s">
        <v>298</v>
      </c>
      <c r="I41" s="3">
        <v>13514</v>
      </c>
      <c r="J41" s="6">
        <v>73</v>
      </c>
      <c r="K41" s="7" t="s">
        <v>1</v>
      </c>
      <c r="L41" s="5" t="s">
        <v>2</v>
      </c>
      <c r="M41" s="8" t="s">
        <v>12</v>
      </c>
      <c r="N41" s="9"/>
      <c r="O41" s="9"/>
      <c r="P41" s="9"/>
      <c r="Q41" s="10"/>
      <c r="R41" s="8" t="s">
        <v>14</v>
      </c>
      <c r="S41" s="5" t="s">
        <v>3</v>
      </c>
    </row>
    <row r="42" spans="1:19">
      <c r="A42" s="1" t="s">
        <v>132</v>
      </c>
      <c r="B42" s="2"/>
      <c r="C42" s="3">
        <v>40452</v>
      </c>
      <c r="D42" s="4" t="s">
        <v>81</v>
      </c>
      <c r="E42" s="4" t="s">
        <v>82</v>
      </c>
      <c r="F42" s="4" t="s">
        <v>0</v>
      </c>
      <c r="G42" s="4" t="s">
        <v>78</v>
      </c>
      <c r="H42" s="5" t="s">
        <v>83</v>
      </c>
      <c r="I42" s="3">
        <v>14079</v>
      </c>
      <c r="J42" s="6">
        <v>72</v>
      </c>
      <c r="K42" s="7" t="s">
        <v>1</v>
      </c>
      <c r="L42" s="5" t="s">
        <v>2</v>
      </c>
      <c r="M42" s="8" t="s">
        <v>12</v>
      </c>
      <c r="N42" s="9"/>
      <c r="O42" s="9"/>
      <c r="P42" s="9"/>
      <c r="Q42" s="10"/>
      <c r="R42" s="8" t="s">
        <v>14</v>
      </c>
      <c r="S42" s="5" t="s">
        <v>3</v>
      </c>
    </row>
    <row r="43" spans="1:19">
      <c r="A43" s="1" t="s">
        <v>132</v>
      </c>
      <c r="B43" s="2"/>
      <c r="C43" s="3">
        <v>40463</v>
      </c>
      <c r="D43" s="12" t="s">
        <v>59</v>
      </c>
      <c r="E43" s="12" t="s">
        <v>302</v>
      </c>
      <c r="F43" s="12" t="s">
        <v>8</v>
      </c>
      <c r="G43" s="12" t="s">
        <v>78</v>
      </c>
      <c r="H43" s="13" t="s">
        <v>303</v>
      </c>
      <c r="I43" s="3">
        <v>10608</v>
      </c>
      <c r="J43" s="6">
        <v>81</v>
      </c>
      <c r="K43" s="14" t="s">
        <v>1</v>
      </c>
      <c r="L43" s="13" t="s">
        <v>2</v>
      </c>
      <c r="M43" s="8" t="s">
        <v>12</v>
      </c>
      <c r="N43" s="9"/>
      <c r="O43" s="9"/>
      <c r="P43" s="9"/>
      <c r="Q43" s="10"/>
      <c r="R43" s="8" t="s">
        <v>14</v>
      </c>
      <c r="S43" s="13" t="s">
        <v>3</v>
      </c>
    </row>
    <row r="44" spans="1:19">
      <c r="A44" s="1" t="s">
        <v>304</v>
      </c>
      <c r="B44" s="2"/>
      <c r="C44" s="3">
        <v>40472</v>
      </c>
      <c r="D44" s="4" t="s">
        <v>305</v>
      </c>
      <c r="E44" s="4" t="s">
        <v>68</v>
      </c>
      <c r="F44" s="4" t="s">
        <v>0</v>
      </c>
      <c r="G44" s="4" t="s">
        <v>78</v>
      </c>
      <c r="H44" s="5" t="s">
        <v>306</v>
      </c>
      <c r="I44" s="3">
        <v>20797</v>
      </c>
      <c r="J44" s="6">
        <v>53</v>
      </c>
      <c r="K44" s="7" t="s">
        <v>1</v>
      </c>
      <c r="L44" s="5" t="s">
        <v>2</v>
      </c>
      <c r="M44" s="8" t="s">
        <v>12</v>
      </c>
      <c r="N44" s="9">
        <v>22</v>
      </c>
      <c r="O44" s="9"/>
      <c r="P44" s="9"/>
      <c r="Q44" s="10">
        <v>1.5</v>
      </c>
      <c r="R44" s="8" t="s">
        <v>14</v>
      </c>
      <c r="S44" s="5" t="s">
        <v>3</v>
      </c>
    </row>
    <row r="45" spans="1:19">
      <c r="A45" s="1" t="s">
        <v>132</v>
      </c>
      <c r="B45" s="2"/>
      <c r="C45" s="3">
        <v>40477</v>
      </c>
      <c r="D45" s="4" t="s">
        <v>307</v>
      </c>
      <c r="E45" s="4" t="s">
        <v>34</v>
      </c>
      <c r="F45" s="4" t="s">
        <v>0</v>
      </c>
      <c r="G45" s="4" t="s">
        <v>78</v>
      </c>
      <c r="H45" s="5" t="s">
        <v>308</v>
      </c>
      <c r="I45" s="3">
        <v>19457</v>
      </c>
      <c r="J45" s="6">
        <v>57</v>
      </c>
      <c r="K45" s="7" t="s">
        <v>1</v>
      </c>
      <c r="L45" s="5" t="s">
        <v>2</v>
      </c>
      <c r="M45" s="8" t="s">
        <v>12</v>
      </c>
      <c r="N45" s="9"/>
      <c r="O45" s="9"/>
      <c r="P45" s="9"/>
      <c r="Q45" s="10"/>
      <c r="R45" s="8" t="s">
        <v>14</v>
      </c>
      <c r="S45" s="5" t="s">
        <v>3</v>
      </c>
    </row>
    <row r="46" spans="1:19">
      <c r="A46" s="1" t="s">
        <v>132</v>
      </c>
      <c r="B46" s="2"/>
      <c r="C46" s="3">
        <v>40477</v>
      </c>
      <c r="D46" s="12" t="s">
        <v>312</v>
      </c>
      <c r="E46" s="12" t="s">
        <v>29</v>
      </c>
      <c r="F46" s="12" t="s">
        <v>8</v>
      </c>
      <c r="G46" s="12" t="s">
        <v>78</v>
      </c>
      <c r="H46" s="13" t="s">
        <v>313</v>
      </c>
      <c r="I46" s="3">
        <v>17369</v>
      </c>
      <c r="J46" s="6">
        <v>63</v>
      </c>
      <c r="K46" s="14" t="s">
        <v>1</v>
      </c>
      <c r="L46" s="13" t="s">
        <v>2</v>
      </c>
      <c r="M46" s="8" t="s">
        <v>12</v>
      </c>
      <c r="N46" s="9"/>
      <c r="O46" s="9"/>
      <c r="P46" s="9"/>
      <c r="Q46" s="10"/>
      <c r="R46" s="8" t="s">
        <v>14</v>
      </c>
      <c r="S46" s="13" t="s">
        <v>3</v>
      </c>
    </row>
    <row r="47" spans="1:19">
      <c r="A47" s="1" t="s">
        <v>132</v>
      </c>
      <c r="B47" s="2"/>
      <c r="C47" s="3">
        <v>40477</v>
      </c>
      <c r="D47" s="4" t="s">
        <v>309</v>
      </c>
      <c r="E47" s="4" t="s">
        <v>310</v>
      </c>
      <c r="F47" s="4" t="s">
        <v>0</v>
      </c>
      <c r="G47" s="4" t="s">
        <v>78</v>
      </c>
      <c r="H47" s="5" t="s">
        <v>311</v>
      </c>
      <c r="I47" s="3">
        <v>16498</v>
      </c>
      <c r="J47" s="6">
        <v>65</v>
      </c>
      <c r="K47" s="7" t="s">
        <v>5</v>
      </c>
      <c r="L47" s="5" t="s">
        <v>2</v>
      </c>
      <c r="M47" s="8" t="s">
        <v>12</v>
      </c>
      <c r="N47" s="9"/>
      <c r="O47" s="9"/>
      <c r="P47" s="9"/>
      <c r="Q47" s="10"/>
      <c r="R47" s="8" t="s">
        <v>14</v>
      </c>
      <c r="S47" s="5" t="s">
        <v>3</v>
      </c>
    </row>
    <row r="48" spans="1:19">
      <c r="A48" s="1" t="s">
        <v>132</v>
      </c>
      <c r="B48" s="2"/>
      <c r="C48" s="3">
        <v>40479</v>
      </c>
      <c r="D48" s="4" t="s">
        <v>314</v>
      </c>
      <c r="E48" s="4" t="s">
        <v>38</v>
      </c>
      <c r="F48" s="4" t="s">
        <v>8</v>
      </c>
      <c r="G48" s="4" t="s">
        <v>78</v>
      </c>
      <c r="H48" s="5" t="s">
        <v>315</v>
      </c>
      <c r="I48" s="3">
        <v>19245</v>
      </c>
      <c r="J48" s="6">
        <v>58</v>
      </c>
      <c r="K48" s="7" t="s">
        <v>1</v>
      </c>
      <c r="L48" s="5" t="s">
        <v>2</v>
      </c>
      <c r="M48" s="8" t="s">
        <v>12</v>
      </c>
      <c r="N48" s="9"/>
      <c r="O48" s="9"/>
      <c r="P48" s="9"/>
      <c r="Q48" s="10"/>
      <c r="R48" s="8" t="s">
        <v>14</v>
      </c>
      <c r="S48" s="5" t="s">
        <v>3</v>
      </c>
    </row>
    <row r="49" spans="1:19">
      <c r="A49" s="1" t="s">
        <v>132</v>
      </c>
      <c r="B49" s="2"/>
      <c r="C49" s="3">
        <v>40479</v>
      </c>
      <c r="D49" s="4" t="s">
        <v>316</v>
      </c>
      <c r="E49" s="4" t="s">
        <v>317</v>
      </c>
      <c r="F49" s="4" t="s">
        <v>8</v>
      </c>
      <c r="G49" s="4" t="s">
        <v>78</v>
      </c>
      <c r="H49" s="5" t="s">
        <v>318</v>
      </c>
      <c r="I49" s="3">
        <v>18339</v>
      </c>
      <c r="J49" s="6">
        <v>60</v>
      </c>
      <c r="K49" s="7" t="s">
        <v>1</v>
      </c>
      <c r="L49" s="5" t="s">
        <v>2</v>
      </c>
      <c r="M49" s="8" t="s">
        <v>12</v>
      </c>
      <c r="N49" s="9"/>
      <c r="O49" s="9"/>
      <c r="P49" s="9"/>
      <c r="Q49" s="10"/>
      <c r="R49" s="8" t="s">
        <v>14</v>
      </c>
      <c r="S49" s="5" t="s">
        <v>3</v>
      </c>
    </row>
    <row r="50" spans="1:19">
      <c r="A50" s="1" t="s">
        <v>132</v>
      </c>
      <c r="B50" s="2"/>
      <c r="C50" s="3">
        <v>40480</v>
      </c>
      <c r="D50" s="4" t="s">
        <v>319</v>
      </c>
      <c r="E50" s="4" t="s">
        <v>320</v>
      </c>
      <c r="F50" s="4" t="s">
        <v>8</v>
      </c>
      <c r="G50" s="4" t="s">
        <v>78</v>
      </c>
      <c r="H50" s="5" t="s">
        <v>321</v>
      </c>
      <c r="I50" s="3">
        <v>19181</v>
      </c>
      <c r="J50" s="6">
        <v>58</v>
      </c>
      <c r="K50" s="7" t="s">
        <v>5</v>
      </c>
      <c r="L50" s="5" t="s">
        <v>2</v>
      </c>
      <c r="M50" s="8" t="s">
        <v>12</v>
      </c>
      <c r="N50" s="9"/>
      <c r="O50" s="9"/>
      <c r="P50" s="9"/>
      <c r="Q50" s="10"/>
      <c r="R50" s="8" t="s">
        <v>14</v>
      </c>
      <c r="S50" s="5" t="s">
        <v>3</v>
      </c>
    </row>
    <row r="51" spans="1:19">
      <c r="A51" s="1" t="s">
        <v>132</v>
      </c>
      <c r="B51" s="2"/>
      <c r="C51" s="3">
        <v>40491</v>
      </c>
      <c r="D51" s="4" t="s">
        <v>75</v>
      </c>
      <c r="E51" s="4" t="s">
        <v>76</v>
      </c>
      <c r="F51" s="4" t="s">
        <v>8</v>
      </c>
      <c r="G51" s="12" t="s">
        <v>78</v>
      </c>
      <c r="H51" s="5" t="s">
        <v>77</v>
      </c>
      <c r="I51" s="3">
        <v>17432</v>
      </c>
      <c r="J51" s="6">
        <v>63</v>
      </c>
      <c r="K51" s="14" t="s">
        <v>5</v>
      </c>
      <c r="L51" s="5" t="s">
        <v>2</v>
      </c>
      <c r="M51" s="8" t="s">
        <v>12</v>
      </c>
      <c r="N51" s="9"/>
      <c r="O51" s="9"/>
      <c r="P51" s="9"/>
      <c r="Q51" s="10"/>
      <c r="R51" s="8" t="s">
        <v>14</v>
      </c>
      <c r="S51" s="5" t="s">
        <v>3</v>
      </c>
    </row>
    <row r="52" spans="1:19">
      <c r="A52" s="1" t="s">
        <v>132</v>
      </c>
      <c r="B52" s="2"/>
      <c r="C52" s="3">
        <v>40494</v>
      </c>
      <c r="D52" s="4" t="s">
        <v>147</v>
      </c>
      <c r="E52" s="4" t="s">
        <v>194</v>
      </c>
      <c r="F52" s="4" t="s">
        <v>0</v>
      </c>
      <c r="G52" s="4" t="s">
        <v>78</v>
      </c>
      <c r="H52" s="5" t="s">
        <v>322</v>
      </c>
      <c r="I52" s="3">
        <v>15647</v>
      </c>
      <c r="J52" s="6">
        <v>68</v>
      </c>
      <c r="K52" s="7" t="s">
        <v>5</v>
      </c>
      <c r="L52" s="5" t="s">
        <v>2</v>
      </c>
      <c r="M52" s="8" t="s">
        <v>12</v>
      </c>
      <c r="N52" s="9"/>
      <c r="O52" s="9"/>
      <c r="P52" s="9"/>
      <c r="Q52" s="10"/>
      <c r="R52" s="8" t="s">
        <v>14</v>
      </c>
      <c r="S52" s="5" t="s">
        <v>3</v>
      </c>
    </row>
    <row r="53" spans="1:19">
      <c r="A53" s="1" t="s">
        <v>132</v>
      </c>
      <c r="B53" s="2"/>
      <c r="C53" s="3">
        <v>40505</v>
      </c>
      <c r="D53" s="4" t="s">
        <v>324</v>
      </c>
      <c r="E53" s="4" t="s">
        <v>205</v>
      </c>
      <c r="F53" s="4" t="s">
        <v>8</v>
      </c>
      <c r="G53" s="4" t="s">
        <v>78</v>
      </c>
      <c r="H53" s="5" t="s">
        <v>325</v>
      </c>
      <c r="I53" s="3">
        <v>15543</v>
      </c>
      <c r="J53" s="6">
        <v>68</v>
      </c>
      <c r="K53" s="7" t="s">
        <v>5</v>
      </c>
      <c r="L53" s="5" t="s">
        <v>2</v>
      </c>
      <c r="M53" s="8" t="s">
        <v>12</v>
      </c>
      <c r="N53" s="9"/>
      <c r="O53" s="9"/>
      <c r="P53" s="9"/>
      <c r="Q53" s="10"/>
      <c r="R53" s="8" t="s">
        <v>14</v>
      </c>
      <c r="S53" s="5" t="s">
        <v>3</v>
      </c>
    </row>
    <row r="54" spans="1:19">
      <c r="A54" s="1" t="s">
        <v>132</v>
      </c>
      <c r="B54" s="2"/>
      <c r="C54" s="3">
        <v>40505</v>
      </c>
      <c r="D54" s="4" t="s">
        <v>26</v>
      </c>
      <c r="E54" s="4" t="s">
        <v>66</v>
      </c>
      <c r="F54" s="4" t="s">
        <v>0</v>
      </c>
      <c r="G54" s="4" t="s">
        <v>78</v>
      </c>
      <c r="H54" s="5" t="s">
        <v>323</v>
      </c>
      <c r="I54" s="3">
        <v>9957</v>
      </c>
      <c r="J54" s="6">
        <v>83</v>
      </c>
      <c r="K54" s="7" t="s">
        <v>1</v>
      </c>
      <c r="L54" s="5" t="s">
        <v>2</v>
      </c>
      <c r="M54" s="8" t="s">
        <v>12</v>
      </c>
      <c r="N54" s="9"/>
      <c r="O54" s="9"/>
      <c r="P54" s="9"/>
      <c r="Q54" s="10"/>
      <c r="R54" s="8" t="s">
        <v>14</v>
      </c>
      <c r="S54" s="5" t="s">
        <v>3</v>
      </c>
    </row>
    <row r="55" spans="1:19">
      <c r="A55" s="1" t="s">
        <v>132</v>
      </c>
      <c r="B55" s="2"/>
      <c r="C55" s="3">
        <v>40515</v>
      </c>
      <c r="D55" s="4" t="s">
        <v>55</v>
      </c>
      <c r="E55" s="4" t="s">
        <v>326</v>
      </c>
      <c r="F55" s="4" t="s">
        <v>0</v>
      </c>
      <c r="G55" s="4" t="s">
        <v>78</v>
      </c>
      <c r="H55" s="5" t="s">
        <v>327</v>
      </c>
      <c r="I55" s="3">
        <v>25373</v>
      </c>
      <c r="J55" s="6">
        <v>41</v>
      </c>
      <c r="K55" s="7" t="s">
        <v>1</v>
      </c>
      <c r="L55" s="5" t="s">
        <v>2</v>
      </c>
      <c r="M55" s="8" t="s">
        <v>12</v>
      </c>
      <c r="N55" s="9"/>
      <c r="O55" s="9"/>
      <c r="P55" s="9"/>
      <c r="Q55" s="10"/>
      <c r="R55" s="8" t="s">
        <v>14</v>
      </c>
      <c r="S55" s="5" t="s">
        <v>3</v>
      </c>
    </row>
    <row r="56" spans="1:19">
      <c r="A56" s="1" t="s">
        <v>132</v>
      </c>
      <c r="B56" s="2"/>
      <c r="C56" s="3">
        <v>40519</v>
      </c>
      <c r="D56" s="4" t="s">
        <v>328</v>
      </c>
      <c r="E56" s="4" t="s">
        <v>102</v>
      </c>
      <c r="F56" s="4" t="s">
        <v>0</v>
      </c>
      <c r="G56" s="4" t="s">
        <v>78</v>
      </c>
      <c r="H56" s="5" t="s">
        <v>329</v>
      </c>
      <c r="I56" s="3">
        <v>19705</v>
      </c>
      <c r="J56" s="6">
        <v>56</v>
      </c>
      <c r="K56" s="7" t="s">
        <v>1</v>
      </c>
      <c r="L56" s="5" t="s">
        <v>2</v>
      </c>
      <c r="M56" s="8" t="s">
        <v>12</v>
      </c>
      <c r="N56" s="9"/>
      <c r="O56" s="9"/>
      <c r="P56" s="9"/>
      <c r="Q56" s="10"/>
      <c r="R56" s="8" t="s">
        <v>14</v>
      </c>
      <c r="S56" s="5" t="s">
        <v>3</v>
      </c>
    </row>
    <row r="57" spans="1:19">
      <c r="A57" s="1" t="s">
        <v>132</v>
      </c>
      <c r="B57" s="2"/>
      <c r="C57" s="3">
        <v>40519</v>
      </c>
      <c r="D57" s="4" t="s">
        <v>330</v>
      </c>
      <c r="E57" s="4" t="s">
        <v>331</v>
      </c>
      <c r="F57" s="4" t="s">
        <v>8</v>
      </c>
      <c r="G57" s="4" t="s">
        <v>78</v>
      </c>
      <c r="H57" s="5" t="s">
        <v>332</v>
      </c>
      <c r="I57" s="3">
        <v>19478</v>
      </c>
      <c r="J57" s="6">
        <v>57</v>
      </c>
      <c r="K57" s="7" t="s">
        <v>5</v>
      </c>
      <c r="L57" s="5" t="s">
        <v>2</v>
      </c>
      <c r="M57" s="8" t="s">
        <v>12</v>
      </c>
      <c r="N57" s="9"/>
      <c r="O57" s="9"/>
      <c r="P57" s="9"/>
      <c r="Q57" s="10"/>
      <c r="R57" s="8" t="s">
        <v>14</v>
      </c>
      <c r="S57" s="5" t="s">
        <v>3</v>
      </c>
    </row>
    <row r="58" spans="1:19">
      <c r="A58" s="1" t="s">
        <v>333</v>
      </c>
      <c r="B58" s="2"/>
      <c r="C58" s="3">
        <v>40519</v>
      </c>
      <c r="D58" s="4" t="s">
        <v>334</v>
      </c>
      <c r="E58" s="4" t="s">
        <v>335</v>
      </c>
      <c r="F58" s="4" t="s">
        <v>8</v>
      </c>
      <c r="G58" s="4" t="s">
        <v>78</v>
      </c>
      <c r="H58" s="5" t="s">
        <v>336</v>
      </c>
      <c r="I58" s="3">
        <v>17653</v>
      </c>
      <c r="J58" s="6">
        <v>62</v>
      </c>
      <c r="K58" s="7" t="s">
        <v>1</v>
      </c>
      <c r="L58" s="5" t="s">
        <v>2</v>
      </c>
      <c r="M58" s="8" t="s">
        <v>12</v>
      </c>
      <c r="N58" s="9">
        <v>22</v>
      </c>
      <c r="O58" s="9"/>
      <c r="P58" s="9"/>
      <c r="Q58" s="10">
        <v>1.5</v>
      </c>
      <c r="R58" s="8" t="s">
        <v>14</v>
      </c>
      <c r="S58" s="5" t="s">
        <v>3</v>
      </c>
    </row>
    <row r="59" spans="1:19">
      <c r="A59" s="1" t="s">
        <v>132</v>
      </c>
      <c r="B59" s="2"/>
      <c r="C59" s="3">
        <v>40521</v>
      </c>
      <c r="D59" s="4" t="s">
        <v>337</v>
      </c>
      <c r="E59" s="4" t="s">
        <v>7</v>
      </c>
      <c r="F59" s="4" t="s">
        <v>0</v>
      </c>
      <c r="G59" s="4" t="s">
        <v>78</v>
      </c>
      <c r="H59" s="5" t="s">
        <v>338</v>
      </c>
      <c r="I59" s="3">
        <v>15171</v>
      </c>
      <c r="J59" s="6">
        <v>69</v>
      </c>
      <c r="K59" s="7" t="s">
        <v>1</v>
      </c>
      <c r="L59" s="5" t="s">
        <v>2</v>
      </c>
      <c r="M59" s="8" t="s">
        <v>12</v>
      </c>
      <c r="N59" s="9"/>
      <c r="O59" s="9"/>
      <c r="P59" s="9"/>
      <c r="Q59" s="10"/>
      <c r="R59" s="8" t="s">
        <v>14</v>
      </c>
      <c r="S59" s="5" t="s">
        <v>3</v>
      </c>
    </row>
    <row r="60" spans="1:19">
      <c r="A60" s="1" t="s">
        <v>132</v>
      </c>
      <c r="B60" s="2"/>
      <c r="C60" s="3">
        <v>40528</v>
      </c>
      <c r="D60" s="4" t="s">
        <v>342</v>
      </c>
      <c r="E60" s="4" t="s">
        <v>271</v>
      </c>
      <c r="F60" s="4" t="s">
        <v>0</v>
      </c>
      <c r="G60" s="4" t="s">
        <v>78</v>
      </c>
      <c r="H60" s="5" t="s">
        <v>343</v>
      </c>
      <c r="I60" s="3">
        <v>10783</v>
      </c>
      <c r="J60" s="6">
        <v>81</v>
      </c>
      <c r="K60" s="7" t="s">
        <v>5</v>
      </c>
      <c r="L60" s="5" t="s">
        <v>2</v>
      </c>
      <c r="M60" s="8" t="s">
        <v>12</v>
      </c>
      <c r="N60" s="9"/>
      <c r="O60" s="9"/>
      <c r="P60" s="9"/>
      <c r="Q60" s="10"/>
      <c r="R60" s="8" t="s">
        <v>14</v>
      </c>
      <c r="S60" s="5" t="s">
        <v>3</v>
      </c>
    </row>
    <row r="61" spans="1:19">
      <c r="A61" s="1" t="s">
        <v>132</v>
      </c>
      <c r="B61" s="2"/>
      <c r="C61" s="3">
        <v>40528</v>
      </c>
      <c r="D61" s="4" t="s">
        <v>339</v>
      </c>
      <c r="E61" s="4" t="s">
        <v>340</v>
      </c>
      <c r="F61" s="4" t="s">
        <v>0</v>
      </c>
      <c r="G61" s="4" t="s">
        <v>78</v>
      </c>
      <c r="H61" s="5" t="s">
        <v>341</v>
      </c>
      <c r="I61" s="3">
        <v>22227</v>
      </c>
      <c r="J61" s="6">
        <v>50</v>
      </c>
      <c r="K61" s="7" t="s">
        <v>5</v>
      </c>
      <c r="L61" s="5" t="s">
        <v>2</v>
      </c>
      <c r="M61" s="8" t="s">
        <v>12</v>
      </c>
      <c r="N61" s="9"/>
      <c r="O61" s="9"/>
      <c r="P61" s="9"/>
      <c r="Q61" s="10"/>
      <c r="R61" s="8" t="s">
        <v>14</v>
      </c>
      <c r="S61" s="5" t="s">
        <v>3</v>
      </c>
    </row>
    <row r="62" spans="1:19">
      <c r="A62" s="1" t="s">
        <v>132</v>
      </c>
      <c r="B62" s="2"/>
      <c r="C62" s="3">
        <v>40529</v>
      </c>
      <c r="D62" s="4" t="s">
        <v>344</v>
      </c>
      <c r="E62" s="4" t="s">
        <v>205</v>
      </c>
      <c r="F62" s="4" t="s">
        <v>8</v>
      </c>
      <c r="G62" s="4" t="s">
        <v>78</v>
      </c>
      <c r="H62" s="5" t="s">
        <v>345</v>
      </c>
      <c r="I62" s="3">
        <v>18605</v>
      </c>
      <c r="J62" s="6">
        <v>60</v>
      </c>
      <c r="K62" s="7" t="s">
        <v>1</v>
      </c>
      <c r="L62" s="5" t="s">
        <v>2</v>
      </c>
      <c r="M62" s="8" t="s">
        <v>12</v>
      </c>
      <c r="N62" s="9"/>
      <c r="O62" s="9"/>
      <c r="P62" s="9"/>
      <c r="Q62" s="10"/>
      <c r="R62" s="8" t="s">
        <v>14</v>
      </c>
      <c r="S62" s="5" t="s">
        <v>3</v>
      </c>
    </row>
    <row r="63" spans="1:19">
      <c r="A63" s="1" t="s">
        <v>132</v>
      </c>
      <c r="B63" s="2"/>
      <c r="C63" s="3">
        <v>40529</v>
      </c>
      <c r="D63" s="4" t="s">
        <v>346</v>
      </c>
      <c r="E63" s="4" t="s">
        <v>347</v>
      </c>
      <c r="F63" s="4" t="s">
        <v>0</v>
      </c>
      <c r="G63" s="4" t="s">
        <v>78</v>
      </c>
      <c r="H63" s="5" t="s">
        <v>348</v>
      </c>
      <c r="I63" s="3">
        <v>16442</v>
      </c>
      <c r="J63" s="6">
        <v>65</v>
      </c>
      <c r="K63" s="7" t="s">
        <v>1</v>
      </c>
      <c r="L63" s="5" t="s">
        <v>2</v>
      </c>
      <c r="M63" s="8" t="s">
        <v>12</v>
      </c>
      <c r="N63" s="9"/>
      <c r="O63" s="9"/>
      <c r="P63" s="9"/>
      <c r="Q63" s="10"/>
      <c r="R63" s="8" t="s">
        <v>14</v>
      </c>
      <c r="S63" s="5" t="s">
        <v>3</v>
      </c>
    </row>
    <row r="64" spans="1:19">
      <c r="A64" s="1" t="s">
        <v>132</v>
      </c>
      <c r="B64" s="2"/>
      <c r="C64" s="3">
        <v>40533</v>
      </c>
      <c r="D64" s="4" t="s">
        <v>16</v>
      </c>
      <c r="E64" s="4" t="s">
        <v>37</v>
      </c>
      <c r="F64" s="4" t="s">
        <v>8</v>
      </c>
      <c r="G64" s="4" t="s">
        <v>78</v>
      </c>
      <c r="H64" s="5" t="s">
        <v>349</v>
      </c>
      <c r="I64" s="3">
        <v>20571</v>
      </c>
      <c r="J64" s="6">
        <v>54</v>
      </c>
      <c r="K64" s="7" t="s">
        <v>5</v>
      </c>
      <c r="L64" s="5" t="s">
        <v>2</v>
      </c>
      <c r="M64" s="8" t="s">
        <v>12</v>
      </c>
      <c r="N64" s="9"/>
      <c r="O64" s="9"/>
      <c r="P64" s="9"/>
      <c r="Q64" s="10"/>
      <c r="R64" s="8" t="s">
        <v>14</v>
      </c>
      <c r="S64" s="5" t="s">
        <v>3</v>
      </c>
    </row>
    <row r="65" spans="1:19">
      <c r="A65" s="1" t="s">
        <v>132</v>
      </c>
      <c r="B65" s="2"/>
      <c r="C65" s="3">
        <v>40554</v>
      </c>
      <c r="D65" s="4" t="s">
        <v>353</v>
      </c>
      <c r="E65" s="4" t="s">
        <v>24</v>
      </c>
      <c r="F65" s="4" t="s">
        <v>0</v>
      </c>
      <c r="G65" s="4" t="s">
        <v>78</v>
      </c>
      <c r="H65" s="5" t="s">
        <v>354</v>
      </c>
      <c r="I65" s="3">
        <v>21977</v>
      </c>
      <c r="J65" s="6">
        <v>50</v>
      </c>
      <c r="K65" s="7" t="s">
        <v>1</v>
      </c>
      <c r="L65" s="5" t="s">
        <v>2</v>
      </c>
      <c r="M65" s="8" t="s">
        <v>12</v>
      </c>
      <c r="N65" s="9"/>
      <c r="O65" s="9"/>
      <c r="P65" s="9"/>
      <c r="Q65" s="10"/>
      <c r="R65" s="8" t="s">
        <v>14</v>
      </c>
      <c r="S65" s="5" t="s">
        <v>3</v>
      </c>
    </row>
    <row r="66" spans="1:19">
      <c r="A66" s="1" t="s">
        <v>132</v>
      </c>
      <c r="B66" s="2"/>
      <c r="C66" s="3">
        <v>40554</v>
      </c>
      <c r="D66" s="4" t="s">
        <v>350</v>
      </c>
      <c r="E66" s="4" t="s">
        <v>351</v>
      </c>
      <c r="F66" s="4" t="s">
        <v>0</v>
      </c>
      <c r="G66" s="4" t="s">
        <v>78</v>
      </c>
      <c r="H66" s="5" t="s">
        <v>352</v>
      </c>
      <c r="I66" s="3">
        <v>17076</v>
      </c>
      <c r="J66" s="6">
        <v>64</v>
      </c>
      <c r="K66" s="7" t="s">
        <v>5</v>
      </c>
      <c r="L66" s="5" t="s">
        <v>2</v>
      </c>
      <c r="M66" s="8" t="s">
        <v>12</v>
      </c>
      <c r="N66" s="9"/>
      <c r="O66" s="9"/>
      <c r="P66" s="9"/>
      <c r="Q66" s="10"/>
      <c r="R66" s="8" t="s">
        <v>14</v>
      </c>
      <c r="S66" s="5" t="s">
        <v>3</v>
      </c>
    </row>
    <row r="67" spans="1:19">
      <c r="A67" s="1" t="s">
        <v>355</v>
      </c>
      <c r="B67" s="2"/>
      <c r="C67" s="3">
        <v>40557</v>
      </c>
      <c r="D67" s="12" t="s">
        <v>64</v>
      </c>
      <c r="E67" s="12" t="s">
        <v>7</v>
      </c>
      <c r="F67" s="12" t="s">
        <v>0</v>
      </c>
      <c r="G67" s="12" t="s">
        <v>78</v>
      </c>
      <c r="H67" s="13" t="s">
        <v>356</v>
      </c>
      <c r="I67" s="3">
        <v>13977</v>
      </c>
      <c r="J67" s="6">
        <v>72</v>
      </c>
      <c r="K67" s="14" t="s">
        <v>5</v>
      </c>
      <c r="L67" s="13" t="s">
        <v>2</v>
      </c>
      <c r="M67" s="8" t="s">
        <v>12</v>
      </c>
      <c r="N67" s="9">
        <v>22</v>
      </c>
      <c r="O67" s="9"/>
      <c r="P67" s="9"/>
      <c r="Q67" s="10">
        <v>1.5</v>
      </c>
      <c r="R67" s="8" t="s">
        <v>14</v>
      </c>
      <c r="S67" s="13" t="s">
        <v>3</v>
      </c>
    </row>
    <row r="68" spans="1:19">
      <c r="A68" s="1" t="s">
        <v>132</v>
      </c>
      <c r="B68" s="2"/>
      <c r="C68" s="3">
        <v>40561</v>
      </c>
      <c r="D68" s="4" t="s">
        <v>222</v>
      </c>
      <c r="E68" s="4" t="s">
        <v>18</v>
      </c>
      <c r="F68" s="4" t="s">
        <v>8</v>
      </c>
      <c r="G68" s="4" t="s">
        <v>78</v>
      </c>
      <c r="H68" s="5" t="s">
        <v>357</v>
      </c>
      <c r="I68" s="3">
        <v>16776</v>
      </c>
      <c r="J68" s="6">
        <v>65</v>
      </c>
      <c r="K68" s="7" t="s">
        <v>1</v>
      </c>
      <c r="L68" s="5" t="s">
        <v>2</v>
      </c>
      <c r="M68" s="8" t="s">
        <v>12</v>
      </c>
      <c r="N68" s="9"/>
      <c r="O68" s="9"/>
      <c r="P68" s="9"/>
      <c r="Q68" s="10"/>
      <c r="R68" s="8" t="s">
        <v>14</v>
      </c>
      <c r="S68" s="5" t="s">
        <v>3</v>
      </c>
    </row>
    <row r="69" spans="1:19">
      <c r="A69" s="1" t="s">
        <v>360</v>
      </c>
      <c r="B69" s="2"/>
      <c r="C69" s="3">
        <v>40561</v>
      </c>
      <c r="D69" s="4" t="s">
        <v>361</v>
      </c>
      <c r="E69" s="4" t="s">
        <v>362</v>
      </c>
      <c r="F69" s="4" t="s">
        <v>0</v>
      </c>
      <c r="G69" s="4" t="s">
        <v>78</v>
      </c>
      <c r="H69" s="5" t="s">
        <v>363</v>
      </c>
      <c r="I69" s="3">
        <v>11471</v>
      </c>
      <c r="J69" s="6">
        <v>79</v>
      </c>
      <c r="K69" s="7" t="s">
        <v>1</v>
      </c>
      <c r="L69" s="5" t="s">
        <v>2</v>
      </c>
      <c r="M69" s="8" t="s">
        <v>12</v>
      </c>
      <c r="N69" s="9">
        <v>22</v>
      </c>
      <c r="O69" s="9"/>
      <c r="P69" s="9"/>
      <c r="Q69" s="10">
        <v>1.5</v>
      </c>
      <c r="R69" s="8" t="s">
        <v>14</v>
      </c>
      <c r="S69" s="5" t="s">
        <v>3</v>
      </c>
    </row>
    <row r="70" spans="1:19">
      <c r="A70" s="1" t="s">
        <v>132</v>
      </c>
      <c r="B70" s="2"/>
      <c r="C70" s="3">
        <v>40561</v>
      </c>
      <c r="D70" s="4" t="s">
        <v>358</v>
      </c>
      <c r="E70" s="4" t="s">
        <v>66</v>
      </c>
      <c r="F70" s="4" t="s">
        <v>0</v>
      </c>
      <c r="G70" s="4" t="s">
        <v>78</v>
      </c>
      <c r="H70" s="5" t="s">
        <v>359</v>
      </c>
      <c r="I70" s="3">
        <v>12007</v>
      </c>
      <c r="J70" s="6">
        <v>78</v>
      </c>
      <c r="K70" s="7" t="s">
        <v>1</v>
      </c>
      <c r="L70" s="5" t="s">
        <v>2</v>
      </c>
      <c r="M70" s="8" t="s">
        <v>12</v>
      </c>
      <c r="N70" s="9"/>
      <c r="O70" s="9"/>
      <c r="P70" s="9"/>
      <c r="Q70" s="10"/>
      <c r="R70" s="8" t="s">
        <v>14</v>
      </c>
      <c r="S70" s="5" t="s">
        <v>3</v>
      </c>
    </row>
    <row r="71" spans="1:19">
      <c r="A71" s="1" t="s">
        <v>364</v>
      </c>
      <c r="B71" s="2"/>
      <c r="C71" s="3">
        <v>40571</v>
      </c>
      <c r="D71" s="12" t="s">
        <v>118</v>
      </c>
      <c r="E71" s="12" t="s">
        <v>365</v>
      </c>
      <c r="F71" s="12" t="s">
        <v>0</v>
      </c>
      <c r="G71" s="12" t="s">
        <v>78</v>
      </c>
      <c r="H71" s="13" t="s">
        <v>366</v>
      </c>
      <c r="I71" s="3">
        <v>23978</v>
      </c>
      <c r="J71" s="6">
        <v>45</v>
      </c>
      <c r="K71" s="14" t="s">
        <v>1</v>
      </c>
      <c r="L71" s="13" t="s">
        <v>2</v>
      </c>
      <c r="M71" s="8" t="s">
        <v>12</v>
      </c>
      <c r="N71" s="9">
        <v>22</v>
      </c>
      <c r="O71" s="9"/>
      <c r="P71" s="9"/>
      <c r="Q71" s="10">
        <v>1.5</v>
      </c>
      <c r="R71" s="8" t="s">
        <v>14</v>
      </c>
      <c r="S71" s="13" t="s">
        <v>3</v>
      </c>
    </row>
    <row r="72" spans="1:19">
      <c r="A72" s="1" t="s">
        <v>132</v>
      </c>
      <c r="B72" s="2"/>
      <c r="C72" s="3">
        <v>40575</v>
      </c>
      <c r="D72" s="4" t="s">
        <v>123</v>
      </c>
      <c r="E72" s="4" t="s">
        <v>191</v>
      </c>
      <c r="F72" s="4" t="s">
        <v>8</v>
      </c>
      <c r="G72" s="4" t="s">
        <v>78</v>
      </c>
      <c r="H72" s="5" t="s">
        <v>367</v>
      </c>
      <c r="I72" s="3">
        <v>18674</v>
      </c>
      <c r="J72" s="6">
        <v>59</v>
      </c>
      <c r="K72" s="7" t="s">
        <v>1</v>
      </c>
      <c r="L72" s="5" t="s">
        <v>2</v>
      </c>
      <c r="M72" s="8" t="s">
        <v>12</v>
      </c>
      <c r="N72" s="9"/>
      <c r="O72" s="9"/>
      <c r="P72" s="9"/>
      <c r="Q72" s="10"/>
      <c r="R72" s="8" t="s">
        <v>14</v>
      </c>
      <c r="S72" s="5" t="s">
        <v>3</v>
      </c>
    </row>
    <row r="73" spans="1:19">
      <c r="A73" s="1" t="s">
        <v>368</v>
      </c>
      <c r="B73" s="2"/>
      <c r="C73" s="3">
        <v>40578</v>
      </c>
      <c r="D73" s="4" t="s">
        <v>369</v>
      </c>
      <c r="E73" s="4" t="s">
        <v>11</v>
      </c>
      <c r="F73" s="4" t="s">
        <v>0</v>
      </c>
      <c r="G73" s="4" t="s">
        <v>78</v>
      </c>
      <c r="H73" s="5" t="s">
        <v>370</v>
      </c>
      <c r="I73" s="3">
        <v>16940</v>
      </c>
      <c r="J73" s="6">
        <v>64</v>
      </c>
      <c r="K73" s="7" t="s">
        <v>1</v>
      </c>
      <c r="L73" s="5" t="s">
        <v>2</v>
      </c>
      <c r="M73" s="8" t="s">
        <v>12</v>
      </c>
      <c r="N73" s="9">
        <v>22</v>
      </c>
      <c r="O73" s="9"/>
      <c r="P73" s="9"/>
      <c r="Q73" s="10">
        <v>1.5</v>
      </c>
      <c r="R73" s="8" t="s">
        <v>14</v>
      </c>
      <c r="S73" s="5" t="s">
        <v>3</v>
      </c>
    </row>
    <row r="74" spans="1:19">
      <c r="A74" s="1" t="s">
        <v>132</v>
      </c>
      <c r="B74" s="2"/>
      <c r="C74" s="3">
        <v>40582</v>
      </c>
      <c r="D74" s="12" t="s">
        <v>196</v>
      </c>
      <c r="E74" s="12" t="s">
        <v>374</v>
      </c>
      <c r="F74" s="12" t="s">
        <v>0</v>
      </c>
      <c r="G74" s="12" t="s">
        <v>78</v>
      </c>
      <c r="H74" s="13" t="s">
        <v>375</v>
      </c>
      <c r="I74" s="3">
        <v>14792</v>
      </c>
      <c r="J74" s="6">
        <v>70</v>
      </c>
      <c r="K74" s="14" t="s">
        <v>5</v>
      </c>
      <c r="L74" s="13" t="s">
        <v>2</v>
      </c>
      <c r="M74" s="8" t="s">
        <v>12</v>
      </c>
      <c r="N74" s="9"/>
      <c r="O74" s="9"/>
      <c r="P74" s="9"/>
      <c r="Q74" s="10"/>
      <c r="R74" s="8" t="s">
        <v>14</v>
      </c>
      <c r="S74" s="13" t="s">
        <v>3</v>
      </c>
    </row>
    <row r="75" spans="1:19">
      <c r="A75" s="1" t="s">
        <v>132</v>
      </c>
      <c r="B75" s="2"/>
      <c r="C75" s="3">
        <v>40582</v>
      </c>
      <c r="D75" s="4" t="s">
        <v>371</v>
      </c>
      <c r="E75" s="4" t="s">
        <v>372</v>
      </c>
      <c r="F75" s="4" t="s">
        <v>8</v>
      </c>
      <c r="G75" s="4" t="s">
        <v>78</v>
      </c>
      <c r="H75" s="5" t="s">
        <v>373</v>
      </c>
      <c r="I75" s="3">
        <v>20124</v>
      </c>
      <c r="J75" s="6">
        <v>56</v>
      </c>
      <c r="K75" s="7" t="s">
        <v>1</v>
      </c>
      <c r="L75" s="5" t="s">
        <v>2</v>
      </c>
      <c r="M75" s="8" t="s">
        <v>12</v>
      </c>
      <c r="N75" s="9"/>
      <c r="O75" s="9"/>
      <c r="P75" s="9"/>
      <c r="Q75" s="10"/>
      <c r="R75" s="8" t="s">
        <v>14</v>
      </c>
      <c r="S75" s="5" t="s">
        <v>3</v>
      </c>
    </row>
    <row r="76" spans="1:19">
      <c r="A76" s="1" t="s">
        <v>132</v>
      </c>
      <c r="B76" s="2"/>
      <c r="C76" s="3">
        <v>40584</v>
      </c>
      <c r="D76" s="4" t="s">
        <v>60</v>
      </c>
      <c r="E76" s="4" t="s">
        <v>18</v>
      </c>
      <c r="F76" s="4" t="s">
        <v>8</v>
      </c>
      <c r="G76" s="4" t="s">
        <v>78</v>
      </c>
      <c r="H76" s="5" t="s">
        <v>379</v>
      </c>
      <c r="I76" s="3">
        <v>19362</v>
      </c>
      <c r="J76" s="6">
        <v>58</v>
      </c>
      <c r="K76" s="7" t="s">
        <v>5</v>
      </c>
      <c r="L76" s="5" t="s">
        <v>2</v>
      </c>
      <c r="M76" s="8" t="s">
        <v>12</v>
      </c>
      <c r="N76" s="9"/>
      <c r="O76" s="9"/>
      <c r="P76" s="9"/>
      <c r="Q76" s="10"/>
      <c r="R76" s="8" t="s">
        <v>14</v>
      </c>
      <c r="S76" s="5" t="s">
        <v>3</v>
      </c>
    </row>
    <row r="77" spans="1:19">
      <c r="A77" s="1" t="s">
        <v>132</v>
      </c>
      <c r="B77" s="2"/>
      <c r="C77" s="3">
        <v>40584</v>
      </c>
      <c r="D77" s="4" t="s">
        <v>376</v>
      </c>
      <c r="E77" s="4" t="s">
        <v>377</v>
      </c>
      <c r="F77" s="4" t="s">
        <v>8</v>
      </c>
      <c r="G77" s="4" t="s">
        <v>78</v>
      </c>
      <c r="H77" s="5" t="s">
        <v>378</v>
      </c>
      <c r="I77" s="3">
        <v>17385</v>
      </c>
      <c r="J77" s="6">
        <v>63</v>
      </c>
      <c r="K77" s="7" t="s">
        <v>1</v>
      </c>
      <c r="L77" s="5" t="s">
        <v>2</v>
      </c>
      <c r="M77" s="8" t="s">
        <v>12</v>
      </c>
      <c r="N77" s="9"/>
      <c r="O77" s="9"/>
      <c r="P77" s="9"/>
      <c r="Q77" s="10"/>
      <c r="R77" s="8" t="s">
        <v>14</v>
      </c>
      <c r="S77" s="5" t="s">
        <v>3</v>
      </c>
    </row>
    <row r="78" spans="1:19">
      <c r="A78" s="1" t="s">
        <v>132</v>
      </c>
      <c r="B78" s="2"/>
      <c r="C78" s="3">
        <v>40598</v>
      </c>
      <c r="D78" s="4" t="s">
        <v>19</v>
      </c>
      <c r="E78" s="4" t="s">
        <v>50</v>
      </c>
      <c r="F78" s="4" t="s">
        <v>8</v>
      </c>
      <c r="G78" s="4" t="s">
        <v>78</v>
      </c>
      <c r="H78" s="5" t="s">
        <v>380</v>
      </c>
      <c r="I78" s="3">
        <v>18603</v>
      </c>
      <c r="J78" s="6">
        <v>60</v>
      </c>
      <c r="K78" s="7" t="s">
        <v>1</v>
      </c>
      <c r="L78" s="5" t="s">
        <v>2</v>
      </c>
      <c r="M78" s="8" t="s">
        <v>12</v>
      </c>
      <c r="N78" s="9"/>
      <c r="O78" s="9"/>
      <c r="P78" s="9"/>
      <c r="Q78" s="10"/>
      <c r="R78" s="8" t="s">
        <v>14</v>
      </c>
      <c r="S78" s="5" t="s">
        <v>3</v>
      </c>
    </row>
    <row r="79" spans="1:19">
      <c r="A79" s="1" t="s">
        <v>132</v>
      </c>
      <c r="B79" s="2"/>
      <c r="C79" s="3">
        <v>40598</v>
      </c>
      <c r="D79" s="12" t="s">
        <v>60</v>
      </c>
      <c r="E79" s="12" t="s">
        <v>381</v>
      </c>
      <c r="F79" s="12" t="s">
        <v>0</v>
      </c>
      <c r="G79" s="12" t="s">
        <v>78</v>
      </c>
      <c r="H79" s="5" t="s">
        <v>382</v>
      </c>
      <c r="I79" s="3">
        <v>15120</v>
      </c>
      <c r="J79" s="6">
        <v>69</v>
      </c>
      <c r="K79" s="7" t="s">
        <v>5</v>
      </c>
      <c r="L79" s="5" t="s">
        <v>2</v>
      </c>
      <c r="M79" s="8" t="s">
        <v>12</v>
      </c>
      <c r="N79" s="9"/>
      <c r="O79" s="9"/>
      <c r="P79" s="9"/>
      <c r="Q79" s="10"/>
      <c r="R79" s="8" t="s">
        <v>14</v>
      </c>
      <c r="S79" s="5" t="s">
        <v>3</v>
      </c>
    </row>
    <row r="80" spans="1:19">
      <c r="A80" s="1" t="s">
        <v>132</v>
      </c>
      <c r="B80" s="2"/>
      <c r="C80" s="3">
        <v>40606</v>
      </c>
      <c r="D80" s="4" t="s">
        <v>386</v>
      </c>
      <c r="E80" s="4" t="s">
        <v>40</v>
      </c>
      <c r="F80" s="4" t="s">
        <v>8</v>
      </c>
      <c r="G80" s="4" t="s">
        <v>78</v>
      </c>
      <c r="H80" s="5" t="s">
        <v>387</v>
      </c>
      <c r="I80" s="3">
        <v>13737</v>
      </c>
      <c r="J80" s="6">
        <v>73</v>
      </c>
      <c r="K80" s="7" t="s">
        <v>5</v>
      </c>
      <c r="L80" s="5" t="s">
        <v>2</v>
      </c>
      <c r="M80" s="8" t="s">
        <v>12</v>
      </c>
      <c r="N80" s="9"/>
      <c r="O80" s="9"/>
      <c r="P80" s="9"/>
      <c r="Q80" s="10"/>
      <c r="R80" s="8" t="s">
        <v>14</v>
      </c>
      <c r="S80" s="5" t="s">
        <v>3</v>
      </c>
    </row>
    <row r="81" spans="1:19">
      <c r="A81" s="1" t="s">
        <v>132</v>
      </c>
      <c r="B81" s="2"/>
      <c r="C81" s="3">
        <v>40606</v>
      </c>
      <c r="D81" s="4" t="s">
        <v>383</v>
      </c>
      <c r="E81" s="4" t="s">
        <v>384</v>
      </c>
      <c r="F81" s="4" t="s">
        <v>0</v>
      </c>
      <c r="G81" s="4" t="s">
        <v>78</v>
      </c>
      <c r="H81" s="5" t="s">
        <v>385</v>
      </c>
      <c r="I81" s="3">
        <v>15067</v>
      </c>
      <c r="J81" s="6">
        <v>69</v>
      </c>
      <c r="K81" s="7" t="s">
        <v>5</v>
      </c>
      <c r="L81" s="5" t="s">
        <v>2</v>
      </c>
      <c r="M81" s="8" t="s">
        <v>12</v>
      </c>
      <c r="N81" s="9"/>
      <c r="O81" s="9"/>
      <c r="P81" s="9"/>
      <c r="Q81" s="10"/>
      <c r="R81" s="8" t="s">
        <v>14</v>
      </c>
      <c r="S81" s="5" t="s">
        <v>3</v>
      </c>
    </row>
    <row r="82" spans="1:19">
      <c r="A82" s="1" t="s">
        <v>132</v>
      </c>
      <c r="B82" s="2"/>
      <c r="C82" s="3">
        <v>40610</v>
      </c>
      <c r="D82" s="4" t="s">
        <v>388</v>
      </c>
      <c r="E82" s="4" t="s">
        <v>389</v>
      </c>
      <c r="F82" s="4" t="s">
        <v>0</v>
      </c>
      <c r="G82" s="4" t="s">
        <v>78</v>
      </c>
      <c r="H82" s="5" t="s">
        <v>390</v>
      </c>
      <c r="I82" s="3">
        <v>30415</v>
      </c>
      <c r="J82" s="6">
        <v>27</v>
      </c>
      <c r="K82" s="7" t="s">
        <v>5</v>
      </c>
      <c r="L82" s="5" t="s">
        <v>2</v>
      </c>
      <c r="M82" s="8" t="s">
        <v>12</v>
      </c>
      <c r="N82" s="9"/>
      <c r="O82" s="9"/>
      <c r="P82" s="9"/>
      <c r="Q82" s="10"/>
      <c r="R82" s="8" t="s">
        <v>14</v>
      </c>
      <c r="S82" s="5" t="s">
        <v>3</v>
      </c>
    </row>
    <row r="83" spans="1:19">
      <c r="A83" s="1" t="s">
        <v>132</v>
      </c>
      <c r="B83" s="2"/>
      <c r="C83" s="3">
        <v>40617</v>
      </c>
      <c r="D83" s="4" t="s">
        <v>391</v>
      </c>
      <c r="E83" s="4" t="s">
        <v>11</v>
      </c>
      <c r="F83" s="4" t="s">
        <v>0</v>
      </c>
      <c r="G83" s="4" t="s">
        <v>78</v>
      </c>
      <c r="H83" s="5" t="s">
        <v>392</v>
      </c>
      <c r="I83" s="3">
        <v>14340</v>
      </c>
      <c r="J83" s="6">
        <v>71</v>
      </c>
      <c r="K83" s="7" t="s">
        <v>1</v>
      </c>
      <c r="L83" s="5" t="s">
        <v>2</v>
      </c>
      <c r="M83" s="8" t="s">
        <v>12</v>
      </c>
      <c r="N83" s="9"/>
      <c r="O83" s="9"/>
      <c r="P83" s="9"/>
      <c r="Q83" s="10"/>
      <c r="R83" s="8" t="s">
        <v>14</v>
      </c>
      <c r="S83" s="5" t="s">
        <v>3</v>
      </c>
    </row>
    <row r="84" spans="1:19">
      <c r="A84" s="1" t="s">
        <v>132</v>
      </c>
      <c r="B84" s="2"/>
      <c r="C84" s="3">
        <v>40619</v>
      </c>
      <c r="D84" s="4" t="s">
        <v>393</v>
      </c>
      <c r="E84" s="4" t="s">
        <v>17</v>
      </c>
      <c r="F84" s="4" t="s">
        <v>8</v>
      </c>
      <c r="G84" s="4" t="s">
        <v>78</v>
      </c>
      <c r="H84" s="5" t="s">
        <v>394</v>
      </c>
      <c r="I84" s="3">
        <v>10979</v>
      </c>
      <c r="J84" s="6">
        <v>81</v>
      </c>
      <c r="K84" s="7" t="s">
        <v>5</v>
      </c>
      <c r="L84" s="5" t="s">
        <v>2</v>
      </c>
      <c r="M84" s="8" t="s">
        <v>12</v>
      </c>
      <c r="N84" s="9"/>
      <c r="O84" s="9"/>
      <c r="P84" s="9"/>
      <c r="Q84" s="10"/>
      <c r="R84" s="8" t="s">
        <v>14</v>
      </c>
      <c r="S84" s="5" t="s">
        <v>3</v>
      </c>
    </row>
    <row r="85" spans="1:19">
      <c r="A85" s="1" t="s">
        <v>132</v>
      </c>
      <c r="B85" s="2"/>
      <c r="C85" s="3">
        <v>40619</v>
      </c>
      <c r="D85" s="12" t="s">
        <v>395</v>
      </c>
      <c r="E85" s="12" t="s">
        <v>396</v>
      </c>
      <c r="F85" s="12" t="s">
        <v>0</v>
      </c>
      <c r="G85" s="12" t="s">
        <v>78</v>
      </c>
      <c r="H85" s="13" t="s">
        <v>397</v>
      </c>
      <c r="I85" s="3">
        <v>13058</v>
      </c>
      <c r="J85" s="6">
        <v>75</v>
      </c>
      <c r="K85" s="14" t="s">
        <v>1</v>
      </c>
      <c r="L85" s="13" t="s">
        <v>2</v>
      </c>
      <c r="M85" s="8" t="s">
        <v>12</v>
      </c>
      <c r="N85" s="9"/>
      <c r="O85" s="9"/>
      <c r="P85" s="9"/>
      <c r="Q85" s="10"/>
      <c r="R85" s="8" t="s">
        <v>14</v>
      </c>
      <c r="S85" s="13" t="s">
        <v>3</v>
      </c>
    </row>
    <row r="86" spans="1:19">
      <c r="A86" s="1" t="s">
        <v>132</v>
      </c>
      <c r="B86" s="2"/>
      <c r="C86" s="3">
        <v>40620</v>
      </c>
      <c r="D86" s="12" t="s">
        <v>398</v>
      </c>
      <c r="E86" s="12" t="s">
        <v>399</v>
      </c>
      <c r="F86" s="12" t="s">
        <v>0</v>
      </c>
      <c r="G86" s="12" t="s">
        <v>78</v>
      </c>
      <c r="H86" s="13" t="s">
        <v>400</v>
      </c>
      <c r="I86" s="3">
        <v>15037</v>
      </c>
      <c r="J86" s="6">
        <v>70</v>
      </c>
      <c r="K86" s="14" t="s">
        <v>5</v>
      </c>
      <c r="L86" s="13" t="s">
        <v>2</v>
      </c>
      <c r="M86" s="8" t="s">
        <v>12</v>
      </c>
      <c r="N86" s="9"/>
      <c r="O86" s="9"/>
      <c r="P86" s="9"/>
      <c r="Q86" s="10"/>
      <c r="R86" s="8" t="s">
        <v>14</v>
      </c>
      <c r="S86" s="13" t="s">
        <v>3</v>
      </c>
    </row>
    <row r="87" spans="1:19">
      <c r="A87" s="1" t="s">
        <v>401</v>
      </c>
      <c r="B87" s="2"/>
      <c r="C87" s="3">
        <v>40620</v>
      </c>
      <c r="D87" s="4" t="s">
        <v>402</v>
      </c>
      <c r="E87" s="4" t="s">
        <v>87</v>
      </c>
      <c r="F87" s="4" t="s">
        <v>0</v>
      </c>
      <c r="G87" s="4" t="s">
        <v>78</v>
      </c>
      <c r="H87" s="5" t="s">
        <v>403</v>
      </c>
      <c r="I87" s="3">
        <v>27990</v>
      </c>
      <c r="J87" s="6">
        <v>34</v>
      </c>
      <c r="K87" s="7" t="s">
        <v>1</v>
      </c>
      <c r="L87" s="5" t="s">
        <v>2</v>
      </c>
      <c r="M87" s="8" t="s">
        <v>12</v>
      </c>
      <c r="N87" s="9">
        <v>22</v>
      </c>
      <c r="O87" s="9"/>
      <c r="P87" s="9"/>
      <c r="Q87" s="10">
        <v>1.5</v>
      </c>
      <c r="R87" s="8" t="s">
        <v>14</v>
      </c>
      <c r="S87" s="5" t="s">
        <v>3</v>
      </c>
    </row>
    <row r="88" spans="1:19">
      <c r="A88" s="1" t="s">
        <v>132</v>
      </c>
      <c r="B88" s="2"/>
      <c r="C88" s="3">
        <v>40624</v>
      </c>
      <c r="D88" s="4" t="s">
        <v>406</v>
      </c>
      <c r="E88" s="4" t="s">
        <v>407</v>
      </c>
      <c r="F88" s="4" t="s">
        <v>0</v>
      </c>
      <c r="G88" s="4" t="s">
        <v>78</v>
      </c>
      <c r="H88" s="5" t="s">
        <v>408</v>
      </c>
      <c r="I88" s="3">
        <v>19759</v>
      </c>
      <c r="J88" s="6">
        <v>57</v>
      </c>
      <c r="K88" s="7" t="s">
        <v>5</v>
      </c>
      <c r="L88" s="5" t="s">
        <v>2</v>
      </c>
      <c r="M88" s="8" t="s">
        <v>12</v>
      </c>
      <c r="N88" s="9">
        <v>22</v>
      </c>
      <c r="O88" s="9"/>
      <c r="P88" s="9"/>
      <c r="Q88" s="10">
        <v>1.5</v>
      </c>
      <c r="R88" s="8" t="s">
        <v>14</v>
      </c>
      <c r="S88" s="5" t="s">
        <v>3</v>
      </c>
    </row>
    <row r="89" spans="1:19">
      <c r="A89" s="1" t="s">
        <v>132</v>
      </c>
      <c r="B89" s="2"/>
      <c r="C89" s="3">
        <v>40624</v>
      </c>
      <c r="D89" s="4" t="s">
        <v>404</v>
      </c>
      <c r="E89" s="4" t="s">
        <v>215</v>
      </c>
      <c r="F89" s="4" t="s">
        <v>0</v>
      </c>
      <c r="G89" s="4" t="s">
        <v>78</v>
      </c>
      <c r="H89" s="5" t="s">
        <v>405</v>
      </c>
      <c r="I89" s="3">
        <v>15544</v>
      </c>
      <c r="J89" s="6">
        <v>68</v>
      </c>
      <c r="K89" s="7" t="s">
        <v>5</v>
      </c>
      <c r="L89" s="5" t="s">
        <v>2</v>
      </c>
      <c r="M89" s="8" t="s">
        <v>12</v>
      </c>
      <c r="N89" s="9"/>
      <c r="O89" s="9"/>
      <c r="P89" s="9"/>
      <c r="Q89" s="10"/>
      <c r="R89" s="8" t="s">
        <v>14</v>
      </c>
      <c r="S89" s="5" t="s">
        <v>3</v>
      </c>
    </row>
    <row r="90" spans="1:19">
      <c r="A90" s="1" t="s">
        <v>132</v>
      </c>
      <c r="B90" s="2"/>
      <c r="C90" s="3">
        <v>40626</v>
      </c>
      <c r="D90" s="4" t="s">
        <v>43</v>
      </c>
      <c r="E90" s="4" t="s">
        <v>409</v>
      </c>
      <c r="F90" s="4" t="s">
        <v>0</v>
      </c>
      <c r="G90" s="4" t="s">
        <v>78</v>
      </c>
      <c r="H90" s="5" t="s">
        <v>410</v>
      </c>
      <c r="I90" s="3">
        <v>16600</v>
      </c>
      <c r="J90" s="6">
        <v>65</v>
      </c>
      <c r="K90" s="7" t="s">
        <v>5</v>
      </c>
      <c r="L90" s="5" t="s">
        <v>2</v>
      </c>
      <c r="M90" s="8" t="s">
        <v>12</v>
      </c>
      <c r="N90" s="9"/>
      <c r="O90" s="9"/>
      <c r="P90" s="9"/>
      <c r="Q90" s="10"/>
      <c r="R90" s="8" t="s">
        <v>14</v>
      </c>
      <c r="S90" s="5" t="s">
        <v>3</v>
      </c>
    </row>
    <row r="91" spans="1:19">
      <c r="A91" s="1" t="s">
        <v>132</v>
      </c>
      <c r="B91" s="2"/>
      <c r="C91" s="3">
        <v>40626</v>
      </c>
      <c r="D91" s="4" t="s">
        <v>411</v>
      </c>
      <c r="E91" s="4" t="s">
        <v>412</v>
      </c>
      <c r="F91" s="4" t="s">
        <v>8</v>
      </c>
      <c r="G91" s="4" t="s">
        <v>78</v>
      </c>
      <c r="H91" s="5" t="s">
        <v>413</v>
      </c>
      <c r="I91" s="3">
        <v>12504</v>
      </c>
      <c r="J91" s="6">
        <v>76</v>
      </c>
      <c r="K91" s="7" t="s">
        <v>1</v>
      </c>
      <c r="L91" s="5" t="s">
        <v>2</v>
      </c>
      <c r="M91" s="8" t="s">
        <v>12</v>
      </c>
      <c r="N91" s="9"/>
      <c r="O91" s="9"/>
      <c r="P91" s="9"/>
      <c r="Q91" s="10"/>
      <c r="R91" s="8" t="s">
        <v>14</v>
      </c>
      <c r="S91" s="5" t="s">
        <v>3</v>
      </c>
    </row>
    <row r="92" spans="1:19">
      <c r="A92" s="1" t="s">
        <v>132</v>
      </c>
      <c r="B92" s="2"/>
      <c r="C92" s="3">
        <v>40627</v>
      </c>
      <c r="D92" s="4" t="s">
        <v>414</v>
      </c>
      <c r="E92" s="4" t="s">
        <v>415</v>
      </c>
      <c r="F92" s="4" t="s">
        <v>0</v>
      </c>
      <c r="G92" s="4" t="s">
        <v>78</v>
      </c>
      <c r="H92" s="5" t="s">
        <v>416</v>
      </c>
      <c r="I92" s="3">
        <v>11288</v>
      </c>
      <c r="J92" s="6">
        <v>80</v>
      </c>
      <c r="K92" s="7" t="s">
        <v>5</v>
      </c>
      <c r="L92" s="5" t="s">
        <v>2</v>
      </c>
      <c r="M92" s="8" t="s">
        <v>12</v>
      </c>
      <c r="N92" s="9"/>
      <c r="O92" s="9"/>
      <c r="P92" s="9">
        <v>57</v>
      </c>
      <c r="Q92" s="10"/>
      <c r="R92" s="8" t="s">
        <v>14</v>
      </c>
      <c r="S92" s="5" t="s">
        <v>3</v>
      </c>
    </row>
    <row r="93" spans="1:19">
      <c r="A93" s="1" t="s">
        <v>132</v>
      </c>
      <c r="B93" s="2"/>
      <c r="C93" s="3">
        <v>40631</v>
      </c>
      <c r="D93" s="4" t="s">
        <v>417</v>
      </c>
      <c r="E93" s="4" t="s">
        <v>91</v>
      </c>
      <c r="F93" s="4" t="s">
        <v>0</v>
      </c>
      <c r="G93" s="4" t="s">
        <v>78</v>
      </c>
      <c r="H93" s="5" t="s">
        <v>418</v>
      </c>
      <c r="I93" s="3">
        <v>20787</v>
      </c>
      <c r="J93" s="6">
        <v>54</v>
      </c>
      <c r="K93" s="7" t="s">
        <v>5</v>
      </c>
      <c r="L93" s="5" t="s">
        <v>2</v>
      </c>
      <c r="M93" s="8" t="s">
        <v>12</v>
      </c>
      <c r="N93" s="9"/>
      <c r="O93" s="9"/>
      <c r="P93" s="9"/>
      <c r="Q93" s="10"/>
      <c r="R93" s="8" t="s">
        <v>14</v>
      </c>
      <c r="S93" s="5" t="s">
        <v>3</v>
      </c>
    </row>
    <row r="94" spans="1:19">
      <c r="A94" s="1" t="s">
        <v>132</v>
      </c>
      <c r="B94" s="2"/>
      <c r="C94" s="3">
        <v>40631</v>
      </c>
      <c r="D94" s="4" t="s">
        <v>419</v>
      </c>
      <c r="E94" s="4" t="s">
        <v>420</v>
      </c>
      <c r="F94" s="4" t="s">
        <v>0</v>
      </c>
      <c r="G94" s="4" t="s">
        <v>78</v>
      </c>
      <c r="H94" s="5" t="s">
        <v>421</v>
      </c>
      <c r="I94" s="3">
        <v>25389</v>
      </c>
      <c r="J94" s="6">
        <v>41</v>
      </c>
      <c r="K94" s="7" t="s">
        <v>5</v>
      </c>
      <c r="L94" s="5" t="s">
        <v>2</v>
      </c>
      <c r="M94" s="8" t="s">
        <v>12</v>
      </c>
      <c r="N94" s="9"/>
      <c r="O94" s="9"/>
      <c r="P94" s="9"/>
      <c r="Q94" s="10"/>
      <c r="R94" s="8" t="s">
        <v>14</v>
      </c>
      <c r="S94" s="5" t="s">
        <v>3</v>
      </c>
    </row>
    <row r="95" spans="1:19">
      <c r="A95" s="1" t="s">
        <v>132</v>
      </c>
      <c r="B95" s="2"/>
      <c r="C95" s="3">
        <v>40638</v>
      </c>
      <c r="D95" s="4" t="s">
        <v>423</v>
      </c>
      <c r="E95" s="4" t="s">
        <v>65</v>
      </c>
      <c r="F95" s="4" t="s">
        <v>8</v>
      </c>
      <c r="G95" s="12" t="s">
        <v>78</v>
      </c>
      <c r="H95" s="13" t="s">
        <v>424</v>
      </c>
      <c r="I95" s="3">
        <v>15227</v>
      </c>
      <c r="J95" s="6">
        <v>69</v>
      </c>
      <c r="K95" s="14" t="s">
        <v>1</v>
      </c>
      <c r="L95" s="13" t="s">
        <v>2</v>
      </c>
      <c r="M95" s="8" t="s">
        <v>12</v>
      </c>
      <c r="N95" s="9"/>
      <c r="O95" s="9"/>
      <c r="P95" s="9"/>
      <c r="Q95" s="10"/>
      <c r="R95" s="8" t="s">
        <v>14</v>
      </c>
      <c r="S95" s="13" t="s">
        <v>3</v>
      </c>
    </row>
    <row r="96" spans="1:19">
      <c r="A96" s="1" t="s">
        <v>132</v>
      </c>
      <c r="B96" s="2"/>
      <c r="C96" s="3">
        <v>40638</v>
      </c>
      <c r="D96" s="4" t="s">
        <v>46</v>
      </c>
      <c r="E96" s="4" t="s">
        <v>31</v>
      </c>
      <c r="F96" s="4" t="s">
        <v>0</v>
      </c>
      <c r="G96" s="4" t="s">
        <v>78</v>
      </c>
      <c r="H96" s="5" t="s">
        <v>422</v>
      </c>
      <c r="I96" s="3">
        <v>17818</v>
      </c>
      <c r="J96" s="6">
        <v>62</v>
      </c>
      <c r="K96" s="7" t="s">
        <v>1</v>
      </c>
      <c r="L96" s="5" t="s">
        <v>2</v>
      </c>
      <c r="M96" s="8" t="s">
        <v>12</v>
      </c>
      <c r="N96" s="9"/>
      <c r="O96" s="9"/>
      <c r="P96" s="9"/>
      <c r="Q96" s="10"/>
      <c r="R96" s="8" t="s">
        <v>14</v>
      </c>
      <c r="S96" s="5" t="s">
        <v>3</v>
      </c>
    </row>
    <row r="97" spans="1:19">
      <c r="A97" s="1" t="s">
        <v>425</v>
      </c>
      <c r="B97" s="2"/>
      <c r="C97" s="3">
        <v>40641</v>
      </c>
      <c r="D97" s="4" t="s">
        <v>426</v>
      </c>
      <c r="E97" s="4" t="s">
        <v>51</v>
      </c>
      <c r="F97" s="4" t="s">
        <v>8</v>
      </c>
      <c r="G97" s="4" t="s">
        <v>78</v>
      </c>
      <c r="H97" s="5" t="s">
        <v>427</v>
      </c>
      <c r="I97" s="3">
        <v>19825</v>
      </c>
      <c r="J97" s="6">
        <v>56</v>
      </c>
      <c r="K97" s="7" t="s">
        <v>1</v>
      </c>
      <c r="L97" s="5" t="s">
        <v>2</v>
      </c>
      <c r="M97" s="8" t="s">
        <v>12</v>
      </c>
      <c r="N97" s="9"/>
      <c r="O97" s="9"/>
      <c r="P97" s="9"/>
      <c r="Q97" s="10"/>
      <c r="R97" s="8" t="s">
        <v>14</v>
      </c>
      <c r="S97" s="5" t="s">
        <v>3</v>
      </c>
    </row>
    <row r="98" spans="1:19">
      <c r="A98" s="1" t="s">
        <v>132</v>
      </c>
      <c r="B98" s="2"/>
      <c r="C98" s="3">
        <v>40645</v>
      </c>
      <c r="D98" s="4" t="s">
        <v>431</v>
      </c>
      <c r="E98" s="4" t="s">
        <v>215</v>
      </c>
      <c r="F98" s="4" t="s">
        <v>0</v>
      </c>
      <c r="G98" s="4" t="s">
        <v>78</v>
      </c>
      <c r="H98" s="5" t="s">
        <v>432</v>
      </c>
      <c r="I98" s="3">
        <v>15536</v>
      </c>
      <c r="J98" s="6">
        <v>68</v>
      </c>
      <c r="K98" s="7" t="s">
        <v>1</v>
      </c>
      <c r="L98" s="5" t="s">
        <v>2</v>
      </c>
      <c r="M98" s="8" t="s">
        <v>12</v>
      </c>
      <c r="N98" s="9"/>
      <c r="O98" s="9"/>
      <c r="P98" s="9"/>
      <c r="Q98" s="10"/>
      <c r="R98" s="8" t="s">
        <v>14</v>
      </c>
      <c r="S98" s="5" t="s">
        <v>3</v>
      </c>
    </row>
    <row r="99" spans="1:19">
      <c r="A99" s="1" t="s">
        <v>132</v>
      </c>
      <c r="B99" s="2"/>
      <c r="C99" s="3">
        <v>40645</v>
      </c>
      <c r="D99" s="4" t="s">
        <v>428</v>
      </c>
      <c r="E99" s="4" t="s">
        <v>429</v>
      </c>
      <c r="F99" s="4" t="s">
        <v>8</v>
      </c>
      <c r="G99" s="4" t="s">
        <v>78</v>
      </c>
      <c r="H99" s="5" t="s">
        <v>430</v>
      </c>
      <c r="I99" s="3">
        <v>10656</v>
      </c>
      <c r="J99" s="6">
        <v>82</v>
      </c>
      <c r="K99" s="7" t="s">
        <v>5</v>
      </c>
      <c r="L99" s="5" t="s">
        <v>2</v>
      </c>
      <c r="M99" s="8" t="s">
        <v>12</v>
      </c>
      <c r="N99" s="9"/>
      <c r="O99" s="9"/>
      <c r="P99" s="9"/>
      <c r="Q99" s="10"/>
      <c r="R99" s="8" t="s">
        <v>14</v>
      </c>
      <c r="S99" s="5" t="s">
        <v>3</v>
      </c>
    </row>
    <row r="100" spans="1:19">
      <c r="A100" s="1" t="s">
        <v>433</v>
      </c>
      <c r="B100" s="2"/>
      <c r="C100" s="3">
        <v>40645</v>
      </c>
      <c r="D100" s="4" t="s">
        <v>434</v>
      </c>
      <c r="E100" s="4" t="s">
        <v>435</v>
      </c>
      <c r="F100" s="4" t="s">
        <v>0</v>
      </c>
      <c r="G100" s="4" t="s">
        <v>78</v>
      </c>
      <c r="H100" s="5" t="s">
        <v>436</v>
      </c>
      <c r="I100" s="3">
        <v>21035</v>
      </c>
      <c r="J100" s="6">
        <v>53</v>
      </c>
      <c r="K100" s="7" t="s">
        <v>5</v>
      </c>
      <c r="L100" s="5" t="s">
        <v>2</v>
      </c>
      <c r="M100" s="8" t="s">
        <v>12</v>
      </c>
      <c r="N100" s="9">
        <v>22</v>
      </c>
      <c r="O100" s="9"/>
      <c r="P100" s="9"/>
      <c r="Q100" s="10">
        <v>1.5</v>
      </c>
      <c r="R100" s="8" t="s">
        <v>14</v>
      </c>
      <c r="S100" s="5" t="s">
        <v>3</v>
      </c>
    </row>
    <row r="101" spans="1:19">
      <c r="A101" s="1" t="s">
        <v>132</v>
      </c>
      <c r="B101" s="2"/>
      <c r="C101" s="3">
        <v>40647</v>
      </c>
      <c r="D101" s="4" t="s">
        <v>45</v>
      </c>
      <c r="E101" s="4" t="s">
        <v>437</v>
      </c>
      <c r="F101" s="4" t="s">
        <v>8</v>
      </c>
      <c r="G101" s="4" t="s">
        <v>78</v>
      </c>
      <c r="H101" s="5" t="s">
        <v>438</v>
      </c>
      <c r="I101" s="3">
        <v>28984</v>
      </c>
      <c r="J101" s="6">
        <v>31</v>
      </c>
      <c r="K101" s="7" t="s">
        <v>5</v>
      </c>
      <c r="L101" s="5" t="s">
        <v>2</v>
      </c>
      <c r="M101" s="8" t="s">
        <v>12</v>
      </c>
      <c r="N101" s="9"/>
      <c r="O101" s="9"/>
      <c r="P101" s="9"/>
      <c r="Q101" s="10"/>
      <c r="R101" s="8" t="s">
        <v>14</v>
      </c>
      <c r="S101" s="5" t="s">
        <v>3</v>
      </c>
    </row>
    <row r="102" spans="1:19">
      <c r="A102" s="1" t="s">
        <v>132</v>
      </c>
      <c r="B102" s="2"/>
      <c r="C102" s="3">
        <v>40652</v>
      </c>
      <c r="D102" s="4" t="s">
        <v>439</v>
      </c>
      <c r="E102" s="4" t="s">
        <v>440</v>
      </c>
      <c r="F102" s="4" t="s">
        <v>0</v>
      </c>
      <c r="G102" s="4" t="s">
        <v>78</v>
      </c>
      <c r="H102" s="5" t="s">
        <v>441</v>
      </c>
      <c r="I102" s="3">
        <v>17858</v>
      </c>
      <c r="J102" s="6">
        <v>62</v>
      </c>
      <c r="K102" s="7" t="s">
        <v>5</v>
      </c>
      <c r="L102" s="5" t="s">
        <v>2</v>
      </c>
      <c r="M102" s="8" t="s">
        <v>12</v>
      </c>
      <c r="N102" s="9"/>
      <c r="O102" s="9"/>
      <c r="P102" s="9"/>
      <c r="Q102" s="10"/>
      <c r="R102" s="8" t="s">
        <v>14</v>
      </c>
      <c r="S102" s="5" t="s">
        <v>3</v>
      </c>
    </row>
    <row r="103" spans="1:19">
      <c r="A103" s="1" t="s">
        <v>132</v>
      </c>
      <c r="B103" s="2"/>
      <c r="C103" s="3">
        <v>40654</v>
      </c>
      <c r="D103" s="4" t="s">
        <v>442</v>
      </c>
      <c r="E103" s="4" t="s">
        <v>7</v>
      </c>
      <c r="F103" s="4" t="s">
        <v>0</v>
      </c>
      <c r="G103" s="4" t="s">
        <v>78</v>
      </c>
      <c r="H103" s="5" t="s">
        <v>443</v>
      </c>
      <c r="I103" s="3">
        <v>19730</v>
      </c>
      <c r="J103" s="6">
        <v>57</v>
      </c>
      <c r="K103" s="7" t="s">
        <v>1</v>
      </c>
      <c r="L103" s="5" t="s">
        <v>2</v>
      </c>
      <c r="M103" s="8" t="s">
        <v>12</v>
      </c>
      <c r="N103" s="9"/>
      <c r="O103" s="9"/>
      <c r="P103" s="9"/>
      <c r="Q103" s="10"/>
      <c r="R103" s="8" t="s">
        <v>14</v>
      </c>
      <c r="S103" s="5" t="s">
        <v>3</v>
      </c>
    </row>
    <row r="104" spans="1:19">
      <c r="A104" s="1" t="s">
        <v>132</v>
      </c>
      <c r="B104" s="2"/>
      <c r="C104" s="3">
        <v>40655</v>
      </c>
      <c r="D104" s="4" t="s">
        <v>444</v>
      </c>
      <c r="E104" s="4" t="s">
        <v>34</v>
      </c>
      <c r="F104" s="4" t="s">
        <v>0</v>
      </c>
      <c r="G104" s="4" t="s">
        <v>78</v>
      </c>
      <c r="H104" s="5" t="s">
        <v>445</v>
      </c>
      <c r="I104" s="3">
        <v>18476</v>
      </c>
      <c r="J104" s="6">
        <v>60</v>
      </c>
      <c r="K104" s="7" t="s">
        <v>1</v>
      </c>
      <c r="L104" s="5" t="s">
        <v>2</v>
      </c>
      <c r="M104" s="8" t="s">
        <v>12</v>
      </c>
      <c r="N104" s="9"/>
      <c r="O104" s="9"/>
      <c r="P104" s="9"/>
      <c r="Q104" s="10"/>
      <c r="R104" s="8" t="s">
        <v>14</v>
      </c>
      <c r="S104" s="5" t="s">
        <v>3</v>
      </c>
    </row>
    <row r="105" spans="1:19">
      <c r="A105" s="1" t="s">
        <v>132</v>
      </c>
      <c r="B105" s="2"/>
      <c r="C105" s="3">
        <v>40661</v>
      </c>
      <c r="D105" s="4" t="s">
        <v>446</v>
      </c>
      <c r="E105" s="4" t="s">
        <v>10</v>
      </c>
      <c r="F105" s="4" t="s">
        <v>8</v>
      </c>
      <c r="G105" s="4" t="s">
        <v>78</v>
      </c>
      <c r="H105" s="5" t="s">
        <v>447</v>
      </c>
      <c r="I105" s="3">
        <v>15224</v>
      </c>
      <c r="J105" s="6">
        <v>69</v>
      </c>
      <c r="K105" s="7" t="s">
        <v>5</v>
      </c>
      <c r="L105" s="5" t="s">
        <v>2</v>
      </c>
      <c r="M105" s="8" t="s">
        <v>12</v>
      </c>
      <c r="N105" s="9"/>
      <c r="O105" s="9"/>
      <c r="P105" s="9"/>
      <c r="Q105" s="10"/>
      <c r="R105" s="8" t="s">
        <v>14</v>
      </c>
      <c r="S105" s="5" t="s">
        <v>3</v>
      </c>
    </row>
    <row r="106" spans="1:19">
      <c r="A106" s="1" t="s">
        <v>132</v>
      </c>
      <c r="B106" s="2"/>
      <c r="C106" s="3">
        <v>40661</v>
      </c>
      <c r="D106" s="4" t="s">
        <v>22</v>
      </c>
      <c r="E106" s="4" t="s">
        <v>80</v>
      </c>
      <c r="F106" s="4" t="s">
        <v>0</v>
      </c>
      <c r="G106" s="4" t="s">
        <v>78</v>
      </c>
      <c r="H106" s="5" t="s">
        <v>448</v>
      </c>
      <c r="I106" s="3">
        <v>15700</v>
      </c>
      <c r="J106" s="6">
        <v>68</v>
      </c>
      <c r="K106" s="7" t="s">
        <v>1</v>
      </c>
      <c r="L106" s="5" t="s">
        <v>2</v>
      </c>
      <c r="M106" s="8" t="s">
        <v>12</v>
      </c>
      <c r="N106" s="9"/>
      <c r="O106" s="9"/>
      <c r="P106" s="9"/>
      <c r="Q106" s="10"/>
      <c r="R106" s="8" t="s">
        <v>14</v>
      </c>
      <c r="S106" s="5" t="s">
        <v>3</v>
      </c>
    </row>
    <row r="107" spans="1:19">
      <c r="A107" s="1" t="s">
        <v>132</v>
      </c>
      <c r="B107" s="2"/>
      <c r="C107" s="3">
        <v>40666</v>
      </c>
      <c r="D107" s="4" t="s">
        <v>45</v>
      </c>
      <c r="E107" s="4" t="s">
        <v>227</v>
      </c>
      <c r="F107" s="4" t="s">
        <v>0</v>
      </c>
      <c r="G107" s="4" t="s">
        <v>78</v>
      </c>
      <c r="H107" s="5" t="s">
        <v>449</v>
      </c>
      <c r="I107" s="3">
        <v>17739</v>
      </c>
      <c r="J107" s="6">
        <v>62</v>
      </c>
      <c r="K107" s="7" t="s">
        <v>1</v>
      </c>
      <c r="L107" s="5" t="s">
        <v>2</v>
      </c>
      <c r="M107" s="8" t="s">
        <v>12</v>
      </c>
      <c r="N107" s="9"/>
      <c r="O107" s="9"/>
      <c r="P107" s="9"/>
      <c r="Q107" s="10"/>
      <c r="R107" s="8" t="s">
        <v>14</v>
      </c>
      <c r="S107" s="5" t="s">
        <v>3</v>
      </c>
    </row>
    <row r="108" spans="1:19">
      <c r="A108" s="1" t="s">
        <v>132</v>
      </c>
      <c r="B108" s="2"/>
      <c r="C108" s="3">
        <v>40669</v>
      </c>
      <c r="D108" s="4" t="s">
        <v>222</v>
      </c>
      <c r="E108" s="4" t="s">
        <v>31</v>
      </c>
      <c r="F108" s="4" t="s">
        <v>0</v>
      </c>
      <c r="G108" s="4" t="s">
        <v>78</v>
      </c>
      <c r="H108" s="5" t="s">
        <v>450</v>
      </c>
      <c r="I108" s="3">
        <v>17248</v>
      </c>
      <c r="J108" s="6">
        <v>64</v>
      </c>
      <c r="K108" s="7" t="s">
        <v>5</v>
      </c>
      <c r="L108" s="5" t="s">
        <v>2</v>
      </c>
      <c r="M108" s="8" t="s">
        <v>12</v>
      </c>
      <c r="N108" s="9"/>
      <c r="O108" s="9"/>
      <c r="P108" s="9"/>
      <c r="Q108" s="10"/>
      <c r="R108" s="8" t="s">
        <v>14</v>
      </c>
      <c r="S108" s="5" t="s">
        <v>3</v>
      </c>
    </row>
    <row r="109" spans="1:19">
      <c r="A109" s="1" t="s">
        <v>132</v>
      </c>
      <c r="B109" s="2"/>
      <c r="C109" s="3">
        <v>40673</v>
      </c>
      <c r="D109" s="12" t="s">
        <v>358</v>
      </c>
      <c r="E109" s="12" t="s">
        <v>252</v>
      </c>
      <c r="F109" s="12" t="s">
        <v>8</v>
      </c>
      <c r="G109" s="12" t="s">
        <v>78</v>
      </c>
      <c r="H109" s="13" t="s">
        <v>451</v>
      </c>
      <c r="I109" s="3">
        <v>13514</v>
      </c>
      <c r="J109" s="6">
        <v>74</v>
      </c>
      <c r="K109" s="14" t="s">
        <v>5</v>
      </c>
      <c r="L109" s="13" t="s">
        <v>2</v>
      </c>
      <c r="M109" s="8" t="s">
        <v>12</v>
      </c>
      <c r="N109" s="9"/>
      <c r="O109" s="9"/>
      <c r="P109" s="9"/>
      <c r="Q109" s="10"/>
      <c r="R109" s="8" t="s">
        <v>14</v>
      </c>
      <c r="S109" s="13" t="s">
        <v>3</v>
      </c>
    </row>
    <row r="110" spans="1:19">
      <c r="A110" s="1" t="s">
        <v>132</v>
      </c>
      <c r="B110" s="2"/>
      <c r="C110" s="3">
        <v>40676</v>
      </c>
      <c r="D110" s="4" t="s">
        <v>452</v>
      </c>
      <c r="E110" s="4" t="s">
        <v>296</v>
      </c>
      <c r="F110" s="4" t="s">
        <v>8</v>
      </c>
      <c r="G110" s="4" t="s">
        <v>78</v>
      </c>
      <c r="H110" s="5" t="s">
        <v>453</v>
      </c>
      <c r="I110" s="3">
        <v>10780</v>
      </c>
      <c r="J110" s="6">
        <v>81</v>
      </c>
      <c r="K110" s="7" t="s">
        <v>5</v>
      </c>
      <c r="L110" s="5" t="s">
        <v>2</v>
      </c>
      <c r="M110" s="8" t="s">
        <v>12</v>
      </c>
      <c r="N110" s="9"/>
      <c r="O110" s="9"/>
      <c r="P110" s="9"/>
      <c r="Q110" s="10"/>
      <c r="R110" s="8" t="s">
        <v>14</v>
      </c>
      <c r="S110" s="5" t="s">
        <v>3</v>
      </c>
    </row>
    <row r="111" spans="1:19">
      <c r="A111" s="1" t="s">
        <v>132</v>
      </c>
      <c r="B111" s="2"/>
      <c r="C111" s="3">
        <v>40680</v>
      </c>
      <c r="D111" s="4" t="s">
        <v>454</v>
      </c>
      <c r="E111" s="4" t="s">
        <v>31</v>
      </c>
      <c r="F111" s="4" t="s">
        <v>0</v>
      </c>
      <c r="G111" s="4" t="s">
        <v>78</v>
      </c>
      <c r="H111" s="5" t="s">
        <v>455</v>
      </c>
      <c r="I111" s="3">
        <v>15672</v>
      </c>
      <c r="J111" s="6">
        <v>68</v>
      </c>
      <c r="K111" s="7" t="s">
        <v>1</v>
      </c>
      <c r="L111" s="5" t="s">
        <v>2</v>
      </c>
      <c r="M111" s="8" t="s">
        <v>12</v>
      </c>
      <c r="N111" s="9"/>
      <c r="O111" s="9"/>
      <c r="P111" s="9"/>
      <c r="Q111" s="10"/>
      <c r="R111" s="8" t="s">
        <v>14</v>
      </c>
      <c r="S111" s="5" t="s">
        <v>3</v>
      </c>
    </row>
    <row r="112" spans="1:19">
      <c r="A112" s="1" t="s">
        <v>132</v>
      </c>
      <c r="B112" s="2"/>
      <c r="C112" s="3">
        <v>40683</v>
      </c>
      <c r="D112" s="4" t="s">
        <v>456</v>
      </c>
      <c r="E112" s="4" t="s">
        <v>49</v>
      </c>
      <c r="F112" s="4" t="s">
        <v>8</v>
      </c>
      <c r="G112" s="4" t="s">
        <v>78</v>
      </c>
      <c r="H112" s="5" t="s">
        <v>457</v>
      </c>
      <c r="I112" s="3">
        <v>16887</v>
      </c>
      <c r="J112" s="6">
        <v>65</v>
      </c>
      <c r="K112" s="7" t="s">
        <v>5</v>
      </c>
      <c r="L112" s="5" t="s">
        <v>2</v>
      </c>
      <c r="M112" s="8" t="s">
        <v>12</v>
      </c>
      <c r="N112" s="9"/>
      <c r="O112" s="9"/>
      <c r="P112" s="9"/>
      <c r="Q112" s="10"/>
      <c r="R112" s="8" t="s">
        <v>14</v>
      </c>
      <c r="S112" s="5" t="s">
        <v>3</v>
      </c>
    </row>
    <row r="113" spans="1:19">
      <c r="A113" s="1" t="s">
        <v>132</v>
      </c>
      <c r="B113" s="2"/>
      <c r="C113" s="3">
        <v>40687</v>
      </c>
      <c r="D113" s="4" t="s">
        <v>458</v>
      </c>
      <c r="E113" s="4" t="s">
        <v>459</v>
      </c>
      <c r="F113" s="4" t="s">
        <v>0</v>
      </c>
      <c r="G113" s="4" t="s">
        <v>78</v>
      </c>
      <c r="H113" s="5" t="s">
        <v>460</v>
      </c>
      <c r="I113" s="3">
        <v>19390</v>
      </c>
      <c r="J113" s="6">
        <v>58</v>
      </c>
      <c r="K113" s="7" t="s">
        <v>1</v>
      </c>
      <c r="L113" s="5" t="s">
        <v>2</v>
      </c>
      <c r="M113" s="8" t="s">
        <v>12</v>
      </c>
      <c r="N113" s="9"/>
      <c r="O113" s="9"/>
      <c r="P113" s="9"/>
      <c r="Q113" s="10"/>
      <c r="R113" s="8" t="s">
        <v>14</v>
      </c>
      <c r="S113" s="5" t="s">
        <v>3</v>
      </c>
    </row>
    <row r="114" spans="1:19">
      <c r="A114" s="1" t="s">
        <v>132</v>
      </c>
      <c r="B114" s="2"/>
      <c r="C114" s="3">
        <v>40687</v>
      </c>
      <c r="D114" s="12" t="s">
        <v>58</v>
      </c>
      <c r="E114" s="12" t="s">
        <v>461</v>
      </c>
      <c r="F114" s="12" t="s">
        <v>8</v>
      </c>
      <c r="G114" s="12" t="s">
        <v>78</v>
      </c>
      <c r="H114" s="13" t="s">
        <v>462</v>
      </c>
      <c r="I114" s="3">
        <v>14410</v>
      </c>
      <c r="J114" s="6">
        <v>71</v>
      </c>
      <c r="K114" s="14" t="s">
        <v>5</v>
      </c>
      <c r="L114" s="13" t="s">
        <v>2</v>
      </c>
      <c r="M114" s="8" t="s">
        <v>12</v>
      </c>
      <c r="N114" s="9"/>
      <c r="O114" s="9"/>
      <c r="P114" s="9"/>
      <c r="Q114" s="10"/>
      <c r="R114" s="8" t="s">
        <v>14</v>
      </c>
      <c r="S114" s="13" t="s">
        <v>3</v>
      </c>
    </row>
    <row r="115" spans="1:19">
      <c r="A115" s="1" t="s">
        <v>463</v>
      </c>
      <c r="B115" s="2"/>
      <c r="C115" s="3">
        <v>40689</v>
      </c>
      <c r="D115" s="4" t="s">
        <v>464</v>
      </c>
      <c r="E115" s="4" t="s">
        <v>465</v>
      </c>
      <c r="F115" s="4" t="s">
        <v>8</v>
      </c>
      <c r="G115" s="4" t="s">
        <v>78</v>
      </c>
      <c r="H115" s="5" t="s">
        <v>466</v>
      </c>
      <c r="I115" s="3">
        <v>14766</v>
      </c>
      <c r="J115" s="6">
        <v>70</v>
      </c>
      <c r="K115" s="7" t="s">
        <v>1</v>
      </c>
      <c r="L115" s="5" t="s">
        <v>2</v>
      </c>
      <c r="M115" s="8" t="s">
        <v>12</v>
      </c>
      <c r="N115" s="9">
        <v>22</v>
      </c>
      <c r="O115" s="9"/>
      <c r="P115" s="9"/>
      <c r="Q115" s="10">
        <v>1.5</v>
      </c>
      <c r="R115" s="8" t="s">
        <v>14</v>
      </c>
      <c r="S115" s="5" t="s">
        <v>3</v>
      </c>
    </row>
    <row r="116" spans="1:19">
      <c r="A116" s="1" t="s">
        <v>132</v>
      </c>
      <c r="B116" s="2"/>
      <c r="C116" s="3">
        <v>40690</v>
      </c>
      <c r="D116" s="4" t="s">
        <v>467</v>
      </c>
      <c r="E116" s="4" t="s">
        <v>49</v>
      </c>
      <c r="F116" s="4" t="s">
        <v>8</v>
      </c>
      <c r="G116" s="4" t="s">
        <v>78</v>
      </c>
      <c r="H116" s="5" t="s">
        <v>468</v>
      </c>
      <c r="I116" s="3">
        <v>14839</v>
      </c>
      <c r="J116" s="6">
        <v>70</v>
      </c>
      <c r="K116" s="7" t="s">
        <v>5</v>
      </c>
      <c r="L116" s="5" t="s">
        <v>2</v>
      </c>
      <c r="M116" s="8" t="s">
        <v>12</v>
      </c>
      <c r="N116" s="9"/>
      <c r="O116" s="9"/>
      <c r="P116" s="9"/>
      <c r="Q116" s="10"/>
      <c r="R116" s="8" t="s">
        <v>14</v>
      </c>
      <c r="S116" s="5" t="s">
        <v>3</v>
      </c>
    </row>
    <row r="117" spans="1:19">
      <c r="A117" s="1" t="s">
        <v>132</v>
      </c>
      <c r="B117" s="2"/>
      <c r="C117" s="3">
        <v>40694</v>
      </c>
      <c r="D117" s="4" t="s">
        <v>469</v>
      </c>
      <c r="E117" s="4" t="s">
        <v>73</v>
      </c>
      <c r="F117" s="4" t="s">
        <v>8</v>
      </c>
      <c r="G117" s="4" t="s">
        <v>78</v>
      </c>
      <c r="H117" s="5" t="s">
        <v>470</v>
      </c>
      <c r="I117" s="3">
        <v>17368</v>
      </c>
      <c r="J117" s="6">
        <v>63</v>
      </c>
      <c r="K117" s="7" t="s">
        <v>1</v>
      </c>
      <c r="L117" s="5" t="s">
        <v>2</v>
      </c>
      <c r="M117" s="8" t="s">
        <v>12</v>
      </c>
      <c r="N117" s="9"/>
      <c r="O117" s="9"/>
      <c r="P117" s="9"/>
      <c r="Q117" s="10"/>
      <c r="R117" s="8" t="s">
        <v>14</v>
      </c>
      <c r="S117" s="5" t="s">
        <v>3</v>
      </c>
    </row>
    <row r="118" spans="1:19">
      <c r="A118" s="1" t="s">
        <v>132</v>
      </c>
      <c r="B118" s="2"/>
      <c r="C118" s="3">
        <v>40697</v>
      </c>
      <c r="D118" s="12" t="s">
        <v>271</v>
      </c>
      <c r="E118" s="12" t="s">
        <v>51</v>
      </c>
      <c r="F118" s="12" t="s">
        <v>8</v>
      </c>
      <c r="G118" s="12" t="s">
        <v>78</v>
      </c>
      <c r="H118" s="13" t="s">
        <v>474</v>
      </c>
      <c r="I118" s="3">
        <v>12622</v>
      </c>
      <c r="J118" s="6">
        <v>76</v>
      </c>
      <c r="K118" s="14" t="s">
        <v>1</v>
      </c>
      <c r="L118" s="13" t="s">
        <v>2</v>
      </c>
      <c r="M118" s="8" t="s">
        <v>12</v>
      </c>
      <c r="N118" s="9"/>
      <c r="O118" s="9"/>
      <c r="P118" s="9"/>
      <c r="Q118" s="10"/>
      <c r="R118" s="8" t="s">
        <v>14</v>
      </c>
      <c r="S118" s="13" t="s">
        <v>3</v>
      </c>
    </row>
    <row r="119" spans="1:19">
      <c r="A119" s="1" t="s">
        <v>132</v>
      </c>
      <c r="B119" s="2"/>
      <c r="C119" s="3">
        <v>40697</v>
      </c>
      <c r="D119" s="4" t="s">
        <v>471</v>
      </c>
      <c r="E119" s="4" t="s">
        <v>472</v>
      </c>
      <c r="F119" s="4" t="s">
        <v>0</v>
      </c>
      <c r="G119" s="4" t="s">
        <v>78</v>
      </c>
      <c r="H119" s="5" t="s">
        <v>473</v>
      </c>
      <c r="I119" s="3">
        <v>20696</v>
      </c>
      <c r="J119" s="6">
        <v>54</v>
      </c>
      <c r="K119" s="7" t="s">
        <v>1</v>
      </c>
      <c r="L119" s="5" t="s">
        <v>2</v>
      </c>
      <c r="M119" s="8" t="s">
        <v>12</v>
      </c>
      <c r="N119" s="9"/>
      <c r="O119" s="9"/>
      <c r="P119" s="9"/>
      <c r="Q119" s="10"/>
      <c r="R119" s="8" t="s">
        <v>14</v>
      </c>
      <c r="S119" s="5" t="s">
        <v>3</v>
      </c>
    </row>
    <row r="120" spans="1:19">
      <c r="A120" s="1" t="s">
        <v>132</v>
      </c>
      <c r="B120" s="2"/>
      <c r="C120" s="3">
        <v>40701</v>
      </c>
      <c r="D120" s="4" t="s">
        <v>475</v>
      </c>
      <c r="E120" s="4" t="s">
        <v>28</v>
      </c>
      <c r="F120" s="4" t="s">
        <v>8</v>
      </c>
      <c r="G120" s="4" t="s">
        <v>78</v>
      </c>
      <c r="H120" s="5" t="s">
        <v>476</v>
      </c>
      <c r="I120" s="3">
        <v>19519</v>
      </c>
      <c r="J120" s="6">
        <v>57</v>
      </c>
      <c r="K120" s="7" t="s">
        <v>5</v>
      </c>
      <c r="L120" s="5" t="s">
        <v>2</v>
      </c>
      <c r="M120" s="8" t="s">
        <v>12</v>
      </c>
      <c r="N120" s="9"/>
      <c r="O120" s="9"/>
      <c r="P120" s="9"/>
      <c r="Q120" s="10"/>
      <c r="R120" s="8" t="s">
        <v>14</v>
      </c>
      <c r="S120" s="5" t="s">
        <v>3</v>
      </c>
    </row>
    <row r="121" spans="1:19">
      <c r="A121" s="1" t="s">
        <v>132</v>
      </c>
      <c r="B121" s="2"/>
      <c r="C121" s="3">
        <v>40708</v>
      </c>
      <c r="D121" s="4" t="s">
        <v>477</v>
      </c>
      <c r="E121" s="4" t="s">
        <v>478</v>
      </c>
      <c r="F121" s="4" t="s">
        <v>8</v>
      </c>
      <c r="G121" s="4" t="s">
        <v>78</v>
      </c>
      <c r="H121" s="5" t="s">
        <v>479</v>
      </c>
      <c r="I121" s="3">
        <v>22662</v>
      </c>
      <c r="J121" s="6">
        <v>49</v>
      </c>
      <c r="K121" s="7" t="s">
        <v>5</v>
      </c>
      <c r="L121" s="5" t="s">
        <v>2</v>
      </c>
      <c r="M121" s="8" t="s">
        <v>12</v>
      </c>
      <c r="N121" s="9"/>
      <c r="O121" s="9"/>
      <c r="P121" s="9"/>
      <c r="Q121" s="10"/>
      <c r="R121" s="8" t="s">
        <v>14</v>
      </c>
      <c r="S121" s="5" t="s">
        <v>3</v>
      </c>
    </row>
    <row r="122" spans="1:19">
      <c r="A122" s="1" t="s">
        <v>132</v>
      </c>
      <c r="B122" s="2"/>
      <c r="C122" s="3">
        <v>40708</v>
      </c>
      <c r="D122" s="4" t="s">
        <v>480</v>
      </c>
      <c r="E122" s="4" t="s">
        <v>481</v>
      </c>
      <c r="F122" s="4" t="s">
        <v>8</v>
      </c>
      <c r="G122" s="4" t="s">
        <v>78</v>
      </c>
      <c r="H122" s="5" t="s">
        <v>482</v>
      </c>
      <c r="I122" s="3">
        <v>10584</v>
      </c>
      <c r="J122" s="6">
        <v>82</v>
      </c>
      <c r="K122" s="7" t="s">
        <v>1</v>
      </c>
      <c r="L122" s="5" t="s">
        <v>2</v>
      </c>
      <c r="M122" s="8" t="s">
        <v>12</v>
      </c>
      <c r="N122" s="9"/>
      <c r="O122" s="9"/>
      <c r="P122" s="9"/>
      <c r="Q122" s="10"/>
      <c r="R122" s="8" t="s">
        <v>14</v>
      </c>
      <c r="S122" s="5" t="s">
        <v>3</v>
      </c>
    </row>
    <row r="123" spans="1:19">
      <c r="A123" s="1" t="s">
        <v>132</v>
      </c>
      <c r="B123" s="2"/>
      <c r="C123" s="3">
        <v>40710</v>
      </c>
      <c r="D123" s="4" t="s">
        <v>64</v>
      </c>
      <c r="E123" s="4" t="s">
        <v>485</v>
      </c>
      <c r="F123" s="4" t="s">
        <v>0</v>
      </c>
      <c r="G123" s="4" t="s">
        <v>78</v>
      </c>
      <c r="H123" s="5" t="s">
        <v>486</v>
      </c>
      <c r="I123" s="3">
        <v>18765</v>
      </c>
      <c r="J123" s="6">
        <v>60</v>
      </c>
      <c r="K123" s="7" t="s">
        <v>5</v>
      </c>
      <c r="L123" s="5" t="s">
        <v>2</v>
      </c>
      <c r="M123" s="8" t="s">
        <v>12</v>
      </c>
      <c r="N123" s="9">
        <v>22</v>
      </c>
      <c r="O123" s="9"/>
      <c r="P123" s="9"/>
      <c r="Q123" s="10">
        <v>1.5</v>
      </c>
      <c r="R123" s="8" t="s">
        <v>14</v>
      </c>
      <c r="S123" s="5" t="s">
        <v>3</v>
      </c>
    </row>
    <row r="124" spans="1:19">
      <c r="A124" s="1" t="s">
        <v>132</v>
      </c>
      <c r="B124" s="2"/>
      <c r="C124" s="3">
        <v>40710</v>
      </c>
      <c r="D124" s="4" t="s">
        <v>21</v>
      </c>
      <c r="E124" s="4" t="s">
        <v>483</v>
      </c>
      <c r="F124" s="4" t="s">
        <v>0</v>
      </c>
      <c r="G124" s="4" t="s">
        <v>78</v>
      </c>
      <c r="H124" s="5" t="s">
        <v>484</v>
      </c>
      <c r="I124" s="3">
        <v>17540</v>
      </c>
      <c r="J124" s="6">
        <v>63</v>
      </c>
      <c r="K124" s="7" t="s">
        <v>1</v>
      </c>
      <c r="L124" s="5" t="s">
        <v>2</v>
      </c>
      <c r="M124" s="8" t="s">
        <v>12</v>
      </c>
      <c r="N124" s="9"/>
      <c r="O124" s="9"/>
      <c r="P124" s="9"/>
      <c r="Q124" s="10"/>
      <c r="R124" s="8" t="s">
        <v>14</v>
      </c>
      <c r="S124" s="5" t="s">
        <v>3</v>
      </c>
    </row>
    <row r="125" spans="1:19">
      <c r="A125" s="1" t="s">
        <v>132</v>
      </c>
      <c r="B125" s="2"/>
      <c r="C125" s="3">
        <v>40725</v>
      </c>
      <c r="D125" s="4" t="s">
        <v>487</v>
      </c>
      <c r="E125" s="4" t="s">
        <v>488</v>
      </c>
      <c r="F125" s="4" t="s">
        <v>0</v>
      </c>
      <c r="G125" s="4" t="s">
        <v>78</v>
      </c>
      <c r="H125" s="5" t="s">
        <v>489</v>
      </c>
      <c r="I125" s="3">
        <v>16796</v>
      </c>
      <c r="J125" s="6">
        <v>65</v>
      </c>
      <c r="K125" s="7" t="s">
        <v>1</v>
      </c>
      <c r="L125" s="5" t="s">
        <v>2</v>
      </c>
      <c r="M125" s="8" t="s">
        <v>12</v>
      </c>
      <c r="N125" s="9"/>
      <c r="O125" s="9"/>
      <c r="P125" s="9"/>
      <c r="Q125" s="10"/>
      <c r="R125" s="8" t="s">
        <v>14</v>
      </c>
      <c r="S125" s="5" t="s">
        <v>3</v>
      </c>
    </row>
    <row r="126" spans="1:19">
      <c r="A126" s="1" t="s">
        <v>132</v>
      </c>
      <c r="B126" s="2"/>
      <c r="C126" s="3">
        <v>40725</v>
      </c>
      <c r="D126" s="4" t="s">
        <v>490</v>
      </c>
      <c r="E126" s="4" t="s">
        <v>40</v>
      </c>
      <c r="F126" s="4" t="s">
        <v>8</v>
      </c>
      <c r="G126" s="4" t="s">
        <v>78</v>
      </c>
      <c r="H126" s="5" t="s">
        <v>491</v>
      </c>
      <c r="I126" s="3">
        <v>19456</v>
      </c>
      <c r="J126" s="6">
        <v>58</v>
      </c>
      <c r="K126" s="7" t="s">
        <v>1</v>
      </c>
      <c r="L126" s="5" t="s">
        <v>2</v>
      </c>
      <c r="M126" s="8" t="s">
        <v>12</v>
      </c>
      <c r="N126" s="9"/>
      <c r="O126" s="9"/>
      <c r="P126" s="9"/>
      <c r="Q126" s="10"/>
      <c r="R126" s="8" t="s">
        <v>14</v>
      </c>
      <c r="S126" s="5" t="s">
        <v>3</v>
      </c>
    </row>
    <row r="127" spans="1:19">
      <c r="A127" s="1" t="s">
        <v>132</v>
      </c>
      <c r="B127" s="2"/>
      <c r="C127" s="3">
        <v>40729</v>
      </c>
      <c r="D127" s="4" t="s">
        <v>492</v>
      </c>
      <c r="E127" s="4" t="s">
        <v>82</v>
      </c>
      <c r="F127" s="4" t="s">
        <v>0</v>
      </c>
      <c r="G127" s="4" t="s">
        <v>78</v>
      </c>
      <c r="H127" s="5" t="s">
        <v>493</v>
      </c>
      <c r="I127" s="3">
        <v>17177</v>
      </c>
      <c r="J127" s="6">
        <v>64</v>
      </c>
      <c r="K127" s="7" t="s">
        <v>5</v>
      </c>
      <c r="L127" s="5" t="s">
        <v>2</v>
      </c>
      <c r="M127" s="8" t="s">
        <v>12</v>
      </c>
      <c r="N127" s="9"/>
      <c r="O127" s="9"/>
      <c r="P127" s="9"/>
      <c r="Q127" s="10"/>
      <c r="R127" s="8" t="s">
        <v>14</v>
      </c>
      <c r="S127" s="5" t="s">
        <v>3</v>
      </c>
    </row>
    <row r="128" spans="1:19">
      <c r="A128" s="1" t="s">
        <v>132</v>
      </c>
      <c r="B128" s="2"/>
      <c r="C128" s="3">
        <v>40729</v>
      </c>
      <c r="D128" s="4" t="s">
        <v>494</v>
      </c>
      <c r="E128" s="4" t="s">
        <v>159</v>
      </c>
      <c r="F128" s="4" t="s">
        <v>0</v>
      </c>
      <c r="G128" s="4" t="s">
        <v>78</v>
      </c>
      <c r="H128" s="5" t="s">
        <v>495</v>
      </c>
      <c r="I128" s="3">
        <v>13204</v>
      </c>
      <c r="J128" s="6">
        <v>75</v>
      </c>
      <c r="K128" s="7" t="s">
        <v>5</v>
      </c>
      <c r="L128" s="5" t="s">
        <v>2</v>
      </c>
      <c r="M128" s="8" t="s">
        <v>12</v>
      </c>
      <c r="N128" s="9"/>
      <c r="O128" s="9"/>
      <c r="P128" s="9"/>
      <c r="Q128" s="10"/>
      <c r="R128" s="8" t="s">
        <v>14</v>
      </c>
      <c r="S128" s="5" t="s">
        <v>3</v>
      </c>
    </row>
    <row r="129" spans="1:19">
      <c r="A129" s="1" t="s">
        <v>132</v>
      </c>
      <c r="B129" s="2"/>
      <c r="C129" s="3">
        <v>40732</v>
      </c>
      <c r="D129" s="4" t="s">
        <v>496</v>
      </c>
      <c r="E129" s="4" t="s">
        <v>191</v>
      </c>
      <c r="F129" s="4" t="s">
        <v>8</v>
      </c>
      <c r="G129" s="4" t="s">
        <v>78</v>
      </c>
      <c r="H129" s="5" t="s">
        <v>497</v>
      </c>
      <c r="I129" s="3">
        <v>16982</v>
      </c>
      <c r="J129" s="6">
        <v>65</v>
      </c>
      <c r="K129" s="7" t="s">
        <v>1</v>
      </c>
      <c r="L129" s="5" t="s">
        <v>2</v>
      </c>
      <c r="M129" s="8" t="s">
        <v>12</v>
      </c>
      <c r="N129" s="9"/>
      <c r="O129" s="9"/>
      <c r="P129" s="9"/>
      <c r="Q129" s="10"/>
      <c r="R129" s="8" t="s">
        <v>14</v>
      </c>
      <c r="S129" s="5" t="s">
        <v>3</v>
      </c>
    </row>
    <row r="130" spans="1:19">
      <c r="A130" s="1" t="s">
        <v>132</v>
      </c>
      <c r="B130" s="2"/>
      <c r="C130" s="3">
        <v>40736</v>
      </c>
      <c r="D130" s="4" t="s">
        <v>498</v>
      </c>
      <c r="E130" s="4" t="s">
        <v>499</v>
      </c>
      <c r="F130" s="4" t="s">
        <v>0</v>
      </c>
      <c r="G130" s="4" t="s">
        <v>78</v>
      </c>
      <c r="H130" s="5" t="s">
        <v>500</v>
      </c>
      <c r="I130" s="3">
        <v>9559</v>
      </c>
      <c r="J130" s="6">
        <v>85</v>
      </c>
      <c r="K130" s="7" t="s">
        <v>5</v>
      </c>
      <c r="L130" s="5" t="s">
        <v>2</v>
      </c>
      <c r="M130" s="8" t="s">
        <v>12</v>
      </c>
      <c r="N130" s="9"/>
      <c r="O130" s="9"/>
      <c r="P130" s="9"/>
      <c r="Q130" s="10"/>
      <c r="R130" s="8" t="s">
        <v>14</v>
      </c>
      <c r="S130" s="5" t="s">
        <v>3</v>
      </c>
    </row>
    <row r="131" spans="1:19">
      <c r="A131" s="1" t="s">
        <v>132</v>
      </c>
      <c r="B131" s="2"/>
      <c r="C131" s="3">
        <v>40739</v>
      </c>
      <c r="D131" s="12" t="s">
        <v>503</v>
      </c>
      <c r="E131" s="12" t="s">
        <v>23</v>
      </c>
      <c r="F131" s="12" t="s">
        <v>0</v>
      </c>
      <c r="G131" s="12" t="s">
        <v>78</v>
      </c>
      <c r="H131" s="13" t="s">
        <v>504</v>
      </c>
      <c r="I131" s="3">
        <v>17830</v>
      </c>
      <c r="J131" s="6">
        <v>62</v>
      </c>
      <c r="K131" s="14" t="s">
        <v>1</v>
      </c>
      <c r="L131" s="13" t="s">
        <v>2</v>
      </c>
      <c r="M131" s="8" t="s">
        <v>12</v>
      </c>
      <c r="N131" s="9"/>
      <c r="O131" s="9"/>
      <c r="P131" s="9"/>
      <c r="Q131" s="10"/>
      <c r="R131" s="8" t="s">
        <v>14</v>
      </c>
      <c r="S131" s="13" t="s">
        <v>3</v>
      </c>
    </row>
    <row r="132" spans="1:19">
      <c r="A132" s="1" t="s">
        <v>132</v>
      </c>
      <c r="B132" s="2"/>
      <c r="C132" s="3">
        <v>40739</v>
      </c>
      <c r="D132" s="12" t="s">
        <v>501</v>
      </c>
      <c r="E132" s="12" t="s">
        <v>19</v>
      </c>
      <c r="F132" s="12" t="s">
        <v>8</v>
      </c>
      <c r="G132" s="12" t="s">
        <v>78</v>
      </c>
      <c r="H132" s="13" t="s">
        <v>502</v>
      </c>
      <c r="I132" s="15">
        <v>19549</v>
      </c>
      <c r="J132" s="4">
        <v>58</v>
      </c>
      <c r="K132" s="12" t="s">
        <v>1</v>
      </c>
      <c r="L132" s="12" t="s">
        <v>2</v>
      </c>
      <c r="M132" s="8" t="s">
        <v>12</v>
      </c>
      <c r="N132" s="4"/>
      <c r="O132" s="4"/>
      <c r="P132" s="4"/>
      <c r="Q132" s="4"/>
      <c r="R132" s="8" t="s">
        <v>14</v>
      </c>
      <c r="S132" s="13" t="s">
        <v>3</v>
      </c>
    </row>
    <row r="133" spans="1:19">
      <c r="A133" s="1" t="s">
        <v>132</v>
      </c>
      <c r="B133" s="2"/>
      <c r="C133" s="3">
        <v>40752</v>
      </c>
      <c r="D133" s="4" t="s">
        <v>505</v>
      </c>
      <c r="E133" s="4" t="s">
        <v>506</v>
      </c>
      <c r="F133" s="4" t="s">
        <v>8</v>
      </c>
      <c r="G133" s="4" t="s">
        <v>78</v>
      </c>
      <c r="H133" s="5" t="s">
        <v>507</v>
      </c>
      <c r="I133" s="3">
        <v>21591</v>
      </c>
      <c r="J133" s="6">
        <v>52</v>
      </c>
      <c r="K133" s="7" t="s">
        <v>5</v>
      </c>
      <c r="L133" s="5" t="s">
        <v>2</v>
      </c>
      <c r="M133" s="8" t="s">
        <v>12</v>
      </c>
      <c r="N133" s="9"/>
      <c r="O133" s="9"/>
      <c r="P133" s="9"/>
      <c r="Q133" s="10"/>
      <c r="R133" s="8" t="s">
        <v>14</v>
      </c>
      <c r="S133" s="5" t="s">
        <v>3</v>
      </c>
    </row>
    <row r="134" spans="1:19">
      <c r="A134" s="1" t="s">
        <v>132</v>
      </c>
      <c r="B134" s="2"/>
      <c r="C134" s="3">
        <v>40753</v>
      </c>
      <c r="D134" s="4" t="s">
        <v>508</v>
      </c>
      <c r="E134" s="4" t="s">
        <v>509</v>
      </c>
      <c r="F134" s="4" t="s">
        <v>8</v>
      </c>
      <c r="G134" s="4" t="s">
        <v>78</v>
      </c>
      <c r="H134" s="5" t="s">
        <v>510</v>
      </c>
      <c r="I134" s="3">
        <v>20853</v>
      </c>
      <c r="J134" s="6">
        <v>54</v>
      </c>
      <c r="K134" s="7" t="s">
        <v>1</v>
      </c>
      <c r="L134" s="5" t="s">
        <v>2</v>
      </c>
      <c r="M134" s="8" t="s">
        <v>12</v>
      </c>
      <c r="N134" s="9"/>
      <c r="O134" s="9"/>
      <c r="P134" s="9"/>
      <c r="Q134" s="10"/>
      <c r="R134" s="8" t="s">
        <v>14</v>
      </c>
      <c r="S134" s="5" t="s">
        <v>3</v>
      </c>
    </row>
    <row r="135" spans="1:19">
      <c r="A135" s="1" t="s">
        <v>132</v>
      </c>
      <c r="B135" s="2"/>
      <c r="C135" s="3">
        <v>40753</v>
      </c>
      <c r="D135" s="4" t="s">
        <v>67</v>
      </c>
      <c r="E135" s="4" t="s">
        <v>511</v>
      </c>
      <c r="F135" s="4" t="s">
        <v>0</v>
      </c>
      <c r="G135" s="4" t="s">
        <v>78</v>
      </c>
      <c r="H135" s="5" t="s">
        <v>512</v>
      </c>
      <c r="I135" s="3">
        <v>13496</v>
      </c>
      <c r="J135" s="6">
        <v>74</v>
      </c>
      <c r="K135" s="7" t="s">
        <v>5</v>
      </c>
      <c r="L135" s="5" t="s">
        <v>2</v>
      </c>
      <c r="M135" s="8" t="s">
        <v>12</v>
      </c>
      <c r="N135" s="9"/>
      <c r="O135" s="9"/>
      <c r="P135" s="9"/>
      <c r="Q135" s="10"/>
      <c r="R135" s="8" t="s">
        <v>14</v>
      </c>
      <c r="S135" s="5" t="s">
        <v>3</v>
      </c>
    </row>
    <row r="136" spans="1:19">
      <c r="A136" s="1" t="s">
        <v>132</v>
      </c>
      <c r="B136" s="2"/>
      <c r="C136" s="3">
        <v>40757</v>
      </c>
      <c r="D136" s="12" t="s">
        <v>513</v>
      </c>
      <c r="E136" s="12" t="s">
        <v>10</v>
      </c>
      <c r="F136" s="12" t="s">
        <v>8</v>
      </c>
      <c r="G136" s="12" t="s">
        <v>78</v>
      </c>
      <c r="H136" s="13" t="s">
        <v>514</v>
      </c>
      <c r="I136" s="3">
        <v>20388</v>
      </c>
      <c r="J136" s="6">
        <v>55</v>
      </c>
      <c r="K136" s="14" t="s">
        <v>1</v>
      </c>
      <c r="L136" s="13" t="s">
        <v>2</v>
      </c>
      <c r="M136" s="8" t="s">
        <v>12</v>
      </c>
      <c r="N136" s="9"/>
      <c r="O136" s="9"/>
      <c r="P136" s="9"/>
      <c r="Q136" s="10"/>
      <c r="R136" s="8" t="s">
        <v>14</v>
      </c>
      <c r="S136" s="13" t="s">
        <v>3</v>
      </c>
    </row>
    <row r="137" spans="1:19">
      <c r="A137" s="1" t="s">
        <v>132</v>
      </c>
      <c r="B137" s="2"/>
      <c r="C137" s="3">
        <v>40760</v>
      </c>
      <c r="D137" s="4" t="s">
        <v>515</v>
      </c>
      <c r="E137" s="4" t="s">
        <v>516</v>
      </c>
      <c r="F137" s="4" t="s">
        <v>0</v>
      </c>
      <c r="G137" s="4" t="s">
        <v>78</v>
      </c>
      <c r="H137" s="5" t="s">
        <v>517</v>
      </c>
      <c r="I137" s="3">
        <v>19300</v>
      </c>
      <c r="J137" s="6">
        <v>58</v>
      </c>
      <c r="K137" s="7" t="s">
        <v>5</v>
      </c>
      <c r="L137" s="5" t="s">
        <v>2</v>
      </c>
      <c r="M137" s="8" t="s">
        <v>12</v>
      </c>
      <c r="N137" s="9"/>
      <c r="O137" s="9"/>
      <c r="P137" s="9"/>
      <c r="Q137" s="10"/>
      <c r="R137" s="8" t="s">
        <v>14</v>
      </c>
      <c r="S137" s="5" t="s">
        <v>3</v>
      </c>
    </row>
    <row r="138" spans="1:19">
      <c r="A138" s="1" t="s">
        <v>132</v>
      </c>
      <c r="B138" s="2"/>
      <c r="C138" s="3">
        <v>40760</v>
      </c>
      <c r="D138" s="12" t="s">
        <v>518</v>
      </c>
      <c r="E138" s="4" t="s">
        <v>69</v>
      </c>
      <c r="F138" s="4" t="s">
        <v>8</v>
      </c>
      <c r="G138" s="4" t="s">
        <v>78</v>
      </c>
      <c r="H138" s="5" t="s">
        <v>519</v>
      </c>
      <c r="I138" s="3">
        <v>21798</v>
      </c>
      <c r="J138" s="6">
        <v>51</v>
      </c>
      <c r="K138" s="7" t="s">
        <v>5</v>
      </c>
      <c r="L138" s="5" t="s">
        <v>2</v>
      </c>
      <c r="M138" s="8" t="s">
        <v>12</v>
      </c>
      <c r="N138" s="9"/>
      <c r="O138" s="9"/>
      <c r="P138" s="9"/>
      <c r="Q138" s="10"/>
      <c r="R138" s="8" t="s">
        <v>14</v>
      </c>
      <c r="S138" s="5" t="s">
        <v>3</v>
      </c>
    </row>
    <row r="139" spans="1:19">
      <c r="A139" s="1" t="s">
        <v>132</v>
      </c>
      <c r="B139" s="2"/>
      <c r="C139" s="3">
        <v>40773</v>
      </c>
      <c r="D139" s="4" t="s">
        <v>50</v>
      </c>
      <c r="E139" s="4" t="s">
        <v>523</v>
      </c>
      <c r="F139" s="4" t="s">
        <v>0</v>
      </c>
      <c r="G139" s="4" t="s">
        <v>78</v>
      </c>
      <c r="H139" s="5" t="s">
        <v>524</v>
      </c>
      <c r="I139" s="3">
        <v>19180</v>
      </c>
      <c r="J139" s="6">
        <v>59</v>
      </c>
      <c r="K139" s="7" t="s">
        <v>5</v>
      </c>
      <c r="L139" s="5" t="s">
        <v>2</v>
      </c>
      <c r="M139" s="8" t="s">
        <v>12</v>
      </c>
      <c r="N139" s="9"/>
      <c r="O139" s="9"/>
      <c r="P139" s="9"/>
      <c r="Q139" s="10"/>
      <c r="R139" s="8" t="s">
        <v>14</v>
      </c>
      <c r="S139" s="5" t="s">
        <v>3</v>
      </c>
    </row>
    <row r="140" spans="1:19">
      <c r="A140" s="1" t="s">
        <v>132</v>
      </c>
      <c r="B140" s="2"/>
      <c r="C140" s="3">
        <v>40773</v>
      </c>
      <c r="D140" s="4" t="s">
        <v>520</v>
      </c>
      <c r="E140" s="4" t="s">
        <v>521</v>
      </c>
      <c r="F140" s="4" t="s">
        <v>0</v>
      </c>
      <c r="G140" s="4" t="s">
        <v>78</v>
      </c>
      <c r="H140" s="5" t="s">
        <v>522</v>
      </c>
      <c r="I140" s="3">
        <v>16035</v>
      </c>
      <c r="J140" s="6">
        <v>67</v>
      </c>
      <c r="K140" s="7" t="s">
        <v>1</v>
      </c>
      <c r="L140" s="5" t="s">
        <v>2</v>
      </c>
      <c r="M140" s="8" t="s">
        <v>12</v>
      </c>
      <c r="N140" s="9"/>
      <c r="O140" s="9"/>
      <c r="P140" s="9"/>
      <c r="Q140" s="10"/>
      <c r="R140" s="8" t="s">
        <v>14</v>
      </c>
      <c r="S140" s="5" t="s">
        <v>3</v>
      </c>
    </row>
    <row r="141" spans="1:19">
      <c r="A141" s="1" t="s">
        <v>132</v>
      </c>
      <c r="B141" s="2"/>
      <c r="C141" s="3">
        <v>40778</v>
      </c>
      <c r="D141" s="4" t="s">
        <v>525</v>
      </c>
      <c r="E141" s="4" t="s">
        <v>287</v>
      </c>
      <c r="F141" s="4" t="s">
        <v>0</v>
      </c>
      <c r="G141" s="4" t="s">
        <v>78</v>
      </c>
      <c r="H141" s="5" t="s">
        <v>526</v>
      </c>
      <c r="I141" s="3">
        <v>18430</v>
      </c>
      <c r="J141" s="6">
        <v>61</v>
      </c>
      <c r="K141" s="7" t="s">
        <v>5</v>
      </c>
      <c r="L141" s="5" t="s">
        <v>2</v>
      </c>
      <c r="M141" s="8" t="s">
        <v>12</v>
      </c>
      <c r="N141" s="9"/>
      <c r="O141" s="9"/>
      <c r="P141" s="9"/>
      <c r="Q141" s="10"/>
      <c r="R141" s="8" t="s">
        <v>14</v>
      </c>
      <c r="S141" s="5" t="s">
        <v>3</v>
      </c>
    </row>
    <row r="142" spans="1:19">
      <c r="A142" s="1" t="s">
        <v>132</v>
      </c>
      <c r="B142" s="2"/>
      <c r="C142" s="3">
        <v>40780</v>
      </c>
      <c r="D142" s="4" t="s">
        <v>527</v>
      </c>
      <c r="E142" s="4" t="s">
        <v>528</v>
      </c>
      <c r="F142" s="4" t="s">
        <v>0</v>
      </c>
      <c r="G142" s="4" t="s">
        <v>78</v>
      </c>
      <c r="H142" s="5" t="s">
        <v>529</v>
      </c>
      <c r="I142" s="3">
        <v>17363</v>
      </c>
      <c r="J142" s="6">
        <v>64</v>
      </c>
      <c r="K142" s="7" t="s">
        <v>1</v>
      </c>
      <c r="L142" s="5" t="s">
        <v>2</v>
      </c>
      <c r="M142" s="8" t="s">
        <v>12</v>
      </c>
      <c r="N142" s="9"/>
      <c r="O142" s="9"/>
      <c r="P142" s="9"/>
      <c r="Q142" s="10"/>
      <c r="R142" s="8" t="s">
        <v>14</v>
      </c>
      <c r="S142" s="5" t="s">
        <v>3</v>
      </c>
    </row>
    <row r="143" spans="1:19">
      <c r="A143" s="1" t="s">
        <v>132</v>
      </c>
      <c r="B143" s="2"/>
      <c r="C143" s="3">
        <v>40780</v>
      </c>
      <c r="D143" s="4" t="s">
        <v>530</v>
      </c>
      <c r="E143" s="4" t="s">
        <v>37</v>
      </c>
      <c r="F143" s="4" t="s">
        <v>8</v>
      </c>
      <c r="G143" s="4" t="s">
        <v>78</v>
      </c>
      <c r="H143" s="5" t="s">
        <v>531</v>
      </c>
      <c r="I143" s="3">
        <v>16132</v>
      </c>
      <c r="J143" s="6">
        <v>67</v>
      </c>
      <c r="K143" s="7" t="s">
        <v>1</v>
      </c>
      <c r="L143" s="5" t="s">
        <v>2</v>
      </c>
      <c r="M143" s="8" t="s">
        <v>12</v>
      </c>
      <c r="N143" s="9"/>
      <c r="O143" s="9"/>
      <c r="P143" s="9"/>
      <c r="Q143" s="10"/>
      <c r="R143" s="8" t="s">
        <v>14</v>
      </c>
      <c r="S143" s="5" t="s">
        <v>3</v>
      </c>
    </row>
    <row r="144" spans="1:19">
      <c r="A144" s="1" t="s">
        <v>132</v>
      </c>
      <c r="B144" s="2"/>
      <c r="C144" s="3">
        <v>40781</v>
      </c>
      <c r="D144" s="4" t="s">
        <v>532</v>
      </c>
      <c r="E144" s="4" t="s">
        <v>533</v>
      </c>
      <c r="F144" s="4" t="s">
        <v>0</v>
      </c>
      <c r="G144" s="4" t="s">
        <v>78</v>
      </c>
      <c r="H144" s="5" t="s">
        <v>534</v>
      </c>
      <c r="I144" s="3">
        <v>20107</v>
      </c>
      <c r="J144" s="6">
        <v>56</v>
      </c>
      <c r="K144" s="7" t="s">
        <v>5</v>
      </c>
      <c r="L144" s="5" t="s">
        <v>2</v>
      </c>
      <c r="M144" s="8" t="s">
        <v>12</v>
      </c>
      <c r="N144" s="9"/>
      <c r="O144" s="9"/>
      <c r="P144" s="9"/>
      <c r="Q144" s="10"/>
      <c r="R144" s="8" t="s">
        <v>14</v>
      </c>
      <c r="S144" s="5" t="s">
        <v>3</v>
      </c>
    </row>
    <row r="145" spans="1:19">
      <c r="A145" s="1" t="s">
        <v>132</v>
      </c>
      <c r="B145" s="2"/>
      <c r="C145" s="3">
        <v>40785</v>
      </c>
      <c r="D145" s="4" t="s">
        <v>535</v>
      </c>
      <c r="E145" s="4" t="s">
        <v>82</v>
      </c>
      <c r="F145" s="4" t="s">
        <v>0</v>
      </c>
      <c r="G145" s="4" t="s">
        <v>78</v>
      </c>
      <c r="H145" s="5" t="s">
        <v>536</v>
      </c>
      <c r="I145" s="3">
        <v>13016</v>
      </c>
      <c r="J145" s="6">
        <v>76</v>
      </c>
      <c r="K145" s="7" t="s">
        <v>1</v>
      </c>
      <c r="L145" s="5" t="s">
        <v>2</v>
      </c>
      <c r="M145" s="8" t="s">
        <v>12</v>
      </c>
      <c r="N145" s="9"/>
      <c r="O145" s="9"/>
      <c r="P145" s="9"/>
      <c r="Q145" s="10"/>
      <c r="R145" s="8" t="s">
        <v>14</v>
      </c>
      <c r="S145" s="5" t="s">
        <v>3</v>
      </c>
    </row>
    <row r="146" spans="1:19">
      <c r="A146" s="1" t="s">
        <v>132</v>
      </c>
      <c r="B146" s="2"/>
      <c r="C146" s="3">
        <v>40792</v>
      </c>
      <c r="D146" s="4" t="s">
        <v>539</v>
      </c>
      <c r="E146" s="4" t="s">
        <v>540</v>
      </c>
      <c r="F146" s="4" t="s">
        <v>0</v>
      </c>
      <c r="G146" s="4" t="s">
        <v>78</v>
      </c>
      <c r="H146" s="5" t="s">
        <v>541</v>
      </c>
      <c r="I146" s="3">
        <v>14620</v>
      </c>
      <c r="J146" s="6">
        <v>71</v>
      </c>
      <c r="K146" s="7" t="s">
        <v>1</v>
      </c>
      <c r="L146" s="5" t="s">
        <v>2</v>
      </c>
      <c r="M146" s="8" t="s">
        <v>12</v>
      </c>
      <c r="N146" s="9"/>
      <c r="O146" s="9"/>
      <c r="P146" s="9"/>
      <c r="Q146" s="10"/>
      <c r="R146" s="8" t="s">
        <v>14</v>
      </c>
      <c r="S146" s="5" t="s">
        <v>3</v>
      </c>
    </row>
    <row r="147" spans="1:19">
      <c r="A147" s="1" t="s">
        <v>132</v>
      </c>
      <c r="B147" s="2"/>
      <c r="C147" s="3">
        <v>40792</v>
      </c>
      <c r="D147" s="4" t="s">
        <v>537</v>
      </c>
      <c r="E147" s="4" t="s">
        <v>516</v>
      </c>
      <c r="F147" s="4" t="s">
        <v>0</v>
      </c>
      <c r="G147" s="4" t="s">
        <v>78</v>
      </c>
      <c r="H147" s="5" t="s">
        <v>538</v>
      </c>
      <c r="I147" s="3">
        <v>21982</v>
      </c>
      <c r="J147" s="6">
        <v>51</v>
      </c>
      <c r="K147" s="7" t="s">
        <v>1</v>
      </c>
      <c r="L147" s="5" t="s">
        <v>2</v>
      </c>
      <c r="M147" s="8" t="s">
        <v>12</v>
      </c>
      <c r="N147" s="9"/>
      <c r="O147" s="9"/>
      <c r="P147" s="9"/>
      <c r="Q147" s="10"/>
      <c r="R147" s="8" t="s">
        <v>14</v>
      </c>
      <c r="S147" s="5" t="s">
        <v>3</v>
      </c>
    </row>
    <row r="148" spans="1:19">
      <c r="A148" s="1" t="s">
        <v>132</v>
      </c>
      <c r="B148" s="2"/>
      <c r="C148" s="3">
        <v>40794</v>
      </c>
      <c r="D148" s="4" t="s">
        <v>542</v>
      </c>
      <c r="E148" s="4" t="s">
        <v>215</v>
      </c>
      <c r="F148" s="4" t="s">
        <v>0</v>
      </c>
      <c r="G148" s="4" t="s">
        <v>78</v>
      </c>
      <c r="H148" s="5" t="s">
        <v>543</v>
      </c>
      <c r="I148" s="3">
        <v>19404</v>
      </c>
      <c r="J148" s="6">
        <v>58</v>
      </c>
      <c r="K148" s="7" t="s">
        <v>5</v>
      </c>
      <c r="L148" s="5" t="s">
        <v>2</v>
      </c>
      <c r="M148" s="8" t="s">
        <v>12</v>
      </c>
      <c r="N148" s="9"/>
      <c r="O148" s="9"/>
      <c r="P148" s="9"/>
      <c r="Q148" s="10"/>
      <c r="R148" s="8" t="s">
        <v>14</v>
      </c>
      <c r="S148" s="5" t="s">
        <v>3</v>
      </c>
    </row>
    <row r="149" spans="1:19">
      <c r="A149" s="1" t="s">
        <v>132</v>
      </c>
      <c r="B149" s="2"/>
      <c r="C149" s="3">
        <v>40794</v>
      </c>
      <c r="D149" s="4" t="s">
        <v>544</v>
      </c>
      <c r="E149" s="4" t="s">
        <v>545</v>
      </c>
      <c r="F149" s="4" t="s">
        <v>0</v>
      </c>
      <c r="G149" s="4" t="s">
        <v>78</v>
      </c>
      <c r="H149" s="5" t="s">
        <v>546</v>
      </c>
      <c r="I149" s="3">
        <v>18842</v>
      </c>
      <c r="J149" s="6">
        <v>60</v>
      </c>
      <c r="K149" s="7" t="s">
        <v>1</v>
      </c>
      <c r="L149" s="5" t="s">
        <v>2</v>
      </c>
      <c r="M149" s="8" t="s">
        <v>12</v>
      </c>
      <c r="N149" s="9"/>
      <c r="O149" s="9"/>
      <c r="P149" s="9"/>
      <c r="Q149" s="10"/>
      <c r="R149" s="8" t="s">
        <v>14</v>
      </c>
      <c r="S149" s="5" t="s">
        <v>3</v>
      </c>
    </row>
    <row r="150" spans="1:19">
      <c r="A150" s="1" t="s">
        <v>132</v>
      </c>
      <c r="B150" s="2"/>
      <c r="C150" s="3">
        <v>40799</v>
      </c>
      <c r="D150" s="4" t="s">
        <v>547</v>
      </c>
      <c r="E150" s="4" t="s">
        <v>548</v>
      </c>
      <c r="F150" s="4" t="s">
        <v>0</v>
      </c>
      <c r="G150" s="4" t="s">
        <v>78</v>
      </c>
      <c r="H150" s="5" t="s">
        <v>549</v>
      </c>
      <c r="I150" s="3">
        <v>23494</v>
      </c>
      <c r="J150" s="6">
        <v>47</v>
      </c>
      <c r="K150" s="7" t="s">
        <v>1</v>
      </c>
      <c r="L150" s="5" t="s">
        <v>2</v>
      </c>
      <c r="M150" s="8" t="s">
        <v>12</v>
      </c>
      <c r="N150" s="9"/>
      <c r="O150" s="9"/>
      <c r="P150" s="9"/>
      <c r="Q150" s="10"/>
      <c r="R150" s="8" t="s">
        <v>14</v>
      </c>
      <c r="S150" s="5" t="s">
        <v>3</v>
      </c>
    </row>
    <row r="151" spans="1:19">
      <c r="A151" s="1" t="s">
        <v>132</v>
      </c>
      <c r="B151" s="2"/>
      <c r="C151" s="3">
        <v>40799</v>
      </c>
      <c r="D151" s="4" t="s">
        <v>550</v>
      </c>
      <c r="E151" s="4" t="s">
        <v>551</v>
      </c>
      <c r="F151" s="4" t="s">
        <v>0</v>
      </c>
      <c r="G151" s="4" t="s">
        <v>78</v>
      </c>
      <c r="H151" s="5" t="s">
        <v>552</v>
      </c>
      <c r="I151" s="3">
        <v>13091</v>
      </c>
      <c r="J151" s="6">
        <v>75</v>
      </c>
      <c r="K151" s="7" t="s">
        <v>1</v>
      </c>
      <c r="L151" s="5" t="s">
        <v>2</v>
      </c>
      <c r="M151" s="8" t="s">
        <v>12</v>
      </c>
      <c r="N151" s="9"/>
      <c r="O151" s="9"/>
      <c r="P151" s="9"/>
      <c r="Q151" s="10"/>
      <c r="R151" s="8" t="s">
        <v>14</v>
      </c>
      <c r="S151" s="5" t="s">
        <v>3</v>
      </c>
    </row>
    <row r="152" spans="1:19">
      <c r="A152" s="1" t="s">
        <v>132</v>
      </c>
      <c r="B152" s="2"/>
      <c r="C152" s="3">
        <v>40802</v>
      </c>
      <c r="D152" s="4" t="s">
        <v>553</v>
      </c>
      <c r="E152" s="4" t="s">
        <v>17</v>
      </c>
      <c r="F152" s="4" t="s">
        <v>8</v>
      </c>
      <c r="G152" s="4" t="s">
        <v>78</v>
      </c>
      <c r="H152" s="5" t="s">
        <v>554</v>
      </c>
      <c r="I152" s="3">
        <v>19063</v>
      </c>
      <c r="J152" s="6">
        <v>59</v>
      </c>
      <c r="K152" s="7" t="s">
        <v>1</v>
      </c>
      <c r="L152" s="5" t="s">
        <v>2</v>
      </c>
      <c r="M152" s="8" t="s">
        <v>12</v>
      </c>
      <c r="N152" s="9"/>
      <c r="O152" s="9"/>
      <c r="P152" s="9"/>
      <c r="Q152" s="10"/>
      <c r="R152" s="8" t="s">
        <v>14</v>
      </c>
      <c r="S152" s="5" t="s">
        <v>3</v>
      </c>
    </row>
    <row r="153" spans="1:19">
      <c r="A153" s="1" t="s">
        <v>132</v>
      </c>
      <c r="B153" s="2"/>
      <c r="C153" s="3">
        <v>40802</v>
      </c>
      <c r="D153" s="4" t="s">
        <v>555</v>
      </c>
      <c r="E153" s="4" t="s">
        <v>51</v>
      </c>
      <c r="F153" s="4" t="s">
        <v>8</v>
      </c>
      <c r="G153" s="4" t="s">
        <v>78</v>
      </c>
      <c r="H153" s="5" t="s">
        <v>556</v>
      </c>
      <c r="I153" s="3">
        <v>22159</v>
      </c>
      <c r="J153" s="6">
        <v>51</v>
      </c>
      <c r="K153" s="7" t="s">
        <v>1</v>
      </c>
      <c r="L153" s="5" t="s">
        <v>2</v>
      </c>
      <c r="M153" s="8" t="s">
        <v>12</v>
      </c>
      <c r="N153" s="9"/>
      <c r="O153" s="9"/>
      <c r="P153" s="9"/>
      <c r="Q153" s="10"/>
      <c r="R153" s="8" t="s">
        <v>14</v>
      </c>
      <c r="S153" s="13" t="s">
        <v>3</v>
      </c>
    </row>
    <row r="154" spans="1:19">
      <c r="A154" s="1" t="s">
        <v>132</v>
      </c>
      <c r="B154" s="2"/>
      <c r="C154" s="3">
        <v>40802</v>
      </c>
      <c r="D154" s="12" t="s">
        <v>557</v>
      </c>
      <c r="E154" s="12" t="s">
        <v>558</v>
      </c>
      <c r="F154" s="12" t="s">
        <v>0</v>
      </c>
      <c r="G154" s="12" t="s">
        <v>78</v>
      </c>
      <c r="H154" s="13" t="s">
        <v>559</v>
      </c>
      <c r="I154" s="3">
        <v>10677</v>
      </c>
      <c r="J154" s="6">
        <v>82</v>
      </c>
      <c r="K154" s="14" t="s">
        <v>1</v>
      </c>
      <c r="L154" s="13" t="s">
        <v>2</v>
      </c>
      <c r="M154" s="8" t="s">
        <v>12</v>
      </c>
      <c r="N154" s="9"/>
      <c r="O154" s="9"/>
      <c r="P154" s="9"/>
      <c r="Q154" s="10"/>
      <c r="R154" s="8" t="s">
        <v>14</v>
      </c>
      <c r="S154" s="13" t="s">
        <v>3</v>
      </c>
    </row>
    <row r="155" spans="1:19">
      <c r="A155" s="1" t="s">
        <v>132</v>
      </c>
      <c r="B155" s="2"/>
      <c r="C155" s="3">
        <v>40806</v>
      </c>
      <c r="D155" s="12" t="s">
        <v>561</v>
      </c>
      <c r="E155" s="12" t="s">
        <v>70</v>
      </c>
      <c r="F155" s="12" t="s">
        <v>0</v>
      </c>
      <c r="G155" s="12" t="s">
        <v>78</v>
      </c>
      <c r="H155" s="13" t="s">
        <v>562</v>
      </c>
      <c r="I155" s="3">
        <v>15326</v>
      </c>
      <c r="J155" s="6">
        <v>69</v>
      </c>
      <c r="K155" s="14" t="s">
        <v>1</v>
      </c>
      <c r="L155" s="13" t="s">
        <v>2</v>
      </c>
      <c r="M155" s="8" t="s">
        <v>12</v>
      </c>
      <c r="N155" s="9"/>
      <c r="O155" s="9"/>
      <c r="P155" s="9"/>
      <c r="Q155" s="10"/>
      <c r="R155" s="8" t="s">
        <v>14</v>
      </c>
      <c r="S155" s="13" t="s">
        <v>3</v>
      </c>
    </row>
    <row r="156" spans="1:19">
      <c r="A156" s="1" t="s">
        <v>132</v>
      </c>
      <c r="B156" s="2"/>
      <c r="C156" s="3">
        <v>40806</v>
      </c>
      <c r="D156" s="4" t="s">
        <v>21</v>
      </c>
      <c r="E156" s="4" t="s">
        <v>48</v>
      </c>
      <c r="F156" s="4" t="s">
        <v>0</v>
      </c>
      <c r="G156" s="4" t="s">
        <v>78</v>
      </c>
      <c r="H156" s="5" t="s">
        <v>560</v>
      </c>
      <c r="I156" s="3">
        <v>14553</v>
      </c>
      <c r="J156" s="6">
        <v>71</v>
      </c>
      <c r="K156" s="7" t="s">
        <v>1</v>
      </c>
      <c r="L156" s="5" t="s">
        <v>2</v>
      </c>
      <c r="M156" s="8" t="s">
        <v>12</v>
      </c>
      <c r="N156" s="9"/>
      <c r="O156" s="9"/>
      <c r="P156" s="9"/>
      <c r="Q156" s="10"/>
      <c r="R156" s="8" t="s">
        <v>14</v>
      </c>
      <c r="S156" s="5" t="s">
        <v>3</v>
      </c>
    </row>
    <row r="157" spans="1:19">
      <c r="A157" s="1" t="s">
        <v>132</v>
      </c>
      <c r="B157" s="2"/>
      <c r="C157" s="3">
        <v>40813</v>
      </c>
      <c r="D157" s="12" t="s">
        <v>567</v>
      </c>
      <c r="E157" s="12" t="s">
        <v>87</v>
      </c>
      <c r="F157" s="12" t="s">
        <v>0</v>
      </c>
      <c r="G157" s="12" t="s">
        <v>78</v>
      </c>
      <c r="H157" s="13" t="s">
        <v>568</v>
      </c>
      <c r="I157" s="3">
        <v>24463</v>
      </c>
      <c r="J157" s="6">
        <v>44</v>
      </c>
      <c r="K157" s="14" t="s">
        <v>1</v>
      </c>
      <c r="L157" s="13" t="s">
        <v>2</v>
      </c>
      <c r="M157" s="8" t="s">
        <v>12</v>
      </c>
      <c r="N157" s="9"/>
      <c r="O157" s="9"/>
      <c r="P157" s="9"/>
      <c r="Q157" s="10"/>
      <c r="R157" s="8" t="s">
        <v>14</v>
      </c>
      <c r="S157" s="13" t="s">
        <v>3</v>
      </c>
    </row>
    <row r="158" spans="1:19">
      <c r="A158" s="1" t="s">
        <v>132</v>
      </c>
      <c r="B158" s="2"/>
      <c r="C158" s="3">
        <v>40813</v>
      </c>
      <c r="D158" s="4" t="s">
        <v>563</v>
      </c>
      <c r="E158" s="4" t="s">
        <v>155</v>
      </c>
      <c r="F158" s="4" t="s">
        <v>8</v>
      </c>
      <c r="G158" s="4" t="s">
        <v>78</v>
      </c>
      <c r="H158" s="5" t="s">
        <v>564</v>
      </c>
      <c r="I158" s="3">
        <v>22441</v>
      </c>
      <c r="J158" s="6">
        <v>50</v>
      </c>
      <c r="K158" s="7" t="s">
        <v>5</v>
      </c>
      <c r="L158" s="5" t="s">
        <v>2</v>
      </c>
      <c r="M158" s="8" t="s">
        <v>12</v>
      </c>
      <c r="N158" s="9"/>
      <c r="O158" s="9"/>
      <c r="P158" s="9"/>
      <c r="Q158" s="10"/>
      <c r="R158" s="8" t="s">
        <v>14</v>
      </c>
      <c r="S158" s="5" t="s">
        <v>3</v>
      </c>
    </row>
    <row r="159" spans="1:19">
      <c r="A159" s="1" t="s">
        <v>132</v>
      </c>
      <c r="B159" s="2"/>
      <c r="C159" s="3">
        <v>40813</v>
      </c>
      <c r="D159" s="4" t="s">
        <v>59</v>
      </c>
      <c r="E159" s="4" t="s">
        <v>565</v>
      </c>
      <c r="F159" s="4" t="s">
        <v>0</v>
      </c>
      <c r="G159" s="4" t="s">
        <v>78</v>
      </c>
      <c r="H159" s="5" t="s">
        <v>566</v>
      </c>
      <c r="I159" s="3">
        <v>13199</v>
      </c>
      <c r="J159" s="6">
        <v>75</v>
      </c>
      <c r="K159" s="7" t="s">
        <v>1</v>
      </c>
      <c r="L159" s="5" t="s">
        <v>2</v>
      </c>
      <c r="M159" s="8" t="s">
        <v>12</v>
      </c>
      <c r="N159" s="9"/>
      <c r="O159" s="9"/>
      <c r="P159" s="9"/>
      <c r="Q159" s="10"/>
      <c r="R159" s="8" t="s">
        <v>14</v>
      </c>
      <c r="S159" s="5" t="s">
        <v>3</v>
      </c>
    </row>
    <row r="160" spans="1:19">
      <c r="A160" s="1" t="s">
        <v>132</v>
      </c>
      <c r="B160" s="2"/>
      <c r="C160" s="3">
        <v>40823</v>
      </c>
      <c r="D160" s="12" t="s">
        <v>569</v>
      </c>
      <c r="E160" s="12" t="s">
        <v>570</v>
      </c>
      <c r="F160" s="12" t="s">
        <v>8</v>
      </c>
      <c r="G160" s="12" t="s">
        <v>78</v>
      </c>
      <c r="H160" s="13" t="s">
        <v>571</v>
      </c>
      <c r="I160" s="3">
        <v>18783</v>
      </c>
      <c r="J160" s="6">
        <v>60</v>
      </c>
      <c r="K160" s="14" t="s">
        <v>5</v>
      </c>
      <c r="L160" s="13" t="s">
        <v>2</v>
      </c>
      <c r="M160" s="8" t="s">
        <v>12</v>
      </c>
      <c r="N160" s="9"/>
      <c r="O160" s="9"/>
      <c r="P160" s="9"/>
      <c r="Q160" s="10"/>
      <c r="R160" s="8" t="s">
        <v>14</v>
      </c>
      <c r="S160" s="13" t="s">
        <v>3</v>
      </c>
    </row>
    <row r="161" spans="1:19">
      <c r="A161" s="1" t="s">
        <v>132</v>
      </c>
      <c r="B161" s="2"/>
      <c r="C161" s="3">
        <v>40827</v>
      </c>
      <c r="D161" s="12" t="s">
        <v>577</v>
      </c>
      <c r="E161" s="12" t="s">
        <v>277</v>
      </c>
      <c r="F161" s="12" t="s">
        <v>0</v>
      </c>
      <c r="G161" s="12" t="s">
        <v>78</v>
      </c>
      <c r="H161" s="13" t="s">
        <v>578</v>
      </c>
      <c r="I161" s="3">
        <v>27241</v>
      </c>
      <c r="J161" s="6">
        <v>37</v>
      </c>
      <c r="K161" s="14" t="s">
        <v>5</v>
      </c>
      <c r="L161" s="13" t="s">
        <v>2</v>
      </c>
      <c r="M161" s="8" t="s">
        <v>12</v>
      </c>
      <c r="N161" s="9"/>
      <c r="O161" s="9"/>
      <c r="P161" s="9"/>
      <c r="Q161" s="10"/>
      <c r="R161" s="8" t="s">
        <v>14</v>
      </c>
      <c r="S161" s="13" t="s">
        <v>3</v>
      </c>
    </row>
    <row r="162" spans="1:19">
      <c r="A162" s="1" t="s">
        <v>132</v>
      </c>
      <c r="B162" s="2"/>
      <c r="C162" s="3">
        <v>40827</v>
      </c>
      <c r="D162" s="4" t="s">
        <v>575</v>
      </c>
      <c r="E162" s="4" t="s">
        <v>96</v>
      </c>
      <c r="F162" s="4" t="s">
        <v>0</v>
      </c>
      <c r="G162" s="4" t="s">
        <v>78</v>
      </c>
      <c r="H162" s="5" t="s">
        <v>576</v>
      </c>
      <c r="I162" s="3">
        <v>13406</v>
      </c>
      <c r="J162" s="6">
        <v>75</v>
      </c>
      <c r="K162" s="7" t="s">
        <v>1</v>
      </c>
      <c r="L162" s="5" t="s">
        <v>2</v>
      </c>
      <c r="M162" s="8" t="s">
        <v>12</v>
      </c>
      <c r="N162" s="9"/>
      <c r="O162" s="9"/>
      <c r="P162" s="9"/>
      <c r="Q162" s="10"/>
      <c r="R162" s="8" t="s">
        <v>14</v>
      </c>
      <c r="S162" s="5" t="s">
        <v>3</v>
      </c>
    </row>
    <row r="163" spans="1:19">
      <c r="A163" s="1" t="s">
        <v>132</v>
      </c>
      <c r="B163" s="2"/>
      <c r="C163" s="3">
        <v>40827</v>
      </c>
      <c r="D163" s="4" t="s">
        <v>572</v>
      </c>
      <c r="E163" s="4" t="s">
        <v>573</v>
      </c>
      <c r="F163" s="4" t="s">
        <v>0</v>
      </c>
      <c r="G163" s="4" t="s">
        <v>78</v>
      </c>
      <c r="H163" s="5" t="s">
        <v>574</v>
      </c>
      <c r="I163" s="3">
        <v>12067</v>
      </c>
      <c r="J163" s="6">
        <v>78</v>
      </c>
      <c r="K163" s="7" t="s">
        <v>1</v>
      </c>
      <c r="L163" s="5" t="s">
        <v>2</v>
      </c>
      <c r="M163" s="8" t="s">
        <v>12</v>
      </c>
      <c r="N163" s="9"/>
      <c r="O163" s="9"/>
      <c r="P163" s="9"/>
      <c r="Q163" s="10"/>
      <c r="R163" s="8" t="s">
        <v>14</v>
      </c>
      <c r="S163" s="5" t="s">
        <v>3</v>
      </c>
    </row>
    <row r="164" spans="1:19">
      <c r="A164" s="1" t="s">
        <v>132</v>
      </c>
      <c r="B164" s="2"/>
      <c r="C164" s="3">
        <v>40829</v>
      </c>
      <c r="D164" s="4" t="s">
        <v>579</v>
      </c>
      <c r="E164" s="4" t="s">
        <v>580</v>
      </c>
      <c r="F164" s="4" t="s">
        <v>8</v>
      </c>
      <c r="G164" s="4" t="s">
        <v>78</v>
      </c>
      <c r="H164" s="5" t="s">
        <v>581</v>
      </c>
      <c r="I164" s="3">
        <v>13916</v>
      </c>
      <c r="J164" s="6">
        <v>73</v>
      </c>
      <c r="K164" s="7" t="s">
        <v>5</v>
      </c>
      <c r="L164" s="5" t="s">
        <v>2</v>
      </c>
      <c r="M164" s="8" t="s">
        <v>12</v>
      </c>
      <c r="N164" s="9"/>
      <c r="O164" s="9"/>
      <c r="P164" s="9"/>
      <c r="Q164" s="10"/>
      <c r="R164" s="8" t="s">
        <v>14</v>
      </c>
      <c r="S164" s="5" t="s">
        <v>3</v>
      </c>
    </row>
    <row r="165" spans="1:19">
      <c r="A165" s="1" t="s">
        <v>132</v>
      </c>
      <c r="B165" s="2"/>
      <c r="C165" s="3">
        <v>40834</v>
      </c>
      <c r="D165" s="4" t="s">
        <v>582</v>
      </c>
      <c r="E165" s="4" t="s">
        <v>71</v>
      </c>
      <c r="F165" s="4" t="s">
        <v>0</v>
      </c>
      <c r="G165" s="4" t="s">
        <v>78</v>
      </c>
      <c r="H165" s="5" t="s">
        <v>583</v>
      </c>
      <c r="I165" s="3">
        <v>22759</v>
      </c>
      <c r="J165" s="6">
        <v>49</v>
      </c>
      <c r="K165" s="7" t="s">
        <v>1</v>
      </c>
      <c r="L165" s="5" t="s">
        <v>2</v>
      </c>
      <c r="M165" s="8" t="s">
        <v>12</v>
      </c>
      <c r="N165" s="9"/>
      <c r="O165" s="9"/>
      <c r="P165" s="9"/>
      <c r="Q165" s="10"/>
      <c r="R165" s="8" t="s">
        <v>14</v>
      </c>
      <c r="S165" s="5" t="s">
        <v>3</v>
      </c>
    </row>
    <row r="166" spans="1:19">
      <c r="A166" s="1" t="s">
        <v>584</v>
      </c>
      <c r="B166" s="2"/>
      <c r="C166" s="3">
        <v>40836</v>
      </c>
      <c r="D166" s="4" t="s">
        <v>105</v>
      </c>
      <c r="E166" s="4" t="s">
        <v>76</v>
      </c>
      <c r="F166" s="4" t="s">
        <v>8</v>
      </c>
      <c r="G166" s="4" t="s">
        <v>78</v>
      </c>
      <c r="H166" s="5" t="s">
        <v>585</v>
      </c>
      <c r="I166" s="3">
        <v>24478</v>
      </c>
      <c r="J166" s="6">
        <v>44</v>
      </c>
      <c r="K166" s="7" t="s">
        <v>5</v>
      </c>
      <c r="L166" s="5" t="s">
        <v>2</v>
      </c>
      <c r="M166" s="8" t="s">
        <v>12</v>
      </c>
      <c r="N166" s="9">
        <v>22</v>
      </c>
      <c r="O166" s="9"/>
      <c r="P166" s="9"/>
      <c r="Q166" s="10">
        <v>1.5</v>
      </c>
      <c r="R166" s="8" t="s">
        <v>14</v>
      </c>
      <c r="S166" s="5" t="s">
        <v>3</v>
      </c>
    </row>
    <row r="167" spans="1:19">
      <c r="A167" s="1" t="s">
        <v>132</v>
      </c>
      <c r="B167" s="2"/>
      <c r="C167" s="3">
        <v>40841</v>
      </c>
      <c r="D167" s="4" t="s">
        <v>589</v>
      </c>
      <c r="E167" s="4" t="s">
        <v>30</v>
      </c>
      <c r="F167" s="4" t="s">
        <v>8</v>
      </c>
      <c r="G167" s="4" t="s">
        <v>78</v>
      </c>
      <c r="H167" s="5" t="s">
        <v>590</v>
      </c>
      <c r="I167" s="3">
        <v>17601</v>
      </c>
      <c r="J167" s="6">
        <v>63</v>
      </c>
      <c r="K167" s="7" t="s">
        <v>1</v>
      </c>
      <c r="L167" s="5" t="s">
        <v>2</v>
      </c>
      <c r="M167" s="8" t="s">
        <v>12</v>
      </c>
      <c r="N167" s="9"/>
      <c r="O167" s="9"/>
      <c r="P167" s="9"/>
      <c r="Q167" s="10"/>
      <c r="R167" s="8" t="s">
        <v>14</v>
      </c>
      <c r="S167" s="5" t="s">
        <v>3</v>
      </c>
    </row>
    <row r="168" spans="1:19">
      <c r="A168" s="1" t="s">
        <v>132</v>
      </c>
      <c r="B168" s="2"/>
      <c r="C168" s="3">
        <v>40841</v>
      </c>
      <c r="D168" s="4" t="s">
        <v>586</v>
      </c>
      <c r="E168" s="4" t="s">
        <v>587</v>
      </c>
      <c r="F168" s="4" t="s">
        <v>0</v>
      </c>
      <c r="G168" s="4" t="s">
        <v>78</v>
      </c>
      <c r="H168" s="5" t="s">
        <v>588</v>
      </c>
      <c r="I168" s="3">
        <v>21916</v>
      </c>
      <c r="J168" s="6">
        <v>51</v>
      </c>
      <c r="K168" s="7" t="s">
        <v>5</v>
      </c>
      <c r="L168" s="5" t="s">
        <v>2</v>
      </c>
      <c r="M168" s="8" t="s">
        <v>12</v>
      </c>
      <c r="N168" s="9"/>
      <c r="O168" s="9"/>
      <c r="P168" s="9"/>
      <c r="Q168" s="10"/>
      <c r="R168" s="8" t="s">
        <v>14</v>
      </c>
      <c r="S168" s="5" t="s">
        <v>3</v>
      </c>
    </row>
    <row r="169" spans="1:19">
      <c r="A169" s="1" t="s">
        <v>132</v>
      </c>
      <c r="B169" s="2"/>
      <c r="C169" s="3">
        <v>40844</v>
      </c>
      <c r="D169" s="4" t="s">
        <v>591</v>
      </c>
      <c r="E169" s="4" t="s">
        <v>592</v>
      </c>
      <c r="F169" s="4" t="s">
        <v>0</v>
      </c>
      <c r="G169" s="4" t="s">
        <v>78</v>
      </c>
      <c r="H169" s="5" t="s">
        <v>593</v>
      </c>
      <c r="I169" s="3">
        <v>20774</v>
      </c>
      <c r="J169" s="6">
        <v>54</v>
      </c>
      <c r="K169" s="7" t="s">
        <v>5</v>
      </c>
      <c r="L169" s="5" t="s">
        <v>2</v>
      </c>
      <c r="M169" s="8" t="s">
        <v>12</v>
      </c>
      <c r="N169" s="9"/>
      <c r="O169" s="9"/>
      <c r="P169" s="9"/>
      <c r="Q169" s="10"/>
      <c r="R169" s="8" t="s">
        <v>14</v>
      </c>
      <c r="S169" s="5" t="s">
        <v>3</v>
      </c>
    </row>
    <row r="170" spans="1:19">
      <c r="A170" s="1" t="s">
        <v>132</v>
      </c>
      <c r="B170" s="2"/>
      <c r="C170" s="3">
        <v>40858</v>
      </c>
      <c r="D170" s="4" t="s">
        <v>594</v>
      </c>
      <c r="E170" s="4" t="s">
        <v>52</v>
      </c>
      <c r="F170" s="4" t="s">
        <v>8</v>
      </c>
      <c r="G170" s="4" t="s">
        <v>78</v>
      </c>
      <c r="H170" s="5" t="s">
        <v>595</v>
      </c>
      <c r="I170" s="3">
        <v>12662</v>
      </c>
      <c r="J170" s="6">
        <v>77</v>
      </c>
      <c r="K170" s="7" t="s">
        <v>1</v>
      </c>
      <c r="L170" s="5" t="s">
        <v>2</v>
      </c>
      <c r="M170" s="8" t="s">
        <v>12</v>
      </c>
      <c r="N170" s="9"/>
      <c r="O170" s="9"/>
      <c r="P170" s="9"/>
      <c r="Q170" s="10"/>
      <c r="R170" s="8" t="s">
        <v>14</v>
      </c>
      <c r="S170" s="5" t="s">
        <v>3</v>
      </c>
    </row>
    <row r="171" spans="1:19">
      <c r="A171" s="1" t="s">
        <v>132</v>
      </c>
      <c r="B171" s="2"/>
      <c r="C171" s="3">
        <v>40862</v>
      </c>
      <c r="D171" s="4" t="s">
        <v>596</v>
      </c>
      <c r="E171" s="4" t="s">
        <v>71</v>
      </c>
      <c r="F171" s="4" t="s">
        <v>0</v>
      </c>
      <c r="G171" s="4" t="s">
        <v>78</v>
      </c>
      <c r="H171" s="5" t="s">
        <v>597</v>
      </c>
      <c r="I171" s="3">
        <v>23728</v>
      </c>
      <c r="J171" s="6">
        <v>46</v>
      </c>
      <c r="K171" s="7" t="s">
        <v>5</v>
      </c>
      <c r="L171" s="5" t="s">
        <v>2</v>
      </c>
      <c r="M171" s="8" t="s">
        <v>12</v>
      </c>
      <c r="N171" s="9"/>
      <c r="O171" s="9"/>
      <c r="P171" s="9"/>
      <c r="Q171" s="10"/>
      <c r="R171" s="8" t="s">
        <v>14</v>
      </c>
      <c r="S171" s="5" t="s">
        <v>3</v>
      </c>
    </row>
    <row r="172" spans="1:19">
      <c r="A172" s="1" t="s">
        <v>132</v>
      </c>
      <c r="B172" s="2"/>
      <c r="C172" s="3">
        <v>40862</v>
      </c>
      <c r="D172" s="4" t="s">
        <v>598</v>
      </c>
      <c r="E172" s="4" t="s">
        <v>72</v>
      </c>
      <c r="F172" s="4" t="s">
        <v>0</v>
      </c>
      <c r="G172" s="4" t="s">
        <v>78</v>
      </c>
      <c r="H172" s="5" t="s">
        <v>599</v>
      </c>
      <c r="I172" s="3">
        <v>15765</v>
      </c>
      <c r="J172" s="6">
        <v>68</v>
      </c>
      <c r="K172" s="7" t="s">
        <v>1</v>
      </c>
      <c r="L172" s="5" t="s">
        <v>2</v>
      </c>
      <c r="M172" s="8" t="s">
        <v>12</v>
      </c>
      <c r="N172" s="9"/>
      <c r="O172" s="9"/>
      <c r="P172" s="9"/>
      <c r="Q172" s="10"/>
      <c r="R172" s="8" t="s">
        <v>14</v>
      </c>
      <c r="S172" s="5" t="s">
        <v>3</v>
      </c>
    </row>
  </sheetData>
  <dataValidations count="3">
    <dataValidation type="list" allowBlank="1" showInputMessage="1" showErrorMessage="1" sqref="N36:P172 N1:P34">
      <formula1>#REF!</formula1>
    </dataValidation>
    <dataValidation type="list" allowBlank="1" showInputMessage="1" showErrorMessage="1" sqref="G1:G172">
      <formula1>"EUH, CWL, VAMC, Grady, NL"</formula1>
    </dataValidation>
    <dataValidation type="list" allowBlank="1" showInputMessage="1" showErrorMessage="1" sqref="K1:K172">
      <formula1>"L, R, Bilateral"</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Emory Healthcare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mmdega</dc:creator>
  <cp:lastModifiedBy>Michael Smith</cp:lastModifiedBy>
  <cp:lastPrinted>2012-01-20T19:13:07Z</cp:lastPrinted>
  <dcterms:created xsi:type="dcterms:W3CDTF">2011-11-17T23:39:56Z</dcterms:created>
  <dcterms:modified xsi:type="dcterms:W3CDTF">2012-05-19T17:02:50Z</dcterms:modified>
</cp:coreProperties>
</file>