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9"/>
  <workbookPr codeName="ThisWorkbook" autoCompressPictures="0"/>
  <mc:AlternateContent xmlns:mc="http://schemas.openxmlformats.org/markup-compatibility/2006">
    <mc:Choice Requires="x15">
      <x15ac:absPath xmlns:x15ac="http://schemas.microsoft.com/office/spreadsheetml/2010/11/ac" url="C:\Users\2022050\Desktop\업무\★외부 요청자료\분쟁광물 협력회사 비대면 점검 실시\240502 INX CMRT 6.4 작성 요청\"/>
    </mc:Choice>
  </mc:AlternateContent>
  <xr:revisionPtr revIDLastSave="0" documentId="13_ncr:1_{EC99671C-D26D-4C43-ABF9-E16076DEC34A}" xr6:coauthVersionLast="36"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08" yWindow="-108" windowWidth="19416" windowHeight="10416" tabRatio="789" activeTab="3"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Connors, Jared M - Personal View" guid="{81CF54B1-70AB-4A68-BB72-21925B5D4874}" mergeInterval="0" personalView="1" maximized="1" xWindow="1" yWindow="1" windowWidth="1436" windowHeight="673" tabRatio="675" activeSheetId="4"/>
    <customWorkbookView name="Gavin Wu - Personal View" guid="{51531B83-BDD7-4890-A744-04812A317369}" mergeInterval="0" personalView="1" xWindow="52" yWindow="68" windowWidth="1395" windowHeight="726" tabRatio="789" activeSheetId="9"/>
  </customWorkbookViews>
</workbook>
</file>

<file path=xl/calcChain.xml><?xml version="1.0" encoding="utf-8"?>
<calcChain xmlns="http://schemas.openxmlformats.org/spreadsheetml/2006/main">
  <c r="T7" i="5" l="1"/>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1" i="5"/>
  <c r="T1072" i="5"/>
  <c r="T1073" i="5"/>
  <c r="T1074" i="5"/>
  <c r="T1075" i="5"/>
  <c r="T1076" i="5"/>
  <c r="T1077" i="5"/>
  <c r="T1078" i="5"/>
  <c r="T1079" i="5"/>
  <c r="T1080" i="5"/>
  <c r="T1081" i="5"/>
  <c r="T1082" i="5"/>
  <c r="T1083" i="5"/>
  <c r="T1084" i="5"/>
  <c r="T1085" i="5"/>
  <c r="T1086" i="5"/>
  <c r="T1087" i="5"/>
  <c r="T1088" i="5"/>
  <c r="T1089" i="5"/>
  <c r="T1090" i="5"/>
  <c r="T1091" i="5"/>
  <c r="T1092" i="5"/>
  <c r="T1093" i="5"/>
  <c r="T1094" i="5"/>
  <c r="T1095" i="5"/>
  <c r="T1096" i="5"/>
  <c r="T1097" i="5"/>
  <c r="T1098" i="5"/>
  <c r="T1099" i="5"/>
  <c r="T1100" i="5"/>
  <c r="T1101" i="5"/>
  <c r="T1102" i="5"/>
  <c r="T1103" i="5"/>
  <c r="T1104" i="5"/>
  <c r="T1105" i="5"/>
  <c r="T1106" i="5"/>
  <c r="T1107" i="5"/>
  <c r="T1108" i="5"/>
  <c r="T1109" i="5"/>
  <c r="T1110" i="5"/>
  <c r="T1111" i="5"/>
  <c r="T1112" i="5"/>
  <c r="T1113" i="5"/>
  <c r="T1114" i="5"/>
  <c r="T1115" i="5"/>
  <c r="T1116" i="5"/>
  <c r="T1117" i="5"/>
  <c r="T1118" i="5"/>
  <c r="T1119" i="5"/>
  <c r="T1120" i="5"/>
  <c r="T1121" i="5"/>
  <c r="T1122" i="5"/>
  <c r="T1123" i="5"/>
  <c r="T1124" i="5"/>
  <c r="T1125" i="5"/>
  <c r="T1126" i="5"/>
  <c r="T1127" i="5"/>
  <c r="T1128" i="5"/>
  <c r="T1129" i="5"/>
  <c r="T1130" i="5"/>
  <c r="T1131" i="5"/>
  <c r="T1132" i="5"/>
  <c r="T1133" i="5"/>
  <c r="T1134" i="5"/>
  <c r="T1135" i="5"/>
  <c r="T1136" i="5"/>
  <c r="T1137" i="5"/>
  <c r="T1138" i="5"/>
  <c r="T1139" i="5"/>
  <c r="T1140" i="5"/>
  <c r="T1141" i="5"/>
  <c r="T1142" i="5"/>
  <c r="T1143" i="5"/>
  <c r="T1144" i="5"/>
  <c r="T1145" i="5"/>
  <c r="T1146" i="5"/>
  <c r="T1147" i="5"/>
  <c r="T1148" i="5"/>
  <c r="T1149" i="5"/>
  <c r="T1150" i="5"/>
  <c r="T1151" i="5"/>
  <c r="T1152" i="5"/>
  <c r="T1153" i="5"/>
  <c r="T1154" i="5"/>
  <c r="T1155" i="5"/>
  <c r="T1156" i="5"/>
  <c r="T1157" i="5"/>
  <c r="T1158" i="5"/>
  <c r="T1159" i="5"/>
  <c r="T1160" i="5"/>
  <c r="T1161" i="5"/>
  <c r="T1162" i="5"/>
  <c r="T1163" i="5"/>
  <c r="T1164" i="5"/>
  <c r="T1165" i="5"/>
  <c r="T1166" i="5"/>
  <c r="T1167" i="5"/>
  <c r="T1168" i="5"/>
  <c r="T1169" i="5"/>
  <c r="T1170" i="5"/>
  <c r="T1171" i="5"/>
  <c r="T1172" i="5"/>
  <c r="T1173" i="5"/>
  <c r="T1174" i="5"/>
  <c r="T1175" i="5"/>
  <c r="T1176" i="5"/>
  <c r="T1177" i="5"/>
  <c r="T1178" i="5"/>
  <c r="T1179" i="5"/>
  <c r="T1180" i="5"/>
  <c r="T1181" i="5"/>
  <c r="T1182" i="5"/>
  <c r="T1183" i="5"/>
  <c r="T1184" i="5"/>
  <c r="T1185" i="5"/>
  <c r="T1186" i="5"/>
  <c r="T1187" i="5"/>
  <c r="T1188" i="5"/>
  <c r="T1189" i="5"/>
  <c r="T1190" i="5"/>
  <c r="T1191" i="5"/>
  <c r="T1192" i="5"/>
  <c r="T1193" i="5"/>
  <c r="T1194" i="5"/>
  <c r="T1195" i="5"/>
  <c r="T1196" i="5"/>
  <c r="T1197" i="5"/>
  <c r="T1198" i="5"/>
  <c r="T1199" i="5"/>
  <c r="T1200" i="5"/>
  <c r="T1201" i="5"/>
  <c r="T1202" i="5"/>
  <c r="T1203" i="5"/>
  <c r="T1204" i="5"/>
  <c r="T1205" i="5"/>
  <c r="T1206" i="5"/>
  <c r="T1207" i="5"/>
  <c r="T1208" i="5"/>
  <c r="T1209" i="5"/>
  <c r="T1210" i="5"/>
  <c r="T1211" i="5"/>
  <c r="T1212" i="5"/>
  <c r="T1213" i="5"/>
  <c r="T1214" i="5"/>
  <c r="T1215" i="5"/>
  <c r="T1216" i="5"/>
  <c r="T1217" i="5"/>
  <c r="T1218" i="5"/>
  <c r="T1219" i="5"/>
  <c r="T1220" i="5"/>
  <c r="T1221" i="5"/>
  <c r="T1222" i="5"/>
  <c r="T1223" i="5"/>
  <c r="T1224" i="5"/>
  <c r="T1225" i="5"/>
  <c r="T1226" i="5"/>
  <c r="T1227" i="5"/>
  <c r="T1228" i="5"/>
  <c r="T1229" i="5"/>
  <c r="T1230" i="5"/>
  <c r="T1231" i="5"/>
  <c r="T1232" i="5"/>
  <c r="T1233" i="5"/>
  <c r="T1234" i="5"/>
  <c r="T1235" i="5"/>
  <c r="T1236" i="5"/>
  <c r="T1237" i="5"/>
  <c r="T1238" i="5"/>
  <c r="T1239" i="5"/>
  <c r="T1240" i="5"/>
  <c r="T1241" i="5"/>
  <c r="T1242" i="5"/>
  <c r="T1243" i="5"/>
  <c r="T1244" i="5"/>
  <c r="T1245" i="5"/>
  <c r="T1246" i="5"/>
  <c r="T1247" i="5"/>
  <c r="T1248" i="5"/>
  <c r="T1249" i="5"/>
  <c r="T1250" i="5"/>
  <c r="T1251" i="5"/>
  <c r="T1252" i="5"/>
  <c r="T1253" i="5"/>
  <c r="T1254" i="5"/>
  <c r="T1255" i="5"/>
  <c r="T1256" i="5"/>
  <c r="T1257" i="5"/>
  <c r="T1258" i="5"/>
  <c r="T1259" i="5"/>
  <c r="T1260" i="5"/>
  <c r="T1261" i="5"/>
  <c r="T1262" i="5"/>
  <c r="T1263" i="5"/>
  <c r="T1264" i="5"/>
  <c r="T1265" i="5"/>
  <c r="T1266" i="5"/>
  <c r="T1267" i="5"/>
  <c r="T1268" i="5"/>
  <c r="T1269" i="5"/>
  <c r="T1270" i="5"/>
  <c r="T1271" i="5"/>
  <c r="T1272" i="5"/>
  <c r="T1273" i="5"/>
  <c r="T1274" i="5"/>
  <c r="T1275" i="5"/>
  <c r="T1276" i="5"/>
  <c r="T1277" i="5"/>
  <c r="T1278" i="5"/>
  <c r="T1279" i="5"/>
  <c r="T1280" i="5"/>
  <c r="T1281" i="5"/>
  <c r="T1282" i="5"/>
  <c r="T1283" i="5"/>
  <c r="T1284" i="5"/>
  <c r="T1285" i="5"/>
  <c r="T1286" i="5"/>
  <c r="T1287" i="5"/>
  <c r="T1288" i="5"/>
  <c r="T1289" i="5"/>
  <c r="T1290" i="5"/>
  <c r="T1291" i="5"/>
  <c r="T1292" i="5"/>
  <c r="T1293" i="5"/>
  <c r="T1294" i="5"/>
  <c r="T1295" i="5"/>
  <c r="T1296" i="5"/>
  <c r="T1297" i="5"/>
  <c r="T1298" i="5"/>
  <c r="T1299" i="5"/>
  <c r="T1300" i="5"/>
  <c r="T1301" i="5"/>
  <c r="T1302" i="5"/>
  <c r="T1303" i="5"/>
  <c r="T1304" i="5"/>
  <c r="T1305" i="5"/>
  <c r="T1306" i="5"/>
  <c r="T1307" i="5"/>
  <c r="T1308" i="5"/>
  <c r="T1309" i="5"/>
  <c r="T1310" i="5"/>
  <c r="T1311" i="5"/>
  <c r="T1312" i="5"/>
  <c r="T1313" i="5"/>
  <c r="T1314" i="5"/>
  <c r="T1315" i="5"/>
  <c r="T1316" i="5"/>
  <c r="T1317" i="5"/>
  <c r="T1318" i="5"/>
  <c r="T1319" i="5"/>
  <c r="T1320" i="5"/>
  <c r="T1321" i="5"/>
  <c r="T1322" i="5"/>
  <c r="T1323" i="5"/>
  <c r="T1324" i="5"/>
  <c r="T1325" i="5"/>
  <c r="T1326" i="5"/>
  <c r="T1327" i="5"/>
  <c r="T1328" i="5"/>
  <c r="T1329" i="5"/>
  <c r="T1330" i="5"/>
  <c r="T1331" i="5"/>
  <c r="T1332" i="5"/>
  <c r="T1333" i="5"/>
  <c r="T1334" i="5"/>
  <c r="T1335" i="5"/>
  <c r="T1336" i="5"/>
  <c r="T1337" i="5"/>
  <c r="T1338" i="5"/>
  <c r="T1339" i="5"/>
  <c r="T1340" i="5"/>
  <c r="T1341" i="5"/>
  <c r="T1342" i="5"/>
  <c r="T1343" i="5"/>
  <c r="T1344" i="5"/>
  <c r="T1345" i="5"/>
  <c r="T1346" i="5"/>
  <c r="T1347" i="5"/>
  <c r="T1348" i="5"/>
  <c r="T1349" i="5"/>
  <c r="T1350" i="5"/>
  <c r="T1351" i="5"/>
  <c r="T1352" i="5"/>
  <c r="T1353" i="5"/>
  <c r="T1354" i="5"/>
  <c r="T1355" i="5"/>
  <c r="T1356" i="5"/>
  <c r="T1357" i="5"/>
  <c r="T1358" i="5"/>
  <c r="T1359" i="5"/>
  <c r="T1360" i="5"/>
  <c r="T1361" i="5"/>
  <c r="T1362" i="5"/>
  <c r="T1363" i="5"/>
  <c r="T1364" i="5"/>
  <c r="T1365" i="5"/>
  <c r="T1366" i="5"/>
  <c r="T1367" i="5"/>
  <c r="T1368" i="5"/>
  <c r="T1369" i="5"/>
  <c r="T1370" i="5"/>
  <c r="T1371" i="5"/>
  <c r="T1372" i="5"/>
  <c r="T1373" i="5"/>
  <c r="T1374" i="5"/>
  <c r="T1375" i="5"/>
  <c r="T1376" i="5"/>
  <c r="T1377" i="5"/>
  <c r="T1378" i="5"/>
  <c r="T1379" i="5"/>
  <c r="T1380" i="5"/>
  <c r="T1381" i="5"/>
  <c r="T1382" i="5"/>
  <c r="T1383" i="5"/>
  <c r="T1384" i="5"/>
  <c r="T1385" i="5"/>
  <c r="T1386" i="5"/>
  <c r="T1387" i="5"/>
  <c r="T1388" i="5"/>
  <c r="T1389" i="5"/>
  <c r="T1390" i="5"/>
  <c r="T1391" i="5"/>
  <c r="T1392" i="5"/>
  <c r="T1393" i="5"/>
  <c r="T1394" i="5"/>
  <c r="T1395" i="5"/>
  <c r="T1396" i="5"/>
  <c r="T1397" i="5"/>
  <c r="T1398" i="5"/>
  <c r="T1399" i="5"/>
  <c r="T1400" i="5"/>
  <c r="T1401" i="5"/>
  <c r="T1402" i="5"/>
  <c r="T1403" i="5"/>
  <c r="T1404" i="5"/>
  <c r="T1405" i="5"/>
  <c r="T1406" i="5"/>
  <c r="T1407" i="5"/>
  <c r="T1408" i="5"/>
  <c r="T1409" i="5"/>
  <c r="T1410" i="5"/>
  <c r="T1411" i="5"/>
  <c r="T1412" i="5"/>
  <c r="T1413" i="5"/>
  <c r="T1414" i="5"/>
  <c r="T1415" i="5"/>
  <c r="T1416" i="5"/>
  <c r="T1417" i="5"/>
  <c r="T1418" i="5"/>
  <c r="T1419" i="5"/>
  <c r="T1420" i="5"/>
  <c r="T1421" i="5"/>
  <c r="T1422" i="5"/>
  <c r="T1423" i="5"/>
  <c r="T1424" i="5"/>
  <c r="T1425" i="5"/>
  <c r="T1426" i="5"/>
  <c r="T1427" i="5"/>
  <c r="T1428" i="5"/>
  <c r="T1429" i="5"/>
  <c r="T1430" i="5"/>
  <c r="T1431" i="5"/>
  <c r="T1432" i="5"/>
  <c r="T1433" i="5"/>
  <c r="T1434" i="5"/>
  <c r="T1435" i="5"/>
  <c r="T1436" i="5"/>
  <c r="T1437" i="5"/>
  <c r="T1438" i="5"/>
  <c r="T1439" i="5"/>
  <c r="T1440" i="5"/>
  <c r="T1441" i="5"/>
  <c r="T1442" i="5"/>
  <c r="T1443" i="5"/>
  <c r="T1444" i="5"/>
  <c r="T1445" i="5"/>
  <c r="T1446" i="5"/>
  <c r="T1447" i="5"/>
  <c r="T1448" i="5"/>
  <c r="T1449" i="5"/>
  <c r="T1450" i="5"/>
  <c r="T1451" i="5"/>
  <c r="T1452" i="5"/>
  <c r="T1453" i="5"/>
  <c r="T1454" i="5"/>
  <c r="T1455" i="5"/>
  <c r="T1456" i="5"/>
  <c r="T1457" i="5"/>
  <c r="T1458" i="5"/>
  <c r="T1459" i="5"/>
  <c r="T1460" i="5"/>
  <c r="T1461" i="5"/>
  <c r="T1462" i="5"/>
  <c r="T1463" i="5"/>
  <c r="T1464" i="5"/>
  <c r="T1465" i="5"/>
  <c r="T1466" i="5"/>
  <c r="T1467" i="5"/>
  <c r="T1468" i="5"/>
  <c r="T1469" i="5"/>
  <c r="T1470" i="5"/>
  <c r="T1471" i="5"/>
  <c r="T1472" i="5"/>
  <c r="T1473" i="5"/>
  <c r="T1474" i="5"/>
  <c r="T1475" i="5"/>
  <c r="T1476" i="5"/>
  <c r="T1477" i="5"/>
  <c r="T1478" i="5"/>
  <c r="T1479" i="5"/>
  <c r="T1480" i="5"/>
  <c r="T1481" i="5"/>
  <c r="T1482" i="5"/>
  <c r="T1483" i="5"/>
  <c r="T1484" i="5"/>
  <c r="T1485" i="5"/>
  <c r="T1486" i="5"/>
  <c r="T1487" i="5"/>
  <c r="T1488" i="5"/>
  <c r="T1489" i="5"/>
  <c r="T1490" i="5"/>
  <c r="T1491" i="5"/>
  <c r="T1492" i="5"/>
  <c r="T1493" i="5"/>
  <c r="T1494" i="5"/>
  <c r="T1495" i="5"/>
  <c r="T1496" i="5"/>
  <c r="T1497" i="5"/>
  <c r="T1498" i="5"/>
  <c r="T1499" i="5"/>
  <c r="T1500" i="5"/>
  <c r="T1501" i="5"/>
  <c r="T1502" i="5"/>
  <c r="T1503" i="5"/>
  <c r="T1504" i="5"/>
  <c r="T1505" i="5"/>
  <c r="T1506" i="5"/>
  <c r="T1507" i="5"/>
  <c r="T1508" i="5"/>
  <c r="T1509" i="5"/>
  <c r="T1510" i="5"/>
  <c r="T1511" i="5"/>
  <c r="T1512" i="5"/>
  <c r="T1513" i="5"/>
  <c r="T1514" i="5"/>
  <c r="T1515" i="5"/>
  <c r="T1516" i="5"/>
  <c r="T1517" i="5"/>
  <c r="T1518" i="5"/>
  <c r="T1519" i="5"/>
  <c r="T1520" i="5"/>
  <c r="T1521" i="5"/>
  <c r="T1522" i="5"/>
  <c r="T1523" i="5"/>
  <c r="T1524" i="5"/>
  <c r="T1525" i="5"/>
  <c r="T1526" i="5"/>
  <c r="T1527" i="5"/>
  <c r="T1528" i="5"/>
  <c r="T1529" i="5"/>
  <c r="T1530" i="5"/>
  <c r="T1531" i="5"/>
  <c r="T1532" i="5"/>
  <c r="T1533" i="5"/>
  <c r="T1534" i="5"/>
  <c r="T1535" i="5"/>
  <c r="T1536" i="5"/>
  <c r="T1537" i="5"/>
  <c r="T1538" i="5"/>
  <c r="T1539" i="5"/>
  <c r="T1540" i="5"/>
  <c r="T1541" i="5"/>
  <c r="T1542" i="5"/>
  <c r="T1543" i="5"/>
  <c r="T1544" i="5"/>
  <c r="T1545" i="5"/>
  <c r="T1546" i="5"/>
  <c r="T1547" i="5"/>
  <c r="T1548" i="5"/>
  <c r="T1549" i="5"/>
  <c r="T1550" i="5"/>
  <c r="T1551" i="5"/>
  <c r="T1552" i="5"/>
  <c r="T1553" i="5"/>
  <c r="T1554" i="5"/>
  <c r="T1555" i="5"/>
  <c r="T1556" i="5"/>
  <c r="T1557" i="5"/>
  <c r="T1558" i="5"/>
  <c r="T1559" i="5"/>
  <c r="T1560" i="5"/>
  <c r="T1561" i="5"/>
  <c r="T1562" i="5"/>
  <c r="T1563" i="5"/>
  <c r="T1564" i="5"/>
  <c r="T1565" i="5"/>
  <c r="T1566" i="5"/>
  <c r="T1567" i="5"/>
  <c r="T1568" i="5"/>
  <c r="T1569" i="5"/>
  <c r="T1570" i="5"/>
  <c r="T1571" i="5"/>
  <c r="T1572" i="5"/>
  <c r="T1573" i="5"/>
  <c r="T1574" i="5"/>
  <c r="T1575" i="5"/>
  <c r="T1576" i="5"/>
  <c r="T1577" i="5"/>
  <c r="T1578" i="5"/>
  <c r="T1579" i="5"/>
  <c r="T1580" i="5"/>
  <c r="T1581" i="5"/>
  <c r="T1582" i="5"/>
  <c r="T1583" i="5"/>
  <c r="T1584" i="5"/>
  <c r="T1585" i="5"/>
  <c r="T1586" i="5"/>
  <c r="T1587" i="5"/>
  <c r="T1588" i="5"/>
  <c r="T1589" i="5"/>
  <c r="T1590" i="5"/>
  <c r="T1591" i="5"/>
  <c r="T1592" i="5"/>
  <c r="T1593" i="5"/>
  <c r="T1594" i="5"/>
  <c r="T1595" i="5"/>
  <c r="T1596" i="5"/>
  <c r="T1597" i="5"/>
  <c r="T1598" i="5"/>
  <c r="T1599" i="5"/>
  <c r="T1600" i="5"/>
  <c r="T1601" i="5"/>
  <c r="T1602" i="5"/>
  <c r="T1603" i="5"/>
  <c r="T1604" i="5"/>
  <c r="T1605" i="5"/>
  <c r="T1606" i="5"/>
  <c r="T1607" i="5"/>
  <c r="T1608" i="5"/>
  <c r="T1609" i="5"/>
  <c r="T1610" i="5"/>
  <c r="T1611" i="5"/>
  <c r="T1612" i="5"/>
  <c r="T1613" i="5"/>
  <c r="T1614" i="5"/>
  <c r="T1615" i="5"/>
  <c r="T1616" i="5"/>
  <c r="T1617" i="5"/>
  <c r="T1618" i="5"/>
  <c r="T1619" i="5"/>
  <c r="T1620" i="5"/>
  <c r="T1621" i="5"/>
  <c r="T1622" i="5"/>
  <c r="T1623" i="5"/>
  <c r="T1624" i="5"/>
  <c r="T1625" i="5"/>
  <c r="T1626" i="5"/>
  <c r="T1627" i="5"/>
  <c r="T1628" i="5"/>
  <c r="T1629" i="5"/>
  <c r="T1630" i="5"/>
  <c r="T1631" i="5"/>
  <c r="T1632" i="5"/>
  <c r="T1633" i="5"/>
  <c r="T1634" i="5"/>
  <c r="T1635" i="5"/>
  <c r="T1636" i="5"/>
  <c r="T1637" i="5"/>
  <c r="T1638" i="5"/>
  <c r="T1639" i="5"/>
  <c r="T1640" i="5"/>
  <c r="T1641" i="5"/>
  <c r="T1642" i="5"/>
  <c r="T1643" i="5"/>
  <c r="T1644" i="5"/>
  <c r="T1645" i="5"/>
  <c r="T1646" i="5"/>
  <c r="T1647" i="5"/>
  <c r="T1648" i="5"/>
  <c r="T1649" i="5"/>
  <c r="T1650" i="5"/>
  <c r="T1651" i="5"/>
  <c r="T1652" i="5"/>
  <c r="T1653" i="5"/>
  <c r="T1654" i="5"/>
  <c r="T1655" i="5"/>
  <c r="T1656" i="5"/>
  <c r="T1657" i="5"/>
  <c r="T1658" i="5"/>
  <c r="T1659" i="5"/>
  <c r="T1660" i="5"/>
  <c r="T1661" i="5"/>
  <c r="T1662" i="5"/>
  <c r="T1663" i="5"/>
  <c r="T1664" i="5"/>
  <c r="T1665" i="5"/>
  <c r="T1666" i="5"/>
  <c r="T1667" i="5"/>
  <c r="T1668" i="5"/>
  <c r="T1669" i="5"/>
  <c r="T1670" i="5"/>
  <c r="T1671" i="5"/>
  <c r="T1672" i="5"/>
  <c r="T1673" i="5"/>
  <c r="T1674" i="5"/>
  <c r="T1675" i="5"/>
  <c r="T1676" i="5"/>
  <c r="T1677" i="5"/>
  <c r="T1678" i="5"/>
  <c r="T1679" i="5"/>
  <c r="T1680" i="5"/>
  <c r="T1681" i="5"/>
  <c r="T1682" i="5"/>
  <c r="T1683" i="5"/>
  <c r="T1684" i="5"/>
  <c r="T1685" i="5"/>
  <c r="T1686" i="5"/>
  <c r="T1687" i="5"/>
  <c r="T1688" i="5"/>
  <c r="T1689" i="5"/>
  <c r="T1690" i="5"/>
  <c r="T1691" i="5"/>
  <c r="T1692" i="5"/>
  <c r="T1693" i="5"/>
  <c r="T1694" i="5"/>
  <c r="T1695" i="5"/>
  <c r="T1696" i="5"/>
  <c r="T1697" i="5"/>
  <c r="T1698" i="5"/>
  <c r="T1699" i="5"/>
  <c r="T1700" i="5"/>
  <c r="T1701" i="5"/>
  <c r="T1702" i="5"/>
  <c r="T1703" i="5"/>
  <c r="T1704" i="5"/>
  <c r="T1705" i="5"/>
  <c r="T1706" i="5"/>
  <c r="T1707" i="5"/>
  <c r="T1708" i="5"/>
  <c r="T1709" i="5"/>
  <c r="T1710" i="5"/>
  <c r="T1711" i="5"/>
  <c r="T1712" i="5"/>
  <c r="T1713" i="5"/>
  <c r="T1714" i="5"/>
  <c r="T1715" i="5"/>
  <c r="T1716" i="5"/>
  <c r="T1717" i="5"/>
  <c r="T1718" i="5"/>
  <c r="T1719" i="5"/>
  <c r="T1720" i="5"/>
  <c r="T1721" i="5"/>
  <c r="T1722" i="5"/>
  <c r="T1723" i="5"/>
  <c r="T1724" i="5"/>
  <c r="T1725" i="5"/>
  <c r="T1726" i="5"/>
  <c r="T1727" i="5"/>
  <c r="T1728" i="5"/>
  <c r="T1729" i="5"/>
  <c r="T1730" i="5"/>
  <c r="T1731" i="5"/>
  <c r="T1732" i="5"/>
  <c r="T1733" i="5"/>
  <c r="T1734" i="5"/>
  <c r="T1735" i="5"/>
  <c r="T1736" i="5"/>
  <c r="T1737" i="5"/>
  <c r="T1738" i="5"/>
  <c r="T1739" i="5"/>
  <c r="T1740" i="5"/>
  <c r="T1741" i="5"/>
  <c r="T1742" i="5"/>
  <c r="T1743" i="5"/>
  <c r="T1744" i="5"/>
  <c r="T1745" i="5"/>
  <c r="T1746" i="5"/>
  <c r="T1747" i="5"/>
  <c r="T1748" i="5"/>
  <c r="T1749" i="5"/>
  <c r="T1750" i="5"/>
  <c r="T1751" i="5"/>
  <c r="T1752" i="5"/>
  <c r="T1753" i="5"/>
  <c r="T1754" i="5"/>
  <c r="T1755" i="5"/>
  <c r="T1756" i="5"/>
  <c r="T1757" i="5"/>
  <c r="T1758" i="5"/>
  <c r="T1759" i="5"/>
  <c r="T1760" i="5"/>
  <c r="T1761" i="5"/>
  <c r="T1762" i="5"/>
  <c r="T1763" i="5"/>
  <c r="T1764" i="5"/>
  <c r="T1765" i="5"/>
  <c r="T1766" i="5"/>
  <c r="T1767" i="5"/>
  <c r="T1768" i="5"/>
  <c r="T1769" i="5"/>
  <c r="T1770" i="5"/>
  <c r="T1771" i="5"/>
  <c r="T1772" i="5"/>
  <c r="T1773" i="5"/>
  <c r="T1774" i="5"/>
  <c r="T1775" i="5"/>
  <c r="T1776" i="5"/>
  <c r="T1777" i="5"/>
  <c r="T1778" i="5"/>
  <c r="T1779" i="5"/>
  <c r="T1780" i="5"/>
  <c r="T1781" i="5"/>
  <c r="T1782" i="5"/>
  <c r="T1783" i="5"/>
  <c r="T1784" i="5"/>
  <c r="T1785" i="5"/>
  <c r="T1786" i="5"/>
  <c r="T1787" i="5"/>
  <c r="T1788" i="5"/>
  <c r="T1789" i="5"/>
  <c r="T1790" i="5"/>
  <c r="T1791" i="5"/>
  <c r="T1792" i="5"/>
  <c r="T1793" i="5"/>
  <c r="T1794" i="5"/>
  <c r="T1795" i="5"/>
  <c r="T1796" i="5"/>
  <c r="T1797" i="5"/>
  <c r="T1798" i="5"/>
  <c r="T1799" i="5"/>
  <c r="T1800" i="5"/>
  <c r="T1801" i="5"/>
  <c r="T1802" i="5"/>
  <c r="T1803" i="5"/>
  <c r="T1804" i="5"/>
  <c r="T1805" i="5"/>
  <c r="T1806" i="5"/>
  <c r="T1807" i="5"/>
  <c r="T1808" i="5"/>
  <c r="T1809" i="5"/>
  <c r="T1810" i="5"/>
  <c r="T1811" i="5"/>
  <c r="T1812" i="5"/>
  <c r="T1813" i="5"/>
  <c r="T1814" i="5"/>
  <c r="T1815" i="5"/>
  <c r="T1816" i="5"/>
  <c r="T1817" i="5"/>
  <c r="T1818" i="5"/>
  <c r="T1819" i="5"/>
  <c r="T1820" i="5"/>
  <c r="T1821" i="5"/>
  <c r="T1822" i="5"/>
  <c r="T1823" i="5"/>
  <c r="T1824" i="5"/>
  <c r="T1825" i="5"/>
  <c r="T1826" i="5"/>
  <c r="T1827" i="5"/>
  <c r="T1828" i="5"/>
  <c r="T1829" i="5"/>
  <c r="T1830" i="5"/>
  <c r="T1831" i="5"/>
  <c r="T1832" i="5"/>
  <c r="T1833" i="5"/>
  <c r="T1834" i="5"/>
  <c r="T1835" i="5"/>
  <c r="T1836" i="5"/>
  <c r="T1837" i="5"/>
  <c r="T1838" i="5"/>
  <c r="T1839" i="5"/>
  <c r="T1840" i="5"/>
  <c r="T1841" i="5"/>
  <c r="T1842" i="5"/>
  <c r="T1843" i="5"/>
  <c r="T1844" i="5"/>
  <c r="T1845" i="5"/>
  <c r="T1846" i="5"/>
  <c r="T1847" i="5"/>
  <c r="T1848" i="5"/>
  <c r="T1849" i="5"/>
  <c r="T1850" i="5"/>
  <c r="T1851" i="5"/>
  <c r="T1852" i="5"/>
  <c r="T1853" i="5"/>
  <c r="T1854" i="5"/>
  <c r="T1855" i="5"/>
  <c r="T1856" i="5"/>
  <c r="T1857" i="5"/>
  <c r="T1858" i="5"/>
  <c r="T1859" i="5"/>
  <c r="T1860" i="5"/>
  <c r="T1861" i="5"/>
  <c r="T1862" i="5"/>
  <c r="T1863" i="5"/>
  <c r="T1864" i="5"/>
  <c r="T1865" i="5"/>
  <c r="T1866" i="5"/>
  <c r="T1867" i="5"/>
  <c r="T1868" i="5"/>
  <c r="T1869" i="5"/>
  <c r="T1870" i="5"/>
  <c r="T1871" i="5"/>
  <c r="T1872" i="5"/>
  <c r="T1873" i="5"/>
  <c r="T1874" i="5"/>
  <c r="T1875" i="5"/>
  <c r="T1876" i="5"/>
  <c r="T1877" i="5"/>
  <c r="T1878" i="5"/>
  <c r="T1879" i="5"/>
  <c r="T1880" i="5"/>
  <c r="T1881" i="5"/>
  <c r="T1882" i="5"/>
  <c r="T1883" i="5"/>
  <c r="T1884" i="5"/>
  <c r="T1885" i="5"/>
  <c r="T1886" i="5"/>
  <c r="T1887" i="5"/>
  <c r="T1888" i="5"/>
  <c r="T1889" i="5"/>
  <c r="T1890" i="5"/>
  <c r="T1891" i="5"/>
  <c r="T1892" i="5"/>
  <c r="T1893" i="5"/>
  <c r="T1894" i="5"/>
  <c r="T1895" i="5"/>
  <c r="T1896" i="5"/>
  <c r="T1897" i="5"/>
  <c r="T1898" i="5"/>
  <c r="T1899" i="5"/>
  <c r="T1900" i="5"/>
  <c r="T1901" i="5"/>
  <c r="T1902" i="5"/>
  <c r="T1903" i="5"/>
  <c r="T1904" i="5"/>
  <c r="T1905" i="5"/>
  <c r="T1906" i="5"/>
  <c r="T1907" i="5"/>
  <c r="T1908" i="5"/>
  <c r="T1909" i="5"/>
  <c r="T1910" i="5"/>
  <c r="T1911" i="5"/>
  <c r="T1912" i="5"/>
  <c r="T1913" i="5"/>
  <c r="T1914" i="5"/>
  <c r="T1915" i="5"/>
  <c r="T1916" i="5"/>
  <c r="T1917" i="5"/>
  <c r="T1918" i="5"/>
  <c r="T1919" i="5"/>
  <c r="T1920" i="5"/>
  <c r="T1921" i="5"/>
  <c r="T1922" i="5"/>
  <c r="T1923" i="5"/>
  <c r="T1924" i="5"/>
  <c r="T1925" i="5"/>
  <c r="T1926" i="5"/>
  <c r="T1927" i="5"/>
  <c r="T1928" i="5"/>
  <c r="T1929" i="5"/>
  <c r="T1930" i="5"/>
  <c r="T1931" i="5"/>
  <c r="T1932" i="5"/>
  <c r="T1933" i="5"/>
  <c r="T1934" i="5"/>
  <c r="T1935" i="5"/>
  <c r="T1936" i="5"/>
  <c r="T1937" i="5"/>
  <c r="T1938" i="5"/>
  <c r="T1939" i="5"/>
  <c r="T1940" i="5"/>
  <c r="T1941" i="5"/>
  <c r="T1942" i="5"/>
  <c r="T1943" i="5"/>
  <c r="T1944" i="5"/>
  <c r="T1945" i="5"/>
  <c r="T1946" i="5"/>
  <c r="T1947" i="5"/>
  <c r="T1948" i="5"/>
  <c r="T1949" i="5"/>
  <c r="T1950" i="5"/>
  <c r="T1951" i="5"/>
  <c r="T1952" i="5"/>
  <c r="T1953" i="5"/>
  <c r="T1954" i="5"/>
  <c r="T1955" i="5"/>
  <c r="T1956" i="5"/>
  <c r="T1957" i="5"/>
  <c r="T1958" i="5"/>
  <c r="T1959" i="5"/>
  <c r="T1960" i="5"/>
  <c r="T1961" i="5"/>
  <c r="T1962" i="5"/>
  <c r="T1963" i="5"/>
  <c r="T1964" i="5"/>
  <c r="T1965" i="5"/>
  <c r="T1966" i="5"/>
  <c r="T1967" i="5"/>
  <c r="T1968" i="5"/>
  <c r="T1969" i="5"/>
  <c r="T1970" i="5"/>
  <c r="T1971" i="5"/>
  <c r="T1972" i="5"/>
  <c r="T1973" i="5"/>
  <c r="T1974" i="5"/>
  <c r="T1975" i="5"/>
  <c r="T1976" i="5"/>
  <c r="T1977" i="5"/>
  <c r="T1978" i="5"/>
  <c r="T1979" i="5"/>
  <c r="T1980" i="5"/>
  <c r="T1981" i="5"/>
  <c r="T1982" i="5"/>
  <c r="T1983" i="5"/>
  <c r="T1984" i="5"/>
  <c r="T1985" i="5"/>
  <c r="T1986" i="5"/>
  <c r="T1987" i="5"/>
  <c r="T1988" i="5"/>
  <c r="T1989" i="5"/>
  <c r="T1990" i="5"/>
  <c r="T1991" i="5"/>
  <c r="T1992" i="5"/>
  <c r="T1993" i="5"/>
  <c r="T1994" i="5"/>
  <c r="T1995" i="5"/>
  <c r="T1996" i="5"/>
  <c r="T1997" i="5"/>
  <c r="T1998" i="5"/>
  <c r="T1999" i="5"/>
  <c r="T2000" i="5"/>
  <c r="T2001" i="5"/>
  <c r="T2002" i="5"/>
  <c r="T2003" i="5"/>
  <c r="T2004" i="5"/>
  <c r="T2005" i="5"/>
  <c r="T2006" i="5"/>
  <c r="T2007" i="5"/>
  <c r="T2008" i="5"/>
  <c r="T2009" i="5"/>
  <c r="T2010" i="5"/>
  <c r="T2011" i="5"/>
  <c r="T2012" i="5"/>
  <c r="T2013" i="5"/>
  <c r="T2014" i="5"/>
  <c r="T2015" i="5"/>
  <c r="T2016" i="5"/>
  <c r="T2017" i="5"/>
  <c r="T2018" i="5"/>
  <c r="T2019" i="5"/>
  <c r="T2020" i="5"/>
  <c r="T2021" i="5"/>
  <c r="T2022" i="5"/>
  <c r="T2023" i="5"/>
  <c r="T2024" i="5"/>
  <c r="T2025" i="5"/>
  <c r="T2026" i="5"/>
  <c r="T2027" i="5"/>
  <c r="T2028" i="5"/>
  <c r="T2029" i="5"/>
  <c r="T2030" i="5"/>
  <c r="T2031" i="5"/>
  <c r="T2032" i="5"/>
  <c r="T2033" i="5"/>
  <c r="T2034" i="5"/>
  <c r="T2035" i="5"/>
  <c r="T2036" i="5"/>
  <c r="T2037" i="5"/>
  <c r="T2038" i="5"/>
  <c r="T2039" i="5"/>
  <c r="T2040" i="5"/>
  <c r="T2041" i="5"/>
  <c r="T2042" i="5"/>
  <c r="T2043" i="5"/>
  <c r="T2044" i="5"/>
  <c r="T2045" i="5"/>
  <c r="T2046" i="5"/>
  <c r="T2047" i="5"/>
  <c r="T2048" i="5"/>
  <c r="T2049" i="5"/>
  <c r="T2050" i="5"/>
  <c r="T2051" i="5"/>
  <c r="T2052" i="5"/>
  <c r="T2053" i="5"/>
  <c r="T2054" i="5"/>
  <c r="T2055" i="5"/>
  <c r="T2056" i="5"/>
  <c r="T2057" i="5"/>
  <c r="T2058" i="5"/>
  <c r="T2059" i="5"/>
  <c r="T2060" i="5"/>
  <c r="T2061" i="5"/>
  <c r="T2062" i="5"/>
  <c r="T2063" i="5"/>
  <c r="T2064" i="5"/>
  <c r="T2065" i="5"/>
  <c r="T2066" i="5"/>
  <c r="T2067" i="5"/>
  <c r="T2068" i="5"/>
  <c r="T2069" i="5"/>
  <c r="T2070" i="5"/>
  <c r="T2071" i="5"/>
  <c r="T2072" i="5"/>
  <c r="T2073" i="5"/>
  <c r="T2074" i="5"/>
  <c r="T2075" i="5"/>
  <c r="T2076" i="5"/>
  <c r="T2077" i="5"/>
  <c r="T2078" i="5"/>
  <c r="T2079" i="5"/>
  <c r="T2080" i="5"/>
  <c r="T2081" i="5"/>
  <c r="T2082" i="5"/>
  <c r="T2083" i="5"/>
  <c r="T2084" i="5"/>
  <c r="T2085" i="5"/>
  <c r="T2086" i="5"/>
  <c r="T2087" i="5"/>
  <c r="T2088" i="5"/>
  <c r="T2089" i="5"/>
  <c r="T2090" i="5"/>
  <c r="T2091" i="5"/>
  <c r="T2092" i="5"/>
  <c r="T2093" i="5"/>
  <c r="T2094" i="5"/>
  <c r="T2095" i="5"/>
  <c r="T2096" i="5"/>
  <c r="T2097" i="5"/>
  <c r="T2098" i="5"/>
  <c r="T2099" i="5"/>
  <c r="T2100" i="5"/>
  <c r="T2101" i="5"/>
  <c r="T2102" i="5"/>
  <c r="T2103" i="5"/>
  <c r="T2104" i="5"/>
  <c r="T2105" i="5"/>
  <c r="T2106" i="5"/>
  <c r="T2107" i="5"/>
  <c r="T2108" i="5"/>
  <c r="T2109" i="5"/>
  <c r="T2110" i="5"/>
  <c r="T2111" i="5"/>
  <c r="T2112" i="5"/>
  <c r="T2113" i="5"/>
  <c r="T2114" i="5"/>
  <c r="T2115" i="5"/>
  <c r="T2116" i="5"/>
  <c r="T2117" i="5"/>
  <c r="T2118" i="5"/>
  <c r="T2119" i="5"/>
  <c r="T2120" i="5"/>
  <c r="T2121" i="5"/>
  <c r="T2122" i="5"/>
  <c r="T2123" i="5"/>
  <c r="T2124" i="5"/>
  <c r="T2125" i="5"/>
  <c r="T2126" i="5"/>
  <c r="T2127" i="5"/>
  <c r="T2128" i="5"/>
  <c r="T2129" i="5"/>
  <c r="T2130" i="5"/>
  <c r="T2131" i="5"/>
  <c r="T2132" i="5"/>
  <c r="T2133" i="5"/>
  <c r="T2134" i="5"/>
  <c r="T2135" i="5"/>
  <c r="T2136" i="5"/>
  <c r="T2137" i="5"/>
  <c r="T2138" i="5"/>
  <c r="T2139" i="5"/>
  <c r="T2140" i="5"/>
  <c r="T2141" i="5"/>
  <c r="T2142" i="5"/>
  <c r="T2143" i="5"/>
  <c r="T2144" i="5"/>
  <c r="T2145" i="5"/>
  <c r="T2146" i="5"/>
  <c r="T2147" i="5"/>
  <c r="T2148" i="5"/>
  <c r="T2149" i="5"/>
  <c r="T2150" i="5"/>
  <c r="T2151" i="5"/>
  <c r="T2152" i="5"/>
  <c r="T2153" i="5"/>
  <c r="T2154" i="5"/>
  <c r="T2155" i="5"/>
  <c r="T2156" i="5"/>
  <c r="T2157" i="5"/>
  <c r="T2158" i="5"/>
  <c r="T2159" i="5"/>
  <c r="T2160" i="5"/>
  <c r="T2161" i="5"/>
  <c r="T2162" i="5"/>
  <c r="T2163" i="5"/>
  <c r="T2164" i="5"/>
  <c r="T2165" i="5"/>
  <c r="T2166" i="5"/>
  <c r="T2167" i="5"/>
  <c r="T2168" i="5"/>
  <c r="T2169" i="5"/>
  <c r="T2170" i="5"/>
  <c r="T2171" i="5"/>
  <c r="T2172" i="5"/>
  <c r="T2173" i="5"/>
  <c r="T2174" i="5"/>
  <c r="T2175" i="5"/>
  <c r="T2176" i="5"/>
  <c r="T2177" i="5"/>
  <c r="T2178" i="5"/>
  <c r="T2179" i="5"/>
  <c r="T2180" i="5"/>
  <c r="T2181" i="5"/>
  <c r="T2182" i="5"/>
  <c r="T2183" i="5"/>
  <c r="T2184" i="5"/>
  <c r="T2185" i="5"/>
  <c r="T2186" i="5"/>
  <c r="T2187" i="5"/>
  <c r="T2188" i="5"/>
  <c r="T2189" i="5"/>
  <c r="T2190" i="5"/>
  <c r="T2191" i="5"/>
  <c r="T2192" i="5"/>
  <c r="T2193" i="5"/>
  <c r="T2194" i="5"/>
  <c r="T2195" i="5"/>
  <c r="T2196" i="5"/>
  <c r="T2197" i="5"/>
  <c r="T2198" i="5"/>
  <c r="T2199" i="5"/>
  <c r="T2200" i="5"/>
  <c r="T2201" i="5"/>
  <c r="T2202" i="5"/>
  <c r="T2203" i="5"/>
  <c r="T2204" i="5"/>
  <c r="T2205" i="5"/>
  <c r="T2206" i="5"/>
  <c r="T2207" i="5"/>
  <c r="T2208" i="5"/>
  <c r="T2209" i="5"/>
  <c r="T2210" i="5"/>
  <c r="T2211" i="5"/>
  <c r="T2212" i="5"/>
  <c r="T2213" i="5"/>
  <c r="T2214" i="5"/>
  <c r="T2215" i="5"/>
  <c r="T2216" i="5"/>
  <c r="T2217" i="5"/>
  <c r="T2218" i="5"/>
  <c r="T2219" i="5"/>
  <c r="T2220" i="5"/>
  <c r="T2221" i="5"/>
  <c r="T2222" i="5"/>
  <c r="T2223" i="5"/>
  <c r="T2224" i="5"/>
  <c r="T2225" i="5"/>
  <c r="T2226" i="5"/>
  <c r="T2227" i="5"/>
  <c r="T2228" i="5"/>
  <c r="T2229" i="5"/>
  <c r="T2230" i="5"/>
  <c r="T2231" i="5"/>
  <c r="T2232" i="5"/>
  <c r="T2233" i="5"/>
  <c r="T2234" i="5"/>
  <c r="T2235" i="5"/>
  <c r="T2236" i="5"/>
  <c r="T2237" i="5"/>
  <c r="T2238" i="5"/>
  <c r="T2239" i="5"/>
  <c r="T2240" i="5"/>
  <c r="T2241" i="5"/>
  <c r="T2242" i="5"/>
  <c r="T2243" i="5"/>
  <c r="T2244" i="5"/>
  <c r="T2245" i="5"/>
  <c r="T2246" i="5"/>
  <c r="T2247" i="5"/>
  <c r="T2248" i="5"/>
  <c r="T2249" i="5"/>
  <c r="T2250" i="5"/>
  <c r="T2251" i="5"/>
  <c r="T2252" i="5"/>
  <c r="T2253" i="5"/>
  <c r="T2254" i="5"/>
  <c r="T2255" i="5"/>
  <c r="T2256" i="5"/>
  <c r="T2257" i="5"/>
  <c r="T2258" i="5"/>
  <c r="T2259" i="5"/>
  <c r="T2260" i="5"/>
  <c r="T2261" i="5"/>
  <c r="T2262" i="5"/>
  <c r="T2263" i="5"/>
  <c r="T2264" i="5"/>
  <c r="T2265" i="5"/>
  <c r="T2266" i="5"/>
  <c r="T2267" i="5"/>
  <c r="T2268" i="5"/>
  <c r="T2269" i="5"/>
  <c r="T2270" i="5"/>
  <c r="T2271" i="5"/>
  <c r="T2272" i="5"/>
  <c r="T2273" i="5"/>
  <c r="T2274" i="5"/>
  <c r="T2275" i="5"/>
  <c r="T2276" i="5"/>
  <c r="T2277" i="5"/>
  <c r="T2278" i="5"/>
  <c r="T2279" i="5"/>
  <c r="T2280" i="5"/>
  <c r="T2281" i="5"/>
  <c r="T2282" i="5"/>
  <c r="T2283" i="5"/>
  <c r="T2284" i="5"/>
  <c r="T2285" i="5"/>
  <c r="T2286" i="5"/>
  <c r="T2287" i="5"/>
  <c r="T2288" i="5"/>
  <c r="T2289" i="5"/>
  <c r="T2290" i="5"/>
  <c r="T2291" i="5"/>
  <c r="T2292" i="5"/>
  <c r="T2293" i="5"/>
  <c r="T2294" i="5"/>
  <c r="T2295" i="5"/>
  <c r="T2296" i="5"/>
  <c r="T2297" i="5"/>
  <c r="T2298" i="5"/>
  <c r="T2299" i="5"/>
  <c r="T2300" i="5"/>
  <c r="T2301" i="5"/>
  <c r="T2302" i="5"/>
  <c r="T2303" i="5"/>
  <c r="T2304" i="5"/>
  <c r="T2305" i="5"/>
  <c r="T2306" i="5"/>
  <c r="T2307" i="5"/>
  <c r="T2308" i="5"/>
  <c r="T2309" i="5"/>
  <c r="T2310" i="5"/>
  <c r="T2311" i="5"/>
  <c r="T2312" i="5"/>
  <c r="T2313" i="5"/>
  <c r="T2314" i="5"/>
  <c r="T2315" i="5"/>
  <c r="T2316" i="5"/>
  <c r="T2317" i="5"/>
  <c r="T2318" i="5"/>
  <c r="T2319" i="5"/>
  <c r="T2320" i="5"/>
  <c r="T2321" i="5"/>
  <c r="T2322" i="5"/>
  <c r="T2323" i="5"/>
  <c r="T2324" i="5"/>
  <c r="T2325" i="5"/>
  <c r="T2326" i="5"/>
  <c r="T2327" i="5"/>
  <c r="T2328" i="5"/>
  <c r="T2329" i="5"/>
  <c r="T2330" i="5"/>
  <c r="T2331" i="5"/>
  <c r="T2332" i="5"/>
  <c r="T2333" i="5"/>
  <c r="T2334" i="5"/>
  <c r="T2335" i="5"/>
  <c r="T2336" i="5"/>
  <c r="T2337" i="5"/>
  <c r="T2338" i="5"/>
  <c r="T2339" i="5"/>
  <c r="T2340" i="5"/>
  <c r="T2341" i="5"/>
  <c r="T2342" i="5"/>
  <c r="T2343" i="5"/>
  <c r="T2344" i="5"/>
  <c r="T2345" i="5"/>
  <c r="T2346" i="5"/>
  <c r="T2347" i="5"/>
  <c r="T2348" i="5"/>
  <c r="T2349" i="5"/>
  <c r="T2350" i="5"/>
  <c r="T2351" i="5"/>
  <c r="T2352" i="5"/>
  <c r="T2353" i="5"/>
  <c r="T2354" i="5"/>
  <c r="T2355" i="5"/>
  <c r="T2356" i="5"/>
  <c r="T2357" i="5"/>
  <c r="T2358" i="5"/>
  <c r="T2359" i="5"/>
  <c r="T2360" i="5"/>
  <c r="T2361" i="5"/>
  <c r="T2362" i="5"/>
  <c r="T2363" i="5"/>
  <c r="T2364" i="5"/>
  <c r="T2365" i="5"/>
  <c r="T2366" i="5"/>
  <c r="T2367" i="5"/>
  <c r="T2368" i="5"/>
  <c r="T2369" i="5"/>
  <c r="T2370" i="5"/>
  <c r="T2371" i="5"/>
  <c r="T2372" i="5"/>
  <c r="T2373" i="5"/>
  <c r="T2374" i="5"/>
  <c r="T2375" i="5"/>
  <c r="T2376" i="5"/>
  <c r="T2377" i="5"/>
  <c r="T2378" i="5"/>
  <c r="T2379" i="5"/>
  <c r="T2380" i="5"/>
  <c r="T2381" i="5"/>
  <c r="T2382" i="5"/>
  <c r="T2383" i="5"/>
  <c r="T2384" i="5"/>
  <c r="T2385" i="5"/>
  <c r="T2386" i="5"/>
  <c r="T2387" i="5"/>
  <c r="T2388" i="5"/>
  <c r="T2389" i="5"/>
  <c r="T2390" i="5"/>
  <c r="T2391" i="5"/>
  <c r="T2392" i="5"/>
  <c r="T2393" i="5"/>
  <c r="T2394" i="5"/>
  <c r="T2395" i="5"/>
  <c r="T2396" i="5"/>
  <c r="T2397" i="5"/>
  <c r="T2398" i="5"/>
  <c r="T2399" i="5"/>
  <c r="T2400" i="5"/>
  <c r="T2401" i="5"/>
  <c r="T2402" i="5"/>
  <c r="T2403" i="5"/>
  <c r="T2404" i="5"/>
  <c r="T2405" i="5"/>
  <c r="T2406" i="5"/>
  <c r="T2407" i="5"/>
  <c r="T2408" i="5"/>
  <c r="T2409" i="5"/>
  <c r="T2410" i="5"/>
  <c r="T2411" i="5"/>
  <c r="T2412" i="5"/>
  <c r="T2413" i="5"/>
  <c r="T2414" i="5"/>
  <c r="T2415" i="5"/>
  <c r="T2416" i="5"/>
  <c r="T2417" i="5"/>
  <c r="T2418" i="5"/>
  <c r="T2419" i="5"/>
  <c r="T2420" i="5"/>
  <c r="T2421" i="5"/>
  <c r="T2422" i="5"/>
  <c r="T2423" i="5"/>
  <c r="T2424" i="5"/>
  <c r="T2425" i="5"/>
  <c r="T2426" i="5"/>
  <c r="T2427" i="5"/>
  <c r="T2428" i="5"/>
  <c r="T2429" i="5"/>
  <c r="T2430" i="5"/>
  <c r="T2431" i="5"/>
  <c r="T2432" i="5"/>
  <c r="T2433" i="5"/>
  <c r="T2434" i="5"/>
  <c r="T2435" i="5"/>
  <c r="T2436" i="5"/>
  <c r="T2437" i="5"/>
  <c r="T2438" i="5"/>
  <c r="T2439" i="5"/>
  <c r="T2440" i="5"/>
  <c r="T2441" i="5"/>
  <c r="T2442" i="5"/>
  <c r="T2443" i="5"/>
  <c r="T2444" i="5"/>
  <c r="T2445" i="5"/>
  <c r="T2446" i="5"/>
  <c r="T2447" i="5"/>
  <c r="T2448" i="5"/>
  <c r="T2449" i="5"/>
  <c r="T2450" i="5"/>
  <c r="T2451" i="5"/>
  <c r="T2452" i="5"/>
  <c r="T2453" i="5"/>
  <c r="T2454" i="5"/>
  <c r="T2455" i="5"/>
  <c r="T2456" i="5"/>
  <c r="T2457" i="5"/>
  <c r="T2458" i="5"/>
  <c r="T2459" i="5"/>
  <c r="T2460" i="5"/>
  <c r="T2461" i="5"/>
  <c r="T2462" i="5"/>
  <c r="T2463" i="5"/>
  <c r="T2464" i="5"/>
  <c r="T2465" i="5"/>
  <c r="T2466" i="5"/>
  <c r="T2467" i="5"/>
  <c r="T2468" i="5"/>
  <c r="T2469" i="5"/>
  <c r="T2470" i="5"/>
  <c r="T2471" i="5"/>
  <c r="T2472" i="5"/>
  <c r="T2473" i="5"/>
  <c r="T2474" i="5"/>
  <c r="T2475" i="5"/>
  <c r="T2476" i="5"/>
  <c r="T2477" i="5"/>
  <c r="T2478" i="5"/>
  <c r="T2479" i="5"/>
  <c r="T2480" i="5"/>
  <c r="T2481" i="5"/>
  <c r="T2482" i="5"/>
  <c r="T2483" i="5"/>
  <c r="T2484" i="5"/>
  <c r="T2485" i="5"/>
  <c r="T2486" i="5"/>
  <c r="T2487" i="5"/>
  <c r="T2488" i="5"/>
  <c r="T2489" i="5"/>
  <c r="T2490" i="5"/>
  <c r="T2491" i="5"/>
  <c r="T2492" i="5"/>
  <c r="T2493" i="5"/>
  <c r="T2494" i="5"/>
  <c r="T2495" i="5"/>
  <c r="T2496" i="5"/>
  <c r="T2497" i="5"/>
  <c r="T2498" i="5"/>
  <c r="T2499" i="5"/>
  <c r="T2500" i="5"/>
  <c r="T2501" i="5"/>
  <c r="T2502" i="5"/>
  <c r="T2503" i="5"/>
  <c r="T2504" i="5"/>
  <c r="V5" i="5"/>
  <c r="J5" i="5" s="1"/>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B7" i="5"/>
  <c r="B8" i="5"/>
  <c r="V6" i="5"/>
  <c r="J6" i="5" s="1"/>
  <c r="C7" i="5"/>
  <c r="V7" i="5"/>
  <c r="J7" i="5"/>
  <c r="C8" i="5"/>
  <c r="V8" i="5"/>
  <c r="J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C4" i="5"/>
  <c r="F69" i="6" s="1"/>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D4" i="5"/>
  <c r="E4" i="5"/>
  <c r="E6" i="5"/>
  <c r="E7" i="5"/>
  <c r="E8" i="5"/>
  <c r="V9" i="5"/>
  <c r="E9" i="5"/>
  <c r="V10" i="5"/>
  <c r="E10" i="5"/>
  <c r="V11" i="5"/>
  <c r="E11" i="5"/>
  <c r="V12" i="5"/>
  <c r="E12" i="5"/>
  <c r="V13" i="5"/>
  <c r="E13" i="5"/>
  <c r="V14" i="5"/>
  <c r="E14" i="5"/>
  <c r="V15" i="5"/>
  <c r="E15" i="5"/>
  <c r="V16" i="5"/>
  <c r="E16" i="5"/>
  <c r="V17" i="5"/>
  <c r="E17" i="5"/>
  <c r="V18" i="5"/>
  <c r="E18" i="5"/>
  <c r="V19" i="5"/>
  <c r="E19" i="5"/>
  <c r="V20" i="5"/>
  <c r="E20" i="5"/>
  <c r="V21" i="5"/>
  <c r="E21" i="5"/>
  <c r="V22" i="5"/>
  <c r="E22" i="5"/>
  <c r="V23" i="5"/>
  <c r="E23" i="5"/>
  <c r="V24" i="5"/>
  <c r="E24" i="5"/>
  <c r="V25" i="5"/>
  <c r="E25" i="5"/>
  <c r="V26" i="5"/>
  <c r="E26" i="5"/>
  <c r="V27" i="5"/>
  <c r="E27" i="5"/>
  <c r="V28" i="5"/>
  <c r="E28" i="5"/>
  <c r="V29" i="5"/>
  <c r="E29" i="5"/>
  <c r="V30" i="5"/>
  <c r="E30" i="5"/>
  <c r="V31" i="5"/>
  <c r="E31" i="5"/>
  <c r="V32" i="5"/>
  <c r="E32" i="5"/>
  <c r="V33" i="5"/>
  <c r="E33" i="5"/>
  <c r="V34" i="5"/>
  <c r="E34" i="5"/>
  <c r="V35" i="5"/>
  <c r="E35" i="5"/>
  <c r="V36" i="5"/>
  <c r="E36" i="5"/>
  <c r="V37" i="5"/>
  <c r="E37" i="5"/>
  <c r="V38" i="5"/>
  <c r="E38" i="5"/>
  <c r="V39" i="5"/>
  <c r="E39" i="5"/>
  <c r="V40" i="5"/>
  <c r="E40" i="5"/>
  <c r="V41" i="5"/>
  <c r="E41" i="5"/>
  <c r="V42" i="5"/>
  <c r="E42" i="5"/>
  <c r="V43" i="5"/>
  <c r="E43" i="5"/>
  <c r="V44" i="5"/>
  <c r="E44" i="5"/>
  <c r="V45" i="5"/>
  <c r="E45" i="5"/>
  <c r="V46" i="5"/>
  <c r="E46" i="5"/>
  <c r="V47" i="5"/>
  <c r="E47" i="5"/>
  <c r="V48" i="5"/>
  <c r="E48" i="5"/>
  <c r="V49" i="5"/>
  <c r="E49" i="5"/>
  <c r="V50" i="5"/>
  <c r="E50" i="5"/>
  <c r="V51" i="5"/>
  <c r="E51" i="5"/>
  <c r="V52" i="5"/>
  <c r="E52" i="5"/>
  <c r="V53" i="5"/>
  <c r="E53" i="5"/>
  <c r="V54" i="5"/>
  <c r="E54" i="5"/>
  <c r="V55" i="5"/>
  <c r="E55" i="5"/>
  <c r="V56" i="5"/>
  <c r="E56" i="5"/>
  <c r="V57" i="5"/>
  <c r="E57" i="5"/>
  <c r="V58" i="5"/>
  <c r="E58" i="5"/>
  <c r="V59" i="5"/>
  <c r="E59" i="5"/>
  <c r="V60" i="5"/>
  <c r="E60" i="5"/>
  <c r="V61" i="5"/>
  <c r="E61" i="5"/>
  <c r="V62" i="5"/>
  <c r="E62" i="5"/>
  <c r="V63" i="5"/>
  <c r="E63" i="5"/>
  <c r="V64" i="5"/>
  <c r="E64" i="5"/>
  <c r="V65" i="5"/>
  <c r="E65" i="5"/>
  <c r="V66" i="5"/>
  <c r="E66" i="5"/>
  <c r="V67" i="5"/>
  <c r="E67" i="5"/>
  <c r="V68" i="5"/>
  <c r="E68" i="5"/>
  <c r="V69" i="5"/>
  <c r="E69" i="5"/>
  <c r="V70" i="5"/>
  <c r="E70" i="5"/>
  <c r="V71" i="5"/>
  <c r="E71" i="5"/>
  <c r="V72" i="5"/>
  <c r="E72" i="5"/>
  <c r="V73" i="5"/>
  <c r="E73" i="5"/>
  <c r="V74" i="5"/>
  <c r="E74" i="5"/>
  <c r="X74" i="5" s="1"/>
  <c r="V75" i="5"/>
  <c r="E75" i="5"/>
  <c r="X75" i="5" s="1"/>
  <c r="V76" i="5"/>
  <c r="E76" i="5"/>
  <c r="V77" i="5"/>
  <c r="E77" i="5"/>
  <c r="X77" i="5" s="1"/>
  <c r="V78" i="5"/>
  <c r="E78" i="5"/>
  <c r="V79" i="5"/>
  <c r="E79" i="5"/>
  <c r="X79" i="5" s="1"/>
  <c r="V80" i="5"/>
  <c r="E80" i="5"/>
  <c r="V81" i="5"/>
  <c r="E81" i="5"/>
  <c r="V82" i="5"/>
  <c r="E82" i="5"/>
  <c r="V83" i="5"/>
  <c r="E83" i="5"/>
  <c r="V84" i="5"/>
  <c r="E84" i="5"/>
  <c r="V85" i="5"/>
  <c r="E85" i="5"/>
  <c r="V86" i="5"/>
  <c r="E86" i="5"/>
  <c r="V87" i="5"/>
  <c r="E87" i="5"/>
  <c r="V88" i="5"/>
  <c r="E88" i="5"/>
  <c r="V89" i="5"/>
  <c r="E89" i="5"/>
  <c r="V90" i="5"/>
  <c r="E90" i="5"/>
  <c r="V91" i="5"/>
  <c r="E91" i="5"/>
  <c r="V92" i="5"/>
  <c r="E92" i="5"/>
  <c r="V93" i="5"/>
  <c r="E93" i="5"/>
  <c r="V94" i="5"/>
  <c r="E94" i="5"/>
  <c r="X94" i="5" s="1"/>
  <c r="V95" i="5"/>
  <c r="E95" i="5"/>
  <c r="V96" i="5"/>
  <c r="E96" i="5"/>
  <c r="V97" i="5"/>
  <c r="E97" i="5"/>
  <c r="V98" i="5"/>
  <c r="E98" i="5"/>
  <c r="V99" i="5"/>
  <c r="E99" i="5"/>
  <c r="V100" i="5"/>
  <c r="E100" i="5"/>
  <c r="V101" i="5"/>
  <c r="E101" i="5"/>
  <c r="V102" i="5"/>
  <c r="E102" i="5"/>
  <c r="V103" i="5"/>
  <c r="E103" i="5"/>
  <c r="V104" i="5"/>
  <c r="E104" i="5"/>
  <c r="V105" i="5"/>
  <c r="E105" i="5"/>
  <c r="V106" i="5"/>
  <c r="E106" i="5"/>
  <c r="V107" i="5"/>
  <c r="E107" i="5"/>
  <c r="X107" i="5" s="1"/>
  <c r="V108" i="5"/>
  <c r="E108" i="5"/>
  <c r="V109" i="5"/>
  <c r="E109" i="5"/>
  <c r="V110" i="5"/>
  <c r="E110" i="5"/>
  <c r="V111" i="5"/>
  <c r="E111" i="5"/>
  <c r="V112" i="5"/>
  <c r="E112" i="5"/>
  <c r="V113" i="5"/>
  <c r="E113" i="5"/>
  <c r="V114" i="5"/>
  <c r="E114" i="5"/>
  <c r="V115" i="5"/>
  <c r="E115" i="5"/>
  <c r="V116" i="5"/>
  <c r="E116" i="5"/>
  <c r="V117" i="5"/>
  <c r="E117" i="5"/>
  <c r="V118" i="5"/>
  <c r="E118" i="5"/>
  <c r="V119" i="5"/>
  <c r="E119" i="5"/>
  <c r="V120" i="5"/>
  <c r="E120" i="5"/>
  <c r="V121" i="5"/>
  <c r="E121" i="5"/>
  <c r="V122" i="5"/>
  <c r="E122" i="5"/>
  <c r="V123" i="5"/>
  <c r="E123" i="5"/>
  <c r="X123" i="5" s="1"/>
  <c r="V124" i="5"/>
  <c r="E124" i="5"/>
  <c r="V125" i="5"/>
  <c r="E125" i="5"/>
  <c r="V126" i="5"/>
  <c r="E126" i="5"/>
  <c r="V127" i="5"/>
  <c r="E127" i="5"/>
  <c r="V128" i="5"/>
  <c r="E128" i="5"/>
  <c r="V129" i="5"/>
  <c r="E129" i="5"/>
  <c r="X129" i="5" s="1"/>
  <c r="V130" i="5"/>
  <c r="E130" i="5"/>
  <c r="V131" i="5"/>
  <c r="E131" i="5"/>
  <c r="V132" i="5"/>
  <c r="E132" i="5"/>
  <c r="V133" i="5"/>
  <c r="E133" i="5"/>
  <c r="V134" i="5"/>
  <c r="E134" i="5"/>
  <c r="V135" i="5"/>
  <c r="E135" i="5"/>
  <c r="V136" i="5"/>
  <c r="E136" i="5"/>
  <c r="V137" i="5"/>
  <c r="E137" i="5"/>
  <c r="V138" i="5"/>
  <c r="E138" i="5"/>
  <c r="V139" i="5"/>
  <c r="E139" i="5"/>
  <c r="X139" i="5" s="1"/>
  <c r="V140" i="5"/>
  <c r="E140" i="5"/>
  <c r="V141" i="5"/>
  <c r="E141" i="5"/>
  <c r="V142" i="5"/>
  <c r="E142" i="5"/>
  <c r="V143" i="5"/>
  <c r="E143" i="5"/>
  <c r="V144" i="5"/>
  <c r="E144" i="5"/>
  <c r="V145" i="5"/>
  <c r="E145" i="5"/>
  <c r="V146" i="5"/>
  <c r="E146" i="5"/>
  <c r="V147" i="5"/>
  <c r="E147" i="5"/>
  <c r="V148" i="5"/>
  <c r="E148" i="5"/>
  <c r="V149" i="5"/>
  <c r="E149" i="5"/>
  <c r="V150" i="5"/>
  <c r="E150" i="5"/>
  <c r="X150" i="5" s="1"/>
  <c r="V151" i="5"/>
  <c r="E151" i="5"/>
  <c r="V152" i="5"/>
  <c r="E152" i="5"/>
  <c r="V153" i="5"/>
  <c r="E153" i="5"/>
  <c r="V154" i="5"/>
  <c r="E154" i="5"/>
  <c r="V155" i="5"/>
  <c r="E155" i="5"/>
  <c r="X155" i="5" s="1"/>
  <c r="V156" i="5"/>
  <c r="E156" i="5"/>
  <c r="V157" i="5"/>
  <c r="E157" i="5"/>
  <c r="V158" i="5"/>
  <c r="E158" i="5"/>
  <c r="V159" i="5"/>
  <c r="E159" i="5"/>
  <c r="X159" i="5" s="1"/>
  <c r="V160" i="5"/>
  <c r="E160" i="5"/>
  <c r="V161" i="5"/>
  <c r="E161" i="5"/>
  <c r="V162" i="5"/>
  <c r="E162" i="5"/>
  <c r="V163" i="5"/>
  <c r="E163" i="5"/>
  <c r="V164" i="5"/>
  <c r="E164" i="5"/>
  <c r="V165" i="5"/>
  <c r="E165" i="5"/>
  <c r="V166" i="5"/>
  <c r="E166" i="5"/>
  <c r="V167" i="5"/>
  <c r="E167" i="5"/>
  <c r="V168" i="5"/>
  <c r="E168" i="5"/>
  <c r="V169" i="5"/>
  <c r="E169" i="5"/>
  <c r="V170" i="5"/>
  <c r="E170" i="5"/>
  <c r="V171" i="5"/>
  <c r="E171" i="5"/>
  <c r="X171" i="5" s="1"/>
  <c r="V172" i="5"/>
  <c r="E172" i="5"/>
  <c r="V173" i="5"/>
  <c r="E173" i="5"/>
  <c r="V174" i="5"/>
  <c r="E174" i="5"/>
  <c r="V175" i="5"/>
  <c r="E175" i="5"/>
  <c r="V176" i="5"/>
  <c r="E176" i="5"/>
  <c r="V177" i="5"/>
  <c r="E177" i="5"/>
  <c r="X177" i="5" s="1"/>
  <c r="V178" i="5"/>
  <c r="E178" i="5"/>
  <c r="V179" i="5"/>
  <c r="E179" i="5"/>
  <c r="V180" i="5"/>
  <c r="E180" i="5"/>
  <c r="V181" i="5"/>
  <c r="E181" i="5"/>
  <c r="V182" i="5"/>
  <c r="E182" i="5"/>
  <c r="V183" i="5"/>
  <c r="E183" i="5"/>
  <c r="X183" i="5" s="1"/>
  <c r="V184" i="5"/>
  <c r="E184" i="5"/>
  <c r="V185" i="5"/>
  <c r="E185" i="5"/>
  <c r="V186" i="5"/>
  <c r="E186" i="5"/>
  <c r="V187" i="5"/>
  <c r="E187" i="5"/>
  <c r="X187" i="5" s="1"/>
  <c r="V188" i="5"/>
  <c r="E188" i="5"/>
  <c r="V189" i="5"/>
  <c r="E189" i="5"/>
  <c r="V190" i="5"/>
  <c r="E190" i="5"/>
  <c r="V191" i="5"/>
  <c r="E191" i="5"/>
  <c r="V192" i="5"/>
  <c r="E192" i="5"/>
  <c r="V193" i="5"/>
  <c r="E193" i="5"/>
  <c r="V194" i="5"/>
  <c r="E194" i="5"/>
  <c r="V195" i="5"/>
  <c r="E195" i="5"/>
  <c r="X195" i="5" s="1"/>
  <c r="V196" i="5"/>
  <c r="E196" i="5"/>
  <c r="V197" i="5"/>
  <c r="E197" i="5"/>
  <c r="V198" i="5"/>
  <c r="E198" i="5"/>
  <c r="V199" i="5"/>
  <c r="E199" i="5"/>
  <c r="V200" i="5"/>
  <c r="E200" i="5"/>
  <c r="V201" i="5"/>
  <c r="E201" i="5"/>
  <c r="V202" i="5"/>
  <c r="E202" i="5"/>
  <c r="V203" i="5"/>
  <c r="E203" i="5"/>
  <c r="V204" i="5"/>
  <c r="E204" i="5"/>
  <c r="V205" i="5"/>
  <c r="E205" i="5"/>
  <c r="V206" i="5"/>
  <c r="E206" i="5"/>
  <c r="V207" i="5"/>
  <c r="E207" i="5"/>
  <c r="V208" i="5"/>
  <c r="E208" i="5"/>
  <c r="V209" i="5"/>
  <c r="E209" i="5"/>
  <c r="V210" i="5"/>
  <c r="E210" i="5"/>
  <c r="V211" i="5"/>
  <c r="E211" i="5"/>
  <c r="V212" i="5"/>
  <c r="E212" i="5"/>
  <c r="V213" i="5"/>
  <c r="E213" i="5"/>
  <c r="V214" i="5"/>
  <c r="E214" i="5"/>
  <c r="V215" i="5"/>
  <c r="E215" i="5"/>
  <c r="V216" i="5"/>
  <c r="E216" i="5"/>
  <c r="V217" i="5"/>
  <c r="E217" i="5"/>
  <c r="V218" i="5"/>
  <c r="E218" i="5"/>
  <c r="V219" i="5"/>
  <c r="E219" i="5"/>
  <c r="V220" i="5"/>
  <c r="E220" i="5"/>
  <c r="V221" i="5"/>
  <c r="E221" i="5"/>
  <c r="V222" i="5"/>
  <c r="E222" i="5"/>
  <c r="V223" i="5"/>
  <c r="E223" i="5"/>
  <c r="V224" i="5"/>
  <c r="E224" i="5"/>
  <c r="V225" i="5"/>
  <c r="E225" i="5"/>
  <c r="X225" i="5" s="1"/>
  <c r="V226" i="5"/>
  <c r="E226" i="5"/>
  <c r="V227" i="5"/>
  <c r="E227" i="5"/>
  <c r="V228" i="5"/>
  <c r="E228" i="5"/>
  <c r="V229" i="5"/>
  <c r="E229" i="5"/>
  <c r="V230" i="5"/>
  <c r="E230" i="5"/>
  <c r="V231" i="5"/>
  <c r="E231" i="5"/>
  <c r="V232" i="5"/>
  <c r="E232" i="5"/>
  <c r="V233" i="5"/>
  <c r="E233" i="5"/>
  <c r="V234" i="5"/>
  <c r="E234" i="5"/>
  <c r="V235" i="5"/>
  <c r="E235" i="5"/>
  <c r="V236" i="5"/>
  <c r="E236" i="5"/>
  <c r="V237" i="5"/>
  <c r="E237" i="5"/>
  <c r="V238" i="5"/>
  <c r="E238" i="5"/>
  <c r="V239" i="5"/>
  <c r="E239" i="5"/>
  <c r="V240" i="5"/>
  <c r="E240" i="5"/>
  <c r="V241" i="5"/>
  <c r="E241" i="5"/>
  <c r="V242" i="5"/>
  <c r="E242" i="5"/>
  <c r="V243" i="5"/>
  <c r="E243" i="5"/>
  <c r="V244" i="5"/>
  <c r="E244" i="5"/>
  <c r="V245" i="5"/>
  <c r="E245" i="5"/>
  <c r="V246" i="5"/>
  <c r="E246" i="5"/>
  <c r="V247" i="5"/>
  <c r="E247" i="5"/>
  <c r="X247" i="5" s="1"/>
  <c r="V248" i="5"/>
  <c r="E248" i="5"/>
  <c r="V249" i="5"/>
  <c r="E249" i="5"/>
  <c r="V250" i="5"/>
  <c r="E250" i="5"/>
  <c r="V251" i="5"/>
  <c r="E251" i="5"/>
  <c r="V252" i="5"/>
  <c r="E252" i="5"/>
  <c r="V253" i="5"/>
  <c r="E253" i="5"/>
  <c r="V254" i="5"/>
  <c r="E254" i="5"/>
  <c r="V255" i="5"/>
  <c r="E255" i="5"/>
  <c r="V256" i="5"/>
  <c r="E256" i="5"/>
  <c r="V257" i="5"/>
  <c r="E257" i="5"/>
  <c r="V258" i="5"/>
  <c r="E258" i="5"/>
  <c r="V259" i="5"/>
  <c r="E259" i="5"/>
  <c r="V260" i="5"/>
  <c r="E260" i="5"/>
  <c r="V261" i="5"/>
  <c r="E261" i="5"/>
  <c r="V262" i="5"/>
  <c r="E262" i="5"/>
  <c r="V263" i="5"/>
  <c r="E263" i="5"/>
  <c r="V264" i="5"/>
  <c r="E264" i="5"/>
  <c r="V265" i="5"/>
  <c r="E265" i="5"/>
  <c r="V266" i="5"/>
  <c r="E266" i="5"/>
  <c r="V267" i="5"/>
  <c r="E267" i="5"/>
  <c r="V268" i="5"/>
  <c r="E268" i="5"/>
  <c r="V269" i="5"/>
  <c r="E269" i="5"/>
  <c r="V270" i="5"/>
  <c r="E270" i="5"/>
  <c r="V271" i="5"/>
  <c r="E271" i="5"/>
  <c r="X271" i="5" s="1"/>
  <c r="V272" i="5"/>
  <c r="E272" i="5"/>
  <c r="V273" i="5"/>
  <c r="E273" i="5"/>
  <c r="V274" i="5"/>
  <c r="E274" i="5"/>
  <c r="V275" i="5"/>
  <c r="E275" i="5"/>
  <c r="V276" i="5"/>
  <c r="E276" i="5"/>
  <c r="V277" i="5"/>
  <c r="E277" i="5"/>
  <c r="V278" i="5"/>
  <c r="E278" i="5"/>
  <c r="V279" i="5"/>
  <c r="E279" i="5"/>
  <c r="V280" i="5"/>
  <c r="E280" i="5"/>
  <c r="V281" i="5"/>
  <c r="E281" i="5"/>
  <c r="V282" i="5"/>
  <c r="E282" i="5"/>
  <c r="V283" i="5"/>
  <c r="E283" i="5"/>
  <c r="V284" i="5"/>
  <c r="E284" i="5"/>
  <c r="V285" i="5"/>
  <c r="E285" i="5"/>
  <c r="V286" i="5"/>
  <c r="E286" i="5"/>
  <c r="V287" i="5"/>
  <c r="E287" i="5"/>
  <c r="V288" i="5"/>
  <c r="E288" i="5"/>
  <c r="V289" i="5"/>
  <c r="E289" i="5"/>
  <c r="V290" i="5"/>
  <c r="E290" i="5"/>
  <c r="V291" i="5"/>
  <c r="E291" i="5"/>
  <c r="V292" i="5"/>
  <c r="E292" i="5"/>
  <c r="V293" i="5"/>
  <c r="E293" i="5"/>
  <c r="V294" i="5"/>
  <c r="E294" i="5"/>
  <c r="V295" i="5"/>
  <c r="E295" i="5"/>
  <c r="V296" i="5"/>
  <c r="E296" i="5"/>
  <c r="V297" i="5"/>
  <c r="E297" i="5"/>
  <c r="V298" i="5"/>
  <c r="E298" i="5"/>
  <c r="V299" i="5"/>
  <c r="E299" i="5"/>
  <c r="V300" i="5"/>
  <c r="E300" i="5"/>
  <c r="V301" i="5"/>
  <c r="E301" i="5"/>
  <c r="V302" i="5"/>
  <c r="E302" i="5"/>
  <c r="V303" i="5"/>
  <c r="E303" i="5"/>
  <c r="V304" i="5"/>
  <c r="E304" i="5"/>
  <c r="V305" i="5"/>
  <c r="E305" i="5"/>
  <c r="V306" i="5"/>
  <c r="E306" i="5"/>
  <c r="V307" i="5"/>
  <c r="E307" i="5"/>
  <c r="V308" i="5"/>
  <c r="E308" i="5"/>
  <c r="V309" i="5"/>
  <c r="E309" i="5"/>
  <c r="V310" i="5"/>
  <c r="E310" i="5"/>
  <c r="V311" i="5"/>
  <c r="E311" i="5"/>
  <c r="V312" i="5"/>
  <c r="E312" i="5"/>
  <c r="V313" i="5"/>
  <c r="E313" i="5"/>
  <c r="V314" i="5"/>
  <c r="E314" i="5"/>
  <c r="V315" i="5"/>
  <c r="E315" i="5"/>
  <c r="V316" i="5"/>
  <c r="E316" i="5"/>
  <c r="V317" i="5"/>
  <c r="E317" i="5"/>
  <c r="V318" i="5"/>
  <c r="E318" i="5"/>
  <c r="V319" i="5"/>
  <c r="E319" i="5"/>
  <c r="V320" i="5"/>
  <c r="E320" i="5"/>
  <c r="V321" i="5"/>
  <c r="E321" i="5"/>
  <c r="V322" i="5"/>
  <c r="E322" i="5"/>
  <c r="V323" i="5"/>
  <c r="E323" i="5"/>
  <c r="V324" i="5"/>
  <c r="E324" i="5"/>
  <c r="V325" i="5"/>
  <c r="E325" i="5"/>
  <c r="V326" i="5"/>
  <c r="E326" i="5"/>
  <c r="V327" i="5"/>
  <c r="E327" i="5"/>
  <c r="V328" i="5"/>
  <c r="E328" i="5"/>
  <c r="V329" i="5"/>
  <c r="E329" i="5"/>
  <c r="V330" i="5"/>
  <c r="E330" i="5"/>
  <c r="V331" i="5"/>
  <c r="E331" i="5"/>
  <c r="V332" i="5"/>
  <c r="E332" i="5"/>
  <c r="V333" i="5"/>
  <c r="E333" i="5"/>
  <c r="V334" i="5"/>
  <c r="E334" i="5"/>
  <c r="V335" i="5"/>
  <c r="E335" i="5"/>
  <c r="V336" i="5"/>
  <c r="E336" i="5"/>
  <c r="V337" i="5"/>
  <c r="E337" i="5"/>
  <c r="V338" i="5"/>
  <c r="E338" i="5"/>
  <c r="V339" i="5"/>
  <c r="E339" i="5"/>
  <c r="V340" i="5"/>
  <c r="E340" i="5"/>
  <c r="V341" i="5"/>
  <c r="E341" i="5"/>
  <c r="V342" i="5"/>
  <c r="E342" i="5"/>
  <c r="V343" i="5"/>
  <c r="E343" i="5"/>
  <c r="V344" i="5"/>
  <c r="E344" i="5"/>
  <c r="V345" i="5"/>
  <c r="E345" i="5"/>
  <c r="V346" i="5"/>
  <c r="E346" i="5"/>
  <c r="V347" i="5"/>
  <c r="E347" i="5"/>
  <c r="V348" i="5"/>
  <c r="E348" i="5"/>
  <c r="V349" i="5"/>
  <c r="E349" i="5"/>
  <c r="V350" i="5"/>
  <c r="E350" i="5"/>
  <c r="V351" i="5"/>
  <c r="E351" i="5"/>
  <c r="V352" i="5"/>
  <c r="E352" i="5"/>
  <c r="V353" i="5"/>
  <c r="E353" i="5"/>
  <c r="V354" i="5"/>
  <c r="E354" i="5"/>
  <c r="V355" i="5"/>
  <c r="E355" i="5"/>
  <c r="V356" i="5"/>
  <c r="E356" i="5"/>
  <c r="V357" i="5"/>
  <c r="E357" i="5"/>
  <c r="V358" i="5"/>
  <c r="E358" i="5"/>
  <c r="V359" i="5"/>
  <c r="E359" i="5"/>
  <c r="V360" i="5"/>
  <c r="E360" i="5"/>
  <c r="V361" i="5"/>
  <c r="E361" i="5"/>
  <c r="V362" i="5"/>
  <c r="E362" i="5"/>
  <c r="V363" i="5"/>
  <c r="E363" i="5"/>
  <c r="V364" i="5"/>
  <c r="E364" i="5"/>
  <c r="V365" i="5"/>
  <c r="E365" i="5"/>
  <c r="V366" i="5"/>
  <c r="E366" i="5"/>
  <c r="V367" i="5"/>
  <c r="E367" i="5"/>
  <c r="V368" i="5"/>
  <c r="E368" i="5"/>
  <c r="V369" i="5"/>
  <c r="E369" i="5"/>
  <c r="V370" i="5"/>
  <c r="E370" i="5"/>
  <c r="V371" i="5"/>
  <c r="E371" i="5"/>
  <c r="V372" i="5"/>
  <c r="E372" i="5"/>
  <c r="V373" i="5"/>
  <c r="E373" i="5"/>
  <c r="V374" i="5"/>
  <c r="E374" i="5"/>
  <c r="V375" i="5"/>
  <c r="E375" i="5"/>
  <c r="V376" i="5"/>
  <c r="E376" i="5"/>
  <c r="V377" i="5"/>
  <c r="E377" i="5"/>
  <c r="V378" i="5"/>
  <c r="E378" i="5"/>
  <c r="V379" i="5"/>
  <c r="E379" i="5"/>
  <c r="V380" i="5"/>
  <c r="E380" i="5"/>
  <c r="V381" i="5"/>
  <c r="E381" i="5"/>
  <c r="V382" i="5"/>
  <c r="E382" i="5"/>
  <c r="V383" i="5"/>
  <c r="E383" i="5"/>
  <c r="V384" i="5"/>
  <c r="E384" i="5"/>
  <c r="V385" i="5"/>
  <c r="E385" i="5"/>
  <c r="V386" i="5"/>
  <c r="E386" i="5"/>
  <c r="V387" i="5"/>
  <c r="E387" i="5"/>
  <c r="V388" i="5"/>
  <c r="E388" i="5"/>
  <c r="V389" i="5"/>
  <c r="E389" i="5"/>
  <c r="V390" i="5"/>
  <c r="E390" i="5"/>
  <c r="V391" i="5"/>
  <c r="E391" i="5"/>
  <c r="V392" i="5"/>
  <c r="E392" i="5"/>
  <c r="X392" i="5" s="1"/>
  <c r="V393" i="5"/>
  <c r="E393" i="5"/>
  <c r="V394" i="5"/>
  <c r="E394" i="5"/>
  <c r="V395" i="5"/>
  <c r="E395" i="5"/>
  <c r="V396" i="5"/>
  <c r="E396" i="5"/>
  <c r="V397" i="5"/>
  <c r="E397" i="5"/>
  <c r="V398" i="5"/>
  <c r="E398" i="5"/>
  <c r="V399" i="5"/>
  <c r="E399" i="5"/>
  <c r="V400" i="5"/>
  <c r="E400" i="5"/>
  <c r="V401" i="5"/>
  <c r="E401" i="5"/>
  <c r="V402" i="5"/>
  <c r="E402" i="5"/>
  <c r="V403" i="5"/>
  <c r="E403" i="5"/>
  <c r="V404" i="5"/>
  <c r="E404" i="5"/>
  <c r="V405" i="5"/>
  <c r="E405" i="5"/>
  <c r="V406" i="5"/>
  <c r="E406" i="5"/>
  <c r="V407" i="5"/>
  <c r="E407" i="5"/>
  <c r="V408" i="5"/>
  <c r="E408" i="5"/>
  <c r="V409" i="5"/>
  <c r="E409" i="5"/>
  <c r="V410" i="5"/>
  <c r="E410" i="5"/>
  <c r="V411" i="5"/>
  <c r="E411" i="5"/>
  <c r="V412" i="5"/>
  <c r="E412" i="5"/>
  <c r="V413" i="5"/>
  <c r="E413" i="5"/>
  <c r="X413" i="5" s="1"/>
  <c r="V414" i="5"/>
  <c r="E414" i="5"/>
  <c r="V415" i="5"/>
  <c r="E415" i="5"/>
  <c r="V416" i="5"/>
  <c r="E416" i="5"/>
  <c r="V417" i="5"/>
  <c r="E417" i="5"/>
  <c r="V418" i="5"/>
  <c r="E418" i="5"/>
  <c r="V419" i="5"/>
  <c r="E419" i="5"/>
  <c r="V420" i="5"/>
  <c r="E420" i="5"/>
  <c r="V421" i="5"/>
  <c r="E421" i="5"/>
  <c r="V422" i="5"/>
  <c r="E422" i="5"/>
  <c r="V423" i="5"/>
  <c r="E423" i="5"/>
  <c r="V424" i="5"/>
  <c r="E424" i="5"/>
  <c r="V425" i="5"/>
  <c r="E425" i="5"/>
  <c r="V426" i="5"/>
  <c r="E426" i="5"/>
  <c r="V427" i="5"/>
  <c r="E427" i="5"/>
  <c r="V428" i="5"/>
  <c r="E428" i="5"/>
  <c r="V429" i="5"/>
  <c r="E429" i="5"/>
  <c r="V430" i="5"/>
  <c r="E430" i="5"/>
  <c r="V431" i="5"/>
  <c r="E431" i="5"/>
  <c r="V432" i="5"/>
  <c r="E432" i="5"/>
  <c r="V433" i="5"/>
  <c r="E433" i="5"/>
  <c r="V434" i="5"/>
  <c r="E434" i="5"/>
  <c r="V435" i="5"/>
  <c r="E435" i="5"/>
  <c r="V436" i="5"/>
  <c r="E436" i="5"/>
  <c r="V437" i="5"/>
  <c r="E437" i="5"/>
  <c r="V438" i="5"/>
  <c r="E438" i="5"/>
  <c r="V439" i="5"/>
  <c r="E439" i="5"/>
  <c r="V440" i="5"/>
  <c r="E440" i="5"/>
  <c r="V441" i="5"/>
  <c r="E441" i="5"/>
  <c r="V442" i="5"/>
  <c r="E442" i="5"/>
  <c r="V443" i="5"/>
  <c r="E443" i="5"/>
  <c r="V444" i="5"/>
  <c r="E444" i="5"/>
  <c r="V445" i="5"/>
  <c r="E445" i="5"/>
  <c r="V446" i="5"/>
  <c r="E446" i="5"/>
  <c r="V447" i="5"/>
  <c r="E447" i="5"/>
  <c r="V448" i="5"/>
  <c r="E448" i="5"/>
  <c r="V449" i="5"/>
  <c r="E449" i="5"/>
  <c r="V450" i="5"/>
  <c r="E450" i="5"/>
  <c r="V451" i="5"/>
  <c r="E451" i="5"/>
  <c r="V452" i="5"/>
  <c r="E452" i="5"/>
  <c r="V453" i="5"/>
  <c r="E453" i="5"/>
  <c r="V454" i="5"/>
  <c r="E454" i="5"/>
  <c r="V455" i="5"/>
  <c r="E455" i="5"/>
  <c r="V456" i="5"/>
  <c r="E456" i="5"/>
  <c r="V457" i="5"/>
  <c r="E457" i="5"/>
  <c r="V458" i="5"/>
  <c r="E458" i="5"/>
  <c r="V459" i="5"/>
  <c r="E459" i="5"/>
  <c r="V460" i="5"/>
  <c r="E460" i="5"/>
  <c r="V461" i="5"/>
  <c r="E461" i="5"/>
  <c r="V462" i="5"/>
  <c r="E462" i="5"/>
  <c r="V463" i="5"/>
  <c r="E463" i="5"/>
  <c r="V464" i="5"/>
  <c r="E464" i="5"/>
  <c r="V465" i="5"/>
  <c r="E465" i="5"/>
  <c r="V466" i="5"/>
  <c r="E466" i="5"/>
  <c r="V467" i="5"/>
  <c r="E467" i="5"/>
  <c r="V468" i="5"/>
  <c r="E468" i="5"/>
  <c r="V469" i="5"/>
  <c r="E469" i="5"/>
  <c r="V470" i="5"/>
  <c r="E470" i="5"/>
  <c r="V471" i="5"/>
  <c r="E471" i="5"/>
  <c r="V472" i="5"/>
  <c r="E472" i="5"/>
  <c r="V473" i="5"/>
  <c r="E473" i="5"/>
  <c r="V474" i="5"/>
  <c r="E474" i="5"/>
  <c r="V475" i="5"/>
  <c r="E475" i="5"/>
  <c r="V476" i="5"/>
  <c r="E476" i="5"/>
  <c r="V477" i="5"/>
  <c r="E477" i="5"/>
  <c r="V478" i="5"/>
  <c r="E478" i="5"/>
  <c r="V479" i="5"/>
  <c r="E479" i="5"/>
  <c r="V480" i="5"/>
  <c r="E480" i="5"/>
  <c r="V481" i="5"/>
  <c r="E481" i="5"/>
  <c r="V482" i="5"/>
  <c r="E482" i="5"/>
  <c r="V483" i="5"/>
  <c r="E483" i="5"/>
  <c r="V484" i="5"/>
  <c r="E484" i="5"/>
  <c r="V485" i="5"/>
  <c r="E485" i="5"/>
  <c r="V486" i="5"/>
  <c r="E486" i="5"/>
  <c r="V487" i="5"/>
  <c r="E487" i="5"/>
  <c r="V488" i="5"/>
  <c r="E488" i="5"/>
  <c r="V489" i="5"/>
  <c r="E489" i="5"/>
  <c r="V490" i="5"/>
  <c r="E490" i="5"/>
  <c r="V491" i="5"/>
  <c r="E491" i="5"/>
  <c r="V492" i="5"/>
  <c r="E492" i="5"/>
  <c r="V493" i="5"/>
  <c r="E493" i="5"/>
  <c r="V494" i="5"/>
  <c r="E494" i="5"/>
  <c r="V495" i="5"/>
  <c r="E495" i="5"/>
  <c r="V496" i="5"/>
  <c r="E496" i="5"/>
  <c r="V497" i="5"/>
  <c r="E497" i="5"/>
  <c r="V498" i="5"/>
  <c r="E498" i="5"/>
  <c r="V499" i="5"/>
  <c r="E499" i="5"/>
  <c r="V500" i="5"/>
  <c r="E500" i="5"/>
  <c r="V501" i="5"/>
  <c r="E501" i="5"/>
  <c r="V502" i="5"/>
  <c r="E502" i="5"/>
  <c r="V503" i="5"/>
  <c r="E503" i="5"/>
  <c r="V504" i="5"/>
  <c r="E504" i="5"/>
  <c r="V505" i="5"/>
  <c r="E505" i="5"/>
  <c r="V506" i="5"/>
  <c r="E506" i="5"/>
  <c r="V507" i="5"/>
  <c r="E507" i="5"/>
  <c r="V508" i="5"/>
  <c r="E508" i="5"/>
  <c r="V509" i="5"/>
  <c r="E509" i="5"/>
  <c r="V510" i="5"/>
  <c r="E510" i="5"/>
  <c r="V511" i="5"/>
  <c r="E511" i="5"/>
  <c r="V512" i="5"/>
  <c r="E512" i="5"/>
  <c r="V513" i="5"/>
  <c r="E513" i="5"/>
  <c r="V514" i="5"/>
  <c r="E514" i="5"/>
  <c r="V515" i="5"/>
  <c r="E515" i="5"/>
  <c r="V516" i="5"/>
  <c r="E516" i="5"/>
  <c r="V517" i="5"/>
  <c r="E517" i="5"/>
  <c r="V518" i="5"/>
  <c r="E518" i="5"/>
  <c r="V519" i="5"/>
  <c r="E519" i="5"/>
  <c r="V520" i="5"/>
  <c r="E520" i="5"/>
  <c r="V521" i="5"/>
  <c r="E521" i="5"/>
  <c r="V522" i="5"/>
  <c r="E522" i="5"/>
  <c r="V523" i="5"/>
  <c r="E523" i="5"/>
  <c r="V524" i="5"/>
  <c r="E524" i="5"/>
  <c r="V525" i="5"/>
  <c r="E525" i="5"/>
  <c r="V526" i="5"/>
  <c r="E526" i="5"/>
  <c r="V527" i="5"/>
  <c r="E527" i="5"/>
  <c r="V528" i="5"/>
  <c r="E528" i="5"/>
  <c r="V529" i="5"/>
  <c r="E529" i="5"/>
  <c r="V530" i="5"/>
  <c r="E530" i="5"/>
  <c r="V531" i="5"/>
  <c r="E531" i="5"/>
  <c r="V532" i="5"/>
  <c r="E532" i="5"/>
  <c r="V533" i="5"/>
  <c r="E533" i="5"/>
  <c r="V534" i="5"/>
  <c r="E534" i="5"/>
  <c r="V535" i="5"/>
  <c r="E535" i="5"/>
  <c r="V536" i="5"/>
  <c r="E536" i="5"/>
  <c r="V537" i="5"/>
  <c r="E537" i="5"/>
  <c r="V538" i="5"/>
  <c r="E538" i="5"/>
  <c r="V539" i="5"/>
  <c r="E539" i="5"/>
  <c r="V540" i="5"/>
  <c r="E540" i="5"/>
  <c r="V541" i="5"/>
  <c r="E541" i="5"/>
  <c r="V542" i="5"/>
  <c r="E542" i="5"/>
  <c r="V543" i="5"/>
  <c r="E543" i="5"/>
  <c r="X543" i="5" s="1"/>
  <c r="V544" i="5"/>
  <c r="E544" i="5"/>
  <c r="V545" i="5"/>
  <c r="E545" i="5"/>
  <c r="V546" i="5"/>
  <c r="E546" i="5"/>
  <c r="V547" i="5"/>
  <c r="E547" i="5"/>
  <c r="V548" i="5"/>
  <c r="E548" i="5"/>
  <c r="V549" i="5"/>
  <c r="E549" i="5"/>
  <c r="V550" i="5"/>
  <c r="E550" i="5"/>
  <c r="V551" i="5"/>
  <c r="E551" i="5"/>
  <c r="V552" i="5"/>
  <c r="E552" i="5"/>
  <c r="V553" i="5"/>
  <c r="E553" i="5"/>
  <c r="V554" i="5"/>
  <c r="E554" i="5"/>
  <c r="V555" i="5"/>
  <c r="E555" i="5"/>
  <c r="V556" i="5"/>
  <c r="E556" i="5"/>
  <c r="V557" i="5"/>
  <c r="E557" i="5"/>
  <c r="V558" i="5"/>
  <c r="E558" i="5"/>
  <c r="V559" i="5"/>
  <c r="E559" i="5"/>
  <c r="V560" i="5"/>
  <c r="E560" i="5"/>
  <c r="V561" i="5"/>
  <c r="E561" i="5"/>
  <c r="V562" i="5"/>
  <c r="E562" i="5"/>
  <c r="V563" i="5"/>
  <c r="E563" i="5"/>
  <c r="V564" i="5"/>
  <c r="E564" i="5"/>
  <c r="V565" i="5"/>
  <c r="E565" i="5"/>
  <c r="V566" i="5"/>
  <c r="E566" i="5"/>
  <c r="V567" i="5"/>
  <c r="E567" i="5"/>
  <c r="V568" i="5"/>
  <c r="E568" i="5"/>
  <c r="V569" i="5"/>
  <c r="E569" i="5"/>
  <c r="V570" i="5"/>
  <c r="E570" i="5"/>
  <c r="V571" i="5"/>
  <c r="E571" i="5"/>
  <c r="V572" i="5"/>
  <c r="E572" i="5"/>
  <c r="V573" i="5"/>
  <c r="E573" i="5"/>
  <c r="V574" i="5"/>
  <c r="E574" i="5"/>
  <c r="V575" i="5"/>
  <c r="E575" i="5"/>
  <c r="V576" i="5"/>
  <c r="E576" i="5"/>
  <c r="V577" i="5"/>
  <c r="E577" i="5"/>
  <c r="V578" i="5"/>
  <c r="E578" i="5"/>
  <c r="V579" i="5"/>
  <c r="E579" i="5"/>
  <c r="V580" i="5"/>
  <c r="E580" i="5"/>
  <c r="V581" i="5"/>
  <c r="E581" i="5"/>
  <c r="V582" i="5"/>
  <c r="E582" i="5"/>
  <c r="V583" i="5"/>
  <c r="E583" i="5"/>
  <c r="V584" i="5"/>
  <c r="E584" i="5"/>
  <c r="V585" i="5"/>
  <c r="E585" i="5"/>
  <c r="V586" i="5"/>
  <c r="E586" i="5"/>
  <c r="V587" i="5"/>
  <c r="E587" i="5"/>
  <c r="V588" i="5"/>
  <c r="E588" i="5"/>
  <c r="V589" i="5"/>
  <c r="E589" i="5"/>
  <c r="V590" i="5"/>
  <c r="E590" i="5"/>
  <c r="V591" i="5"/>
  <c r="E591" i="5"/>
  <c r="V592" i="5"/>
  <c r="E592" i="5"/>
  <c r="V593" i="5"/>
  <c r="E593" i="5"/>
  <c r="V594" i="5"/>
  <c r="E594" i="5"/>
  <c r="V595" i="5"/>
  <c r="E595" i="5"/>
  <c r="V596" i="5"/>
  <c r="E596" i="5"/>
  <c r="V597" i="5"/>
  <c r="E597" i="5"/>
  <c r="V598" i="5"/>
  <c r="E598" i="5"/>
  <c r="V599" i="5"/>
  <c r="E599" i="5"/>
  <c r="V600" i="5"/>
  <c r="E600" i="5"/>
  <c r="V601" i="5"/>
  <c r="E601" i="5"/>
  <c r="V602" i="5"/>
  <c r="E602" i="5"/>
  <c r="V603" i="5"/>
  <c r="E603" i="5"/>
  <c r="V604" i="5"/>
  <c r="E604" i="5"/>
  <c r="V605" i="5"/>
  <c r="E605" i="5"/>
  <c r="V606" i="5"/>
  <c r="E606" i="5"/>
  <c r="V607" i="5"/>
  <c r="E607" i="5"/>
  <c r="V608" i="5"/>
  <c r="E608" i="5"/>
  <c r="V609" i="5"/>
  <c r="E609" i="5"/>
  <c r="V610" i="5"/>
  <c r="E610" i="5"/>
  <c r="V611" i="5"/>
  <c r="E611" i="5"/>
  <c r="V612" i="5"/>
  <c r="E612" i="5"/>
  <c r="V613" i="5"/>
  <c r="E613" i="5"/>
  <c r="V614" i="5"/>
  <c r="E614" i="5"/>
  <c r="V615" i="5"/>
  <c r="E615" i="5"/>
  <c r="V616" i="5"/>
  <c r="E616" i="5"/>
  <c r="V617" i="5"/>
  <c r="E617" i="5"/>
  <c r="V618" i="5"/>
  <c r="E618" i="5"/>
  <c r="V619" i="5"/>
  <c r="E619" i="5"/>
  <c r="V620" i="5"/>
  <c r="E620" i="5"/>
  <c r="X620" i="5" s="1"/>
  <c r="V621" i="5"/>
  <c r="E621" i="5"/>
  <c r="V622" i="5"/>
  <c r="E622" i="5"/>
  <c r="V623" i="5"/>
  <c r="E623" i="5"/>
  <c r="V624" i="5"/>
  <c r="E624" i="5"/>
  <c r="V625" i="5"/>
  <c r="E625" i="5"/>
  <c r="V626" i="5"/>
  <c r="E626" i="5"/>
  <c r="V627" i="5"/>
  <c r="E627" i="5"/>
  <c r="V628" i="5"/>
  <c r="E628" i="5"/>
  <c r="V629" i="5"/>
  <c r="E629" i="5"/>
  <c r="V630" i="5"/>
  <c r="E630" i="5"/>
  <c r="V631" i="5"/>
  <c r="E631" i="5"/>
  <c r="V632" i="5"/>
  <c r="E632" i="5"/>
  <c r="V633" i="5"/>
  <c r="E633" i="5"/>
  <c r="V634" i="5"/>
  <c r="E634" i="5"/>
  <c r="V635" i="5"/>
  <c r="E635" i="5"/>
  <c r="V636" i="5"/>
  <c r="E636" i="5"/>
  <c r="V637" i="5"/>
  <c r="E637" i="5"/>
  <c r="V638" i="5"/>
  <c r="E638" i="5"/>
  <c r="V639" i="5"/>
  <c r="E639" i="5"/>
  <c r="V640" i="5"/>
  <c r="E640" i="5"/>
  <c r="V641" i="5"/>
  <c r="E641" i="5"/>
  <c r="V642" i="5"/>
  <c r="E642" i="5"/>
  <c r="V643" i="5"/>
  <c r="E643" i="5"/>
  <c r="V644" i="5"/>
  <c r="E644" i="5"/>
  <c r="V645" i="5"/>
  <c r="E645" i="5"/>
  <c r="V646" i="5"/>
  <c r="E646" i="5"/>
  <c r="V647" i="5"/>
  <c r="E647" i="5"/>
  <c r="V648" i="5"/>
  <c r="E648" i="5"/>
  <c r="V649" i="5"/>
  <c r="E649" i="5"/>
  <c r="V650" i="5"/>
  <c r="E650" i="5"/>
  <c r="V651" i="5"/>
  <c r="E651" i="5"/>
  <c r="V652" i="5"/>
  <c r="E652" i="5"/>
  <c r="V653" i="5"/>
  <c r="E653" i="5"/>
  <c r="V654" i="5"/>
  <c r="E654" i="5"/>
  <c r="V655" i="5"/>
  <c r="E655" i="5"/>
  <c r="V656" i="5"/>
  <c r="E656" i="5"/>
  <c r="V657" i="5"/>
  <c r="E657" i="5"/>
  <c r="V658" i="5"/>
  <c r="E658" i="5"/>
  <c r="X658" i="5" s="1"/>
  <c r="V659" i="5"/>
  <c r="E659" i="5"/>
  <c r="V660" i="5"/>
  <c r="E660" i="5"/>
  <c r="V661" i="5"/>
  <c r="E661" i="5"/>
  <c r="V662" i="5"/>
  <c r="E662" i="5"/>
  <c r="V663" i="5"/>
  <c r="E663" i="5"/>
  <c r="V664" i="5"/>
  <c r="E664" i="5"/>
  <c r="V665" i="5"/>
  <c r="E665" i="5"/>
  <c r="V666" i="5"/>
  <c r="E666" i="5"/>
  <c r="V667" i="5"/>
  <c r="E667" i="5"/>
  <c r="V668" i="5"/>
  <c r="E668" i="5"/>
  <c r="V669" i="5"/>
  <c r="E669" i="5"/>
  <c r="V670" i="5"/>
  <c r="E670" i="5"/>
  <c r="V671" i="5"/>
  <c r="E671" i="5"/>
  <c r="V672" i="5"/>
  <c r="E672" i="5"/>
  <c r="V673" i="5"/>
  <c r="E673" i="5"/>
  <c r="V674" i="5"/>
  <c r="E674" i="5"/>
  <c r="V675" i="5"/>
  <c r="E675" i="5"/>
  <c r="V676" i="5"/>
  <c r="E676" i="5"/>
  <c r="V677" i="5"/>
  <c r="E677" i="5"/>
  <c r="V678" i="5"/>
  <c r="E678" i="5"/>
  <c r="V679" i="5"/>
  <c r="E679" i="5"/>
  <c r="V680" i="5"/>
  <c r="E680" i="5"/>
  <c r="V681" i="5"/>
  <c r="E681" i="5"/>
  <c r="V682" i="5"/>
  <c r="E682" i="5"/>
  <c r="V683" i="5"/>
  <c r="E683" i="5"/>
  <c r="V684" i="5"/>
  <c r="E684" i="5"/>
  <c r="V685" i="5"/>
  <c r="E685" i="5"/>
  <c r="V686" i="5"/>
  <c r="E686" i="5"/>
  <c r="V687" i="5"/>
  <c r="E687" i="5"/>
  <c r="V688" i="5"/>
  <c r="E688" i="5"/>
  <c r="V689" i="5"/>
  <c r="E689" i="5"/>
  <c r="V690" i="5"/>
  <c r="E690" i="5"/>
  <c r="V691" i="5"/>
  <c r="E691" i="5"/>
  <c r="V692" i="5"/>
  <c r="E692" i="5"/>
  <c r="V693" i="5"/>
  <c r="E693" i="5"/>
  <c r="V694" i="5"/>
  <c r="E694" i="5"/>
  <c r="V695" i="5"/>
  <c r="E695" i="5"/>
  <c r="V696" i="5"/>
  <c r="E696" i="5"/>
  <c r="V697" i="5"/>
  <c r="E697" i="5"/>
  <c r="V698" i="5"/>
  <c r="E698" i="5"/>
  <c r="V699" i="5"/>
  <c r="E699" i="5"/>
  <c r="V700" i="5"/>
  <c r="E700" i="5"/>
  <c r="V701" i="5"/>
  <c r="E701" i="5"/>
  <c r="V702" i="5"/>
  <c r="E702" i="5"/>
  <c r="V703" i="5"/>
  <c r="E703" i="5"/>
  <c r="V704" i="5"/>
  <c r="E704" i="5"/>
  <c r="V705" i="5"/>
  <c r="E705" i="5"/>
  <c r="V706" i="5"/>
  <c r="E706" i="5"/>
  <c r="V707" i="5"/>
  <c r="E707" i="5"/>
  <c r="V708" i="5"/>
  <c r="E708" i="5"/>
  <c r="V709" i="5"/>
  <c r="E709" i="5"/>
  <c r="V710" i="5"/>
  <c r="E710" i="5"/>
  <c r="V711" i="5"/>
  <c r="E711" i="5"/>
  <c r="V712" i="5"/>
  <c r="E712" i="5"/>
  <c r="V713" i="5"/>
  <c r="E713" i="5"/>
  <c r="V714" i="5"/>
  <c r="E714" i="5"/>
  <c r="V715" i="5"/>
  <c r="E715" i="5"/>
  <c r="V716" i="5"/>
  <c r="E716" i="5"/>
  <c r="V717" i="5"/>
  <c r="E717" i="5"/>
  <c r="V718" i="5"/>
  <c r="E718" i="5"/>
  <c r="V719" i="5"/>
  <c r="E719" i="5"/>
  <c r="V720" i="5"/>
  <c r="E720" i="5"/>
  <c r="V721" i="5"/>
  <c r="E721" i="5"/>
  <c r="V722" i="5"/>
  <c r="E722" i="5"/>
  <c r="V723" i="5"/>
  <c r="E723" i="5"/>
  <c r="V724" i="5"/>
  <c r="E724" i="5"/>
  <c r="V725" i="5"/>
  <c r="E725" i="5"/>
  <c r="V726" i="5"/>
  <c r="E726" i="5"/>
  <c r="V727" i="5"/>
  <c r="E727" i="5"/>
  <c r="V728" i="5"/>
  <c r="E728" i="5"/>
  <c r="V729" i="5"/>
  <c r="E729" i="5"/>
  <c r="V730" i="5"/>
  <c r="E730" i="5"/>
  <c r="V731" i="5"/>
  <c r="E731" i="5"/>
  <c r="V732" i="5"/>
  <c r="E732" i="5"/>
  <c r="V733" i="5"/>
  <c r="E733" i="5"/>
  <c r="V734" i="5"/>
  <c r="E734" i="5"/>
  <c r="V735" i="5"/>
  <c r="E735" i="5"/>
  <c r="V736" i="5"/>
  <c r="E736" i="5"/>
  <c r="V737" i="5"/>
  <c r="E737" i="5"/>
  <c r="V738" i="5"/>
  <c r="E738" i="5"/>
  <c r="V739" i="5"/>
  <c r="E739" i="5"/>
  <c r="V740" i="5"/>
  <c r="E740" i="5"/>
  <c r="V741" i="5"/>
  <c r="E741" i="5"/>
  <c r="V742" i="5"/>
  <c r="E742" i="5"/>
  <c r="V743" i="5"/>
  <c r="E743" i="5"/>
  <c r="V744" i="5"/>
  <c r="E744" i="5"/>
  <c r="V745" i="5"/>
  <c r="E745" i="5"/>
  <c r="V746" i="5"/>
  <c r="E746" i="5"/>
  <c r="V747" i="5"/>
  <c r="E747" i="5"/>
  <c r="V748" i="5"/>
  <c r="E748" i="5"/>
  <c r="V749" i="5"/>
  <c r="E749" i="5"/>
  <c r="V750" i="5"/>
  <c r="E750" i="5"/>
  <c r="V751" i="5"/>
  <c r="E751" i="5"/>
  <c r="V752" i="5"/>
  <c r="E752" i="5"/>
  <c r="V753" i="5"/>
  <c r="E753" i="5"/>
  <c r="V754" i="5"/>
  <c r="E754" i="5"/>
  <c r="V755" i="5"/>
  <c r="E755" i="5"/>
  <c r="V756" i="5"/>
  <c r="E756" i="5"/>
  <c r="V757" i="5"/>
  <c r="E757" i="5"/>
  <c r="V758" i="5"/>
  <c r="E758" i="5"/>
  <c r="V759" i="5"/>
  <c r="E759" i="5"/>
  <c r="V760" i="5"/>
  <c r="E760" i="5"/>
  <c r="V761" i="5"/>
  <c r="E761" i="5"/>
  <c r="V762" i="5"/>
  <c r="E762" i="5"/>
  <c r="V763" i="5"/>
  <c r="E763" i="5"/>
  <c r="V764" i="5"/>
  <c r="E764" i="5"/>
  <c r="V765" i="5"/>
  <c r="E765" i="5"/>
  <c r="V766" i="5"/>
  <c r="E766" i="5"/>
  <c r="V767" i="5"/>
  <c r="E767" i="5"/>
  <c r="V768" i="5"/>
  <c r="E768" i="5"/>
  <c r="V769" i="5"/>
  <c r="E769" i="5"/>
  <c r="V770" i="5"/>
  <c r="E770" i="5"/>
  <c r="V771" i="5"/>
  <c r="E771" i="5"/>
  <c r="V772" i="5"/>
  <c r="E772" i="5"/>
  <c r="V773" i="5"/>
  <c r="E773" i="5"/>
  <c r="V774" i="5"/>
  <c r="E774" i="5"/>
  <c r="V775" i="5"/>
  <c r="E775" i="5"/>
  <c r="V776" i="5"/>
  <c r="E776" i="5"/>
  <c r="V777" i="5"/>
  <c r="E777" i="5"/>
  <c r="V778" i="5"/>
  <c r="E778" i="5"/>
  <c r="V779" i="5"/>
  <c r="E779" i="5"/>
  <c r="V780" i="5"/>
  <c r="E780" i="5"/>
  <c r="X780" i="5" s="1"/>
  <c r="V781" i="5"/>
  <c r="E781" i="5"/>
  <c r="V782" i="5"/>
  <c r="E782" i="5"/>
  <c r="X782" i="5" s="1"/>
  <c r="V783" i="5"/>
  <c r="E783" i="5"/>
  <c r="V784" i="5"/>
  <c r="E784" i="5"/>
  <c r="V785" i="5"/>
  <c r="E785" i="5"/>
  <c r="V786" i="5"/>
  <c r="E786" i="5"/>
  <c r="V787" i="5"/>
  <c r="E787" i="5"/>
  <c r="V788" i="5"/>
  <c r="E788" i="5"/>
  <c r="V789" i="5"/>
  <c r="E789" i="5"/>
  <c r="V790" i="5"/>
  <c r="E790" i="5"/>
  <c r="V791" i="5"/>
  <c r="E791" i="5"/>
  <c r="V792" i="5"/>
  <c r="E792" i="5"/>
  <c r="V793" i="5"/>
  <c r="E793" i="5"/>
  <c r="V794" i="5"/>
  <c r="E794" i="5"/>
  <c r="V795" i="5"/>
  <c r="E795" i="5"/>
  <c r="V796" i="5"/>
  <c r="E796" i="5"/>
  <c r="V797" i="5"/>
  <c r="E797" i="5"/>
  <c r="V798" i="5"/>
  <c r="E798" i="5"/>
  <c r="V799" i="5"/>
  <c r="E799" i="5"/>
  <c r="V800" i="5"/>
  <c r="E800" i="5"/>
  <c r="V801" i="5"/>
  <c r="E801" i="5"/>
  <c r="V802" i="5"/>
  <c r="E802" i="5"/>
  <c r="V803" i="5"/>
  <c r="E803" i="5"/>
  <c r="V804" i="5"/>
  <c r="E804" i="5"/>
  <c r="V805" i="5"/>
  <c r="E805" i="5"/>
  <c r="V806" i="5"/>
  <c r="E806" i="5"/>
  <c r="V807" i="5"/>
  <c r="E807" i="5"/>
  <c r="V808" i="5"/>
  <c r="E808" i="5"/>
  <c r="V809" i="5"/>
  <c r="E809" i="5"/>
  <c r="V810" i="5"/>
  <c r="E810" i="5"/>
  <c r="V811" i="5"/>
  <c r="E811" i="5"/>
  <c r="V812" i="5"/>
  <c r="E812" i="5"/>
  <c r="V813" i="5"/>
  <c r="E813" i="5"/>
  <c r="X813" i="5" s="1"/>
  <c r="V814" i="5"/>
  <c r="E814" i="5"/>
  <c r="V815" i="5"/>
  <c r="E815" i="5"/>
  <c r="V816" i="5"/>
  <c r="E816" i="5"/>
  <c r="V817" i="5"/>
  <c r="E817" i="5"/>
  <c r="V818" i="5"/>
  <c r="E818" i="5"/>
  <c r="V819" i="5"/>
  <c r="E819" i="5"/>
  <c r="V820" i="5"/>
  <c r="E820" i="5"/>
  <c r="V821" i="5"/>
  <c r="E821" i="5"/>
  <c r="V822" i="5"/>
  <c r="E822" i="5"/>
  <c r="V823" i="5"/>
  <c r="E823" i="5"/>
  <c r="V824" i="5"/>
  <c r="E824" i="5"/>
  <c r="V825" i="5"/>
  <c r="E825" i="5"/>
  <c r="V826" i="5"/>
  <c r="E826" i="5"/>
  <c r="V827" i="5"/>
  <c r="E827" i="5"/>
  <c r="V828" i="5"/>
  <c r="E828" i="5"/>
  <c r="V829" i="5"/>
  <c r="E829" i="5"/>
  <c r="V830" i="5"/>
  <c r="E830" i="5"/>
  <c r="V831" i="5"/>
  <c r="E831" i="5"/>
  <c r="V832" i="5"/>
  <c r="E832" i="5"/>
  <c r="V833" i="5"/>
  <c r="E833" i="5"/>
  <c r="V834" i="5"/>
  <c r="E834" i="5"/>
  <c r="V835" i="5"/>
  <c r="E835" i="5"/>
  <c r="V836" i="5"/>
  <c r="E836" i="5"/>
  <c r="V837" i="5"/>
  <c r="E837" i="5"/>
  <c r="V838" i="5"/>
  <c r="E838" i="5"/>
  <c r="V839" i="5"/>
  <c r="E839" i="5"/>
  <c r="V840" i="5"/>
  <c r="E840" i="5"/>
  <c r="V841" i="5"/>
  <c r="E841" i="5"/>
  <c r="V842" i="5"/>
  <c r="E842" i="5"/>
  <c r="X842" i="5" s="1"/>
  <c r="V843" i="5"/>
  <c r="E843" i="5"/>
  <c r="V844" i="5"/>
  <c r="E844" i="5"/>
  <c r="V845" i="5"/>
  <c r="E845" i="5"/>
  <c r="V846" i="5"/>
  <c r="E846" i="5"/>
  <c r="V847" i="5"/>
  <c r="E847" i="5"/>
  <c r="V848" i="5"/>
  <c r="E848" i="5"/>
  <c r="X848" i="5" s="1"/>
  <c r="V849" i="5"/>
  <c r="E849" i="5"/>
  <c r="V850" i="5"/>
  <c r="E850" i="5"/>
  <c r="X850" i="5" s="1"/>
  <c r="V851" i="5"/>
  <c r="E851" i="5"/>
  <c r="V852" i="5"/>
  <c r="E852" i="5"/>
  <c r="V853" i="5"/>
  <c r="E853" i="5"/>
  <c r="V854" i="5"/>
  <c r="E854" i="5"/>
  <c r="V855" i="5"/>
  <c r="E855" i="5"/>
  <c r="V856" i="5"/>
  <c r="E856" i="5"/>
  <c r="X856" i="5" s="1"/>
  <c r="V857" i="5"/>
  <c r="E857" i="5"/>
  <c r="V858" i="5"/>
  <c r="E858" i="5"/>
  <c r="V859" i="5"/>
  <c r="E859" i="5"/>
  <c r="V860" i="5"/>
  <c r="E860" i="5"/>
  <c r="X860" i="5" s="1"/>
  <c r="V861" i="5"/>
  <c r="E861" i="5"/>
  <c r="V862" i="5"/>
  <c r="E862" i="5"/>
  <c r="X862" i="5" s="1"/>
  <c r="V863" i="5"/>
  <c r="E863" i="5"/>
  <c r="V864" i="5"/>
  <c r="E864" i="5"/>
  <c r="X864" i="5" s="1"/>
  <c r="V865" i="5"/>
  <c r="E865" i="5"/>
  <c r="V866" i="5"/>
  <c r="E866" i="5"/>
  <c r="V867" i="5"/>
  <c r="E867" i="5"/>
  <c r="V868" i="5"/>
  <c r="E868" i="5"/>
  <c r="V869" i="5"/>
  <c r="E869" i="5"/>
  <c r="V870" i="5"/>
  <c r="E870" i="5"/>
  <c r="V871" i="5"/>
  <c r="E871" i="5"/>
  <c r="V872" i="5"/>
  <c r="E872" i="5"/>
  <c r="V873" i="5"/>
  <c r="E873" i="5"/>
  <c r="V874" i="5"/>
  <c r="E874" i="5"/>
  <c r="V875" i="5"/>
  <c r="E875" i="5"/>
  <c r="V876" i="5"/>
  <c r="E876" i="5"/>
  <c r="X876" i="5" s="1"/>
  <c r="V877" i="5"/>
  <c r="E877" i="5"/>
  <c r="V878" i="5"/>
  <c r="E878" i="5"/>
  <c r="V879" i="5"/>
  <c r="E879" i="5"/>
  <c r="V880" i="5"/>
  <c r="E880" i="5"/>
  <c r="X880" i="5" s="1"/>
  <c r="V881" i="5"/>
  <c r="E881" i="5"/>
  <c r="V882" i="5"/>
  <c r="E882" i="5"/>
  <c r="V883" i="5"/>
  <c r="E883" i="5"/>
  <c r="V884" i="5"/>
  <c r="E884" i="5"/>
  <c r="V885" i="5"/>
  <c r="E885" i="5"/>
  <c r="V886" i="5"/>
  <c r="E886" i="5"/>
  <c r="V887" i="5"/>
  <c r="E887" i="5"/>
  <c r="V888" i="5"/>
  <c r="E888" i="5"/>
  <c r="X888" i="5" s="1"/>
  <c r="V889" i="5"/>
  <c r="E889" i="5"/>
  <c r="V890" i="5"/>
  <c r="E890" i="5"/>
  <c r="V891" i="5"/>
  <c r="E891" i="5"/>
  <c r="V892" i="5"/>
  <c r="E892" i="5"/>
  <c r="V893" i="5"/>
  <c r="E893" i="5"/>
  <c r="V894" i="5"/>
  <c r="E894" i="5"/>
  <c r="V895" i="5"/>
  <c r="E895" i="5"/>
  <c r="V896" i="5"/>
  <c r="E896" i="5"/>
  <c r="X896" i="5" s="1"/>
  <c r="V897" i="5"/>
  <c r="E897" i="5"/>
  <c r="V898" i="5"/>
  <c r="E898" i="5"/>
  <c r="V899" i="5"/>
  <c r="E899" i="5"/>
  <c r="V900" i="5"/>
  <c r="E900" i="5"/>
  <c r="V901" i="5"/>
  <c r="E901" i="5"/>
  <c r="V902" i="5"/>
  <c r="E902" i="5"/>
  <c r="V903" i="5"/>
  <c r="E903" i="5"/>
  <c r="V904" i="5"/>
  <c r="E904" i="5"/>
  <c r="X904" i="5" s="1"/>
  <c r="V905" i="5"/>
  <c r="E905" i="5"/>
  <c r="V906" i="5"/>
  <c r="E906" i="5"/>
  <c r="X906" i="5" s="1"/>
  <c r="V907" i="5"/>
  <c r="E907" i="5"/>
  <c r="V908" i="5"/>
  <c r="E908" i="5"/>
  <c r="X908" i="5" s="1"/>
  <c r="V909" i="5"/>
  <c r="E909" i="5"/>
  <c r="V910" i="5"/>
  <c r="E910" i="5"/>
  <c r="X910" i="5" s="1"/>
  <c r="V911" i="5"/>
  <c r="E911" i="5"/>
  <c r="V912" i="5"/>
  <c r="E912" i="5"/>
  <c r="V913" i="5"/>
  <c r="E913" i="5"/>
  <c r="V914" i="5"/>
  <c r="E914" i="5"/>
  <c r="V915" i="5"/>
  <c r="E915" i="5"/>
  <c r="V916" i="5"/>
  <c r="E916" i="5"/>
  <c r="V917" i="5"/>
  <c r="E917" i="5"/>
  <c r="V918" i="5"/>
  <c r="E918" i="5"/>
  <c r="V919" i="5"/>
  <c r="E919" i="5"/>
  <c r="V920" i="5"/>
  <c r="E920" i="5"/>
  <c r="V921" i="5"/>
  <c r="E921" i="5"/>
  <c r="V922" i="5"/>
  <c r="E922" i="5"/>
  <c r="X922" i="5" s="1"/>
  <c r="V923" i="5"/>
  <c r="E923" i="5"/>
  <c r="V924" i="5"/>
  <c r="E924" i="5"/>
  <c r="X924" i="5" s="1"/>
  <c r="V925" i="5"/>
  <c r="E925" i="5"/>
  <c r="V926" i="5"/>
  <c r="E926" i="5"/>
  <c r="X926" i="5" s="1"/>
  <c r="V927" i="5"/>
  <c r="E927" i="5"/>
  <c r="V928" i="5"/>
  <c r="E928" i="5"/>
  <c r="V929" i="5"/>
  <c r="E929" i="5"/>
  <c r="V930" i="5"/>
  <c r="E930" i="5"/>
  <c r="V931" i="5"/>
  <c r="E931" i="5"/>
  <c r="V932" i="5"/>
  <c r="E932" i="5"/>
  <c r="V933" i="5"/>
  <c r="E933" i="5"/>
  <c r="V934" i="5"/>
  <c r="E934" i="5"/>
  <c r="X934" i="5" s="1"/>
  <c r="V935" i="5"/>
  <c r="E935" i="5"/>
  <c r="V936" i="5"/>
  <c r="E936" i="5"/>
  <c r="X936" i="5" s="1"/>
  <c r="V937" i="5"/>
  <c r="E937" i="5"/>
  <c r="V938" i="5"/>
  <c r="E938" i="5"/>
  <c r="X938" i="5" s="1"/>
  <c r="V939" i="5"/>
  <c r="E939" i="5"/>
  <c r="V940" i="5"/>
  <c r="E940" i="5"/>
  <c r="X940" i="5" s="1"/>
  <c r="V941" i="5"/>
  <c r="E941" i="5"/>
  <c r="V942" i="5"/>
  <c r="E942" i="5"/>
  <c r="V943" i="5"/>
  <c r="E943" i="5"/>
  <c r="V944" i="5"/>
  <c r="E944" i="5"/>
  <c r="V945" i="5"/>
  <c r="E945" i="5"/>
  <c r="V946" i="5"/>
  <c r="E946" i="5"/>
  <c r="V947" i="5"/>
  <c r="E947" i="5"/>
  <c r="V948" i="5"/>
  <c r="E948" i="5"/>
  <c r="X948" i="5" s="1"/>
  <c r="V949" i="5"/>
  <c r="E949" i="5"/>
  <c r="V950" i="5"/>
  <c r="E950" i="5"/>
  <c r="V951" i="5"/>
  <c r="E951" i="5"/>
  <c r="V952" i="5"/>
  <c r="E952" i="5"/>
  <c r="V953" i="5"/>
  <c r="E953" i="5"/>
  <c r="V954" i="5"/>
  <c r="E954" i="5"/>
  <c r="X954" i="5" s="1"/>
  <c r="V955" i="5"/>
  <c r="E955" i="5"/>
  <c r="V956" i="5"/>
  <c r="E956" i="5"/>
  <c r="V957" i="5"/>
  <c r="E957" i="5"/>
  <c r="V958" i="5"/>
  <c r="E958" i="5"/>
  <c r="V959" i="5"/>
  <c r="E959" i="5"/>
  <c r="V960" i="5"/>
  <c r="E960" i="5"/>
  <c r="V961" i="5"/>
  <c r="E961" i="5"/>
  <c r="V962" i="5"/>
  <c r="E962" i="5"/>
  <c r="X962" i="5" s="1"/>
  <c r="V963" i="5"/>
  <c r="E963" i="5"/>
  <c r="V964" i="5"/>
  <c r="E964" i="5"/>
  <c r="V965" i="5"/>
  <c r="E965" i="5"/>
  <c r="V966" i="5"/>
  <c r="E966" i="5"/>
  <c r="V967" i="5"/>
  <c r="E967" i="5"/>
  <c r="V968" i="5"/>
  <c r="E968" i="5"/>
  <c r="V969" i="5"/>
  <c r="E969" i="5"/>
  <c r="V970" i="5"/>
  <c r="E970" i="5"/>
  <c r="V971" i="5"/>
  <c r="E971" i="5"/>
  <c r="V972" i="5"/>
  <c r="E972" i="5"/>
  <c r="V973" i="5"/>
  <c r="E973" i="5"/>
  <c r="V974" i="5"/>
  <c r="E974" i="5"/>
  <c r="V975" i="5"/>
  <c r="E975" i="5"/>
  <c r="V976" i="5"/>
  <c r="E976" i="5"/>
  <c r="V977" i="5"/>
  <c r="E977" i="5"/>
  <c r="V978" i="5"/>
  <c r="E978" i="5"/>
  <c r="X978" i="5" s="1"/>
  <c r="V979" i="5"/>
  <c r="E979" i="5"/>
  <c r="V980" i="5"/>
  <c r="E980" i="5"/>
  <c r="V981" i="5"/>
  <c r="E981" i="5"/>
  <c r="V982" i="5"/>
  <c r="E982" i="5"/>
  <c r="X982" i="5" s="1"/>
  <c r="V983" i="5"/>
  <c r="E983" i="5"/>
  <c r="V984" i="5"/>
  <c r="E984" i="5"/>
  <c r="V985" i="5"/>
  <c r="E985" i="5"/>
  <c r="V986" i="5"/>
  <c r="E986" i="5"/>
  <c r="X986" i="5" s="1"/>
  <c r="V987" i="5"/>
  <c r="E987" i="5"/>
  <c r="V988" i="5"/>
  <c r="E988" i="5"/>
  <c r="V989" i="5"/>
  <c r="E989" i="5"/>
  <c r="V990" i="5"/>
  <c r="E990" i="5"/>
  <c r="V991" i="5"/>
  <c r="E991" i="5"/>
  <c r="V992" i="5"/>
  <c r="E992" i="5"/>
  <c r="V993" i="5"/>
  <c r="E993" i="5"/>
  <c r="V994" i="5"/>
  <c r="E994" i="5"/>
  <c r="X994" i="5" s="1"/>
  <c r="V995" i="5"/>
  <c r="E995" i="5"/>
  <c r="V996" i="5"/>
  <c r="E996" i="5"/>
  <c r="V997" i="5"/>
  <c r="E997" i="5"/>
  <c r="V998" i="5"/>
  <c r="E998" i="5"/>
  <c r="V999" i="5"/>
  <c r="E999" i="5"/>
  <c r="V1000" i="5"/>
  <c r="E1000" i="5"/>
  <c r="V1001" i="5"/>
  <c r="E1001" i="5"/>
  <c r="V1002" i="5"/>
  <c r="E1002" i="5"/>
  <c r="V1003" i="5"/>
  <c r="E1003" i="5"/>
  <c r="V1004" i="5"/>
  <c r="E1004" i="5"/>
  <c r="V1005" i="5"/>
  <c r="E1005" i="5"/>
  <c r="V1006" i="5"/>
  <c r="E1006" i="5"/>
  <c r="X1006" i="5" s="1"/>
  <c r="V1007" i="5"/>
  <c r="E1007" i="5"/>
  <c r="V1008" i="5"/>
  <c r="E1008" i="5"/>
  <c r="V1009" i="5"/>
  <c r="E1009" i="5"/>
  <c r="V1010" i="5"/>
  <c r="E1010" i="5"/>
  <c r="X1010" i="5" s="1"/>
  <c r="V1011" i="5"/>
  <c r="E1011" i="5"/>
  <c r="V1012" i="5"/>
  <c r="E1012" i="5"/>
  <c r="V1013" i="5"/>
  <c r="E1013" i="5"/>
  <c r="V1014" i="5"/>
  <c r="E1014" i="5"/>
  <c r="X1014" i="5" s="1"/>
  <c r="V1015" i="5"/>
  <c r="E1015" i="5"/>
  <c r="V1016" i="5"/>
  <c r="E1016" i="5"/>
  <c r="V1017" i="5"/>
  <c r="E1017" i="5"/>
  <c r="V1018" i="5"/>
  <c r="E1018" i="5"/>
  <c r="X1018" i="5" s="1"/>
  <c r="V1019" i="5"/>
  <c r="E1019" i="5"/>
  <c r="V1020" i="5"/>
  <c r="E1020" i="5"/>
  <c r="V1021" i="5"/>
  <c r="E1021" i="5"/>
  <c r="V1022" i="5"/>
  <c r="E1022" i="5"/>
  <c r="X1022" i="5" s="1"/>
  <c r="V1023" i="5"/>
  <c r="E1023" i="5"/>
  <c r="V1024" i="5"/>
  <c r="E1024" i="5"/>
  <c r="V1025" i="5"/>
  <c r="E1025" i="5"/>
  <c r="V1026" i="5"/>
  <c r="E1026" i="5"/>
  <c r="X1026" i="5" s="1"/>
  <c r="V1027" i="5"/>
  <c r="E1027" i="5"/>
  <c r="V1028" i="5"/>
  <c r="E1028" i="5"/>
  <c r="V1029" i="5"/>
  <c r="E1029" i="5"/>
  <c r="V1030" i="5"/>
  <c r="E1030" i="5"/>
  <c r="X1030" i="5" s="1"/>
  <c r="V1031" i="5"/>
  <c r="E1031" i="5"/>
  <c r="X1031" i="5" s="1"/>
  <c r="V1032" i="5"/>
  <c r="E1032" i="5"/>
  <c r="V1033" i="5"/>
  <c r="E1033" i="5"/>
  <c r="V1034" i="5"/>
  <c r="E1034" i="5"/>
  <c r="V1035" i="5"/>
  <c r="E1035" i="5"/>
  <c r="V1036" i="5"/>
  <c r="E1036" i="5"/>
  <c r="V1037" i="5"/>
  <c r="E1037" i="5"/>
  <c r="V1038" i="5"/>
  <c r="E1038" i="5"/>
  <c r="X1038" i="5" s="1"/>
  <c r="V1039" i="5"/>
  <c r="E1039" i="5"/>
  <c r="V1040" i="5"/>
  <c r="E1040" i="5"/>
  <c r="V1041" i="5"/>
  <c r="E1041" i="5"/>
  <c r="V1042" i="5"/>
  <c r="E1042" i="5"/>
  <c r="X1042" i="5" s="1"/>
  <c r="V1043" i="5"/>
  <c r="E1043" i="5"/>
  <c r="V1044" i="5"/>
  <c r="E1044" i="5"/>
  <c r="V1045" i="5"/>
  <c r="E1045" i="5"/>
  <c r="V1046" i="5"/>
  <c r="E1046" i="5"/>
  <c r="V1047" i="5"/>
  <c r="E1047" i="5"/>
  <c r="V1048" i="5"/>
  <c r="E1048" i="5"/>
  <c r="V1049" i="5"/>
  <c r="E1049" i="5"/>
  <c r="V1050" i="5"/>
  <c r="E1050" i="5"/>
  <c r="X1050" i="5" s="1"/>
  <c r="V1051" i="5"/>
  <c r="E1051" i="5"/>
  <c r="V1052" i="5"/>
  <c r="E1052" i="5"/>
  <c r="V1053" i="5"/>
  <c r="E1053" i="5"/>
  <c r="V1054" i="5"/>
  <c r="E1054" i="5"/>
  <c r="X1054" i="5" s="1"/>
  <c r="V1055" i="5"/>
  <c r="E1055" i="5"/>
  <c r="V1056" i="5"/>
  <c r="E1056" i="5"/>
  <c r="V1057" i="5"/>
  <c r="E1057" i="5"/>
  <c r="V1058" i="5"/>
  <c r="E1058" i="5"/>
  <c r="X1058" i="5" s="1"/>
  <c r="V1059" i="5"/>
  <c r="E1059" i="5"/>
  <c r="V1060" i="5"/>
  <c r="E1060" i="5"/>
  <c r="V1061" i="5"/>
  <c r="E1061" i="5"/>
  <c r="V1062" i="5"/>
  <c r="E1062" i="5"/>
  <c r="V1063" i="5"/>
  <c r="E1063" i="5"/>
  <c r="V1064" i="5"/>
  <c r="E1064" i="5"/>
  <c r="V1065" i="5"/>
  <c r="E1065" i="5"/>
  <c r="V1066" i="5"/>
  <c r="E1066" i="5"/>
  <c r="X1066" i="5" s="1"/>
  <c r="V1067" i="5"/>
  <c r="E1067" i="5"/>
  <c r="V1068" i="5"/>
  <c r="E1068" i="5"/>
  <c r="V1069" i="5"/>
  <c r="E1069" i="5"/>
  <c r="V1070" i="5"/>
  <c r="E1070" i="5"/>
  <c r="X1070" i="5" s="1"/>
  <c r="V1071" i="5"/>
  <c r="E1071" i="5"/>
  <c r="V1072" i="5"/>
  <c r="E1072" i="5"/>
  <c r="V1073" i="5"/>
  <c r="E1073" i="5"/>
  <c r="V1074" i="5"/>
  <c r="E1074" i="5"/>
  <c r="V1075" i="5"/>
  <c r="E1075" i="5"/>
  <c r="V1076" i="5"/>
  <c r="E1076" i="5"/>
  <c r="V1077" i="5"/>
  <c r="E1077" i="5"/>
  <c r="V1078" i="5"/>
  <c r="E1078" i="5"/>
  <c r="V1079" i="5"/>
  <c r="E1079" i="5"/>
  <c r="V1080" i="5"/>
  <c r="E1080" i="5"/>
  <c r="V1081" i="5"/>
  <c r="E1081" i="5"/>
  <c r="V1082" i="5"/>
  <c r="E1082" i="5"/>
  <c r="X1082" i="5" s="1"/>
  <c r="V1083" i="5"/>
  <c r="E1083" i="5"/>
  <c r="V1084" i="5"/>
  <c r="E1084" i="5"/>
  <c r="V1085" i="5"/>
  <c r="E1085" i="5"/>
  <c r="V1086" i="5"/>
  <c r="E1086" i="5"/>
  <c r="V1087" i="5"/>
  <c r="E1087" i="5"/>
  <c r="V1088" i="5"/>
  <c r="E1088" i="5"/>
  <c r="V1089" i="5"/>
  <c r="E1089" i="5"/>
  <c r="V1090" i="5"/>
  <c r="E1090" i="5"/>
  <c r="X1090" i="5" s="1"/>
  <c r="V1091" i="5"/>
  <c r="E1091" i="5"/>
  <c r="V1092" i="5"/>
  <c r="E1092" i="5"/>
  <c r="V1093" i="5"/>
  <c r="E1093" i="5"/>
  <c r="V1094" i="5"/>
  <c r="E1094" i="5"/>
  <c r="X1094" i="5" s="1"/>
  <c r="V1095" i="5"/>
  <c r="E1095" i="5"/>
  <c r="V1096" i="5"/>
  <c r="E1096" i="5"/>
  <c r="V1097" i="5"/>
  <c r="E1097" i="5"/>
  <c r="V1098" i="5"/>
  <c r="E1098" i="5"/>
  <c r="X1098" i="5" s="1"/>
  <c r="V1099" i="5"/>
  <c r="E1099" i="5"/>
  <c r="V1100" i="5"/>
  <c r="E1100" i="5"/>
  <c r="V1101" i="5"/>
  <c r="E1101" i="5"/>
  <c r="V1102" i="5"/>
  <c r="E1102" i="5"/>
  <c r="X1102" i="5" s="1"/>
  <c r="V1103" i="5"/>
  <c r="E1103" i="5"/>
  <c r="V1104" i="5"/>
  <c r="E1104" i="5"/>
  <c r="V1105" i="5"/>
  <c r="E1105" i="5"/>
  <c r="V1106" i="5"/>
  <c r="E1106" i="5"/>
  <c r="X1106" i="5" s="1"/>
  <c r="V1107" i="5"/>
  <c r="E1107" i="5"/>
  <c r="V1108" i="5"/>
  <c r="E1108" i="5"/>
  <c r="V1109" i="5"/>
  <c r="E1109" i="5"/>
  <c r="V1110" i="5"/>
  <c r="E1110" i="5"/>
  <c r="V1111" i="5"/>
  <c r="E1111" i="5"/>
  <c r="V1112" i="5"/>
  <c r="E1112" i="5"/>
  <c r="V1113" i="5"/>
  <c r="E1113" i="5"/>
  <c r="V1114" i="5"/>
  <c r="E1114" i="5"/>
  <c r="V1115" i="5"/>
  <c r="E1115" i="5"/>
  <c r="V1116" i="5"/>
  <c r="E1116" i="5"/>
  <c r="V1117" i="5"/>
  <c r="E1117" i="5"/>
  <c r="V1118" i="5"/>
  <c r="E1118" i="5"/>
  <c r="V1119" i="5"/>
  <c r="E1119" i="5"/>
  <c r="V1120" i="5"/>
  <c r="E1120" i="5"/>
  <c r="V1121" i="5"/>
  <c r="E1121" i="5"/>
  <c r="V1122" i="5"/>
  <c r="E1122" i="5"/>
  <c r="V1123" i="5"/>
  <c r="E1123" i="5"/>
  <c r="V1124" i="5"/>
  <c r="E1124" i="5"/>
  <c r="V1125" i="5"/>
  <c r="E1125" i="5"/>
  <c r="V1126" i="5"/>
  <c r="E1126" i="5"/>
  <c r="X1126" i="5" s="1"/>
  <c r="V1127" i="5"/>
  <c r="E1127" i="5"/>
  <c r="V1128" i="5"/>
  <c r="E1128" i="5"/>
  <c r="V1129" i="5"/>
  <c r="E1129" i="5"/>
  <c r="V1130" i="5"/>
  <c r="E1130" i="5"/>
  <c r="X1130" i="5" s="1"/>
  <c r="V1131" i="5"/>
  <c r="E1131" i="5"/>
  <c r="V1132" i="5"/>
  <c r="E1132" i="5"/>
  <c r="V1133" i="5"/>
  <c r="E1133" i="5"/>
  <c r="V1134" i="5"/>
  <c r="E1134" i="5"/>
  <c r="V1135" i="5"/>
  <c r="E1135" i="5"/>
  <c r="V1136" i="5"/>
  <c r="E1136" i="5"/>
  <c r="V1137" i="5"/>
  <c r="E1137" i="5"/>
  <c r="V1138" i="5"/>
  <c r="E1138" i="5"/>
  <c r="V1139" i="5"/>
  <c r="E1139" i="5"/>
  <c r="V1140" i="5"/>
  <c r="E1140" i="5"/>
  <c r="V1141" i="5"/>
  <c r="E1141" i="5"/>
  <c r="V1142" i="5"/>
  <c r="E1142" i="5"/>
  <c r="X1142" i="5" s="1"/>
  <c r="V1143" i="5"/>
  <c r="E1143" i="5"/>
  <c r="V1144" i="5"/>
  <c r="E1144" i="5"/>
  <c r="V1145" i="5"/>
  <c r="E1145" i="5"/>
  <c r="V1146" i="5"/>
  <c r="E1146" i="5"/>
  <c r="V1147" i="5"/>
  <c r="E1147" i="5"/>
  <c r="V1148" i="5"/>
  <c r="E1148" i="5"/>
  <c r="X1148" i="5" s="1"/>
  <c r="V1149" i="5"/>
  <c r="E1149" i="5"/>
  <c r="V1150" i="5"/>
  <c r="E1150" i="5"/>
  <c r="V1151" i="5"/>
  <c r="E1151" i="5"/>
  <c r="V1152" i="5"/>
  <c r="E1152" i="5"/>
  <c r="X1152" i="5" s="1"/>
  <c r="V1153" i="5"/>
  <c r="E1153" i="5"/>
  <c r="V1154" i="5"/>
  <c r="E1154" i="5"/>
  <c r="X1154" i="5" s="1"/>
  <c r="V1155" i="5"/>
  <c r="E1155" i="5"/>
  <c r="V1156" i="5"/>
  <c r="E1156" i="5"/>
  <c r="X1156" i="5" s="1"/>
  <c r="V1157" i="5"/>
  <c r="E1157" i="5"/>
  <c r="V1158" i="5"/>
  <c r="E1158" i="5"/>
  <c r="V1159" i="5"/>
  <c r="E1159" i="5"/>
  <c r="V1160" i="5"/>
  <c r="E1160" i="5"/>
  <c r="V1161" i="5"/>
  <c r="E1161" i="5"/>
  <c r="V1162" i="5"/>
  <c r="E1162" i="5"/>
  <c r="V1163" i="5"/>
  <c r="E1163" i="5"/>
  <c r="V1164" i="5"/>
  <c r="E1164" i="5"/>
  <c r="V1165" i="5"/>
  <c r="E1165" i="5"/>
  <c r="X1165" i="5" s="1"/>
  <c r="V1166" i="5"/>
  <c r="E1166" i="5"/>
  <c r="X1166" i="5" s="1"/>
  <c r="V1167" i="5"/>
  <c r="E1167" i="5"/>
  <c r="V1168" i="5"/>
  <c r="E1168" i="5"/>
  <c r="V1169" i="5"/>
  <c r="E1169" i="5"/>
  <c r="V1170" i="5"/>
  <c r="E1170" i="5"/>
  <c r="V1171" i="5"/>
  <c r="E1171" i="5"/>
  <c r="V1172" i="5"/>
  <c r="E1172" i="5"/>
  <c r="X1172" i="5" s="1"/>
  <c r="V1173" i="5"/>
  <c r="E1173" i="5"/>
  <c r="V1174" i="5"/>
  <c r="E1174" i="5"/>
  <c r="V1175" i="5"/>
  <c r="E1175" i="5"/>
  <c r="V1176" i="5"/>
  <c r="E1176" i="5"/>
  <c r="X1176" i="5" s="1"/>
  <c r="V1177" i="5"/>
  <c r="E1177" i="5"/>
  <c r="V1178" i="5"/>
  <c r="E1178" i="5"/>
  <c r="V1179" i="5"/>
  <c r="E1179" i="5"/>
  <c r="V1180" i="5"/>
  <c r="E1180" i="5"/>
  <c r="V1181" i="5"/>
  <c r="E1181" i="5"/>
  <c r="V1182" i="5"/>
  <c r="E1182" i="5"/>
  <c r="V1183" i="5"/>
  <c r="E1183" i="5"/>
  <c r="V1184" i="5"/>
  <c r="E1184" i="5"/>
  <c r="X1184" i="5" s="1"/>
  <c r="V1185" i="5"/>
  <c r="E1185" i="5"/>
  <c r="V1186" i="5"/>
  <c r="E1186" i="5"/>
  <c r="X1186" i="5" s="1"/>
  <c r="V1187" i="5"/>
  <c r="E1187" i="5"/>
  <c r="V1188" i="5"/>
  <c r="E1188" i="5"/>
  <c r="V1189" i="5"/>
  <c r="E1189" i="5"/>
  <c r="V1190" i="5"/>
  <c r="E1190" i="5"/>
  <c r="V1191" i="5"/>
  <c r="E1191" i="5"/>
  <c r="V1192" i="5"/>
  <c r="E1192" i="5"/>
  <c r="X1192" i="5" s="1"/>
  <c r="V1193" i="5"/>
  <c r="E1193" i="5"/>
  <c r="V1194" i="5"/>
  <c r="E1194" i="5"/>
  <c r="V1195" i="5"/>
  <c r="E1195" i="5"/>
  <c r="V1196" i="5"/>
  <c r="E1196" i="5"/>
  <c r="V1197" i="5"/>
  <c r="E1197" i="5"/>
  <c r="V1198" i="5"/>
  <c r="E1198" i="5"/>
  <c r="V1199" i="5"/>
  <c r="E1199" i="5"/>
  <c r="V1200" i="5"/>
  <c r="E1200" i="5"/>
  <c r="X1200" i="5" s="1"/>
  <c r="V1201" i="5"/>
  <c r="E1201" i="5"/>
  <c r="V1202" i="5"/>
  <c r="E1202" i="5"/>
  <c r="V1203" i="5"/>
  <c r="E1203" i="5"/>
  <c r="V1204" i="5"/>
  <c r="E1204" i="5"/>
  <c r="V1205" i="5"/>
  <c r="E1205" i="5"/>
  <c r="V1206" i="5"/>
  <c r="E1206" i="5"/>
  <c r="V1207" i="5"/>
  <c r="E1207" i="5"/>
  <c r="V1208" i="5"/>
  <c r="E1208" i="5"/>
  <c r="X1208" i="5" s="1"/>
  <c r="V1209" i="5"/>
  <c r="E1209" i="5"/>
  <c r="V1210" i="5"/>
  <c r="E1210" i="5"/>
  <c r="X1210" i="5" s="1"/>
  <c r="V1211" i="5"/>
  <c r="E1211" i="5"/>
  <c r="V1212" i="5"/>
  <c r="E1212" i="5"/>
  <c r="V1213" i="5"/>
  <c r="E1213" i="5"/>
  <c r="V1214" i="5"/>
  <c r="E1214" i="5"/>
  <c r="V1215" i="5"/>
  <c r="E1215" i="5"/>
  <c r="V1216" i="5"/>
  <c r="E1216" i="5"/>
  <c r="V1217" i="5"/>
  <c r="E1217" i="5"/>
  <c r="V1218" i="5"/>
  <c r="E1218" i="5"/>
  <c r="X1218" i="5" s="1"/>
  <c r="V1219" i="5"/>
  <c r="E1219" i="5"/>
  <c r="V1220" i="5"/>
  <c r="E1220" i="5"/>
  <c r="X1220" i="5" s="1"/>
  <c r="V1221" i="5"/>
  <c r="E1221" i="5"/>
  <c r="V1222" i="5"/>
  <c r="E1222" i="5"/>
  <c r="V1223" i="5"/>
  <c r="E1223" i="5"/>
  <c r="V1224" i="5"/>
  <c r="E1224" i="5"/>
  <c r="X1224" i="5" s="1"/>
  <c r="V1225" i="5"/>
  <c r="E1225" i="5"/>
  <c r="V1226" i="5"/>
  <c r="E1226" i="5"/>
  <c r="V1227" i="5"/>
  <c r="E1227" i="5"/>
  <c r="V1228" i="5"/>
  <c r="E1228" i="5"/>
  <c r="V1229" i="5"/>
  <c r="E1229" i="5"/>
  <c r="V1230" i="5"/>
  <c r="E1230" i="5"/>
  <c r="V1231" i="5"/>
  <c r="E1231" i="5"/>
  <c r="V1232" i="5"/>
  <c r="E1232" i="5"/>
  <c r="X1232" i="5" s="1"/>
  <c r="V1233" i="5"/>
  <c r="E1233" i="5"/>
  <c r="V1234" i="5"/>
  <c r="E1234" i="5"/>
  <c r="V1235" i="5"/>
  <c r="E1235" i="5"/>
  <c r="V1236" i="5"/>
  <c r="E1236" i="5"/>
  <c r="V1237" i="5"/>
  <c r="E1237" i="5"/>
  <c r="X1237" i="5" s="1"/>
  <c r="V1238" i="5"/>
  <c r="E1238" i="5"/>
  <c r="V1239" i="5"/>
  <c r="E1239" i="5"/>
  <c r="V1240" i="5"/>
  <c r="E1240" i="5"/>
  <c r="V1241" i="5"/>
  <c r="E1241" i="5"/>
  <c r="X1241" i="5" s="1"/>
  <c r="V1242" i="5"/>
  <c r="E1242" i="5"/>
  <c r="X1242" i="5" s="1"/>
  <c r="V1243" i="5"/>
  <c r="E1243" i="5"/>
  <c r="V1244" i="5"/>
  <c r="E1244" i="5"/>
  <c r="V1245" i="5"/>
  <c r="E1245" i="5"/>
  <c r="X1245" i="5" s="1"/>
  <c r="V1246" i="5"/>
  <c r="E1246" i="5"/>
  <c r="X1246" i="5" s="1"/>
  <c r="V1247" i="5"/>
  <c r="E1247" i="5"/>
  <c r="V1248" i="5"/>
  <c r="E1248" i="5"/>
  <c r="X1248" i="5" s="1"/>
  <c r="V1249" i="5"/>
  <c r="E1249" i="5"/>
  <c r="V1250" i="5"/>
  <c r="E1250" i="5"/>
  <c r="X1250" i="5" s="1"/>
  <c r="V1251" i="5"/>
  <c r="E1251" i="5"/>
  <c r="V1252" i="5"/>
  <c r="E1252" i="5"/>
  <c r="V1253" i="5"/>
  <c r="E1253" i="5"/>
  <c r="V1254" i="5"/>
  <c r="E1254" i="5"/>
  <c r="V1255" i="5"/>
  <c r="E1255" i="5"/>
  <c r="V1256" i="5"/>
  <c r="E1256" i="5"/>
  <c r="V1257" i="5"/>
  <c r="E1257" i="5"/>
  <c r="V1258" i="5"/>
  <c r="E1258" i="5"/>
  <c r="V1259" i="5"/>
  <c r="E1259" i="5"/>
  <c r="V1260" i="5"/>
  <c r="E1260" i="5"/>
  <c r="X1260" i="5" s="1"/>
  <c r="V1261" i="5"/>
  <c r="E1261" i="5"/>
  <c r="V1262" i="5"/>
  <c r="E1262" i="5"/>
  <c r="V1263" i="5"/>
  <c r="E1263" i="5"/>
  <c r="V1264" i="5"/>
  <c r="E1264" i="5"/>
  <c r="V1265" i="5"/>
  <c r="E1265" i="5"/>
  <c r="V1266" i="5"/>
  <c r="E1266" i="5"/>
  <c r="V1267" i="5"/>
  <c r="E1267" i="5"/>
  <c r="V1268" i="5"/>
  <c r="E1268" i="5"/>
  <c r="X1268" i="5" s="1"/>
  <c r="V1269" i="5"/>
  <c r="E1269" i="5"/>
  <c r="V1270" i="5"/>
  <c r="E1270" i="5"/>
  <c r="V1271" i="5"/>
  <c r="E1271" i="5"/>
  <c r="V1272" i="5"/>
  <c r="E1272" i="5"/>
  <c r="V1273" i="5"/>
  <c r="E1273" i="5"/>
  <c r="V1274" i="5"/>
  <c r="E1274" i="5"/>
  <c r="V1275" i="5"/>
  <c r="E1275" i="5"/>
  <c r="V1276" i="5"/>
  <c r="E1276" i="5"/>
  <c r="V1277" i="5"/>
  <c r="E1277" i="5"/>
  <c r="V1278" i="5"/>
  <c r="E1278" i="5"/>
  <c r="V1279" i="5"/>
  <c r="E1279" i="5"/>
  <c r="V1280" i="5"/>
  <c r="E1280" i="5"/>
  <c r="X1280" i="5" s="1"/>
  <c r="V1281" i="5"/>
  <c r="E1281" i="5"/>
  <c r="V1282" i="5"/>
  <c r="E1282" i="5"/>
  <c r="V1283" i="5"/>
  <c r="E1283" i="5"/>
  <c r="V1284" i="5"/>
  <c r="E1284" i="5"/>
  <c r="V1285" i="5"/>
  <c r="E1285" i="5"/>
  <c r="V1286" i="5"/>
  <c r="E1286" i="5"/>
  <c r="V1287" i="5"/>
  <c r="E1287" i="5"/>
  <c r="V1288" i="5"/>
  <c r="E1288" i="5"/>
  <c r="X1288" i="5" s="1"/>
  <c r="V1289" i="5"/>
  <c r="E1289" i="5"/>
  <c r="V1290" i="5"/>
  <c r="E1290" i="5"/>
  <c r="V1291" i="5"/>
  <c r="E1291" i="5"/>
  <c r="V1292" i="5"/>
  <c r="E1292" i="5"/>
  <c r="V1293" i="5"/>
  <c r="E1293" i="5"/>
  <c r="V1294" i="5"/>
  <c r="E1294" i="5"/>
  <c r="V1295" i="5"/>
  <c r="E1295" i="5"/>
  <c r="V1296" i="5"/>
  <c r="E1296" i="5"/>
  <c r="V1297" i="5"/>
  <c r="E1297" i="5"/>
  <c r="V1298" i="5"/>
  <c r="E1298" i="5"/>
  <c r="V1299" i="5"/>
  <c r="E1299" i="5"/>
  <c r="V1300" i="5"/>
  <c r="E1300" i="5"/>
  <c r="X1300" i="5" s="1"/>
  <c r="V1301" i="5"/>
  <c r="E1301" i="5"/>
  <c r="V1302" i="5"/>
  <c r="E1302" i="5"/>
  <c r="V1303" i="5"/>
  <c r="E1303" i="5"/>
  <c r="V1304" i="5"/>
  <c r="E1304" i="5"/>
  <c r="V1305" i="5"/>
  <c r="E1305" i="5"/>
  <c r="V1306" i="5"/>
  <c r="E1306" i="5"/>
  <c r="V1307" i="5"/>
  <c r="E1307" i="5"/>
  <c r="V1308" i="5"/>
  <c r="E1308" i="5"/>
  <c r="V1309" i="5"/>
  <c r="E1309" i="5"/>
  <c r="V1310" i="5"/>
  <c r="E1310" i="5"/>
  <c r="V1311" i="5"/>
  <c r="E1311" i="5"/>
  <c r="V1312" i="5"/>
  <c r="E1312" i="5"/>
  <c r="V1313" i="5"/>
  <c r="E1313" i="5"/>
  <c r="V1314" i="5"/>
  <c r="E1314" i="5"/>
  <c r="V1315" i="5"/>
  <c r="E1315" i="5"/>
  <c r="V1316" i="5"/>
  <c r="E1316" i="5"/>
  <c r="X1316" i="5" s="1"/>
  <c r="V1317" i="5"/>
  <c r="E1317" i="5"/>
  <c r="V1318" i="5"/>
  <c r="E1318" i="5"/>
  <c r="V1319" i="5"/>
  <c r="E1319" i="5"/>
  <c r="V1320" i="5"/>
  <c r="E1320" i="5"/>
  <c r="V1321" i="5"/>
  <c r="E1321" i="5"/>
  <c r="V1322" i="5"/>
  <c r="E1322" i="5"/>
  <c r="V1323" i="5"/>
  <c r="E1323" i="5"/>
  <c r="V1324" i="5"/>
  <c r="E1324" i="5"/>
  <c r="V1325" i="5"/>
  <c r="E1325" i="5"/>
  <c r="V1326" i="5"/>
  <c r="E1326" i="5"/>
  <c r="V1327" i="5"/>
  <c r="E1327" i="5"/>
  <c r="V1328" i="5"/>
  <c r="E1328" i="5"/>
  <c r="X1328" i="5" s="1"/>
  <c r="V1329" i="5"/>
  <c r="E1329" i="5"/>
  <c r="V1330" i="5"/>
  <c r="E1330" i="5"/>
  <c r="V1331" i="5"/>
  <c r="E1331" i="5"/>
  <c r="V1332" i="5"/>
  <c r="E1332" i="5"/>
  <c r="V1333" i="5"/>
  <c r="E1333" i="5"/>
  <c r="V1334" i="5"/>
  <c r="E1334" i="5"/>
  <c r="V1335" i="5"/>
  <c r="E1335" i="5"/>
  <c r="V1336" i="5"/>
  <c r="E1336" i="5"/>
  <c r="X1336" i="5" s="1"/>
  <c r="V1337" i="5"/>
  <c r="E1337" i="5"/>
  <c r="V1338" i="5"/>
  <c r="E1338" i="5"/>
  <c r="V1339" i="5"/>
  <c r="E1339" i="5"/>
  <c r="V1340" i="5"/>
  <c r="E1340" i="5"/>
  <c r="V1341" i="5"/>
  <c r="E1341" i="5"/>
  <c r="V1342" i="5"/>
  <c r="E1342" i="5"/>
  <c r="X1342" i="5" s="1"/>
  <c r="V1343" i="5"/>
  <c r="E1343" i="5"/>
  <c r="V1344" i="5"/>
  <c r="E1344" i="5"/>
  <c r="X1344" i="5" s="1"/>
  <c r="V1345" i="5"/>
  <c r="E1345" i="5"/>
  <c r="V1346" i="5"/>
  <c r="E1346" i="5"/>
  <c r="V1347" i="5"/>
  <c r="E1347" i="5"/>
  <c r="V1348" i="5"/>
  <c r="E1348" i="5"/>
  <c r="V1349" i="5"/>
  <c r="E1349" i="5"/>
  <c r="V1350" i="5"/>
  <c r="E1350" i="5"/>
  <c r="V1351" i="5"/>
  <c r="E1351" i="5"/>
  <c r="V1352" i="5"/>
  <c r="E1352" i="5"/>
  <c r="V1353" i="5"/>
  <c r="E1353" i="5"/>
  <c r="V1354" i="5"/>
  <c r="E1354" i="5"/>
  <c r="V1355" i="5"/>
  <c r="E1355" i="5"/>
  <c r="V1356" i="5"/>
  <c r="E1356" i="5"/>
  <c r="X1356" i="5" s="1"/>
  <c r="V1357" i="5"/>
  <c r="E1357" i="5"/>
  <c r="V1358" i="5"/>
  <c r="E1358" i="5"/>
  <c r="V1359" i="5"/>
  <c r="E1359" i="5"/>
  <c r="V1360" i="5"/>
  <c r="E1360" i="5"/>
  <c r="V1361" i="5"/>
  <c r="E1361" i="5"/>
  <c r="V1362" i="5"/>
  <c r="E1362" i="5"/>
  <c r="V1363" i="5"/>
  <c r="E1363" i="5"/>
  <c r="V1364" i="5"/>
  <c r="E1364" i="5"/>
  <c r="V1365" i="5"/>
  <c r="E1365" i="5"/>
  <c r="V1366" i="5"/>
  <c r="E1366" i="5"/>
  <c r="V1367" i="5"/>
  <c r="E1367" i="5"/>
  <c r="V1368" i="5"/>
  <c r="E1368" i="5"/>
  <c r="V1369" i="5"/>
  <c r="E1369" i="5"/>
  <c r="V1370" i="5"/>
  <c r="E1370" i="5"/>
  <c r="V1371" i="5"/>
  <c r="E1371" i="5"/>
  <c r="V1372" i="5"/>
  <c r="E1372" i="5"/>
  <c r="X1372" i="5" s="1"/>
  <c r="V1373" i="5"/>
  <c r="E1373" i="5"/>
  <c r="V1374" i="5"/>
  <c r="E1374" i="5"/>
  <c r="V1375" i="5"/>
  <c r="E1375" i="5"/>
  <c r="V1376" i="5"/>
  <c r="E1376" i="5"/>
  <c r="V1377" i="5"/>
  <c r="E1377" i="5"/>
  <c r="V1378" i="5"/>
  <c r="E1378" i="5"/>
  <c r="V1379" i="5"/>
  <c r="E1379" i="5"/>
  <c r="V1380" i="5"/>
  <c r="E1380" i="5"/>
  <c r="X1380" i="5" s="1"/>
  <c r="V1381" i="5"/>
  <c r="E1381" i="5"/>
  <c r="V1382" i="5"/>
  <c r="E1382" i="5"/>
  <c r="V1383" i="5"/>
  <c r="E1383" i="5"/>
  <c r="V1384" i="5"/>
  <c r="E1384" i="5"/>
  <c r="V1385" i="5"/>
  <c r="E1385" i="5"/>
  <c r="V1386" i="5"/>
  <c r="E1386" i="5"/>
  <c r="V1387" i="5"/>
  <c r="E1387" i="5"/>
  <c r="V1388" i="5"/>
  <c r="E1388" i="5"/>
  <c r="V1389" i="5"/>
  <c r="E1389" i="5"/>
  <c r="V1390" i="5"/>
  <c r="E1390" i="5"/>
  <c r="V1391" i="5"/>
  <c r="E1391" i="5"/>
  <c r="V1392" i="5"/>
  <c r="E1392" i="5"/>
  <c r="V1393" i="5"/>
  <c r="E1393" i="5"/>
  <c r="V1394" i="5"/>
  <c r="E1394" i="5"/>
  <c r="V1395" i="5"/>
  <c r="E1395" i="5"/>
  <c r="V1396" i="5"/>
  <c r="E1396" i="5"/>
  <c r="V1397" i="5"/>
  <c r="E1397" i="5"/>
  <c r="V1398" i="5"/>
  <c r="E1398" i="5"/>
  <c r="V1399" i="5"/>
  <c r="E1399" i="5"/>
  <c r="V1400" i="5"/>
  <c r="E1400" i="5"/>
  <c r="V1401" i="5"/>
  <c r="E1401" i="5"/>
  <c r="V1402" i="5"/>
  <c r="E1402" i="5"/>
  <c r="X1402" i="5" s="1"/>
  <c r="V1403" i="5"/>
  <c r="E1403" i="5"/>
  <c r="V1404" i="5"/>
  <c r="E1404" i="5"/>
  <c r="V1405" i="5"/>
  <c r="E1405" i="5"/>
  <c r="V1406" i="5"/>
  <c r="E1406" i="5"/>
  <c r="X1406" i="5" s="1"/>
  <c r="V1407" i="5"/>
  <c r="E1407" i="5"/>
  <c r="V1408" i="5"/>
  <c r="E1408" i="5"/>
  <c r="V1409" i="5"/>
  <c r="E1409" i="5"/>
  <c r="V1410" i="5"/>
  <c r="E1410" i="5"/>
  <c r="V1411" i="5"/>
  <c r="E1411" i="5"/>
  <c r="V1412" i="5"/>
  <c r="E1412" i="5"/>
  <c r="X1412" i="5" s="1"/>
  <c r="V1413" i="5"/>
  <c r="E1413" i="5"/>
  <c r="V1414" i="5"/>
  <c r="E1414" i="5"/>
  <c r="V1415" i="5"/>
  <c r="E1415" i="5"/>
  <c r="V1416" i="5"/>
  <c r="E1416" i="5"/>
  <c r="V1417" i="5"/>
  <c r="E1417" i="5"/>
  <c r="V1418" i="5"/>
  <c r="E1418" i="5"/>
  <c r="V1419" i="5"/>
  <c r="E1419" i="5"/>
  <c r="V1420" i="5"/>
  <c r="E1420" i="5"/>
  <c r="V1421" i="5"/>
  <c r="E1421" i="5"/>
  <c r="V1422" i="5"/>
  <c r="E1422" i="5"/>
  <c r="X1422" i="5" s="1"/>
  <c r="V1423" i="5"/>
  <c r="E1423" i="5"/>
  <c r="V1424" i="5"/>
  <c r="E1424" i="5"/>
  <c r="V1425" i="5"/>
  <c r="E1425" i="5"/>
  <c r="V1426" i="5"/>
  <c r="E1426" i="5"/>
  <c r="V1427" i="5"/>
  <c r="E1427" i="5"/>
  <c r="V1428" i="5"/>
  <c r="E1428" i="5"/>
  <c r="V1429" i="5"/>
  <c r="E1429" i="5"/>
  <c r="V1430" i="5"/>
  <c r="E1430" i="5"/>
  <c r="X1430" i="5" s="1"/>
  <c r="V1431" i="5"/>
  <c r="E1431" i="5"/>
  <c r="V1432" i="5"/>
  <c r="E1432" i="5"/>
  <c r="X1432" i="5" s="1"/>
  <c r="V1433" i="5"/>
  <c r="E1433" i="5"/>
  <c r="V1434" i="5"/>
  <c r="E1434" i="5"/>
  <c r="V1435" i="5"/>
  <c r="E1435" i="5"/>
  <c r="V1436" i="5"/>
  <c r="E1436" i="5"/>
  <c r="V1437" i="5"/>
  <c r="E1437" i="5"/>
  <c r="V1438" i="5"/>
  <c r="E1438" i="5"/>
  <c r="X1438" i="5" s="1"/>
  <c r="V1439" i="5"/>
  <c r="E1439" i="5"/>
  <c r="V1440" i="5"/>
  <c r="E1440" i="5"/>
  <c r="V1441" i="5"/>
  <c r="E1441" i="5"/>
  <c r="V1442" i="5"/>
  <c r="E1442" i="5"/>
  <c r="X1442" i="5" s="1"/>
  <c r="V1443" i="5"/>
  <c r="E1443" i="5"/>
  <c r="V1444" i="5"/>
  <c r="E1444" i="5"/>
  <c r="V1445" i="5"/>
  <c r="E1445" i="5"/>
  <c r="V1446" i="5"/>
  <c r="E1446" i="5"/>
  <c r="X1446" i="5" s="1"/>
  <c r="V1447" i="5"/>
  <c r="E1447" i="5"/>
  <c r="V1448" i="5"/>
  <c r="E1448" i="5"/>
  <c r="V1449" i="5"/>
  <c r="E1449" i="5"/>
  <c r="V1450" i="5"/>
  <c r="E1450" i="5"/>
  <c r="V1451" i="5"/>
  <c r="E1451" i="5"/>
  <c r="V1452" i="5"/>
  <c r="E1452" i="5"/>
  <c r="X1452" i="5" s="1"/>
  <c r="V1453" i="5"/>
  <c r="E1453" i="5"/>
  <c r="V1454" i="5"/>
  <c r="E1454" i="5"/>
  <c r="X1454" i="5" s="1"/>
  <c r="V1455" i="5"/>
  <c r="E1455" i="5"/>
  <c r="V1456" i="5"/>
  <c r="E1456" i="5"/>
  <c r="V1457" i="5"/>
  <c r="E1457" i="5"/>
  <c r="V1458" i="5"/>
  <c r="E1458" i="5"/>
  <c r="V1459" i="5"/>
  <c r="E1459" i="5"/>
  <c r="V1460" i="5"/>
  <c r="E1460" i="5"/>
  <c r="V1461" i="5"/>
  <c r="E1461" i="5"/>
  <c r="V1462" i="5"/>
  <c r="E1462" i="5"/>
  <c r="X1462" i="5" s="1"/>
  <c r="V1463" i="5"/>
  <c r="E1463" i="5"/>
  <c r="V1464" i="5"/>
  <c r="E1464" i="5"/>
  <c r="V1465" i="5"/>
  <c r="E1465" i="5"/>
  <c r="V1466" i="5"/>
  <c r="E1466" i="5"/>
  <c r="V1467" i="5"/>
  <c r="E1467" i="5"/>
  <c r="V1468" i="5"/>
  <c r="E1468" i="5"/>
  <c r="V1469" i="5"/>
  <c r="E1469" i="5"/>
  <c r="V1470" i="5"/>
  <c r="E1470" i="5"/>
  <c r="V1471" i="5"/>
  <c r="E1471" i="5"/>
  <c r="V1472" i="5"/>
  <c r="E1472" i="5"/>
  <c r="V1473" i="5"/>
  <c r="E1473" i="5"/>
  <c r="V1474" i="5"/>
  <c r="E1474" i="5"/>
  <c r="V1475" i="5"/>
  <c r="E1475" i="5"/>
  <c r="V1476" i="5"/>
  <c r="E1476" i="5"/>
  <c r="V1477" i="5"/>
  <c r="E1477" i="5"/>
  <c r="V1478" i="5"/>
  <c r="E1478" i="5"/>
  <c r="X1478" i="5" s="1"/>
  <c r="V1479" i="5"/>
  <c r="E1479" i="5"/>
  <c r="X1479" i="5" s="1"/>
  <c r="V1480" i="5"/>
  <c r="E1480" i="5"/>
  <c r="X1480" i="5" s="1"/>
  <c r="V1481" i="5"/>
  <c r="E1481" i="5"/>
  <c r="V1482" i="5"/>
  <c r="E1482" i="5"/>
  <c r="V1483" i="5"/>
  <c r="E1483" i="5"/>
  <c r="V1484" i="5"/>
  <c r="E1484" i="5"/>
  <c r="V1485" i="5"/>
  <c r="E1485" i="5"/>
  <c r="V1486" i="5"/>
  <c r="E1486" i="5"/>
  <c r="X1486" i="5" s="1"/>
  <c r="V1487" i="5"/>
  <c r="E1487" i="5"/>
  <c r="V1488" i="5"/>
  <c r="E1488" i="5"/>
  <c r="V1489" i="5"/>
  <c r="E1489" i="5"/>
  <c r="V1490" i="5"/>
  <c r="E1490" i="5"/>
  <c r="X1490" i="5" s="1"/>
  <c r="V1491" i="5"/>
  <c r="E1491" i="5"/>
  <c r="V1492" i="5"/>
  <c r="E1492" i="5"/>
  <c r="V1493" i="5"/>
  <c r="E1493" i="5"/>
  <c r="V1494" i="5"/>
  <c r="E1494" i="5"/>
  <c r="V1495" i="5"/>
  <c r="E1495" i="5"/>
  <c r="V1496" i="5"/>
  <c r="E1496" i="5"/>
  <c r="V1497" i="5"/>
  <c r="E1497" i="5"/>
  <c r="X1497" i="5" s="1"/>
  <c r="V1498" i="5"/>
  <c r="E1498" i="5"/>
  <c r="X1498" i="5" s="1"/>
  <c r="V1499" i="5"/>
  <c r="E1499" i="5"/>
  <c r="V1500" i="5"/>
  <c r="E1500" i="5"/>
  <c r="V1501" i="5"/>
  <c r="E1501" i="5"/>
  <c r="V1502" i="5"/>
  <c r="E1502" i="5"/>
  <c r="X1502" i="5" s="1"/>
  <c r="V1503" i="5"/>
  <c r="E1503" i="5"/>
  <c r="V1504" i="5"/>
  <c r="E1504" i="5"/>
  <c r="X1504" i="5" s="1"/>
  <c r="V1505" i="5"/>
  <c r="E1505" i="5"/>
  <c r="V1506" i="5"/>
  <c r="E1506" i="5"/>
  <c r="X1506" i="5" s="1"/>
  <c r="V1507" i="5"/>
  <c r="E1507" i="5"/>
  <c r="V1508" i="5"/>
  <c r="E1508" i="5"/>
  <c r="V1509" i="5"/>
  <c r="E1509" i="5"/>
  <c r="V1510" i="5"/>
  <c r="E1510" i="5"/>
  <c r="V1511" i="5"/>
  <c r="E1511" i="5"/>
  <c r="V1512" i="5"/>
  <c r="E1512" i="5"/>
  <c r="X1512" i="5" s="1"/>
  <c r="V1513" i="5"/>
  <c r="E1513" i="5"/>
  <c r="V1514" i="5"/>
  <c r="E1514" i="5"/>
  <c r="X1514" i="5" s="1"/>
  <c r="V1515" i="5"/>
  <c r="E1515" i="5"/>
  <c r="V1516" i="5"/>
  <c r="E1516" i="5"/>
  <c r="V1517" i="5"/>
  <c r="E1517" i="5"/>
  <c r="V1518" i="5"/>
  <c r="E1518" i="5"/>
  <c r="X1518" i="5" s="1"/>
  <c r="V1519" i="5"/>
  <c r="E1519" i="5"/>
  <c r="V1520" i="5"/>
  <c r="E1520" i="5"/>
  <c r="V1521" i="5"/>
  <c r="E1521" i="5"/>
  <c r="V1522" i="5"/>
  <c r="E1522" i="5"/>
  <c r="X1522" i="5" s="1"/>
  <c r="V1523" i="5"/>
  <c r="E1523" i="5"/>
  <c r="V1524" i="5"/>
  <c r="E1524" i="5"/>
  <c r="X1524" i="5" s="1"/>
  <c r="V1525" i="5"/>
  <c r="E1525" i="5"/>
  <c r="V1526" i="5"/>
  <c r="E1526" i="5"/>
  <c r="V1527" i="5"/>
  <c r="E1527" i="5"/>
  <c r="V1528" i="5"/>
  <c r="E1528" i="5"/>
  <c r="V1529" i="5"/>
  <c r="E1529" i="5"/>
  <c r="V1530" i="5"/>
  <c r="E1530" i="5"/>
  <c r="V1531" i="5"/>
  <c r="E1531" i="5"/>
  <c r="V1532" i="5"/>
  <c r="E1532" i="5"/>
  <c r="V1533" i="5"/>
  <c r="E1533" i="5"/>
  <c r="V1534" i="5"/>
  <c r="E1534" i="5"/>
  <c r="X1534" i="5" s="1"/>
  <c r="V1535" i="5"/>
  <c r="E1535" i="5"/>
  <c r="V1536" i="5"/>
  <c r="E1536" i="5"/>
  <c r="V1537" i="5"/>
  <c r="E1537" i="5"/>
  <c r="V1538" i="5"/>
  <c r="E1538" i="5"/>
  <c r="V1539" i="5"/>
  <c r="E1539" i="5"/>
  <c r="V1540" i="5"/>
  <c r="E1540" i="5"/>
  <c r="V1541" i="5"/>
  <c r="E1541" i="5"/>
  <c r="V1542" i="5"/>
  <c r="E1542" i="5"/>
  <c r="X1542" i="5" s="1"/>
  <c r="V1543" i="5"/>
  <c r="E1543" i="5"/>
  <c r="V1544" i="5"/>
  <c r="E1544" i="5"/>
  <c r="V1545" i="5"/>
  <c r="E1545" i="5"/>
  <c r="V1546" i="5"/>
  <c r="E1546" i="5"/>
  <c r="X1546" i="5" s="1"/>
  <c r="V1547" i="5"/>
  <c r="E1547" i="5"/>
  <c r="V1548" i="5"/>
  <c r="E1548" i="5"/>
  <c r="V1549" i="5"/>
  <c r="E1549" i="5"/>
  <c r="V1550" i="5"/>
  <c r="E1550" i="5"/>
  <c r="V1551" i="5"/>
  <c r="E1551" i="5"/>
  <c r="V1552" i="5"/>
  <c r="E1552" i="5"/>
  <c r="V1553" i="5"/>
  <c r="E1553" i="5"/>
  <c r="V1554" i="5"/>
  <c r="E1554" i="5"/>
  <c r="V1555" i="5"/>
  <c r="E1555" i="5"/>
  <c r="V1556" i="5"/>
  <c r="E1556" i="5"/>
  <c r="V1557" i="5"/>
  <c r="E1557" i="5"/>
  <c r="V1558" i="5"/>
  <c r="E1558" i="5"/>
  <c r="V1559" i="5"/>
  <c r="E1559" i="5"/>
  <c r="V1560" i="5"/>
  <c r="E1560" i="5"/>
  <c r="V1561" i="5"/>
  <c r="E1561" i="5"/>
  <c r="V1562" i="5"/>
  <c r="E1562" i="5"/>
  <c r="V1563" i="5"/>
  <c r="E1563" i="5"/>
  <c r="V1564" i="5"/>
  <c r="E1564" i="5"/>
  <c r="V1565" i="5"/>
  <c r="E1565" i="5"/>
  <c r="V1566" i="5"/>
  <c r="E1566" i="5"/>
  <c r="V1567" i="5"/>
  <c r="E1567" i="5"/>
  <c r="V1568" i="5"/>
  <c r="E1568" i="5"/>
  <c r="V1569" i="5"/>
  <c r="E1569" i="5"/>
  <c r="V1570" i="5"/>
  <c r="E1570" i="5"/>
  <c r="V1571" i="5"/>
  <c r="E1571" i="5"/>
  <c r="V1572" i="5"/>
  <c r="E1572" i="5"/>
  <c r="V1573" i="5"/>
  <c r="E1573" i="5"/>
  <c r="V1574" i="5"/>
  <c r="E1574" i="5"/>
  <c r="V1575" i="5"/>
  <c r="E1575" i="5"/>
  <c r="V1576" i="5"/>
  <c r="E1576" i="5"/>
  <c r="V1577" i="5"/>
  <c r="E1577" i="5"/>
  <c r="V1578" i="5"/>
  <c r="E1578" i="5"/>
  <c r="V1579" i="5"/>
  <c r="E1579" i="5"/>
  <c r="V1580" i="5"/>
  <c r="E1580" i="5"/>
  <c r="V1581" i="5"/>
  <c r="E1581" i="5"/>
  <c r="V1582" i="5"/>
  <c r="E1582" i="5"/>
  <c r="V1583" i="5"/>
  <c r="E1583" i="5"/>
  <c r="V1584" i="5"/>
  <c r="E1584" i="5"/>
  <c r="V1585" i="5"/>
  <c r="E1585" i="5"/>
  <c r="V1586" i="5"/>
  <c r="E1586" i="5"/>
  <c r="V1587" i="5"/>
  <c r="E1587" i="5"/>
  <c r="V1588" i="5"/>
  <c r="E1588" i="5"/>
  <c r="V1589" i="5"/>
  <c r="E1589" i="5"/>
  <c r="V1590" i="5"/>
  <c r="E1590" i="5"/>
  <c r="V1591" i="5"/>
  <c r="E1591" i="5"/>
  <c r="V1592" i="5"/>
  <c r="E1592" i="5"/>
  <c r="V1593" i="5"/>
  <c r="E1593" i="5"/>
  <c r="V1594" i="5"/>
  <c r="E1594" i="5"/>
  <c r="V1595" i="5"/>
  <c r="E1595" i="5"/>
  <c r="V1596" i="5"/>
  <c r="E1596" i="5"/>
  <c r="V1597" i="5"/>
  <c r="E1597" i="5"/>
  <c r="V1598" i="5"/>
  <c r="E1598" i="5"/>
  <c r="V1599" i="5"/>
  <c r="E1599" i="5"/>
  <c r="V1600" i="5"/>
  <c r="E1600" i="5"/>
  <c r="V1601" i="5"/>
  <c r="E1601" i="5"/>
  <c r="V1602" i="5"/>
  <c r="E1602" i="5"/>
  <c r="V1603" i="5"/>
  <c r="E1603" i="5"/>
  <c r="V1604" i="5"/>
  <c r="E1604" i="5"/>
  <c r="V1605" i="5"/>
  <c r="E1605" i="5"/>
  <c r="V1606" i="5"/>
  <c r="E1606" i="5"/>
  <c r="V1607" i="5"/>
  <c r="E1607" i="5"/>
  <c r="V1608" i="5"/>
  <c r="E1608" i="5"/>
  <c r="V1609" i="5"/>
  <c r="E1609" i="5"/>
  <c r="V1610" i="5"/>
  <c r="E1610" i="5"/>
  <c r="V1611" i="5"/>
  <c r="E1611" i="5"/>
  <c r="V1612" i="5"/>
  <c r="E1612" i="5"/>
  <c r="V1613" i="5"/>
  <c r="E1613" i="5"/>
  <c r="V1614" i="5"/>
  <c r="E1614" i="5"/>
  <c r="V1615" i="5"/>
  <c r="E1615" i="5"/>
  <c r="V1616" i="5"/>
  <c r="E1616" i="5"/>
  <c r="V1617" i="5"/>
  <c r="E1617" i="5"/>
  <c r="V1618" i="5"/>
  <c r="E1618" i="5"/>
  <c r="V1619" i="5"/>
  <c r="E1619" i="5"/>
  <c r="V1620" i="5"/>
  <c r="E1620" i="5"/>
  <c r="V1621" i="5"/>
  <c r="E1621" i="5"/>
  <c r="V1622" i="5"/>
  <c r="E1622" i="5"/>
  <c r="V1623" i="5"/>
  <c r="E1623" i="5"/>
  <c r="V1624" i="5"/>
  <c r="E1624" i="5"/>
  <c r="V1625" i="5"/>
  <c r="E1625" i="5"/>
  <c r="V1626" i="5"/>
  <c r="E1626" i="5"/>
  <c r="V1627" i="5"/>
  <c r="E1627" i="5"/>
  <c r="V1628" i="5"/>
  <c r="E1628" i="5"/>
  <c r="X1628" i="5" s="1"/>
  <c r="V1629" i="5"/>
  <c r="E1629" i="5"/>
  <c r="V1630" i="5"/>
  <c r="E1630" i="5"/>
  <c r="V1631" i="5"/>
  <c r="E1631" i="5"/>
  <c r="V1632" i="5"/>
  <c r="E1632" i="5"/>
  <c r="V1633" i="5"/>
  <c r="E1633" i="5"/>
  <c r="V1634" i="5"/>
  <c r="E1634" i="5"/>
  <c r="V1635" i="5"/>
  <c r="E1635" i="5"/>
  <c r="V1636" i="5"/>
  <c r="E1636" i="5"/>
  <c r="X1636" i="5" s="1"/>
  <c r="V1637" i="5"/>
  <c r="E1637" i="5"/>
  <c r="V1638" i="5"/>
  <c r="E1638" i="5"/>
  <c r="V1639" i="5"/>
  <c r="E1639" i="5"/>
  <c r="V1640" i="5"/>
  <c r="E1640" i="5"/>
  <c r="V1641" i="5"/>
  <c r="E1641" i="5"/>
  <c r="V1642" i="5"/>
  <c r="E1642" i="5"/>
  <c r="V1643" i="5"/>
  <c r="E1643" i="5"/>
  <c r="V1644" i="5"/>
  <c r="E1644" i="5"/>
  <c r="V1645" i="5"/>
  <c r="E1645" i="5"/>
  <c r="V1646" i="5"/>
  <c r="E1646" i="5"/>
  <c r="V1647" i="5"/>
  <c r="E1647" i="5"/>
  <c r="V1648" i="5"/>
  <c r="E1648" i="5"/>
  <c r="V1649" i="5"/>
  <c r="E1649" i="5"/>
  <c r="V1650" i="5"/>
  <c r="E1650" i="5"/>
  <c r="V1651" i="5"/>
  <c r="E1651" i="5"/>
  <c r="V1652" i="5"/>
  <c r="E1652" i="5"/>
  <c r="V1653" i="5"/>
  <c r="E1653" i="5"/>
  <c r="V1654" i="5"/>
  <c r="E1654" i="5"/>
  <c r="V1655" i="5"/>
  <c r="E1655" i="5"/>
  <c r="V1656" i="5"/>
  <c r="E1656" i="5"/>
  <c r="V1657" i="5"/>
  <c r="E1657" i="5"/>
  <c r="V1658" i="5"/>
  <c r="E1658" i="5"/>
  <c r="V1659" i="5"/>
  <c r="E1659" i="5"/>
  <c r="V1660" i="5"/>
  <c r="E1660" i="5"/>
  <c r="V1661" i="5"/>
  <c r="E1661" i="5"/>
  <c r="V1662" i="5"/>
  <c r="E1662" i="5"/>
  <c r="V1663" i="5"/>
  <c r="E1663" i="5"/>
  <c r="V1664" i="5"/>
  <c r="E1664" i="5"/>
  <c r="V1665" i="5"/>
  <c r="E1665" i="5"/>
  <c r="X1665" i="5" s="1"/>
  <c r="V1666" i="5"/>
  <c r="E1666" i="5"/>
  <c r="V1667" i="5"/>
  <c r="E1667" i="5"/>
  <c r="V1668" i="5"/>
  <c r="E1668" i="5"/>
  <c r="V1669" i="5"/>
  <c r="E1669" i="5"/>
  <c r="V1670" i="5"/>
  <c r="E1670" i="5"/>
  <c r="V1671" i="5"/>
  <c r="E1671" i="5"/>
  <c r="V1672" i="5"/>
  <c r="E1672" i="5"/>
  <c r="V1673" i="5"/>
  <c r="E1673" i="5"/>
  <c r="V1674" i="5"/>
  <c r="E1674" i="5"/>
  <c r="V1675" i="5"/>
  <c r="E1675" i="5"/>
  <c r="V1676" i="5"/>
  <c r="E1676" i="5"/>
  <c r="V1677" i="5"/>
  <c r="E1677" i="5"/>
  <c r="V1678" i="5"/>
  <c r="E1678" i="5"/>
  <c r="V1679" i="5"/>
  <c r="E1679" i="5"/>
  <c r="V1680" i="5"/>
  <c r="E1680" i="5"/>
  <c r="X1680" i="5" s="1"/>
  <c r="V1681" i="5"/>
  <c r="E1681" i="5"/>
  <c r="V1682" i="5"/>
  <c r="E1682" i="5"/>
  <c r="V1683" i="5"/>
  <c r="E1683" i="5"/>
  <c r="V1684" i="5"/>
  <c r="E1684" i="5"/>
  <c r="V1685" i="5"/>
  <c r="E1685" i="5"/>
  <c r="V1686" i="5"/>
  <c r="E1686" i="5"/>
  <c r="V1687" i="5"/>
  <c r="E1687" i="5"/>
  <c r="V1688" i="5"/>
  <c r="E1688" i="5"/>
  <c r="V1689" i="5"/>
  <c r="E1689" i="5"/>
  <c r="V1690" i="5"/>
  <c r="E1690" i="5"/>
  <c r="V1691" i="5"/>
  <c r="E1691" i="5"/>
  <c r="V1692" i="5"/>
  <c r="E1692" i="5"/>
  <c r="V1693" i="5"/>
  <c r="E1693" i="5"/>
  <c r="V1694" i="5"/>
  <c r="E1694" i="5"/>
  <c r="V1695" i="5"/>
  <c r="E1695" i="5"/>
  <c r="V1696" i="5"/>
  <c r="E1696" i="5"/>
  <c r="X1696" i="5" s="1"/>
  <c r="V1697" i="5"/>
  <c r="E1697" i="5"/>
  <c r="V1698" i="5"/>
  <c r="E1698" i="5"/>
  <c r="V1699" i="5"/>
  <c r="E1699" i="5"/>
  <c r="V1700" i="5"/>
  <c r="E1700" i="5"/>
  <c r="V1701" i="5"/>
  <c r="E1701" i="5"/>
  <c r="V1702" i="5"/>
  <c r="E1702" i="5"/>
  <c r="V1703" i="5"/>
  <c r="E1703" i="5"/>
  <c r="V1704" i="5"/>
  <c r="E1704" i="5"/>
  <c r="V1705" i="5"/>
  <c r="E1705" i="5"/>
  <c r="V1706" i="5"/>
  <c r="E1706" i="5"/>
  <c r="V1707" i="5"/>
  <c r="E1707" i="5"/>
  <c r="V1708" i="5"/>
  <c r="E1708" i="5"/>
  <c r="X1708" i="5" s="1"/>
  <c r="V1709" i="5"/>
  <c r="E1709" i="5"/>
  <c r="V1710" i="5"/>
  <c r="E1710" i="5"/>
  <c r="V1711" i="5"/>
  <c r="E1711" i="5"/>
  <c r="V1712" i="5"/>
  <c r="E1712" i="5"/>
  <c r="V1713" i="5"/>
  <c r="E1713" i="5"/>
  <c r="V1714" i="5"/>
  <c r="E1714" i="5"/>
  <c r="V1715" i="5"/>
  <c r="E1715" i="5"/>
  <c r="V1716" i="5"/>
  <c r="E1716" i="5"/>
  <c r="V1717" i="5"/>
  <c r="E1717" i="5"/>
  <c r="V1718" i="5"/>
  <c r="E1718" i="5"/>
  <c r="V1719" i="5"/>
  <c r="E1719" i="5"/>
  <c r="V1720" i="5"/>
  <c r="E1720" i="5"/>
  <c r="V1721" i="5"/>
  <c r="E1721" i="5"/>
  <c r="V1722" i="5"/>
  <c r="E1722" i="5"/>
  <c r="V1723" i="5"/>
  <c r="E1723" i="5"/>
  <c r="V1724" i="5"/>
  <c r="E1724" i="5"/>
  <c r="V1725" i="5"/>
  <c r="E1725" i="5"/>
  <c r="V1726" i="5"/>
  <c r="E1726" i="5"/>
  <c r="V1727" i="5"/>
  <c r="E1727" i="5"/>
  <c r="V1728" i="5"/>
  <c r="E1728" i="5"/>
  <c r="X1728" i="5" s="1"/>
  <c r="V1729" i="5"/>
  <c r="E1729" i="5"/>
  <c r="V1730" i="5"/>
  <c r="E1730" i="5"/>
  <c r="V1731" i="5"/>
  <c r="E1731" i="5"/>
  <c r="V1732" i="5"/>
  <c r="E1732" i="5"/>
  <c r="X1732" i="5" s="1"/>
  <c r="V1733" i="5"/>
  <c r="E1733" i="5"/>
  <c r="V1734" i="5"/>
  <c r="E1734" i="5"/>
  <c r="V1735" i="5"/>
  <c r="E1735" i="5"/>
  <c r="V1736" i="5"/>
  <c r="E1736" i="5"/>
  <c r="V1737" i="5"/>
  <c r="E1737" i="5"/>
  <c r="V1738" i="5"/>
  <c r="E1738" i="5"/>
  <c r="V1739" i="5"/>
  <c r="E1739" i="5"/>
  <c r="V1740" i="5"/>
  <c r="E1740" i="5"/>
  <c r="V1741" i="5"/>
  <c r="E1741" i="5"/>
  <c r="V1742" i="5"/>
  <c r="E1742" i="5"/>
  <c r="V1743" i="5"/>
  <c r="E1743" i="5"/>
  <c r="V1744" i="5"/>
  <c r="E1744" i="5"/>
  <c r="V1745" i="5"/>
  <c r="E1745" i="5"/>
  <c r="V1746" i="5"/>
  <c r="E1746" i="5"/>
  <c r="V1747" i="5"/>
  <c r="E1747" i="5"/>
  <c r="V1748" i="5"/>
  <c r="E1748" i="5"/>
  <c r="V1749" i="5"/>
  <c r="E1749" i="5"/>
  <c r="V1750" i="5"/>
  <c r="E1750" i="5"/>
  <c r="V1751" i="5"/>
  <c r="E1751" i="5"/>
  <c r="V1752" i="5"/>
  <c r="E1752" i="5"/>
  <c r="X1752" i="5" s="1"/>
  <c r="V1753" i="5"/>
  <c r="E1753" i="5"/>
  <c r="V1754" i="5"/>
  <c r="E1754" i="5"/>
  <c r="V1755" i="5"/>
  <c r="E1755" i="5"/>
  <c r="V1756" i="5"/>
  <c r="E1756" i="5"/>
  <c r="V1757" i="5"/>
  <c r="E1757" i="5"/>
  <c r="V1758" i="5"/>
  <c r="E1758" i="5"/>
  <c r="V1759" i="5"/>
  <c r="E1759" i="5"/>
  <c r="V1760" i="5"/>
  <c r="E1760" i="5"/>
  <c r="V1761" i="5"/>
  <c r="E1761" i="5"/>
  <c r="V1762" i="5"/>
  <c r="E1762" i="5"/>
  <c r="X1762" i="5" s="1"/>
  <c r="V1763" i="5"/>
  <c r="E1763" i="5"/>
  <c r="V1764" i="5"/>
  <c r="E1764" i="5"/>
  <c r="X1764" i="5" s="1"/>
  <c r="V1765" i="5"/>
  <c r="E1765" i="5"/>
  <c r="V1766" i="5"/>
  <c r="E1766" i="5"/>
  <c r="X1766" i="5" s="1"/>
  <c r="V1767" i="5"/>
  <c r="E1767" i="5"/>
  <c r="V1768" i="5"/>
  <c r="E1768" i="5"/>
  <c r="X1768" i="5" s="1"/>
  <c r="V1769" i="5"/>
  <c r="E1769" i="5"/>
  <c r="V1770" i="5"/>
  <c r="E1770" i="5"/>
  <c r="V1771" i="5"/>
  <c r="E1771" i="5"/>
  <c r="V1772" i="5"/>
  <c r="E1772" i="5"/>
  <c r="V1773" i="5"/>
  <c r="E1773" i="5"/>
  <c r="V1774" i="5"/>
  <c r="E1774" i="5"/>
  <c r="V1775" i="5"/>
  <c r="E1775" i="5"/>
  <c r="V1776" i="5"/>
  <c r="E1776" i="5"/>
  <c r="V1777" i="5"/>
  <c r="E1777" i="5"/>
  <c r="V1778" i="5"/>
  <c r="E1778" i="5"/>
  <c r="X1778" i="5" s="1"/>
  <c r="V1779" i="5"/>
  <c r="E1779" i="5"/>
  <c r="V1780" i="5"/>
  <c r="E1780" i="5"/>
  <c r="V1781" i="5"/>
  <c r="E1781" i="5"/>
  <c r="V1782" i="5"/>
  <c r="E1782" i="5"/>
  <c r="V1783" i="5"/>
  <c r="E1783" i="5"/>
  <c r="V1784" i="5"/>
  <c r="E1784" i="5"/>
  <c r="V1785" i="5"/>
  <c r="E1785" i="5"/>
  <c r="V1786" i="5"/>
  <c r="E1786" i="5"/>
  <c r="V1787" i="5"/>
  <c r="E1787" i="5"/>
  <c r="V1788" i="5"/>
  <c r="E1788" i="5"/>
  <c r="V1789" i="5"/>
  <c r="E1789" i="5"/>
  <c r="V1790" i="5"/>
  <c r="E1790" i="5"/>
  <c r="X1790" i="5" s="1"/>
  <c r="V1791" i="5"/>
  <c r="E1791" i="5"/>
  <c r="V1792" i="5"/>
  <c r="E1792" i="5"/>
  <c r="V1793" i="5"/>
  <c r="E1793" i="5"/>
  <c r="V1794" i="5"/>
  <c r="E1794" i="5"/>
  <c r="V1795" i="5"/>
  <c r="E1795" i="5"/>
  <c r="V1796" i="5"/>
  <c r="E1796" i="5"/>
  <c r="V1797" i="5"/>
  <c r="E1797" i="5"/>
  <c r="V1798" i="5"/>
  <c r="E1798" i="5"/>
  <c r="X1798" i="5" s="1"/>
  <c r="V1799" i="5"/>
  <c r="E1799" i="5"/>
  <c r="V1800" i="5"/>
  <c r="E1800" i="5"/>
  <c r="V1801" i="5"/>
  <c r="E1801" i="5"/>
  <c r="V1802" i="5"/>
  <c r="E1802" i="5"/>
  <c r="V1803" i="5"/>
  <c r="E1803" i="5"/>
  <c r="V1804" i="5"/>
  <c r="E1804" i="5"/>
  <c r="V1805" i="5"/>
  <c r="E1805" i="5"/>
  <c r="V1806" i="5"/>
  <c r="E1806" i="5"/>
  <c r="X1806" i="5" s="1"/>
  <c r="V1807" i="5"/>
  <c r="E1807" i="5"/>
  <c r="V1808" i="5"/>
  <c r="E1808" i="5"/>
  <c r="V1809" i="5"/>
  <c r="E1809" i="5"/>
  <c r="V1810" i="5"/>
  <c r="E1810" i="5"/>
  <c r="V1811" i="5"/>
  <c r="E1811" i="5"/>
  <c r="V1812" i="5"/>
  <c r="E1812" i="5"/>
  <c r="V1813" i="5"/>
  <c r="E1813" i="5"/>
  <c r="V1814" i="5"/>
  <c r="E1814" i="5"/>
  <c r="V1815" i="5"/>
  <c r="E1815" i="5"/>
  <c r="V1816" i="5"/>
  <c r="E1816" i="5"/>
  <c r="V1817" i="5"/>
  <c r="E1817" i="5"/>
  <c r="V1818" i="5"/>
  <c r="E1818" i="5"/>
  <c r="X1818" i="5" s="1"/>
  <c r="V1819" i="5"/>
  <c r="E1819" i="5"/>
  <c r="V1820" i="5"/>
  <c r="E1820" i="5"/>
  <c r="X1820" i="5" s="1"/>
  <c r="V1821" i="5"/>
  <c r="E1821" i="5"/>
  <c r="V1822" i="5"/>
  <c r="E1822" i="5"/>
  <c r="V1823" i="5"/>
  <c r="E1823" i="5"/>
  <c r="V1824" i="5"/>
  <c r="E1824" i="5"/>
  <c r="V1825" i="5"/>
  <c r="E1825" i="5"/>
  <c r="V1826" i="5"/>
  <c r="E1826" i="5"/>
  <c r="V1827" i="5"/>
  <c r="E1827" i="5"/>
  <c r="V1828" i="5"/>
  <c r="E1828" i="5"/>
  <c r="X1828" i="5" s="1"/>
  <c r="V1829" i="5"/>
  <c r="E1829" i="5"/>
  <c r="V1830" i="5"/>
  <c r="E1830" i="5"/>
  <c r="V1831" i="5"/>
  <c r="E1831" i="5"/>
  <c r="V1832" i="5"/>
  <c r="E1832" i="5"/>
  <c r="V1833" i="5"/>
  <c r="E1833" i="5"/>
  <c r="V1834" i="5"/>
  <c r="E1834" i="5"/>
  <c r="V1835" i="5"/>
  <c r="E1835" i="5"/>
  <c r="V1836" i="5"/>
  <c r="E1836" i="5"/>
  <c r="X1836" i="5" s="1"/>
  <c r="V1837" i="5"/>
  <c r="E1837" i="5"/>
  <c r="V1838" i="5"/>
  <c r="E1838" i="5"/>
  <c r="V1839" i="5"/>
  <c r="E1839" i="5"/>
  <c r="V1840" i="5"/>
  <c r="E1840" i="5"/>
  <c r="X1840" i="5" s="1"/>
  <c r="V1841" i="5"/>
  <c r="E1841" i="5"/>
  <c r="V1842" i="5"/>
  <c r="E1842" i="5"/>
  <c r="V1843" i="5"/>
  <c r="E1843" i="5"/>
  <c r="V1844" i="5"/>
  <c r="E1844" i="5"/>
  <c r="X1844" i="5" s="1"/>
  <c r="V1845" i="5"/>
  <c r="E1845" i="5"/>
  <c r="V1846" i="5"/>
  <c r="E1846" i="5"/>
  <c r="V1847" i="5"/>
  <c r="E1847" i="5"/>
  <c r="V1848" i="5"/>
  <c r="E1848" i="5"/>
  <c r="X1848" i="5" s="1"/>
  <c r="V1849" i="5"/>
  <c r="E1849" i="5"/>
  <c r="V1850" i="5"/>
  <c r="E1850" i="5"/>
  <c r="V1851" i="5"/>
  <c r="E1851" i="5"/>
  <c r="V1852" i="5"/>
  <c r="E1852" i="5"/>
  <c r="V1853" i="5"/>
  <c r="E1853" i="5"/>
  <c r="V1854" i="5"/>
  <c r="E1854" i="5"/>
  <c r="V1855" i="5"/>
  <c r="E1855" i="5"/>
  <c r="V1856" i="5"/>
  <c r="E1856" i="5"/>
  <c r="V1857" i="5"/>
  <c r="E1857" i="5"/>
  <c r="V1858" i="5"/>
  <c r="E1858" i="5"/>
  <c r="V1859" i="5"/>
  <c r="E1859" i="5"/>
  <c r="V1860" i="5"/>
  <c r="E1860" i="5"/>
  <c r="V1861" i="5"/>
  <c r="E1861" i="5"/>
  <c r="V1862" i="5"/>
  <c r="E1862" i="5"/>
  <c r="V1863" i="5"/>
  <c r="E1863" i="5"/>
  <c r="V1864" i="5"/>
  <c r="E1864" i="5"/>
  <c r="V1865" i="5"/>
  <c r="E1865" i="5"/>
  <c r="V1866" i="5"/>
  <c r="E1866" i="5"/>
  <c r="V1867" i="5"/>
  <c r="E1867" i="5"/>
  <c r="V1868" i="5"/>
  <c r="E1868" i="5"/>
  <c r="V1869" i="5"/>
  <c r="E1869" i="5"/>
  <c r="V1870" i="5"/>
  <c r="E1870" i="5"/>
  <c r="V1871" i="5"/>
  <c r="E1871" i="5"/>
  <c r="V1872" i="5"/>
  <c r="E1872" i="5"/>
  <c r="V1873" i="5"/>
  <c r="E1873" i="5"/>
  <c r="V1874" i="5"/>
  <c r="E1874" i="5"/>
  <c r="X1874" i="5" s="1"/>
  <c r="V1875" i="5"/>
  <c r="E1875" i="5"/>
  <c r="V1876" i="5"/>
  <c r="E1876" i="5"/>
  <c r="V1877" i="5"/>
  <c r="E1877" i="5"/>
  <c r="V1878" i="5"/>
  <c r="E1878" i="5"/>
  <c r="V1879" i="5"/>
  <c r="E1879" i="5"/>
  <c r="V1880" i="5"/>
  <c r="E1880" i="5"/>
  <c r="V1881" i="5"/>
  <c r="E1881" i="5"/>
  <c r="V1882" i="5"/>
  <c r="E1882" i="5"/>
  <c r="V1883" i="5"/>
  <c r="E1883" i="5"/>
  <c r="V1884" i="5"/>
  <c r="E1884" i="5"/>
  <c r="V1885" i="5"/>
  <c r="E1885" i="5"/>
  <c r="V1886" i="5"/>
  <c r="E1886" i="5"/>
  <c r="V1887" i="5"/>
  <c r="E1887" i="5"/>
  <c r="V1888" i="5"/>
  <c r="E1888" i="5"/>
  <c r="V1889" i="5"/>
  <c r="E1889" i="5"/>
  <c r="V1890" i="5"/>
  <c r="E1890" i="5"/>
  <c r="X1890" i="5" s="1"/>
  <c r="V1891" i="5"/>
  <c r="E1891" i="5"/>
  <c r="V1892" i="5"/>
  <c r="E1892" i="5"/>
  <c r="V1893" i="5"/>
  <c r="E1893" i="5"/>
  <c r="V1894" i="5"/>
  <c r="E1894" i="5"/>
  <c r="V1895" i="5"/>
  <c r="E1895" i="5"/>
  <c r="V1896" i="5"/>
  <c r="E1896" i="5"/>
  <c r="V1897" i="5"/>
  <c r="E1897" i="5"/>
  <c r="V1898" i="5"/>
  <c r="E1898" i="5"/>
  <c r="X1898" i="5" s="1"/>
  <c r="V1899" i="5"/>
  <c r="E1899" i="5"/>
  <c r="V1900" i="5"/>
  <c r="E1900" i="5"/>
  <c r="V1901" i="5"/>
  <c r="E1901" i="5"/>
  <c r="V1902" i="5"/>
  <c r="E1902" i="5"/>
  <c r="V1903" i="5"/>
  <c r="E1903" i="5"/>
  <c r="V1904" i="5"/>
  <c r="E1904" i="5"/>
  <c r="V1905" i="5"/>
  <c r="E1905" i="5"/>
  <c r="V1906" i="5"/>
  <c r="E1906" i="5"/>
  <c r="X1906" i="5" s="1"/>
  <c r="V1907" i="5"/>
  <c r="E1907" i="5"/>
  <c r="V1908" i="5"/>
  <c r="E1908" i="5"/>
  <c r="X1908" i="5" s="1"/>
  <c r="V1909" i="5"/>
  <c r="E1909" i="5"/>
  <c r="V1910" i="5"/>
  <c r="E1910" i="5"/>
  <c r="V1911" i="5"/>
  <c r="E1911" i="5"/>
  <c r="V1912" i="5"/>
  <c r="E1912" i="5"/>
  <c r="X1912" i="5" s="1"/>
  <c r="V1913" i="5"/>
  <c r="E1913" i="5"/>
  <c r="V1914" i="5"/>
  <c r="E1914" i="5"/>
  <c r="V1915" i="5"/>
  <c r="E1915" i="5"/>
  <c r="V1916" i="5"/>
  <c r="E1916" i="5"/>
  <c r="X1916" i="5" s="1"/>
  <c r="V1917" i="5"/>
  <c r="E1917" i="5"/>
  <c r="X1917" i="5" s="1"/>
  <c r="V1918" i="5"/>
  <c r="E1918" i="5"/>
  <c r="V1919" i="5"/>
  <c r="E1919" i="5"/>
  <c r="V1920" i="5"/>
  <c r="E1920" i="5"/>
  <c r="X1920" i="5" s="1"/>
  <c r="V1921" i="5"/>
  <c r="E1921" i="5"/>
  <c r="V1922" i="5"/>
  <c r="E1922" i="5"/>
  <c r="V1923" i="5"/>
  <c r="E1923" i="5"/>
  <c r="V1924" i="5"/>
  <c r="E1924" i="5"/>
  <c r="V1925" i="5"/>
  <c r="E1925" i="5"/>
  <c r="V1926" i="5"/>
  <c r="E1926" i="5"/>
  <c r="V1927" i="5"/>
  <c r="E1927" i="5"/>
  <c r="V1928" i="5"/>
  <c r="E1928" i="5"/>
  <c r="X1928" i="5" s="1"/>
  <c r="V1929" i="5"/>
  <c r="E1929" i="5"/>
  <c r="V1930" i="5"/>
  <c r="E1930" i="5"/>
  <c r="V1931" i="5"/>
  <c r="E1931" i="5"/>
  <c r="V1932" i="5"/>
  <c r="E1932" i="5"/>
  <c r="V1933" i="5"/>
  <c r="E1933" i="5"/>
  <c r="V1934" i="5"/>
  <c r="E1934" i="5"/>
  <c r="V1935" i="5"/>
  <c r="E1935" i="5"/>
  <c r="V1936" i="5"/>
  <c r="E1936" i="5"/>
  <c r="X1936" i="5" s="1"/>
  <c r="V1937" i="5"/>
  <c r="E1937" i="5"/>
  <c r="V1938" i="5"/>
  <c r="E1938" i="5"/>
  <c r="V1939" i="5"/>
  <c r="E1939" i="5"/>
  <c r="V1940" i="5"/>
  <c r="E1940" i="5"/>
  <c r="V1941" i="5"/>
  <c r="E1941" i="5"/>
  <c r="V1942" i="5"/>
  <c r="E1942" i="5"/>
  <c r="V1943" i="5"/>
  <c r="E1943" i="5"/>
  <c r="V1944" i="5"/>
  <c r="E1944" i="5"/>
  <c r="X1944" i="5" s="1"/>
  <c r="V1945" i="5"/>
  <c r="E1945" i="5"/>
  <c r="V1946" i="5"/>
  <c r="E1946" i="5"/>
  <c r="V1947" i="5"/>
  <c r="E1947" i="5"/>
  <c r="V1948" i="5"/>
  <c r="E1948" i="5"/>
  <c r="V1949" i="5"/>
  <c r="E1949" i="5"/>
  <c r="V1950" i="5"/>
  <c r="E1950" i="5"/>
  <c r="V1951" i="5"/>
  <c r="E1951" i="5"/>
  <c r="V1952" i="5"/>
  <c r="E1952" i="5"/>
  <c r="V1953" i="5"/>
  <c r="E1953" i="5"/>
  <c r="X1953" i="5" s="1"/>
  <c r="V1954" i="5"/>
  <c r="E1954" i="5"/>
  <c r="V1955" i="5"/>
  <c r="E1955" i="5"/>
  <c r="V1956" i="5"/>
  <c r="E1956" i="5"/>
  <c r="V1957" i="5"/>
  <c r="E1957" i="5"/>
  <c r="V1958" i="5"/>
  <c r="E1958" i="5"/>
  <c r="V1959" i="5"/>
  <c r="E1959" i="5"/>
  <c r="V1960" i="5"/>
  <c r="E1960" i="5"/>
  <c r="X1960" i="5" s="1"/>
  <c r="V1961" i="5"/>
  <c r="E1961" i="5"/>
  <c r="V1962" i="5"/>
  <c r="E1962" i="5"/>
  <c r="V1963" i="5"/>
  <c r="E1963" i="5"/>
  <c r="V1964" i="5"/>
  <c r="E1964" i="5"/>
  <c r="V1965" i="5"/>
  <c r="E1965" i="5"/>
  <c r="V1966" i="5"/>
  <c r="E1966" i="5"/>
  <c r="V1967" i="5"/>
  <c r="E1967" i="5"/>
  <c r="V1968" i="5"/>
  <c r="E1968" i="5"/>
  <c r="X1968" i="5" s="1"/>
  <c r="V1969" i="5"/>
  <c r="E1969" i="5"/>
  <c r="V1970" i="5"/>
  <c r="E1970" i="5"/>
  <c r="V1971" i="5"/>
  <c r="E1971" i="5"/>
  <c r="V1972" i="5"/>
  <c r="E1972" i="5"/>
  <c r="V1973" i="5"/>
  <c r="E1973" i="5"/>
  <c r="V1974" i="5"/>
  <c r="E1974" i="5"/>
  <c r="V1975" i="5"/>
  <c r="E1975" i="5"/>
  <c r="V1976" i="5"/>
  <c r="E1976" i="5"/>
  <c r="X1976" i="5" s="1"/>
  <c r="V1977" i="5"/>
  <c r="E1977" i="5"/>
  <c r="V1978" i="5"/>
  <c r="E1978" i="5"/>
  <c r="V1979" i="5"/>
  <c r="E1979" i="5"/>
  <c r="V1980" i="5"/>
  <c r="E1980" i="5"/>
  <c r="V1981" i="5"/>
  <c r="E1981" i="5"/>
  <c r="V1982" i="5"/>
  <c r="E1982" i="5"/>
  <c r="V1983" i="5"/>
  <c r="E1983" i="5"/>
  <c r="V1984" i="5"/>
  <c r="E1984" i="5"/>
  <c r="X1984" i="5" s="1"/>
  <c r="V1985" i="5"/>
  <c r="E1985" i="5"/>
  <c r="V1986" i="5"/>
  <c r="E1986" i="5"/>
  <c r="V1987" i="5"/>
  <c r="E1987" i="5"/>
  <c r="V1988" i="5"/>
  <c r="E1988" i="5"/>
  <c r="V1989" i="5"/>
  <c r="E1989" i="5"/>
  <c r="V1990" i="5"/>
  <c r="E1990" i="5"/>
  <c r="V1991" i="5"/>
  <c r="E1991" i="5"/>
  <c r="V1992" i="5"/>
  <c r="E1992" i="5"/>
  <c r="X1992" i="5" s="1"/>
  <c r="V1993" i="5"/>
  <c r="E1993" i="5"/>
  <c r="V1994" i="5"/>
  <c r="E1994" i="5"/>
  <c r="V1995" i="5"/>
  <c r="E1995" i="5"/>
  <c r="V1996" i="5"/>
  <c r="E1996" i="5"/>
  <c r="V1997" i="5"/>
  <c r="E1997" i="5"/>
  <c r="V1998" i="5"/>
  <c r="E1998" i="5"/>
  <c r="V1999" i="5"/>
  <c r="E1999" i="5"/>
  <c r="V2000" i="5"/>
  <c r="E2000" i="5"/>
  <c r="X2000" i="5" s="1"/>
  <c r="V2001" i="5"/>
  <c r="E2001" i="5"/>
  <c r="V2002" i="5"/>
  <c r="E2002" i="5"/>
  <c r="V2003" i="5"/>
  <c r="E2003" i="5"/>
  <c r="V2004" i="5"/>
  <c r="E2004" i="5"/>
  <c r="V2005" i="5"/>
  <c r="E2005" i="5"/>
  <c r="V2006" i="5"/>
  <c r="E2006" i="5"/>
  <c r="V2007" i="5"/>
  <c r="E2007" i="5"/>
  <c r="V2008" i="5"/>
  <c r="E2008" i="5"/>
  <c r="X2008" i="5" s="1"/>
  <c r="V2009" i="5"/>
  <c r="E2009" i="5"/>
  <c r="X2009" i="5" s="1"/>
  <c r="V2010" i="5"/>
  <c r="E2010" i="5"/>
  <c r="V2011" i="5"/>
  <c r="E2011" i="5"/>
  <c r="V2012" i="5"/>
  <c r="E2012" i="5"/>
  <c r="V2013" i="5"/>
  <c r="E2013" i="5"/>
  <c r="V2014" i="5"/>
  <c r="E2014" i="5"/>
  <c r="V2015" i="5"/>
  <c r="E2015" i="5"/>
  <c r="V2016" i="5"/>
  <c r="E2016" i="5"/>
  <c r="V2017" i="5"/>
  <c r="E2017" i="5"/>
  <c r="V2018" i="5"/>
  <c r="E2018" i="5"/>
  <c r="V2019" i="5"/>
  <c r="E2019" i="5"/>
  <c r="V2020" i="5"/>
  <c r="E2020" i="5"/>
  <c r="V2021" i="5"/>
  <c r="E2021" i="5"/>
  <c r="V2022" i="5"/>
  <c r="E2022" i="5"/>
  <c r="V2023" i="5"/>
  <c r="E2023" i="5"/>
  <c r="V2024" i="5"/>
  <c r="E2024" i="5"/>
  <c r="X2024" i="5" s="1"/>
  <c r="V2025" i="5"/>
  <c r="E2025" i="5"/>
  <c r="V2026" i="5"/>
  <c r="E2026" i="5"/>
  <c r="V2027" i="5"/>
  <c r="E2027" i="5"/>
  <c r="V2028" i="5"/>
  <c r="E2028" i="5"/>
  <c r="V2029" i="5"/>
  <c r="E2029" i="5"/>
  <c r="V2030" i="5"/>
  <c r="E2030" i="5"/>
  <c r="V2031" i="5"/>
  <c r="E2031" i="5"/>
  <c r="V2032" i="5"/>
  <c r="E2032" i="5"/>
  <c r="X2032" i="5" s="1"/>
  <c r="V2033" i="5"/>
  <c r="E2033" i="5"/>
  <c r="V2034" i="5"/>
  <c r="E2034" i="5"/>
  <c r="V2035" i="5"/>
  <c r="E2035" i="5"/>
  <c r="V2036" i="5"/>
  <c r="E2036" i="5"/>
  <c r="V2037" i="5"/>
  <c r="E2037" i="5"/>
  <c r="V2038" i="5"/>
  <c r="E2038" i="5"/>
  <c r="V2039" i="5"/>
  <c r="E2039" i="5"/>
  <c r="V2040" i="5"/>
  <c r="E2040" i="5"/>
  <c r="X2040" i="5" s="1"/>
  <c r="V2041" i="5"/>
  <c r="E2041" i="5"/>
  <c r="V2042" i="5"/>
  <c r="E2042" i="5"/>
  <c r="V2043" i="5"/>
  <c r="E2043" i="5"/>
  <c r="V2044" i="5"/>
  <c r="E2044" i="5"/>
  <c r="V2045" i="5"/>
  <c r="E2045" i="5"/>
  <c r="V2046" i="5"/>
  <c r="E2046" i="5"/>
  <c r="V2047" i="5"/>
  <c r="E2047" i="5"/>
  <c r="V2048" i="5"/>
  <c r="E2048" i="5"/>
  <c r="V2049" i="5"/>
  <c r="E2049" i="5"/>
  <c r="V2050" i="5"/>
  <c r="E2050" i="5"/>
  <c r="V2051" i="5"/>
  <c r="E2051" i="5"/>
  <c r="V2052" i="5"/>
  <c r="E2052" i="5"/>
  <c r="V2053" i="5"/>
  <c r="E2053" i="5"/>
  <c r="X2053" i="5" s="1"/>
  <c r="V2054" i="5"/>
  <c r="E2054" i="5"/>
  <c r="V2055" i="5"/>
  <c r="E2055" i="5"/>
  <c r="V2056" i="5"/>
  <c r="E2056" i="5"/>
  <c r="X2056" i="5" s="1"/>
  <c r="V2057" i="5"/>
  <c r="E2057" i="5"/>
  <c r="V2058" i="5"/>
  <c r="E2058" i="5"/>
  <c r="V2059" i="5"/>
  <c r="E2059" i="5"/>
  <c r="V2060" i="5"/>
  <c r="E2060" i="5"/>
  <c r="V2061" i="5"/>
  <c r="E2061" i="5"/>
  <c r="X2061" i="5" s="1"/>
  <c r="V2062" i="5"/>
  <c r="E2062" i="5"/>
  <c r="V2063" i="5"/>
  <c r="E2063" i="5"/>
  <c r="V2064" i="5"/>
  <c r="E2064" i="5"/>
  <c r="X2064" i="5" s="1"/>
  <c r="V2065" i="5"/>
  <c r="E2065" i="5"/>
  <c r="V2066" i="5"/>
  <c r="E2066" i="5"/>
  <c r="V2067" i="5"/>
  <c r="E2067" i="5"/>
  <c r="V2068" i="5"/>
  <c r="E2068" i="5"/>
  <c r="V2069" i="5"/>
  <c r="E2069" i="5"/>
  <c r="V2070" i="5"/>
  <c r="E2070" i="5"/>
  <c r="V2071" i="5"/>
  <c r="E2071" i="5"/>
  <c r="V2072" i="5"/>
  <c r="E2072" i="5"/>
  <c r="X2072" i="5" s="1"/>
  <c r="V2073" i="5"/>
  <c r="E2073" i="5"/>
  <c r="V2074" i="5"/>
  <c r="E2074" i="5"/>
  <c r="V2075" i="5"/>
  <c r="E2075" i="5"/>
  <c r="V2076" i="5"/>
  <c r="E2076" i="5"/>
  <c r="V2077" i="5"/>
  <c r="E2077" i="5"/>
  <c r="V2078" i="5"/>
  <c r="E2078" i="5"/>
  <c r="V2079" i="5"/>
  <c r="E2079" i="5"/>
  <c r="V2080" i="5"/>
  <c r="E2080" i="5"/>
  <c r="X2080" i="5" s="1"/>
  <c r="V2081" i="5"/>
  <c r="E2081" i="5"/>
  <c r="V2082" i="5"/>
  <c r="E2082" i="5"/>
  <c r="V2083" i="5"/>
  <c r="E2083" i="5"/>
  <c r="V2084" i="5"/>
  <c r="E2084" i="5"/>
  <c r="V2085" i="5"/>
  <c r="E2085" i="5"/>
  <c r="V2086" i="5"/>
  <c r="E2086" i="5"/>
  <c r="V2087" i="5"/>
  <c r="E2087" i="5"/>
  <c r="V2088" i="5"/>
  <c r="E2088" i="5"/>
  <c r="V2089" i="5"/>
  <c r="E2089" i="5"/>
  <c r="V2090" i="5"/>
  <c r="E2090" i="5"/>
  <c r="V2091" i="5"/>
  <c r="E2091" i="5"/>
  <c r="V2092" i="5"/>
  <c r="E2092" i="5"/>
  <c r="V2093" i="5"/>
  <c r="E2093" i="5"/>
  <c r="V2094" i="5"/>
  <c r="E2094" i="5"/>
  <c r="V2095" i="5"/>
  <c r="E2095" i="5"/>
  <c r="V2096" i="5"/>
  <c r="E2096" i="5"/>
  <c r="X2096" i="5" s="1"/>
  <c r="V2097" i="5"/>
  <c r="E2097" i="5"/>
  <c r="V2098" i="5"/>
  <c r="E2098" i="5"/>
  <c r="V2099" i="5"/>
  <c r="E2099" i="5"/>
  <c r="V2100" i="5"/>
  <c r="E2100" i="5"/>
  <c r="V2101" i="5"/>
  <c r="E2101" i="5"/>
  <c r="V2102" i="5"/>
  <c r="E2102" i="5"/>
  <c r="V2103" i="5"/>
  <c r="E2103" i="5"/>
  <c r="V2104" i="5"/>
  <c r="E2104" i="5"/>
  <c r="V2105" i="5"/>
  <c r="E2105" i="5"/>
  <c r="V2106" i="5"/>
  <c r="E2106" i="5"/>
  <c r="V2107" i="5"/>
  <c r="E2107" i="5"/>
  <c r="V2108" i="5"/>
  <c r="E2108" i="5"/>
  <c r="V2109" i="5"/>
  <c r="E2109" i="5"/>
  <c r="V2110" i="5"/>
  <c r="E2110" i="5"/>
  <c r="V2111" i="5"/>
  <c r="E2111" i="5"/>
  <c r="V2112" i="5"/>
  <c r="E2112" i="5"/>
  <c r="V2113" i="5"/>
  <c r="E2113" i="5"/>
  <c r="V2114" i="5"/>
  <c r="E2114" i="5"/>
  <c r="V2115" i="5"/>
  <c r="E2115" i="5"/>
  <c r="V2116" i="5"/>
  <c r="E2116" i="5"/>
  <c r="V2117" i="5"/>
  <c r="E2117" i="5"/>
  <c r="V2118" i="5"/>
  <c r="E2118" i="5"/>
  <c r="X2118" i="5" s="1"/>
  <c r="V2119" i="5"/>
  <c r="E2119" i="5"/>
  <c r="V2120" i="5"/>
  <c r="E2120" i="5"/>
  <c r="V2121" i="5"/>
  <c r="E2121" i="5"/>
  <c r="V2122" i="5"/>
  <c r="E2122" i="5"/>
  <c r="V2123" i="5"/>
  <c r="E2123" i="5"/>
  <c r="V2124" i="5"/>
  <c r="E2124" i="5"/>
  <c r="V2125" i="5"/>
  <c r="E2125" i="5"/>
  <c r="V2126" i="5"/>
  <c r="E2126" i="5"/>
  <c r="V2127" i="5"/>
  <c r="E2127" i="5"/>
  <c r="V2128" i="5"/>
  <c r="E2128" i="5"/>
  <c r="V2129" i="5"/>
  <c r="E2129" i="5"/>
  <c r="V2130" i="5"/>
  <c r="E2130" i="5"/>
  <c r="X2130" i="5" s="1"/>
  <c r="V2131" i="5"/>
  <c r="E2131" i="5"/>
  <c r="V2132" i="5"/>
  <c r="E2132" i="5"/>
  <c r="X2132" i="5" s="1"/>
  <c r="V2133" i="5"/>
  <c r="E2133" i="5"/>
  <c r="V2134" i="5"/>
  <c r="E2134" i="5"/>
  <c r="X2134" i="5" s="1"/>
  <c r="V2135" i="5"/>
  <c r="E2135" i="5"/>
  <c r="V2136" i="5"/>
  <c r="E2136" i="5"/>
  <c r="V2137" i="5"/>
  <c r="E2137" i="5"/>
  <c r="V2138" i="5"/>
  <c r="E2138" i="5"/>
  <c r="V2139" i="5"/>
  <c r="E2139" i="5"/>
  <c r="V2140" i="5"/>
  <c r="E2140" i="5"/>
  <c r="V2141" i="5"/>
  <c r="E2141" i="5"/>
  <c r="V2142" i="5"/>
  <c r="E2142" i="5"/>
  <c r="X2142" i="5" s="1"/>
  <c r="V2143" i="5"/>
  <c r="E2143" i="5"/>
  <c r="V2144" i="5"/>
  <c r="E2144" i="5"/>
  <c r="V2145" i="5"/>
  <c r="E2145" i="5"/>
  <c r="V2146" i="5"/>
  <c r="E2146" i="5"/>
  <c r="V2147" i="5"/>
  <c r="E2147" i="5"/>
  <c r="V2148" i="5"/>
  <c r="E2148" i="5"/>
  <c r="V2149" i="5"/>
  <c r="E2149" i="5"/>
  <c r="V2150" i="5"/>
  <c r="E2150" i="5"/>
  <c r="V2151" i="5"/>
  <c r="E2151" i="5"/>
  <c r="V2152" i="5"/>
  <c r="E2152" i="5"/>
  <c r="X2152" i="5" s="1"/>
  <c r="V2153" i="5"/>
  <c r="E2153" i="5"/>
  <c r="V2154" i="5"/>
  <c r="E2154" i="5"/>
  <c r="V2155" i="5"/>
  <c r="E2155" i="5"/>
  <c r="V2156" i="5"/>
  <c r="E2156" i="5"/>
  <c r="V2157" i="5"/>
  <c r="E2157" i="5"/>
  <c r="V2158" i="5"/>
  <c r="E2158" i="5"/>
  <c r="V2159" i="5"/>
  <c r="E2159" i="5"/>
  <c r="V2160" i="5"/>
  <c r="E2160" i="5"/>
  <c r="V2161" i="5"/>
  <c r="E2161" i="5"/>
  <c r="V2162" i="5"/>
  <c r="E2162" i="5"/>
  <c r="X2162" i="5" s="1"/>
  <c r="V2163" i="5"/>
  <c r="E2163" i="5"/>
  <c r="V2164" i="5"/>
  <c r="E2164" i="5"/>
  <c r="V2165" i="5"/>
  <c r="E2165" i="5"/>
  <c r="V2166" i="5"/>
  <c r="E2166" i="5"/>
  <c r="V2167" i="5"/>
  <c r="E2167" i="5"/>
  <c r="V2168" i="5"/>
  <c r="E2168" i="5"/>
  <c r="V2169" i="5"/>
  <c r="E2169" i="5"/>
  <c r="V2170" i="5"/>
  <c r="E2170" i="5"/>
  <c r="V2171" i="5"/>
  <c r="E2171" i="5"/>
  <c r="V2172" i="5"/>
  <c r="E2172" i="5"/>
  <c r="V2173" i="5"/>
  <c r="E2173" i="5"/>
  <c r="V2174" i="5"/>
  <c r="E2174" i="5"/>
  <c r="X2174" i="5" s="1"/>
  <c r="V2175" i="5"/>
  <c r="E2175" i="5"/>
  <c r="V2176" i="5"/>
  <c r="E2176" i="5"/>
  <c r="V2177" i="5"/>
  <c r="E2177" i="5"/>
  <c r="V2178" i="5"/>
  <c r="E2178" i="5"/>
  <c r="X2178" i="5" s="1"/>
  <c r="V2179" i="5"/>
  <c r="E2179" i="5"/>
  <c r="V2180" i="5"/>
  <c r="E2180" i="5"/>
  <c r="V2181" i="5"/>
  <c r="E2181" i="5"/>
  <c r="V2182" i="5"/>
  <c r="E2182" i="5"/>
  <c r="X2182" i="5" s="1"/>
  <c r="V2183" i="5"/>
  <c r="E2183" i="5"/>
  <c r="V2184" i="5"/>
  <c r="E2184" i="5"/>
  <c r="V2185" i="5"/>
  <c r="E2185" i="5"/>
  <c r="V2186" i="5"/>
  <c r="E2186" i="5"/>
  <c r="V2187" i="5"/>
  <c r="E2187" i="5"/>
  <c r="V2188" i="5"/>
  <c r="E2188" i="5"/>
  <c r="V2189" i="5"/>
  <c r="E2189" i="5"/>
  <c r="V2190" i="5"/>
  <c r="E2190" i="5"/>
  <c r="V2191" i="5"/>
  <c r="E2191" i="5"/>
  <c r="V2192" i="5"/>
  <c r="E2192" i="5"/>
  <c r="V2193" i="5"/>
  <c r="E2193" i="5"/>
  <c r="V2194" i="5"/>
  <c r="E2194" i="5"/>
  <c r="V2195" i="5"/>
  <c r="E2195" i="5"/>
  <c r="V2196" i="5"/>
  <c r="E2196" i="5"/>
  <c r="V2197" i="5"/>
  <c r="E2197" i="5"/>
  <c r="V2198" i="5"/>
  <c r="E2198" i="5"/>
  <c r="V2199" i="5"/>
  <c r="E2199" i="5"/>
  <c r="V2200" i="5"/>
  <c r="E2200" i="5"/>
  <c r="V2201" i="5"/>
  <c r="E2201" i="5"/>
  <c r="V2202" i="5"/>
  <c r="E2202" i="5"/>
  <c r="V2203" i="5"/>
  <c r="E2203" i="5"/>
  <c r="V2204" i="5"/>
  <c r="E2204" i="5"/>
  <c r="V2205" i="5"/>
  <c r="E2205" i="5"/>
  <c r="V2206" i="5"/>
  <c r="E2206" i="5"/>
  <c r="V2207" i="5"/>
  <c r="E2207" i="5"/>
  <c r="V2208" i="5"/>
  <c r="E2208" i="5"/>
  <c r="V2209" i="5"/>
  <c r="E2209" i="5"/>
  <c r="V2210" i="5"/>
  <c r="E2210" i="5"/>
  <c r="V2211" i="5"/>
  <c r="E2211" i="5"/>
  <c r="V2212" i="5"/>
  <c r="E2212" i="5"/>
  <c r="X2212" i="5" s="1"/>
  <c r="V2213" i="5"/>
  <c r="E2213" i="5"/>
  <c r="V2214" i="5"/>
  <c r="E2214" i="5"/>
  <c r="V2215" i="5"/>
  <c r="E2215" i="5"/>
  <c r="V2216" i="5"/>
  <c r="E2216" i="5"/>
  <c r="V2217" i="5"/>
  <c r="E2217" i="5"/>
  <c r="V2218" i="5"/>
  <c r="E2218" i="5"/>
  <c r="X2218" i="5" s="1"/>
  <c r="V2219" i="5"/>
  <c r="E2219" i="5"/>
  <c r="V2220" i="5"/>
  <c r="E2220" i="5"/>
  <c r="X2220" i="5" s="1"/>
  <c r="V2221" i="5"/>
  <c r="E2221" i="5"/>
  <c r="V2222" i="5"/>
  <c r="E2222" i="5"/>
  <c r="V2223" i="5"/>
  <c r="E2223" i="5"/>
  <c r="V2224" i="5"/>
  <c r="E2224" i="5"/>
  <c r="V2225" i="5"/>
  <c r="E2225" i="5"/>
  <c r="V2226" i="5"/>
  <c r="E2226" i="5"/>
  <c r="V2227" i="5"/>
  <c r="E2227" i="5"/>
  <c r="V2228" i="5"/>
  <c r="E2228" i="5"/>
  <c r="V2229" i="5"/>
  <c r="E2229" i="5"/>
  <c r="V2230" i="5"/>
  <c r="E2230" i="5"/>
  <c r="V2231" i="5"/>
  <c r="E2231" i="5"/>
  <c r="V2232" i="5"/>
  <c r="E2232" i="5"/>
  <c r="V2233" i="5"/>
  <c r="E2233" i="5"/>
  <c r="V2234" i="5"/>
  <c r="E2234" i="5"/>
  <c r="V2235" i="5"/>
  <c r="E2235" i="5"/>
  <c r="V2236" i="5"/>
  <c r="E2236" i="5"/>
  <c r="V2237" i="5"/>
  <c r="E2237" i="5"/>
  <c r="V2238" i="5"/>
  <c r="E2238" i="5"/>
  <c r="V2239" i="5"/>
  <c r="E2239" i="5"/>
  <c r="V2240" i="5"/>
  <c r="E2240" i="5"/>
  <c r="V2241" i="5"/>
  <c r="E2241" i="5"/>
  <c r="V2242" i="5"/>
  <c r="E2242" i="5"/>
  <c r="V2243" i="5"/>
  <c r="E2243" i="5"/>
  <c r="V2244" i="5"/>
  <c r="E2244" i="5"/>
  <c r="X2244" i="5" s="1"/>
  <c r="V2245" i="5"/>
  <c r="E2245" i="5"/>
  <c r="V2246" i="5"/>
  <c r="E2246" i="5"/>
  <c r="V2247" i="5"/>
  <c r="E2247" i="5"/>
  <c r="V2248" i="5"/>
  <c r="E2248" i="5"/>
  <c r="X2248" i="5" s="1"/>
  <c r="V2249" i="5"/>
  <c r="E2249" i="5"/>
  <c r="V2250" i="5"/>
  <c r="E2250" i="5"/>
  <c r="V2251" i="5"/>
  <c r="E2251" i="5"/>
  <c r="V2252" i="5"/>
  <c r="E2252" i="5"/>
  <c r="X2252" i="5" s="1"/>
  <c r="V2253" i="5"/>
  <c r="E2253" i="5"/>
  <c r="V2254" i="5"/>
  <c r="E2254" i="5"/>
  <c r="V2255" i="5"/>
  <c r="E2255" i="5"/>
  <c r="V2256" i="5"/>
  <c r="E2256" i="5"/>
  <c r="X2256" i="5" s="1"/>
  <c r="V2257" i="5"/>
  <c r="E2257" i="5"/>
  <c r="V2258" i="5"/>
  <c r="E2258" i="5"/>
  <c r="V2259" i="5"/>
  <c r="E2259" i="5"/>
  <c r="V2260" i="5"/>
  <c r="E2260" i="5"/>
  <c r="X2260" i="5" s="1"/>
  <c r="V2261" i="5"/>
  <c r="E2261" i="5"/>
  <c r="V2262" i="5"/>
  <c r="E2262" i="5"/>
  <c r="V2263" i="5"/>
  <c r="E2263" i="5"/>
  <c r="V2264" i="5"/>
  <c r="E2264" i="5"/>
  <c r="X2264" i="5" s="1"/>
  <c r="V2265" i="5"/>
  <c r="E2265" i="5"/>
  <c r="V2266" i="5"/>
  <c r="E2266" i="5"/>
  <c r="V2267" i="5"/>
  <c r="E2267" i="5"/>
  <c r="V2268" i="5"/>
  <c r="E2268" i="5"/>
  <c r="X2268" i="5" s="1"/>
  <c r="V2269" i="5"/>
  <c r="E2269" i="5"/>
  <c r="V2270" i="5"/>
  <c r="E2270" i="5"/>
  <c r="V2271" i="5"/>
  <c r="E2271" i="5"/>
  <c r="V2272" i="5"/>
  <c r="E2272" i="5"/>
  <c r="V2273" i="5"/>
  <c r="E2273" i="5"/>
  <c r="V2274" i="5"/>
  <c r="E2274" i="5"/>
  <c r="V2275" i="5"/>
  <c r="E2275" i="5"/>
  <c r="V2276" i="5"/>
  <c r="E2276" i="5"/>
  <c r="V2277" i="5"/>
  <c r="E2277" i="5"/>
  <c r="V2278" i="5"/>
  <c r="E2278" i="5"/>
  <c r="V2279" i="5"/>
  <c r="E2279" i="5"/>
  <c r="V2280" i="5"/>
  <c r="E2280" i="5"/>
  <c r="V2281" i="5"/>
  <c r="E2281" i="5"/>
  <c r="V2282" i="5"/>
  <c r="E2282" i="5"/>
  <c r="X2282" i="5" s="1"/>
  <c r="V2283" i="5"/>
  <c r="E2283" i="5"/>
  <c r="V2284" i="5"/>
  <c r="E2284" i="5"/>
  <c r="V2285" i="5"/>
  <c r="E2285" i="5"/>
  <c r="V2286" i="5"/>
  <c r="E2286" i="5"/>
  <c r="V2287" i="5"/>
  <c r="E2287" i="5"/>
  <c r="V2288" i="5"/>
  <c r="E2288" i="5"/>
  <c r="V2289" i="5"/>
  <c r="E2289" i="5"/>
  <c r="V2290" i="5"/>
  <c r="E2290" i="5"/>
  <c r="V2291" i="5"/>
  <c r="E2291" i="5"/>
  <c r="V2292" i="5"/>
  <c r="E2292" i="5"/>
  <c r="V2293" i="5"/>
  <c r="E2293" i="5"/>
  <c r="V2294" i="5"/>
  <c r="E2294" i="5"/>
  <c r="V2295" i="5"/>
  <c r="E2295" i="5"/>
  <c r="V2296" i="5"/>
  <c r="E2296" i="5"/>
  <c r="V2297" i="5"/>
  <c r="E2297" i="5"/>
  <c r="V2298" i="5"/>
  <c r="E2298" i="5"/>
  <c r="V2299" i="5"/>
  <c r="E2299" i="5"/>
  <c r="V2300" i="5"/>
  <c r="E2300" i="5"/>
  <c r="V2301" i="5"/>
  <c r="E2301" i="5"/>
  <c r="V2302" i="5"/>
  <c r="E2302" i="5"/>
  <c r="V2303" i="5"/>
  <c r="E2303" i="5"/>
  <c r="V2304" i="5"/>
  <c r="E2304" i="5"/>
  <c r="V2305" i="5"/>
  <c r="E2305" i="5"/>
  <c r="V2306" i="5"/>
  <c r="E2306" i="5"/>
  <c r="V2307" i="5"/>
  <c r="E2307" i="5"/>
  <c r="V2308" i="5"/>
  <c r="E2308" i="5"/>
  <c r="V2309" i="5"/>
  <c r="E2309" i="5"/>
  <c r="V2310" i="5"/>
  <c r="E2310" i="5"/>
  <c r="V2311" i="5"/>
  <c r="E2311" i="5"/>
  <c r="V2312" i="5"/>
  <c r="E2312" i="5"/>
  <c r="V2313" i="5"/>
  <c r="E2313" i="5"/>
  <c r="V2314" i="5"/>
  <c r="E2314" i="5"/>
  <c r="V2315" i="5"/>
  <c r="E2315" i="5"/>
  <c r="V2316" i="5"/>
  <c r="E2316" i="5"/>
  <c r="X2316" i="5" s="1"/>
  <c r="V2317" i="5"/>
  <c r="E2317" i="5"/>
  <c r="V2318" i="5"/>
  <c r="E2318" i="5"/>
  <c r="V2319" i="5"/>
  <c r="E2319" i="5"/>
  <c r="V2320" i="5"/>
  <c r="E2320" i="5"/>
  <c r="V2321" i="5"/>
  <c r="E2321" i="5"/>
  <c r="V2322" i="5"/>
  <c r="E2322" i="5"/>
  <c r="V2323" i="5"/>
  <c r="E2323" i="5"/>
  <c r="V2324" i="5"/>
  <c r="E2324" i="5"/>
  <c r="X2324" i="5" s="1"/>
  <c r="V2325" i="5"/>
  <c r="E2325" i="5"/>
  <c r="V2326" i="5"/>
  <c r="E2326" i="5"/>
  <c r="V2327" i="5"/>
  <c r="E2327" i="5"/>
  <c r="V2328" i="5"/>
  <c r="E2328" i="5"/>
  <c r="V2329" i="5"/>
  <c r="E2329" i="5"/>
  <c r="V2330" i="5"/>
  <c r="E2330" i="5"/>
  <c r="V2331" i="5"/>
  <c r="E2331" i="5"/>
  <c r="V2332" i="5"/>
  <c r="E2332" i="5"/>
  <c r="V2333" i="5"/>
  <c r="E2333" i="5"/>
  <c r="V2334" i="5"/>
  <c r="E2334" i="5"/>
  <c r="V2335" i="5"/>
  <c r="E2335" i="5"/>
  <c r="V2336" i="5"/>
  <c r="E2336" i="5"/>
  <c r="V2337" i="5"/>
  <c r="E2337" i="5"/>
  <c r="V2338" i="5"/>
  <c r="E2338" i="5"/>
  <c r="X2338" i="5" s="1"/>
  <c r="V2339" i="5"/>
  <c r="E2339" i="5"/>
  <c r="V2340" i="5"/>
  <c r="E2340" i="5"/>
  <c r="V2341" i="5"/>
  <c r="E2341" i="5"/>
  <c r="V2342" i="5"/>
  <c r="E2342" i="5"/>
  <c r="X2342" i="5" s="1"/>
  <c r="V2343" i="5"/>
  <c r="E2343" i="5"/>
  <c r="V2344" i="5"/>
  <c r="E2344" i="5"/>
  <c r="V2345" i="5"/>
  <c r="E2345" i="5"/>
  <c r="V2346" i="5"/>
  <c r="E2346" i="5"/>
  <c r="X2346" i="5" s="1"/>
  <c r="V2347" i="5"/>
  <c r="E2347" i="5"/>
  <c r="V2348" i="5"/>
  <c r="E2348" i="5"/>
  <c r="V2349" i="5"/>
  <c r="E2349" i="5"/>
  <c r="V2350" i="5"/>
  <c r="E2350" i="5"/>
  <c r="X2350" i="5" s="1"/>
  <c r="V2351" i="5"/>
  <c r="E2351" i="5"/>
  <c r="V2352" i="5"/>
  <c r="E2352" i="5"/>
  <c r="V2353" i="5"/>
  <c r="E2353" i="5"/>
  <c r="V2354" i="5"/>
  <c r="E2354" i="5"/>
  <c r="V2355" i="5"/>
  <c r="E2355" i="5"/>
  <c r="X2355" i="5" s="1"/>
  <c r="V2356" i="5"/>
  <c r="E2356" i="5"/>
  <c r="X2356" i="5" s="1"/>
  <c r="V2357" i="5"/>
  <c r="E2357" i="5"/>
  <c r="V2358" i="5"/>
  <c r="E2358" i="5"/>
  <c r="X2358" i="5" s="1"/>
  <c r="V2359" i="5"/>
  <c r="E2359" i="5"/>
  <c r="V2360" i="5"/>
  <c r="E2360" i="5"/>
  <c r="V2361" i="5"/>
  <c r="E2361" i="5"/>
  <c r="V2362" i="5"/>
  <c r="E2362" i="5"/>
  <c r="V2363" i="5"/>
  <c r="E2363" i="5"/>
  <c r="V2364" i="5"/>
  <c r="E2364" i="5"/>
  <c r="X2364" i="5" s="1"/>
  <c r="V2365" i="5"/>
  <c r="E2365" i="5"/>
  <c r="V2366" i="5"/>
  <c r="E2366" i="5"/>
  <c r="V2367" i="5"/>
  <c r="E2367" i="5"/>
  <c r="V2368" i="5"/>
  <c r="E2368" i="5"/>
  <c r="V2369" i="5"/>
  <c r="E2369" i="5"/>
  <c r="V2370" i="5"/>
  <c r="E2370" i="5"/>
  <c r="V2371" i="5"/>
  <c r="E2371" i="5"/>
  <c r="V2372" i="5"/>
  <c r="E2372" i="5"/>
  <c r="X2372" i="5" s="1"/>
  <c r="V2373" i="5"/>
  <c r="E2373" i="5"/>
  <c r="V2374" i="5"/>
  <c r="E2374" i="5"/>
  <c r="V2375" i="5"/>
  <c r="E2375" i="5"/>
  <c r="V2376" i="5"/>
  <c r="E2376" i="5"/>
  <c r="V2377" i="5"/>
  <c r="E2377" i="5"/>
  <c r="V2378" i="5"/>
  <c r="E2378" i="5"/>
  <c r="V2379" i="5"/>
  <c r="E2379" i="5"/>
  <c r="V2380" i="5"/>
  <c r="E2380" i="5"/>
  <c r="X2380" i="5" s="1"/>
  <c r="V2381" i="5"/>
  <c r="E2381" i="5"/>
  <c r="V2382" i="5"/>
  <c r="E2382" i="5"/>
  <c r="V2383" i="5"/>
  <c r="E2383" i="5"/>
  <c r="V2384" i="5"/>
  <c r="E2384" i="5"/>
  <c r="V2385" i="5"/>
  <c r="E2385" i="5"/>
  <c r="V2386" i="5"/>
  <c r="E2386" i="5"/>
  <c r="V2387" i="5"/>
  <c r="E2387" i="5"/>
  <c r="V2388" i="5"/>
  <c r="E2388" i="5"/>
  <c r="V2389" i="5"/>
  <c r="E2389" i="5"/>
  <c r="X2389" i="5" s="1"/>
  <c r="V2390" i="5"/>
  <c r="E2390" i="5"/>
  <c r="V2391" i="5"/>
  <c r="E2391" i="5"/>
  <c r="V2392" i="5"/>
  <c r="E2392" i="5"/>
  <c r="V2393" i="5"/>
  <c r="E2393" i="5"/>
  <c r="V2394" i="5"/>
  <c r="E2394" i="5"/>
  <c r="V2395" i="5"/>
  <c r="E2395" i="5"/>
  <c r="V2396" i="5"/>
  <c r="E2396" i="5"/>
  <c r="V2397" i="5"/>
  <c r="E2397" i="5"/>
  <c r="V2398" i="5"/>
  <c r="E2398" i="5"/>
  <c r="V2399" i="5"/>
  <c r="E2399" i="5"/>
  <c r="V2400" i="5"/>
  <c r="E2400" i="5"/>
  <c r="V2401" i="5"/>
  <c r="E2401" i="5"/>
  <c r="V2402" i="5"/>
  <c r="E2402" i="5"/>
  <c r="V2403" i="5"/>
  <c r="E2403" i="5"/>
  <c r="V2404" i="5"/>
  <c r="E2404" i="5"/>
  <c r="V2405" i="5"/>
  <c r="E2405" i="5"/>
  <c r="V2406" i="5"/>
  <c r="E2406" i="5"/>
  <c r="V2407" i="5"/>
  <c r="E2407" i="5"/>
  <c r="V2408" i="5"/>
  <c r="E2408" i="5"/>
  <c r="V2409" i="5"/>
  <c r="E2409" i="5"/>
  <c r="V2410" i="5"/>
  <c r="E2410" i="5"/>
  <c r="V2411" i="5"/>
  <c r="E2411" i="5"/>
  <c r="V2412" i="5"/>
  <c r="E2412" i="5"/>
  <c r="V2413" i="5"/>
  <c r="E2413" i="5"/>
  <c r="V2414" i="5"/>
  <c r="E2414" i="5"/>
  <c r="V2415" i="5"/>
  <c r="E2415" i="5"/>
  <c r="V2416" i="5"/>
  <c r="E2416" i="5"/>
  <c r="V2417" i="5"/>
  <c r="E2417" i="5"/>
  <c r="V2418" i="5"/>
  <c r="E2418" i="5"/>
  <c r="V2419" i="5"/>
  <c r="E2419" i="5"/>
  <c r="V2420" i="5"/>
  <c r="E2420" i="5"/>
  <c r="V2421" i="5"/>
  <c r="E2421" i="5"/>
  <c r="V2422" i="5"/>
  <c r="E2422" i="5"/>
  <c r="V2423" i="5"/>
  <c r="E2423" i="5"/>
  <c r="V2424" i="5"/>
  <c r="E2424" i="5"/>
  <c r="V2425" i="5"/>
  <c r="E2425" i="5"/>
  <c r="V2426" i="5"/>
  <c r="E2426" i="5"/>
  <c r="V2427" i="5"/>
  <c r="E2427" i="5"/>
  <c r="V2428" i="5"/>
  <c r="E2428" i="5"/>
  <c r="V2429" i="5"/>
  <c r="E2429" i="5"/>
  <c r="V2430" i="5"/>
  <c r="E2430" i="5"/>
  <c r="V2431" i="5"/>
  <c r="E2431" i="5"/>
  <c r="V2432" i="5"/>
  <c r="E2432" i="5"/>
  <c r="V2433" i="5"/>
  <c r="E2433" i="5"/>
  <c r="V2434" i="5"/>
  <c r="E2434" i="5"/>
  <c r="V2435" i="5"/>
  <c r="E2435" i="5"/>
  <c r="V2436" i="5"/>
  <c r="E2436" i="5"/>
  <c r="X2436" i="5" s="1"/>
  <c r="V2437" i="5"/>
  <c r="E2437" i="5"/>
  <c r="V2438" i="5"/>
  <c r="E2438" i="5"/>
  <c r="V2439" i="5"/>
  <c r="E2439" i="5"/>
  <c r="V2440" i="5"/>
  <c r="E2440" i="5"/>
  <c r="V2441" i="5"/>
  <c r="E2441" i="5"/>
  <c r="V2442" i="5"/>
  <c r="E2442" i="5"/>
  <c r="V2443" i="5"/>
  <c r="E2443" i="5"/>
  <c r="V2444" i="5"/>
  <c r="E2444" i="5"/>
  <c r="V2445" i="5"/>
  <c r="E2445" i="5"/>
  <c r="V2446" i="5"/>
  <c r="E2446" i="5"/>
  <c r="V2447" i="5"/>
  <c r="E2447" i="5"/>
  <c r="V2448" i="5"/>
  <c r="E2448" i="5"/>
  <c r="V2449" i="5"/>
  <c r="E2449" i="5"/>
  <c r="V2450" i="5"/>
  <c r="E2450" i="5"/>
  <c r="V2451" i="5"/>
  <c r="E2451" i="5"/>
  <c r="V2452" i="5"/>
  <c r="E2452" i="5"/>
  <c r="X2452" i="5" s="1"/>
  <c r="V2453" i="5"/>
  <c r="E2453" i="5"/>
  <c r="V2454" i="5"/>
  <c r="E2454" i="5"/>
  <c r="V2455" i="5"/>
  <c r="E2455" i="5"/>
  <c r="V2456" i="5"/>
  <c r="E2456" i="5"/>
  <c r="V2457" i="5"/>
  <c r="E2457" i="5"/>
  <c r="V2458" i="5"/>
  <c r="E2458" i="5"/>
  <c r="V2459" i="5"/>
  <c r="E2459" i="5"/>
  <c r="V2460" i="5"/>
  <c r="E2460" i="5"/>
  <c r="V2461" i="5"/>
  <c r="E2461" i="5"/>
  <c r="V2462" i="5"/>
  <c r="E2462" i="5"/>
  <c r="V2463" i="5"/>
  <c r="E2463" i="5"/>
  <c r="V2464" i="5"/>
  <c r="E2464" i="5"/>
  <c r="V2465" i="5"/>
  <c r="E2465" i="5"/>
  <c r="V2466" i="5"/>
  <c r="E2466" i="5"/>
  <c r="V2467" i="5"/>
  <c r="E2467" i="5"/>
  <c r="V2468" i="5"/>
  <c r="E2468" i="5"/>
  <c r="V2469" i="5"/>
  <c r="E2469" i="5"/>
  <c r="V2470" i="5"/>
  <c r="E2470" i="5"/>
  <c r="V2471" i="5"/>
  <c r="E2471" i="5"/>
  <c r="V2472" i="5"/>
  <c r="E2472" i="5"/>
  <c r="V2473" i="5"/>
  <c r="E2473" i="5"/>
  <c r="V2474" i="5"/>
  <c r="E2474" i="5"/>
  <c r="V2475" i="5"/>
  <c r="E2475" i="5"/>
  <c r="V2476" i="5"/>
  <c r="E2476" i="5"/>
  <c r="V2477" i="5"/>
  <c r="E2477" i="5"/>
  <c r="V2478" i="5"/>
  <c r="E2478" i="5"/>
  <c r="V2479" i="5"/>
  <c r="E2479" i="5"/>
  <c r="V2480" i="5"/>
  <c r="E2480" i="5"/>
  <c r="V2481" i="5"/>
  <c r="E2481" i="5"/>
  <c r="V2482" i="5"/>
  <c r="E2482" i="5"/>
  <c r="V2483" i="5"/>
  <c r="E2483" i="5"/>
  <c r="V2484" i="5"/>
  <c r="E2484" i="5"/>
  <c r="V2485" i="5"/>
  <c r="E2485" i="5"/>
  <c r="V2486" i="5"/>
  <c r="E2486" i="5"/>
  <c r="V2487" i="5"/>
  <c r="E2487" i="5"/>
  <c r="V2488" i="5"/>
  <c r="E2488" i="5"/>
  <c r="X2488" i="5" s="1"/>
  <c r="V2489" i="5"/>
  <c r="E2489" i="5"/>
  <c r="V2490" i="5"/>
  <c r="E2490" i="5"/>
  <c r="V2491" i="5"/>
  <c r="E2491" i="5"/>
  <c r="V2492" i="5"/>
  <c r="E2492" i="5"/>
  <c r="X2492" i="5" s="1"/>
  <c r="V2493" i="5"/>
  <c r="E2493" i="5"/>
  <c r="V2494" i="5"/>
  <c r="E2494" i="5"/>
  <c r="V2495" i="5"/>
  <c r="E2495" i="5"/>
  <c r="V2496" i="5"/>
  <c r="E2496" i="5"/>
  <c r="V2497" i="5"/>
  <c r="E2497" i="5"/>
  <c r="V2498" i="5"/>
  <c r="E2498" i="5"/>
  <c r="V2499" i="5"/>
  <c r="E2499" i="5"/>
  <c r="V2500" i="5"/>
  <c r="E2500" i="5"/>
  <c r="V2501" i="5"/>
  <c r="E2501" i="5"/>
  <c r="V2502" i="5"/>
  <c r="E2502" i="5"/>
  <c r="V2503" i="5"/>
  <c r="E2503" i="5"/>
  <c r="V2504" i="5"/>
  <c r="E2504"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G10" i="6" s="1"/>
  <c r="H10" i="6" s="1"/>
  <c r="D10" i="6" s="1"/>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s="1"/>
  <c r="B62" i="6"/>
  <c r="G62" i="6"/>
  <c r="B60" i="6"/>
  <c r="G60" i="6" s="1"/>
  <c r="B59" i="6"/>
  <c r="G59" i="6"/>
  <c r="B58" i="6"/>
  <c r="G58" i="6" s="1"/>
  <c r="B57" i="6"/>
  <c r="G57" i="6"/>
  <c r="B56" i="6"/>
  <c r="G56" i="6" s="1"/>
  <c r="B55" i="6"/>
  <c r="G55" i="6"/>
  <c r="B54" i="6"/>
  <c r="G54" i="6" s="1"/>
  <c r="B17" i="6"/>
  <c r="B16" i="6"/>
  <c r="F21" i="6" s="1"/>
  <c r="H21" i="6" s="1"/>
  <c r="B15" i="6"/>
  <c r="B14" i="6"/>
  <c r="G14" i="6"/>
  <c r="H14" i="6"/>
  <c r="H13" i="6"/>
  <c r="B12" i="6"/>
  <c r="G12" i="6"/>
  <c r="H12" i="6" s="1"/>
  <c r="D12" i="6" s="1"/>
  <c r="B11" i="6"/>
  <c r="G11" i="6"/>
  <c r="H11" i="6"/>
  <c r="D11" i="6" s="1"/>
  <c r="G9" i="6"/>
  <c r="H9" i="6" s="1"/>
  <c r="D9" i="6" s="1"/>
  <c r="B8" i="6"/>
  <c r="G8" i="6"/>
  <c r="H8" i="6" s="1"/>
  <c r="D8" i="6" s="1"/>
  <c r="B7" i="6"/>
  <c r="G7" i="6"/>
  <c r="H7" i="6" s="1"/>
  <c r="B6" i="6"/>
  <c r="G6" i="6"/>
  <c r="B5" i="6"/>
  <c r="F6" i="6" s="1"/>
  <c r="H6" i="6" s="1"/>
  <c r="D6" i="6" s="1"/>
  <c r="B4" i="6"/>
  <c r="G4" i="6"/>
  <c r="H4" i="6" s="1"/>
  <c r="D4" i="6" s="1"/>
  <c r="I2503" i="5"/>
  <c r="I2499" i="5"/>
  <c r="H2495" i="5"/>
  <c r="F2494" i="5"/>
  <c r="S2492" i="5"/>
  <c r="S2488" i="5"/>
  <c r="S2484" i="5"/>
  <c r="S2482" i="5"/>
  <c r="J2481" i="5"/>
  <c r="S2481" i="5"/>
  <c r="S2480" i="5"/>
  <c r="I2475" i="5"/>
  <c r="S2475" i="5"/>
  <c r="R2474" i="5"/>
  <c r="J2473" i="5"/>
  <c r="S2473" i="5"/>
  <c r="R2472" i="5"/>
  <c r="S2469" i="5"/>
  <c r="S2467" i="5"/>
  <c r="R2466" i="5"/>
  <c r="S2465" i="5"/>
  <c r="S2461" i="5"/>
  <c r="S2459" i="5"/>
  <c r="X2457" i="5"/>
  <c r="S2457" i="5"/>
  <c r="S2454" i="5"/>
  <c r="F2450" i="5"/>
  <c r="S2449" i="5"/>
  <c r="I2447" i="5"/>
  <c r="S2445" i="5"/>
  <c r="R2442" i="5"/>
  <c r="I2438" i="5"/>
  <c r="F2436" i="5"/>
  <c r="S2436" i="5"/>
  <c r="H2433" i="5"/>
  <c r="S2433" i="5"/>
  <c r="S2431" i="5"/>
  <c r="S2429" i="5"/>
  <c r="S2427" i="5"/>
  <c r="F2425" i="5"/>
  <c r="S2425" i="5"/>
  <c r="S2421" i="5"/>
  <c r="S2420" i="5"/>
  <c r="S2419" i="5"/>
  <c r="S2417" i="5"/>
  <c r="S2416" i="5"/>
  <c r="S2415" i="5"/>
  <c r="S2413" i="5"/>
  <c r="S2409" i="5"/>
  <c r="S2405" i="5"/>
  <c r="S2404" i="5"/>
  <c r="S2401" i="5"/>
  <c r="S2397" i="5"/>
  <c r="S2396" i="5"/>
  <c r="R2395" i="5"/>
  <c r="X2393" i="5"/>
  <c r="S2393" i="5"/>
  <c r="S2391" i="5"/>
  <c r="R2390" i="5"/>
  <c r="S2389" i="5"/>
  <c r="F2388" i="5"/>
  <c r="S2385" i="5"/>
  <c r="R2382" i="5"/>
  <c r="F2380" i="5"/>
  <c r="S2380" i="5"/>
  <c r="S2378" i="5"/>
  <c r="S2377" i="5"/>
  <c r="S2376" i="5"/>
  <c r="S2373" i="5"/>
  <c r="F2372" i="5"/>
  <c r="S2370" i="5"/>
  <c r="S2369" i="5"/>
  <c r="S2368" i="5"/>
  <c r="F2366" i="5"/>
  <c r="R2365" i="5"/>
  <c r="S2365" i="5"/>
  <c r="F2364" i="5"/>
  <c r="S2363" i="5"/>
  <c r="S2362" i="5"/>
  <c r="S2361" i="5"/>
  <c r="S2360" i="5"/>
  <c r="S2356" i="5"/>
  <c r="S2355" i="5"/>
  <c r="S2354" i="5"/>
  <c r="S2353" i="5"/>
  <c r="S2351" i="5"/>
  <c r="S2347" i="5"/>
  <c r="H2346" i="5"/>
  <c r="H2345" i="5"/>
  <c r="S2343" i="5"/>
  <c r="S2341" i="5"/>
  <c r="H2337" i="5"/>
  <c r="S2337" i="5"/>
  <c r="S2336" i="5"/>
  <c r="S2335" i="5"/>
  <c r="S2332" i="5"/>
  <c r="S2331" i="5"/>
  <c r="S2328" i="5"/>
  <c r="S2327" i="5"/>
  <c r="S2323" i="5"/>
  <c r="F2321" i="5"/>
  <c r="S2317" i="5"/>
  <c r="J2314" i="5"/>
  <c r="S2314" i="5"/>
  <c r="J2306" i="5"/>
  <c r="S2306" i="5"/>
  <c r="J2303" i="5"/>
  <c r="S2302" i="5"/>
  <c r="S2301" i="5"/>
  <c r="H2299" i="5"/>
  <c r="H2297" i="5"/>
  <c r="S2297" i="5"/>
  <c r="F2295" i="5"/>
  <c r="S2293" i="5"/>
  <c r="H2291" i="5"/>
  <c r="F2288" i="5"/>
  <c r="S2288" i="5"/>
  <c r="J2286" i="5"/>
  <c r="S2285" i="5"/>
  <c r="H2280" i="5"/>
  <c r="S2278" i="5"/>
  <c r="I2277" i="5"/>
  <c r="S2277" i="5"/>
  <c r="S2274" i="5"/>
  <c r="F2267" i="5"/>
  <c r="S2267" i="5"/>
  <c r="S2266" i="5"/>
  <c r="S2264" i="5"/>
  <c r="S2263" i="5"/>
  <c r="S2262" i="5"/>
  <c r="I2261" i="5"/>
  <c r="S2260" i="5"/>
  <c r="S2258" i="5"/>
  <c r="S2256" i="5"/>
  <c r="R2255" i="5"/>
  <c r="H2252" i="5"/>
  <c r="S2251" i="5"/>
  <c r="R2249" i="5"/>
  <c r="S2248" i="5"/>
  <c r="S2247" i="5"/>
  <c r="S2246" i="5"/>
  <c r="R2243" i="5"/>
  <c r="S2243" i="5"/>
  <c r="H2240" i="5"/>
  <c r="S2240" i="5"/>
  <c r="F2239" i="5"/>
  <c r="S2239" i="5"/>
  <c r="S2235" i="5"/>
  <c r="S2231" i="5"/>
  <c r="S2224" i="5"/>
  <c r="R2223" i="5"/>
  <c r="S2223" i="5"/>
  <c r="S2221" i="5"/>
  <c r="S2219" i="5"/>
  <c r="I2218" i="5"/>
  <c r="X2217" i="5"/>
  <c r="S2215" i="5"/>
  <c r="S2213" i="5"/>
  <c r="S2211" i="5"/>
  <c r="X2209" i="5"/>
  <c r="S2207" i="5"/>
  <c r="S2205" i="5"/>
  <c r="F2203" i="5"/>
  <c r="S2203" i="5"/>
  <c r="X2201" i="5"/>
  <c r="S2199" i="5"/>
  <c r="S2198" i="5"/>
  <c r="S2197" i="5"/>
  <c r="F2195" i="5"/>
  <c r="S2195" i="5"/>
  <c r="R2191" i="5"/>
  <c r="I2190" i="5"/>
  <c r="S2189" i="5"/>
  <c r="S2188" i="5"/>
  <c r="R2186" i="5"/>
  <c r="S2185" i="5"/>
  <c r="S2184" i="5"/>
  <c r="S2181" i="5"/>
  <c r="R2178" i="5"/>
  <c r="R2174" i="5"/>
  <c r="S2173" i="5"/>
  <c r="S2163" i="5"/>
  <c r="S2161" i="5"/>
  <c r="S2159" i="5"/>
  <c r="R2158" i="5"/>
  <c r="S2157" i="5"/>
  <c r="S2155" i="5"/>
  <c r="S2149" i="5"/>
  <c r="S2148" i="5"/>
  <c r="R2146" i="5"/>
  <c r="I2145" i="5"/>
  <c r="S2145" i="5"/>
  <c r="S2144" i="5"/>
  <c r="R2142" i="5"/>
  <c r="S2141" i="5"/>
  <c r="F2137" i="5"/>
  <c r="S2137" i="5"/>
  <c r="S2136" i="5"/>
  <c r="H2134" i="5"/>
  <c r="S2133" i="5"/>
  <c r="S2132" i="5"/>
  <c r="S2131" i="5"/>
  <c r="F2129" i="5"/>
  <c r="F2128" i="5"/>
  <c r="S2127" i="5"/>
  <c r="I2126" i="5"/>
  <c r="J2122" i="5"/>
  <c r="J2118" i="5"/>
  <c r="S2112" i="5"/>
  <c r="I2109" i="5"/>
  <c r="S2107" i="5"/>
  <c r="I2105" i="5"/>
  <c r="I2101" i="5"/>
  <c r="I2097" i="5"/>
  <c r="S2095" i="5"/>
  <c r="I2093" i="5"/>
  <c r="S2091" i="5"/>
  <c r="J2089" i="5"/>
  <c r="F2087" i="5"/>
  <c r="S2080" i="5"/>
  <c r="X2075" i="5"/>
  <c r="S2075" i="5"/>
  <c r="S2070" i="5"/>
  <c r="S2067" i="5"/>
  <c r="F2065" i="5"/>
  <c r="F2064" i="5"/>
  <c r="S2064" i="5"/>
  <c r="S2060" i="5"/>
  <c r="S2059" i="5"/>
  <c r="F2056" i="5"/>
  <c r="S2051" i="5"/>
  <c r="F2045" i="5"/>
  <c r="S2043" i="5"/>
  <c r="S2034" i="5"/>
  <c r="I2024" i="5"/>
  <c r="F2021" i="5"/>
  <c r="I2020" i="5"/>
  <c r="F2019" i="5"/>
  <c r="S2019" i="5"/>
  <c r="J2017" i="5"/>
  <c r="R2013" i="5"/>
  <c r="R2009" i="5"/>
  <c r="F2005" i="5"/>
  <c r="J2001" i="5"/>
  <c r="I2000" i="5"/>
  <c r="F1999" i="5"/>
  <c r="S1994" i="5"/>
  <c r="J1993" i="5"/>
  <c r="I1992" i="5"/>
  <c r="F1991" i="5"/>
  <c r="H1989" i="5"/>
  <c r="S1986" i="5"/>
  <c r="R1985" i="5"/>
  <c r="S1982" i="5"/>
  <c r="S1979" i="5"/>
  <c r="S1974" i="5"/>
  <c r="H1972" i="5"/>
  <c r="S1967" i="5"/>
  <c r="J1965" i="5"/>
  <c r="S1963" i="5"/>
  <c r="S1962" i="5"/>
  <c r="R1961" i="5"/>
  <c r="S1954" i="5"/>
  <c r="I1953" i="5"/>
  <c r="S1939" i="5"/>
  <c r="J1933" i="5"/>
  <c r="H1925" i="5"/>
  <c r="I1924" i="5"/>
  <c r="I1921" i="5"/>
  <c r="S1921" i="5"/>
  <c r="S1917" i="5"/>
  <c r="R1913" i="5"/>
  <c r="S1913" i="5"/>
  <c r="S1909" i="5"/>
  <c r="J1906" i="5"/>
  <c r="I1905" i="5"/>
  <c r="S1905" i="5"/>
  <c r="I1903" i="5"/>
  <c r="S1901" i="5"/>
  <c r="S1898" i="5"/>
  <c r="S1897" i="5"/>
  <c r="I1895" i="5"/>
  <c r="H1893" i="5"/>
  <c r="S1893" i="5"/>
  <c r="S1891" i="5"/>
  <c r="J1890" i="5"/>
  <c r="S1889" i="5"/>
  <c r="I1887" i="5"/>
  <c r="S1885" i="5"/>
  <c r="S1883" i="5"/>
  <c r="R1882" i="5"/>
  <c r="S1881" i="5"/>
  <c r="I1879" i="5"/>
  <c r="I1877" i="5"/>
  <c r="S1877" i="5"/>
  <c r="F1863" i="5"/>
  <c r="S1859" i="5"/>
  <c r="S1855" i="5"/>
  <c r="S1841" i="5"/>
  <c r="S1833" i="5"/>
  <c r="S1826" i="5"/>
  <c r="R1824" i="5"/>
  <c r="R1816" i="5"/>
  <c r="F1815" i="5"/>
  <c r="S1814" i="5"/>
  <c r="S1808" i="5"/>
  <c r="F1805" i="5"/>
  <c r="S1804" i="5"/>
  <c r="S1801" i="5"/>
  <c r="S1800" i="5"/>
  <c r="F1797" i="5"/>
  <c r="S1797" i="5"/>
  <c r="S1796" i="5"/>
  <c r="S1795" i="5"/>
  <c r="F1793" i="5"/>
  <c r="S1792" i="5"/>
  <c r="S1791" i="5"/>
  <c r="F1789" i="5"/>
  <c r="S1789" i="5"/>
  <c r="S1788" i="5"/>
  <c r="F1785" i="5"/>
  <c r="S1785" i="5"/>
  <c r="S1784" i="5"/>
  <c r="F1781" i="5"/>
  <c r="S1781" i="5"/>
  <c r="S1780" i="5"/>
  <c r="F1777" i="5"/>
  <c r="S1776" i="5"/>
  <c r="S1773" i="5"/>
  <c r="S1772" i="5"/>
  <c r="S1769" i="5"/>
  <c r="R1768" i="5"/>
  <c r="S1768" i="5"/>
  <c r="S1767" i="5"/>
  <c r="H1765" i="5"/>
  <c r="R1764" i="5"/>
  <c r="S1764" i="5"/>
  <c r="S1763" i="5"/>
  <c r="H1762" i="5"/>
  <c r="S1761" i="5"/>
  <c r="S1760" i="5"/>
  <c r="J1758" i="5"/>
  <c r="S1756" i="5"/>
  <c r="S1747" i="5"/>
  <c r="S1745" i="5"/>
  <c r="S1741" i="5"/>
  <c r="F1720" i="5"/>
  <c r="X1709" i="5"/>
  <c r="S1704" i="5"/>
  <c r="F1692" i="5"/>
  <c r="I1689" i="5"/>
  <c r="X1685" i="5"/>
  <c r="S1684" i="5"/>
  <c r="S1675" i="5"/>
  <c r="S1672" i="5"/>
  <c r="S1664" i="5"/>
  <c r="H1661" i="5"/>
  <c r="F1656" i="5"/>
  <c r="S1648" i="5"/>
  <c r="S1624" i="5"/>
  <c r="I1621" i="5"/>
  <c r="I1617" i="5"/>
  <c r="S1616" i="5"/>
  <c r="I1613" i="5"/>
  <c r="I1605" i="5"/>
  <c r="I1601" i="5"/>
  <c r="I1597" i="5"/>
  <c r="I1589" i="5"/>
  <c r="I1585" i="5"/>
  <c r="I1581" i="5"/>
  <c r="I1573" i="5"/>
  <c r="I1569" i="5"/>
  <c r="I1565" i="5"/>
  <c r="I1561" i="5"/>
  <c r="S1560" i="5"/>
  <c r="I1557" i="5"/>
  <c r="R1551" i="5"/>
  <c r="S1550" i="5"/>
  <c r="S1546" i="5"/>
  <c r="H1543" i="5"/>
  <c r="S1542" i="5"/>
  <c r="S1540" i="5"/>
  <c r="H1539" i="5"/>
  <c r="H1538" i="5"/>
  <c r="S1538" i="5"/>
  <c r="S1536" i="5"/>
  <c r="I1535" i="5"/>
  <c r="F1529" i="5"/>
  <c r="S1528" i="5"/>
  <c r="F1525" i="5"/>
  <c r="S1524" i="5"/>
  <c r="I1523" i="5"/>
  <c r="H1522" i="5"/>
  <c r="I1519" i="5"/>
  <c r="S1519" i="5"/>
  <c r="R1518" i="5"/>
  <c r="S1516" i="5"/>
  <c r="F1514" i="5"/>
  <c r="S1512" i="5"/>
  <c r="H1511" i="5"/>
  <c r="I1509" i="5"/>
  <c r="S1505" i="5"/>
  <c r="R1504" i="5"/>
  <c r="I1503" i="5"/>
  <c r="S1501" i="5"/>
  <c r="J1499" i="5"/>
  <c r="F1498" i="5"/>
  <c r="S1496" i="5"/>
  <c r="S1492" i="5"/>
  <c r="J1491" i="5"/>
  <c r="S1491" i="5"/>
  <c r="H1490" i="5"/>
  <c r="S1489" i="5"/>
  <c r="J1488" i="5"/>
  <c r="J1487" i="5"/>
  <c r="F1486" i="5"/>
  <c r="S1485" i="5"/>
  <c r="S1484" i="5"/>
  <c r="S1483" i="5"/>
  <c r="J1480" i="5"/>
  <c r="S1480" i="5"/>
  <c r="I1479" i="5"/>
  <c r="S1479" i="5"/>
  <c r="H1478" i="5"/>
  <c r="S1476" i="5"/>
  <c r="S1475" i="5"/>
  <c r="R1470" i="5"/>
  <c r="S1470" i="5"/>
  <c r="R1468" i="5"/>
  <c r="J1467" i="5"/>
  <c r="X1466" i="5"/>
  <c r="S1466" i="5"/>
  <c r="S1464" i="5"/>
  <c r="H1462" i="5"/>
  <c r="S1460" i="5"/>
  <c r="J1455" i="5"/>
  <c r="F1454" i="5"/>
  <c r="I1453" i="5"/>
  <c r="J1452" i="5"/>
  <c r="I1451" i="5"/>
  <c r="I1448" i="5"/>
  <c r="S1448" i="5"/>
  <c r="I1447" i="5"/>
  <c r="S1444" i="5"/>
  <c r="I1443" i="5"/>
  <c r="H1439" i="5"/>
  <c r="S1439" i="5"/>
  <c r="S1435" i="5"/>
  <c r="H1431" i="5"/>
  <c r="S1431" i="5"/>
  <c r="S1430" i="5"/>
  <c r="J1427" i="5"/>
  <c r="S1427" i="5"/>
  <c r="J1424" i="5"/>
  <c r="H1423" i="5"/>
  <c r="S1422" i="5"/>
  <c r="J1419" i="5"/>
  <c r="S1415" i="5"/>
  <c r="S1414" i="5"/>
  <c r="J1412" i="5"/>
  <c r="J1411" i="5"/>
  <c r="R1410" i="5"/>
  <c r="S1410" i="5"/>
  <c r="S1409" i="5"/>
  <c r="S1407" i="5"/>
  <c r="S1406" i="5"/>
  <c r="S1405" i="5"/>
  <c r="R1402" i="5"/>
  <c r="H1396" i="5"/>
  <c r="R1395" i="5"/>
  <c r="S1395" i="5"/>
  <c r="S1392" i="5"/>
  <c r="S1391" i="5"/>
  <c r="J1387" i="5"/>
  <c r="S1383" i="5"/>
  <c r="I1380" i="5"/>
  <c r="S1379" i="5"/>
  <c r="S1378" i="5"/>
  <c r="F1377" i="5"/>
  <c r="S1376" i="5"/>
  <c r="S1375" i="5"/>
  <c r="J1371" i="5"/>
  <c r="F1367" i="5"/>
  <c r="I1364" i="5"/>
  <c r="S1364" i="5"/>
  <c r="S1363" i="5"/>
  <c r="S1359" i="5"/>
  <c r="F1355" i="5"/>
  <c r="R1353" i="5"/>
  <c r="S1352" i="5"/>
  <c r="F1351" i="5"/>
  <c r="S1351" i="5"/>
  <c r="S1348" i="5"/>
  <c r="S1346" i="5"/>
  <c r="S1345" i="5"/>
  <c r="J1342" i="5"/>
  <c r="S1337" i="5"/>
  <c r="H1336" i="5"/>
  <c r="S1336" i="5"/>
  <c r="H1332" i="5"/>
  <c r="H1328" i="5"/>
  <c r="S1327" i="5"/>
  <c r="H1324" i="5"/>
  <c r="S1321" i="5"/>
  <c r="H1316" i="5"/>
  <c r="S1316" i="5"/>
  <c r="S1315" i="5"/>
  <c r="H1312" i="5"/>
  <c r="S1312" i="5"/>
  <c r="S1309" i="5"/>
  <c r="J1305" i="5"/>
  <c r="H1300" i="5"/>
  <c r="S1300" i="5"/>
  <c r="H1296" i="5"/>
  <c r="S1295" i="5"/>
  <c r="S1289" i="5"/>
  <c r="H1288" i="5"/>
  <c r="S1285" i="5"/>
  <c r="H1284" i="5"/>
  <c r="S1283" i="5"/>
  <c r="I1281" i="5"/>
  <c r="H1280" i="5"/>
  <c r="H1276" i="5"/>
  <c r="H1268" i="5"/>
  <c r="H1264" i="5"/>
  <c r="S1259" i="5"/>
  <c r="S1257" i="5"/>
  <c r="H1256" i="5"/>
  <c r="R1252" i="5"/>
  <c r="R1250" i="5"/>
  <c r="S1249" i="5"/>
  <c r="R1248" i="5"/>
  <c r="R1246" i="5"/>
  <c r="R1245" i="5"/>
  <c r="S1244" i="5"/>
  <c r="S1243" i="5"/>
  <c r="R1242" i="5"/>
  <c r="R1241" i="5"/>
  <c r="F1237" i="5"/>
  <c r="S1236" i="5"/>
  <c r="S1235" i="5"/>
  <c r="S1233" i="5"/>
  <c r="S1232" i="5"/>
  <c r="S1231" i="5"/>
  <c r="I1230" i="5"/>
  <c r="S1227" i="5"/>
  <c r="H1225" i="5"/>
  <c r="F1219" i="5"/>
  <c r="R1218" i="5"/>
  <c r="J1217" i="5"/>
  <c r="R1216" i="5"/>
  <c r="R1214" i="5"/>
  <c r="S1214" i="5"/>
  <c r="I1213" i="5"/>
  <c r="S1213" i="5"/>
  <c r="S1212" i="5"/>
  <c r="S1211" i="5"/>
  <c r="R1208" i="5"/>
  <c r="H1205" i="5"/>
  <c r="S1203" i="5"/>
  <c r="S1199" i="5"/>
  <c r="J1197" i="5"/>
  <c r="S1195" i="5"/>
  <c r="X1189" i="5"/>
  <c r="F1187" i="5"/>
  <c r="J1186" i="5"/>
  <c r="R1184" i="5"/>
  <c r="I1182" i="5"/>
  <c r="S1182" i="5"/>
  <c r="S1179" i="5"/>
  <c r="J1178" i="5"/>
  <c r="R1176" i="5"/>
  <c r="J1173" i="5"/>
  <c r="S1171" i="5"/>
  <c r="X1168" i="5"/>
  <c r="S1167" i="5"/>
  <c r="H1166" i="5"/>
  <c r="S1163" i="5"/>
  <c r="I1161" i="5"/>
  <c r="F1155" i="5"/>
  <c r="R1154" i="5"/>
  <c r="S1153" i="5"/>
  <c r="S1152" i="5"/>
  <c r="H1151" i="5"/>
  <c r="S1150" i="5"/>
  <c r="S1149" i="5"/>
  <c r="S1148" i="5"/>
  <c r="S1144" i="5"/>
  <c r="H1142" i="5"/>
  <c r="S1139" i="5"/>
  <c r="S1137" i="5"/>
  <c r="S1135" i="5"/>
  <c r="S1134" i="5"/>
  <c r="S1133" i="5"/>
  <c r="R1125" i="5"/>
  <c r="S1121" i="5"/>
  <c r="S1117" i="5"/>
  <c r="R1109" i="5"/>
  <c r="S1107" i="5"/>
  <c r="S1105" i="5"/>
  <c r="S1101" i="5"/>
  <c r="J1099" i="5"/>
  <c r="S1098" i="5"/>
  <c r="H1094" i="5"/>
  <c r="R1093" i="5"/>
  <c r="S1089" i="5"/>
  <c r="S1085" i="5"/>
  <c r="H1082" i="5"/>
  <c r="S1078" i="5"/>
  <c r="R1077" i="5"/>
  <c r="S1073" i="5"/>
  <c r="S1069" i="5"/>
  <c r="H1066" i="5"/>
  <c r="S1062" i="5"/>
  <c r="R1061" i="5"/>
  <c r="S1057" i="5"/>
  <c r="S1053" i="5"/>
  <c r="S1050" i="5"/>
  <c r="R1045" i="5"/>
  <c r="S1041" i="5"/>
  <c r="S1038" i="5"/>
  <c r="S1037" i="5"/>
  <c r="S1034" i="5"/>
  <c r="H1026" i="5"/>
  <c r="S1025" i="5"/>
  <c r="S1021" i="5"/>
  <c r="R1013" i="5"/>
  <c r="H1010" i="5"/>
  <c r="S1009" i="5"/>
  <c r="S1005" i="5"/>
  <c r="F1001" i="5"/>
  <c r="R997" i="5"/>
  <c r="S997" i="5"/>
  <c r="S993" i="5"/>
  <c r="H991" i="5"/>
  <c r="H990" i="5"/>
  <c r="S982" i="5"/>
  <c r="S981" i="5"/>
  <c r="S977" i="5"/>
  <c r="R973" i="5"/>
  <c r="S973" i="5"/>
  <c r="H966" i="5"/>
  <c r="S961" i="5"/>
  <c r="J959" i="5"/>
  <c r="J957" i="5"/>
  <c r="S957" i="5"/>
  <c r="H955" i="5"/>
  <c r="F954" i="5"/>
  <c r="S946" i="5"/>
  <c r="H934" i="5"/>
  <c r="S934" i="5"/>
  <c r="S926" i="5"/>
  <c r="J922" i="5"/>
  <c r="J920" i="5"/>
  <c r="J904" i="5"/>
  <c r="F897" i="5"/>
  <c r="H896" i="5"/>
  <c r="H894" i="5"/>
  <c r="S894" i="5"/>
  <c r="J893" i="5"/>
  <c r="J889" i="5"/>
  <c r="J887" i="5"/>
  <c r="S886" i="5"/>
  <c r="H881" i="5"/>
  <c r="H880" i="5"/>
  <c r="J878" i="5"/>
  <c r="J876" i="5"/>
  <c r="J873" i="5"/>
  <c r="R865" i="5"/>
  <c r="H864" i="5"/>
  <c r="J861" i="5"/>
  <c r="J860" i="5"/>
  <c r="J857" i="5"/>
  <c r="J855" i="5"/>
  <c r="S852" i="5"/>
  <c r="F848" i="5"/>
  <c r="J846" i="5"/>
  <c r="S846" i="5"/>
  <c r="S844" i="5"/>
  <c r="F843" i="5"/>
  <c r="S842" i="5"/>
  <c r="J840" i="5"/>
  <c r="J838" i="5"/>
  <c r="S836" i="5"/>
  <c r="H835" i="5"/>
  <c r="H832" i="5"/>
  <c r="J830" i="5"/>
  <c r="S830" i="5"/>
  <c r="S829" i="5"/>
  <c r="S826" i="5"/>
  <c r="S825" i="5"/>
  <c r="J824" i="5"/>
  <c r="S824" i="5"/>
  <c r="S822" i="5"/>
  <c r="J821" i="5"/>
  <c r="R819" i="5"/>
  <c r="S818" i="5"/>
  <c r="R816" i="5"/>
  <c r="S816" i="5"/>
  <c r="S814" i="5"/>
  <c r="J813" i="5"/>
  <c r="S812" i="5"/>
  <c r="R810" i="5"/>
  <c r="S810" i="5"/>
  <c r="I809" i="5"/>
  <c r="S808" i="5"/>
  <c r="F807" i="5"/>
  <c r="I804" i="5"/>
  <c r="S803" i="5"/>
  <c r="S802" i="5"/>
  <c r="R801" i="5"/>
  <c r="S800" i="5"/>
  <c r="S799" i="5"/>
  <c r="R797" i="5"/>
  <c r="S795" i="5"/>
  <c r="R793" i="5"/>
  <c r="S792" i="5"/>
  <c r="R789" i="5"/>
  <c r="S788" i="5"/>
  <c r="R787" i="5"/>
  <c r="S786" i="5"/>
  <c r="S784" i="5"/>
  <c r="R781" i="5"/>
  <c r="R779" i="5"/>
  <c r="I778" i="5"/>
  <c r="R777" i="5"/>
  <c r="S776" i="5"/>
  <c r="R773" i="5"/>
  <c r="I772" i="5"/>
  <c r="R771" i="5"/>
  <c r="S768" i="5"/>
  <c r="S766" i="5"/>
  <c r="R765" i="5"/>
  <c r="F764" i="5"/>
  <c r="S764" i="5"/>
  <c r="R763" i="5"/>
  <c r="R761" i="5"/>
  <c r="S760" i="5"/>
  <c r="R759" i="5"/>
  <c r="S759" i="5"/>
  <c r="S758" i="5"/>
  <c r="I756" i="5"/>
  <c r="R755" i="5"/>
  <c r="R753" i="5"/>
  <c r="S752" i="5"/>
  <c r="R751" i="5"/>
  <c r="S751" i="5"/>
  <c r="J748" i="5"/>
  <c r="S748" i="5"/>
  <c r="H747" i="5"/>
  <c r="S744" i="5"/>
  <c r="R741" i="5"/>
  <c r="J740" i="5"/>
  <c r="S740" i="5"/>
  <c r="R739" i="5"/>
  <c r="R737" i="5"/>
  <c r="S736" i="5"/>
  <c r="R735" i="5"/>
  <c r="R733" i="5"/>
  <c r="J732" i="5"/>
  <c r="S732" i="5"/>
  <c r="H731" i="5"/>
  <c r="S730" i="5"/>
  <c r="S728" i="5"/>
  <c r="H725" i="5"/>
  <c r="R723" i="5"/>
  <c r="R721" i="5"/>
  <c r="S720" i="5"/>
  <c r="R719" i="5"/>
  <c r="H715" i="5"/>
  <c r="S712" i="5"/>
  <c r="H709" i="5"/>
  <c r="S708" i="5"/>
  <c r="R707" i="5"/>
  <c r="R705" i="5"/>
  <c r="R700" i="5"/>
  <c r="S700" i="5"/>
  <c r="R697" i="5"/>
  <c r="S696" i="5"/>
  <c r="S692" i="5"/>
  <c r="R689" i="5"/>
  <c r="R688" i="5"/>
  <c r="S688" i="5"/>
  <c r="S684" i="5"/>
  <c r="S680" i="5"/>
  <c r="S678" i="5"/>
  <c r="X676" i="5"/>
  <c r="X668" i="5"/>
  <c r="S657" i="5"/>
  <c r="S645" i="5"/>
  <c r="S631" i="5"/>
  <c r="S615" i="5"/>
  <c r="F614" i="5"/>
  <c r="J604" i="5"/>
  <c r="J572" i="5"/>
  <c r="R570" i="5"/>
  <c r="F568" i="5"/>
  <c r="I563" i="5"/>
  <c r="I559" i="5"/>
  <c r="R558" i="5"/>
  <c r="I555" i="5"/>
  <c r="R550" i="5"/>
  <c r="R548" i="5"/>
  <c r="I547" i="5"/>
  <c r="R546" i="5"/>
  <c r="J536" i="5"/>
  <c r="I535" i="5"/>
  <c r="R530" i="5"/>
  <c r="H528" i="5"/>
  <c r="H527" i="5"/>
  <c r="I523" i="5"/>
  <c r="I519" i="5"/>
  <c r="R514" i="5"/>
  <c r="I511" i="5"/>
  <c r="J504" i="5"/>
  <c r="I503" i="5"/>
  <c r="R500" i="5"/>
  <c r="R498" i="5"/>
  <c r="I495" i="5"/>
  <c r="I491" i="5"/>
  <c r="J488" i="5"/>
  <c r="R484" i="5"/>
  <c r="R482" i="5"/>
  <c r="H480" i="5"/>
  <c r="R476" i="5"/>
  <c r="H457" i="5"/>
  <c r="F445" i="5"/>
  <c r="F444" i="5"/>
  <c r="R441" i="5"/>
  <c r="R440" i="5"/>
  <c r="X437" i="5"/>
  <c r="R433" i="5"/>
  <c r="R432" i="5"/>
  <c r="R425" i="5"/>
  <c r="R424" i="5"/>
  <c r="F420" i="5"/>
  <c r="R417" i="5"/>
  <c r="R416" i="5"/>
  <c r="F413" i="5"/>
  <c r="F412" i="5"/>
  <c r="R408" i="5"/>
  <c r="F405" i="5"/>
  <c r="F404" i="5"/>
  <c r="R400" i="5"/>
  <c r="I399" i="5"/>
  <c r="I387" i="5"/>
  <c r="X377" i="5"/>
  <c r="R369" i="5"/>
  <c r="H368" i="5"/>
  <c r="I364" i="5"/>
  <c r="I363" i="5"/>
  <c r="I344" i="5"/>
  <c r="J338" i="5"/>
  <c r="R336" i="5"/>
  <c r="R332" i="5"/>
  <c r="R329" i="5"/>
  <c r="F325" i="5"/>
  <c r="R322" i="5"/>
  <c r="F317" i="5"/>
  <c r="R313" i="5"/>
  <c r="F302" i="5"/>
  <c r="F291" i="5"/>
  <c r="R283" i="5"/>
  <c r="X269" i="5"/>
  <c r="R263" i="5"/>
  <c r="X257" i="5"/>
  <c r="R255" i="5"/>
  <c r="R253" i="5"/>
  <c r="R233" i="5"/>
  <c r="H231" i="5"/>
  <c r="H222" i="5"/>
  <c r="F221" i="5"/>
  <c r="R219" i="5"/>
  <c r="H218" i="5"/>
  <c r="H214" i="5"/>
  <c r="X213" i="5"/>
  <c r="X210" i="5"/>
  <c r="R205" i="5"/>
  <c r="I202" i="5"/>
  <c r="X190" i="5"/>
  <c r="J187" i="5"/>
  <c r="I186" i="5"/>
  <c r="R185" i="5"/>
  <c r="H179" i="5"/>
  <c r="I174" i="5"/>
  <c r="I171" i="5"/>
  <c r="I170" i="5"/>
  <c r="J167" i="5"/>
  <c r="H166" i="5"/>
  <c r="I162" i="5"/>
  <c r="I158" i="5"/>
  <c r="R157" i="5"/>
  <c r="I154" i="5"/>
  <c r="R153" i="5"/>
  <c r="F145" i="5"/>
  <c r="I142" i="5"/>
  <c r="R141" i="5"/>
  <c r="I138" i="5"/>
  <c r="R137" i="5"/>
  <c r="I134" i="5"/>
  <c r="I130" i="5"/>
  <c r="I122" i="5"/>
  <c r="R121" i="5"/>
  <c r="J111" i="5"/>
  <c r="I110" i="5"/>
  <c r="X106" i="5"/>
  <c r="R98" i="5"/>
  <c r="R96" i="5"/>
  <c r="R92" i="5"/>
  <c r="H90" i="5"/>
  <c r="R88" i="5"/>
  <c r="H86" i="5"/>
  <c r="R85" i="5"/>
  <c r="R84" i="5"/>
  <c r="R82" i="5"/>
  <c r="R81" i="5"/>
  <c r="R80" i="5"/>
  <c r="R78" i="5"/>
  <c r="R76" i="5"/>
  <c r="R72" i="5"/>
  <c r="H70" i="5"/>
  <c r="R69" i="5"/>
  <c r="R68" i="5"/>
  <c r="R66" i="5"/>
  <c r="R65" i="5"/>
  <c r="R64" i="5"/>
  <c r="R62" i="5"/>
  <c r="R60" i="5"/>
  <c r="H59" i="5"/>
  <c r="X58" i="5"/>
  <c r="R56" i="5"/>
  <c r="H55" i="5"/>
  <c r="H54" i="5"/>
  <c r="R53" i="5"/>
  <c r="R52" i="5"/>
  <c r="R50" i="5"/>
  <c r="R49" i="5"/>
  <c r="R48" i="5"/>
  <c r="R46" i="5"/>
  <c r="R45" i="5"/>
  <c r="R44" i="5"/>
  <c r="X42" i="5"/>
  <c r="R40" i="5"/>
  <c r="H39" i="5"/>
  <c r="H38" i="5"/>
  <c r="R37" i="5"/>
  <c r="R36" i="5"/>
  <c r="R34" i="5"/>
  <c r="R33" i="5"/>
  <c r="R32" i="5"/>
  <c r="I30" i="5"/>
  <c r="H29" i="5"/>
  <c r="I26" i="5"/>
  <c r="R24" i="5"/>
  <c r="H23" i="5"/>
  <c r="I22" i="5"/>
  <c r="R20" i="5"/>
  <c r="AB18" i="5"/>
  <c r="I18" i="5"/>
  <c r="R6" i="5"/>
  <c r="AB6" i="5"/>
  <c r="H5" i="5"/>
  <c r="B90" i="4"/>
  <c r="H67" i="4"/>
  <c r="P47" i="4"/>
  <c r="P46" i="4"/>
  <c r="P45" i="4"/>
  <c r="P44" i="4"/>
  <c r="P43" i="4"/>
  <c r="Q43" i="4" s="1"/>
  <c r="P41" i="4"/>
  <c r="B41" i="4" s="1"/>
  <c r="P40" i="4"/>
  <c r="P39" i="4"/>
  <c r="P38" i="4"/>
  <c r="P37" i="4"/>
  <c r="Q37" i="4" s="1"/>
  <c r="P35" i="4"/>
  <c r="P34" i="4"/>
  <c r="P33" i="4"/>
  <c r="P32" i="4"/>
  <c r="P31" i="4"/>
  <c r="Q31" i="4" s="1"/>
  <c r="P29" i="4"/>
  <c r="B29" i="4" s="1"/>
  <c r="A17" i="6" s="1"/>
  <c r="P28" i="4"/>
  <c r="P27" i="4"/>
  <c r="P26" i="4"/>
  <c r="D11" i="4"/>
  <c r="A5" i="4"/>
  <c r="Q4" i="5"/>
  <c r="S213" i="5"/>
  <c r="S58" i="5"/>
  <c r="S42" i="5"/>
  <c r="S74" i="5"/>
  <c r="S2015" i="5"/>
  <c r="AB1624" i="5"/>
  <c r="S1770" i="5"/>
  <c r="S1477" i="5"/>
  <c r="AB2465" i="5"/>
  <c r="AB720" i="5"/>
  <c r="AB841" i="5"/>
  <c r="AB1757" i="5"/>
  <c r="AB858" i="5"/>
  <c r="AB552" i="5"/>
  <c r="AB1691" i="5"/>
  <c r="AB1731" i="5"/>
  <c r="AB2088" i="5"/>
  <c r="AB410" i="5"/>
  <c r="R480" i="5"/>
  <c r="AB579" i="5"/>
  <c r="AB674" i="5"/>
  <c r="AB1293" i="5"/>
  <c r="AB1463" i="5"/>
  <c r="S2038" i="5"/>
  <c r="S853" i="5"/>
  <c r="AB2413" i="5"/>
  <c r="S778" i="5"/>
  <c r="S1398" i="5"/>
  <c r="AB1566" i="5"/>
  <c r="AB1594" i="5"/>
  <c r="S858" i="5"/>
  <c r="AB1022" i="5"/>
  <c r="AB488" i="5"/>
  <c r="AB594" i="5"/>
  <c r="AB630" i="5"/>
  <c r="AB1401" i="5"/>
  <c r="S2140" i="5"/>
  <c r="AB324" i="5"/>
  <c r="AB902" i="5"/>
  <c r="AB1071" i="5"/>
  <c r="AB1814" i="5"/>
  <c r="AB446" i="5"/>
  <c r="AB450" i="5"/>
  <c r="AB481" i="5"/>
  <c r="AB643" i="5"/>
  <c r="AB1437" i="5"/>
  <c r="S1596" i="5"/>
  <c r="AB2402" i="5"/>
  <c r="S1748" i="5"/>
  <c r="S2428" i="5"/>
  <c r="S918" i="5"/>
  <c r="S1000" i="5"/>
  <c r="AB1115" i="5"/>
  <c r="AB1353" i="5"/>
  <c r="S903" i="5"/>
  <c r="S1465" i="5"/>
  <c r="S2068" i="5"/>
  <c r="AB299" i="5"/>
  <c r="AB1140" i="5"/>
  <c r="AB1672" i="5"/>
  <c r="S1754" i="5"/>
  <c r="AB2069" i="5"/>
  <c r="AB2073" i="5"/>
  <c r="R528" i="5"/>
  <c r="R86" i="5"/>
  <c r="F271" i="5"/>
  <c r="AB348" i="5"/>
  <c r="AB1079" i="5"/>
  <c r="AB1110" i="5"/>
  <c r="J1479" i="5"/>
  <c r="S1899" i="5"/>
  <c r="AB2480" i="5"/>
  <c r="H2499" i="5"/>
  <c r="AB164" i="5"/>
  <c r="X405" i="5"/>
  <c r="S880" i="5"/>
  <c r="S899" i="5"/>
  <c r="AB903" i="5"/>
  <c r="S906" i="5"/>
  <c r="S925" i="5"/>
  <c r="S940" i="5"/>
  <c r="S1164" i="5"/>
  <c r="I1214" i="5"/>
  <c r="AB1649" i="5"/>
  <c r="S1835" i="5"/>
  <c r="AB1933" i="5"/>
  <c r="AB1987" i="5"/>
  <c r="H2202" i="5"/>
  <c r="AB2319" i="5"/>
  <c r="S2330" i="5"/>
  <c r="AB2418" i="5"/>
  <c r="AB341" i="5"/>
  <c r="AB384" i="5"/>
  <c r="AB493" i="5"/>
  <c r="AB587" i="5"/>
  <c r="S659" i="5"/>
  <c r="AB1277" i="5"/>
  <c r="S1455" i="5"/>
  <c r="S1762" i="5"/>
  <c r="AB1806" i="5"/>
  <c r="S1821" i="5"/>
  <c r="S2047" i="5"/>
  <c r="H322" i="5"/>
  <c r="S633" i="5"/>
  <c r="H1230" i="5"/>
  <c r="AB1593" i="5"/>
  <c r="S1696" i="5"/>
  <c r="S1749" i="5"/>
  <c r="S1752" i="5"/>
  <c r="S1766" i="5"/>
  <c r="S2022" i="5"/>
  <c r="AB517" i="5"/>
  <c r="AB607" i="5"/>
  <c r="S706" i="5"/>
  <c r="R897" i="5"/>
  <c r="S960" i="5"/>
  <c r="S1255" i="5"/>
  <c r="AB1308" i="5"/>
  <c r="AB1369" i="5"/>
  <c r="S1386" i="5"/>
  <c r="S1437" i="5"/>
  <c r="I1480" i="5"/>
  <c r="I1487" i="5"/>
  <c r="S1919" i="5"/>
  <c r="AB2071" i="5"/>
  <c r="AB2166" i="5"/>
  <c r="S2408" i="5"/>
  <c r="I58" i="5"/>
  <c r="H338" i="5"/>
  <c r="AB418" i="5"/>
  <c r="S729" i="5"/>
  <c r="AB972" i="5"/>
  <c r="AB1094" i="5"/>
  <c r="S1120" i="5"/>
  <c r="AB1228" i="5"/>
  <c r="S1266" i="5"/>
  <c r="S1517" i="5"/>
  <c r="S1539" i="5"/>
  <c r="S1640" i="5"/>
  <c r="S1728" i="5"/>
  <c r="AB1868" i="5"/>
  <c r="S1958" i="5"/>
  <c r="AB1970" i="5"/>
  <c r="AB2317" i="5"/>
  <c r="AB2405" i="5"/>
  <c r="AB2463" i="5"/>
  <c r="S726" i="5"/>
  <c r="H733" i="5"/>
  <c r="S1011" i="5"/>
  <c r="AB1377" i="5"/>
  <c r="H1427" i="5"/>
  <c r="AB1598" i="5"/>
  <c r="AB1610" i="5"/>
  <c r="S1750" i="5"/>
  <c r="J1905" i="5"/>
  <c r="AB2061" i="5"/>
  <c r="S2212" i="5"/>
  <c r="F20" i="6"/>
  <c r="J235" i="5"/>
  <c r="F235" i="5"/>
  <c r="X1753" i="5"/>
  <c r="H1753" i="5"/>
  <c r="H75" i="5"/>
  <c r="I764" i="5"/>
  <c r="I2158" i="5"/>
  <c r="R70" i="5"/>
  <c r="I106" i="5"/>
  <c r="AB364" i="5"/>
  <c r="R488" i="5"/>
  <c r="H1178" i="5"/>
  <c r="J1218" i="5"/>
  <c r="J1250" i="5"/>
  <c r="AB1312" i="5"/>
  <c r="F2013" i="5"/>
  <c r="AB2065" i="5"/>
  <c r="AB2152" i="5"/>
  <c r="H2474" i="5"/>
  <c r="AB196" i="5"/>
  <c r="I302" i="5"/>
  <c r="AB467" i="5"/>
  <c r="AB520" i="5"/>
  <c r="AB627" i="5"/>
  <c r="R731" i="5"/>
  <c r="H843" i="5"/>
  <c r="H1208" i="5"/>
  <c r="F1248" i="5"/>
  <c r="AB1753" i="5"/>
  <c r="H2013" i="5"/>
  <c r="F2433" i="5"/>
  <c r="H813" i="5"/>
  <c r="H42" i="5"/>
  <c r="AB255" i="5"/>
  <c r="AB1165" i="5"/>
  <c r="AB1249" i="5"/>
  <c r="AB1273" i="5"/>
  <c r="AB1280" i="5"/>
  <c r="AB1317" i="5"/>
  <c r="AB1332" i="5"/>
  <c r="F1387" i="5"/>
  <c r="H1419" i="5"/>
  <c r="R1488" i="5"/>
  <c r="I1593" i="5"/>
  <c r="AB1915" i="5"/>
  <c r="F2072" i="5"/>
  <c r="AB2125" i="5"/>
  <c r="AB2273" i="5"/>
  <c r="H1250" i="5"/>
  <c r="H1443" i="5"/>
  <c r="I42" i="5"/>
  <c r="R281" i="5"/>
  <c r="AB372" i="5"/>
  <c r="AB376" i="5"/>
  <c r="AB380" i="5"/>
  <c r="AB1058" i="5"/>
  <c r="H1882" i="5"/>
  <c r="AB2030" i="5"/>
  <c r="AB2395" i="5"/>
  <c r="I2210" i="5"/>
  <c r="H190" i="5"/>
  <c r="AB231" i="5"/>
  <c r="AB838" i="5"/>
  <c r="AB983" i="5"/>
  <c r="AB1288" i="5"/>
  <c r="AB1455" i="5"/>
  <c r="J1551" i="5"/>
  <c r="AB2146" i="5"/>
  <c r="AB2089" i="5"/>
  <c r="AB340" i="5"/>
  <c r="AB469" i="5"/>
  <c r="AB473" i="5"/>
  <c r="AB666" i="5"/>
  <c r="J1230" i="5"/>
  <c r="AB1241" i="5"/>
  <c r="AB1531" i="5"/>
  <c r="AB1779" i="5"/>
  <c r="J2045" i="5"/>
  <c r="AB2053" i="5"/>
  <c r="AB2225" i="5"/>
  <c r="AB2229" i="5"/>
  <c r="AB2435" i="5"/>
  <c r="X2450" i="5"/>
  <c r="F217" i="5"/>
  <c r="I802" i="5"/>
  <c r="F802" i="5"/>
  <c r="I940" i="5"/>
  <c r="H940" i="5"/>
  <c r="H95" i="5"/>
  <c r="F95" i="5"/>
  <c r="I95" i="5"/>
  <c r="R780" i="5"/>
  <c r="I780" i="5"/>
  <c r="H63" i="5"/>
  <c r="I63" i="5"/>
  <c r="I393" i="5"/>
  <c r="J393" i="5"/>
  <c r="F393" i="5"/>
  <c r="R630" i="5"/>
  <c r="X612" i="5"/>
  <c r="R612" i="5"/>
  <c r="F612" i="5"/>
  <c r="H1165" i="5"/>
  <c r="F1165" i="5"/>
  <c r="F539" i="5"/>
  <c r="I539" i="5"/>
  <c r="J782" i="5"/>
  <c r="R376" i="5"/>
  <c r="F376" i="5"/>
  <c r="R301" i="5"/>
  <c r="F301" i="5"/>
  <c r="F594" i="5"/>
  <c r="S1305" i="5"/>
  <c r="AB1743" i="5"/>
  <c r="S1743" i="5"/>
  <c r="AB1802" i="5"/>
  <c r="F1909" i="5"/>
  <c r="R1909" i="5"/>
  <c r="H1909" i="5"/>
  <c r="R2458" i="5"/>
  <c r="I2458" i="5"/>
  <c r="AB30" i="5"/>
  <c r="I54" i="5"/>
  <c r="AB126" i="5"/>
  <c r="I190" i="5"/>
  <c r="I235" i="5"/>
  <c r="AB438" i="5"/>
  <c r="AB459" i="5"/>
  <c r="AB598" i="5"/>
  <c r="S714" i="5"/>
  <c r="S717" i="5"/>
  <c r="H753" i="5"/>
  <c r="AB794" i="5"/>
  <c r="S817" i="5"/>
  <c r="AB913" i="5"/>
  <c r="AB915" i="5"/>
  <c r="AB929" i="5"/>
  <c r="S1079" i="5"/>
  <c r="AB1095" i="5"/>
  <c r="S1127" i="5"/>
  <c r="AB1197" i="5"/>
  <c r="S1217" i="5"/>
  <c r="AB1276" i="5"/>
  <c r="S1276" i="5"/>
  <c r="R1520" i="5"/>
  <c r="J1520" i="5"/>
  <c r="S2440" i="5"/>
  <c r="S2214" i="5"/>
  <c r="I75" i="5"/>
  <c r="S613" i="5"/>
  <c r="S750" i="5"/>
  <c r="S794" i="5"/>
  <c r="S838" i="5"/>
  <c r="S847" i="5"/>
  <c r="S915" i="5"/>
  <c r="S998" i="5"/>
  <c r="S1012" i="5"/>
  <c r="S1111" i="5"/>
  <c r="S1161" i="5"/>
  <c r="J1273" i="5"/>
  <c r="I1273" i="5"/>
  <c r="S1310" i="5"/>
  <c r="S1867" i="5"/>
  <c r="I2025" i="5"/>
  <c r="H2025" i="5"/>
  <c r="S2269" i="5"/>
  <c r="AB24" i="5"/>
  <c r="H58" i="5"/>
  <c r="R75" i="5"/>
  <c r="AB102" i="5"/>
  <c r="AB242" i="5"/>
  <c r="AB283" i="5"/>
  <c r="AB308" i="5"/>
  <c r="AB426" i="5"/>
  <c r="AB430" i="5"/>
  <c r="AB457" i="5"/>
  <c r="AB485" i="5"/>
  <c r="AB525" i="5"/>
  <c r="I592" i="5"/>
  <c r="AB614" i="5"/>
  <c r="AB633" i="5"/>
  <c r="AB684" i="5"/>
  <c r="S687" i="5"/>
  <c r="AB712" i="5"/>
  <c r="AB718" i="5"/>
  <c r="R747" i="5"/>
  <c r="AB854" i="5"/>
  <c r="S875" i="5"/>
  <c r="S949" i="5"/>
  <c r="S959" i="5"/>
  <c r="AB964" i="5"/>
  <c r="S992" i="5"/>
  <c r="AB998" i="5"/>
  <c r="S1028" i="5"/>
  <c r="S1052" i="5"/>
  <c r="AB1082" i="5"/>
  <c r="S1115" i="5"/>
  <c r="AB1161" i="5"/>
  <c r="H1176" i="5"/>
  <c r="F1184" i="5"/>
  <c r="F1205" i="5"/>
  <c r="R1237" i="5"/>
  <c r="J1237" i="5"/>
  <c r="F1273" i="5"/>
  <c r="S1287" i="5"/>
  <c r="S1374" i="5"/>
  <c r="S1515" i="5"/>
  <c r="S1870" i="5"/>
  <c r="S892" i="5"/>
  <c r="S910" i="5"/>
  <c r="S937" i="5"/>
  <c r="S996" i="5"/>
  <c r="AB1042" i="5"/>
  <c r="S1086" i="5"/>
  <c r="S1145" i="5"/>
  <c r="S1263" i="5"/>
  <c r="S1307" i="5"/>
  <c r="H1344" i="5"/>
  <c r="S2168" i="5"/>
  <c r="S2483" i="5"/>
  <c r="I38" i="5"/>
  <c r="I74" i="5"/>
  <c r="X170" i="5"/>
  <c r="AB218" i="5"/>
  <c r="AB235" i="5"/>
  <c r="J302" i="5"/>
  <c r="AB368" i="5"/>
  <c r="AB400" i="5"/>
  <c r="AB442" i="5"/>
  <c r="X491" i="5"/>
  <c r="AB509" i="5"/>
  <c r="J528" i="5"/>
  <c r="AB536" i="5"/>
  <c r="AB556" i="5"/>
  <c r="AB591" i="5"/>
  <c r="S671" i="5"/>
  <c r="AB710" i="5"/>
  <c r="AB845" i="5"/>
  <c r="S896" i="5"/>
  <c r="AB914" i="5"/>
  <c r="AB959" i="5"/>
  <c r="S972" i="5"/>
  <c r="AB1149" i="5"/>
  <c r="AB1177" i="5"/>
  <c r="S1284" i="5"/>
  <c r="S1644" i="5"/>
  <c r="S1793" i="5"/>
  <c r="AB1793" i="5"/>
  <c r="X2073" i="5"/>
  <c r="R2073" i="5"/>
  <c r="H2073" i="5"/>
  <c r="F2073" i="5"/>
  <c r="H2080" i="5"/>
  <c r="F2080" i="5"/>
  <c r="J2289" i="5"/>
  <c r="S2434" i="5"/>
  <c r="I2249" i="5"/>
  <c r="H2249" i="5"/>
  <c r="F2249" i="5"/>
  <c r="R38" i="5"/>
  <c r="AB106" i="5"/>
  <c r="S621" i="5"/>
  <c r="AB638" i="5"/>
  <c r="S675" i="5"/>
  <c r="S710" i="5"/>
  <c r="S719" i="5"/>
  <c r="AB730" i="5"/>
  <c r="H739" i="5"/>
  <c r="S855" i="5"/>
  <c r="S876" i="5"/>
  <c r="S890" i="5"/>
  <c r="S905" i="5"/>
  <c r="S908" i="5"/>
  <c r="S914" i="5"/>
  <c r="S924" i="5"/>
  <c r="S1024" i="5"/>
  <c r="S1126" i="5"/>
  <c r="S1170" i="5"/>
  <c r="R1182" i="5"/>
  <c r="H1341" i="5"/>
  <c r="J1341" i="5"/>
  <c r="R1406" i="5"/>
  <c r="F1406" i="5"/>
  <c r="H1446" i="5"/>
  <c r="AB1471" i="5"/>
  <c r="S1471" i="5"/>
  <c r="X1681" i="5"/>
  <c r="AB1681" i="5"/>
  <c r="S1715" i="5"/>
  <c r="R1898" i="5"/>
  <c r="J1898" i="5"/>
  <c r="F1987" i="5"/>
  <c r="I2005" i="5"/>
  <c r="R2005" i="5"/>
  <c r="S2129" i="5"/>
  <c r="R2150" i="5"/>
  <c r="H2150" i="5"/>
  <c r="X59" i="5"/>
  <c r="X235" i="5"/>
  <c r="R265" i="5"/>
  <c r="X291" i="5"/>
  <c r="F556" i="5"/>
  <c r="AB626" i="5"/>
  <c r="AB659" i="5"/>
  <c r="AB669" i="5"/>
  <c r="S682" i="5"/>
  <c r="S833" i="5"/>
  <c r="S944" i="5"/>
  <c r="AB960" i="5"/>
  <c r="AB1098" i="5"/>
  <c r="S1104" i="5"/>
  <c r="S1110" i="5"/>
  <c r="J1140" i="5"/>
  <c r="I1245" i="5"/>
  <c r="AB1527" i="5"/>
  <c r="S1842" i="5"/>
  <c r="R1920" i="5"/>
  <c r="I1920" i="5"/>
  <c r="I2221" i="5"/>
  <c r="J2221" i="5"/>
  <c r="R2484" i="5"/>
  <c r="H2484" i="5"/>
  <c r="AB1374" i="5"/>
  <c r="AB1644" i="5"/>
  <c r="J1882" i="5"/>
  <c r="AB1943" i="5"/>
  <c r="S2066" i="5"/>
  <c r="S2074" i="5"/>
  <c r="S2084" i="5"/>
  <c r="AB2214" i="5"/>
  <c r="AB2292" i="5"/>
  <c r="S2298" i="5"/>
  <c r="AB2363" i="5"/>
  <c r="AB2434" i="5"/>
  <c r="AB1341" i="5"/>
  <c r="AB1429" i="5"/>
  <c r="J1447" i="5"/>
  <c r="AB1479" i="5"/>
  <c r="AB1657" i="5"/>
  <c r="AB1688" i="5"/>
  <c r="AB1771" i="5"/>
  <c r="R1906" i="5"/>
  <c r="AB1929" i="5"/>
  <c r="S2289" i="5"/>
  <c r="H2380" i="5"/>
  <c r="H2390" i="5"/>
  <c r="AB2406" i="5"/>
  <c r="S1319" i="5"/>
  <c r="S1429" i="5"/>
  <c r="AB1562" i="5"/>
  <c r="S1576" i="5"/>
  <c r="AB1641" i="5"/>
  <c r="I1685" i="5"/>
  <c r="S1688" i="5"/>
  <c r="AB1696" i="5"/>
  <c r="S1699" i="5"/>
  <c r="H1709" i="5"/>
  <c r="S1712" i="5"/>
  <c r="S1806" i="5"/>
  <c r="AB1823" i="5"/>
  <c r="S1825" i="5"/>
  <c r="S1896" i="5"/>
  <c r="S1904" i="5"/>
  <c r="S1943" i="5"/>
  <c r="S2099" i="5"/>
  <c r="AB2155" i="5"/>
  <c r="AB2169" i="5"/>
  <c r="J2186" i="5"/>
  <c r="AB2198" i="5"/>
  <c r="AB2202" i="5"/>
  <c r="AB2325" i="5"/>
  <c r="S1421" i="5"/>
  <c r="S1552" i="5"/>
  <c r="AB1573" i="5"/>
  <c r="AB1896" i="5"/>
  <c r="S2014" i="5"/>
  <c r="S2039" i="5"/>
  <c r="S2176" i="5"/>
  <c r="AB2196" i="5"/>
  <c r="S2254" i="5"/>
  <c r="AB2280" i="5"/>
  <c r="S2325" i="5"/>
  <c r="H2450" i="5"/>
  <c r="R2481" i="5"/>
  <c r="AB1261" i="5"/>
  <c r="AB1304" i="5"/>
  <c r="S1326" i="5"/>
  <c r="S1340" i="5"/>
  <c r="S1401" i="5"/>
  <c r="AB1421" i="5"/>
  <c r="I1427" i="5"/>
  <c r="J1448" i="5"/>
  <c r="X1467" i="5"/>
  <c r="AB1574" i="5"/>
  <c r="S1592" i="5"/>
  <c r="AB1700" i="5"/>
  <c r="AB1747" i="5"/>
  <c r="S1871" i="5"/>
  <c r="AB1903" i="5"/>
  <c r="I2001" i="5"/>
  <c r="S2006" i="5"/>
  <c r="H2009" i="5"/>
  <c r="H2024" i="5"/>
  <c r="AB2093" i="5"/>
  <c r="S2290" i="5"/>
  <c r="S2435" i="5"/>
  <c r="I2450" i="5"/>
  <c r="S1274" i="5"/>
  <c r="S1291" i="5"/>
  <c r="S1294" i="5"/>
  <c r="S1301" i="5"/>
  <c r="S1304" i="5"/>
  <c r="AB1340" i="5"/>
  <c r="S1632" i="5"/>
  <c r="S1700" i="5"/>
  <c r="S1716" i="5"/>
  <c r="S1794" i="5"/>
  <c r="S1843" i="5"/>
  <c r="AB1941" i="5"/>
  <c r="H1984" i="5"/>
  <c r="R2001" i="5"/>
  <c r="AB2007" i="5"/>
  <c r="X2017" i="5"/>
  <c r="AB2031" i="5"/>
  <c r="AB2060" i="5"/>
  <c r="J2146" i="5"/>
  <c r="R2190" i="5"/>
  <c r="J2202" i="5"/>
  <c r="AB2222" i="5"/>
  <c r="S2232" i="5"/>
  <c r="R2450" i="5"/>
  <c r="S2460" i="5"/>
  <c r="I2466" i="5"/>
  <c r="H1218" i="5"/>
  <c r="R1230" i="5"/>
  <c r="H1242" i="5"/>
  <c r="S1280" i="5"/>
  <c r="S1306" i="5"/>
  <c r="AB1338" i="5"/>
  <c r="AB1346" i="5"/>
  <c r="AB1392" i="5"/>
  <c r="I1419" i="5"/>
  <c r="I1455" i="5"/>
  <c r="X1551" i="5"/>
  <c r="AB1558" i="5"/>
  <c r="AB1582" i="5"/>
  <c r="AB1622" i="5"/>
  <c r="S1656" i="5"/>
  <c r="S1659" i="5"/>
  <c r="AB1732" i="5"/>
  <c r="AB1739" i="5"/>
  <c r="S1742" i="5"/>
  <c r="S1758" i="5"/>
  <c r="S1779" i="5"/>
  <c r="S1807" i="5"/>
  <c r="S1938" i="5"/>
  <c r="S1970" i="5"/>
  <c r="AB2063" i="5"/>
  <c r="AB2077" i="5"/>
  <c r="AB2098" i="5"/>
  <c r="AB2150" i="5"/>
  <c r="AB2233" i="5"/>
  <c r="H2314" i="5"/>
  <c r="AB2349" i="5"/>
  <c r="H2372" i="5"/>
  <c r="S2463" i="5"/>
  <c r="H25" i="5"/>
  <c r="F25" i="5"/>
  <c r="X25" i="5"/>
  <c r="R97" i="5"/>
  <c r="X97" i="5"/>
  <c r="H79" i="5"/>
  <c r="F79" i="5"/>
  <c r="I79" i="5"/>
  <c r="H47" i="5"/>
  <c r="X47" i="5"/>
  <c r="F47" i="5"/>
  <c r="H127" i="5"/>
  <c r="R127" i="5"/>
  <c r="J127" i="5"/>
  <c r="I127" i="5"/>
  <c r="X127" i="5"/>
  <c r="AB895" i="5"/>
  <c r="S895" i="5"/>
  <c r="AB1863" i="5"/>
  <c r="S1863" i="5"/>
  <c r="R54" i="5"/>
  <c r="R74" i="5"/>
  <c r="I90" i="5"/>
  <c r="H123" i="5"/>
  <c r="J123" i="5"/>
  <c r="I123" i="5"/>
  <c r="R189" i="5"/>
  <c r="AB210" i="5"/>
  <c r="R225" i="5"/>
  <c r="F225" i="5"/>
  <c r="F309" i="5"/>
  <c r="F357" i="5"/>
  <c r="R463" i="5"/>
  <c r="F586" i="5"/>
  <c r="I714" i="5"/>
  <c r="J714" i="5"/>
  <c r="S738" i="5"/>
  <c r="R94" i="5"/>
  <c r="H94" i="5"/>
  <c r="AB170" i="5"/>
  <c r="X452" i="5"/>
  <c r="H452" i="5"/>
  <c r="F452" i="5"/>
  <c r="S1497" i="5"/>
  <c r="X26" i="5"/>
  <c r="I59" i="5"/>
  <c r="X63" i="5"/>
  <c r="I126" i="5"/>
  <c r="H126" i="5"/>
  <c r="H147" i="5"/>
  <c r="I147" i="5"/>
  <c r="F147" i="5"/>
  <c r="R237" i="5"/>
  <c r="F237" i="5"/>
  <c r="X237" i="5"/>
  <c r="J262" i="5"/>
  <c r="AB262" i="5"/>
  <c r="AB298" i="5"/>
  <c r="F451" i="5"/>
  <c r="R453" i="5"/>
  <c r="J453" i="5"/>
  <c r="H453" i="5"/>
  <c r="F453" i="5"/>
  <c r="H107" i="5"/>
  <c r="I107" i="5"/>
  <c r="R125" i="5"/>
  <c r="AB1447" i="5"/>
  <c r="S1447" i="5"/>
  <c r="F43" i="5"/>
  <c r="R22" i="5"/>
  <c r="J59" i="5"/>
  <c r="F63" i="5"/>
  <c r="I70" i="5"/>
  <c r="H87" i="5"/>
  <c r="R90" i="5"/>
  <c r="AB114" i="5"/>
  <c r="R123" i="5"/>
  <c r="H167" i="5"/>
  <c r="R167" i="5"/>
  <c r="H187" i="5"/>
  <c r="R187" i="5"/>
  <c r="I187" i="5"/>
  <c r="I275" i="5"/>
  <c r="F275" i="5"/>
  <c r="I361" i="5"/>
  <c r="J361" i="5"/>
  <c r="H361" i="5"/>
  <c r="F361" i="5"/>
  <c r="I479" i="5"/>
  <c r="H479" i="5"/>
  <c r="X479" i="5"/>
  <c r="F574" i="5"/>
  <c r="S641" i="5"/>
  <c r="R59" i="5"/>
  <c r="H111" i="5"/>
  <c r="R111" i="5"/>
  <c r="H171" i="5"/>
  <c r="R171" i="5"/>
  <c r="J171" i="5"/>
  <c r="I194" i="5"/>
  <c r="X468" i="5"/>
  <c r="F468" i="5"/>
  <c r="R562" i="5"/>
  <c r="I1848" i="5"/>
  <c r="H1848" i="5"/>
  <c r="H115" i="5"/>
  <c r="AB166" i="5"/>
  <c r="I198" i="5"/>
  <c r="H198" i="5"/>
  <c r="R201" i="5"/>
  <c r="R245" i="5"/>
  <c r="I461" i="5"/>
  <c r="F461" i="5"/>
  <c r="J552" i="5"/>
  <c r="H552" i="5"/>
  <c r="J107" i="5"/>
  <c r="AB178" i="5"/>
  <c r="R299" i="5"/>
  <c r="J299" i="5"/>
  <c r="I392" i="5"/>
  <c r="H392" i="5"/>
  <c r="AB110" i="5"/>
  <c r="R30" i="5"/>
  <c r="H71" i="5"/>
  <c r="H74" i="5"/>
  <c r="J75" i="5"/>
  <c r="I86" i="5"/>
  <c r="F103" i="5"/>
  <c r="R107" i="5"/>
  <c r="AB150" i="5"/>
  <c r="AB186" i="5"/>
  <c r="F372" i="5"/>
  <c r="I372" i="5"/>
  <c r="H372" i="5"/>
  <c r="F392" i="5"/>
  <c r="R401" i="5"/>
  <c r="J401" i="5"/>
  <c r="F455" i="5"/>
  <c r="I507" i="5"/>
  <c r="F507" i="5"/>
  <c r="AB230" i="5"/>
  <c r="AB251" i="5"/>
  <c r="AB267" i="5"/>
  <c r="I376" i="5"/>
  <c r="AB453" i="5"/>
  <c r="AB454" i="5"/>
  <c r="AB472" i="5"/>
  <c r="X527" i="5"/>
  <c r="I527" i="5"/>
  <c r="I543" i="5"/>
  <c r="AB560" i="5"/>
  <c r="R584" i="5"/>
  <c r="F584" i="5"/>
  <c r="AB595" i="5"/>
  <c r="I674" i="5"/>
  <c r="R674" i="5"/>
  <c r="F674" i="5"/>
  <c r="S722" i="5"/>
  <c r="S832" i="5"/>
  <c r="AB875" i="5"/>
  <c r="X875" i="5"/>
  <c r="AB907" i="5"/>
  <c r="S907" i="5"/>
  <c r="S919" i="5"/>
  <c r="AB942" i="5"/>
  <c r="J942" i="5"/>
  <c r="H974" i="5"/>
  <c r="AB974" i="5"/>
  <c r="AB990" i="5"/>
  <c r="S990" i="5"/>
  <c r="S1128" i="5"/>
  <c r="R1210" i="5"/>
  <c r="J1210" i="5"/>
  <c r="I1210" i="5"/>
  <c r="H1210" i="5"/>
  <c r="R271" i="5"/>
  <c r="X604" i="5"/>
  <c r="R604" i="5"/>
  <c r="R644" i="5"/>
  <c r="I722" i="5"/>
  <c r="J722" i="5"/>
  <c r="F788" i="5"/>
  <c r="X788" i="5"/>
  <c r="R851" i="5"/>
  <c r="AB851" i="5"/>
  <c r="S916" i="5"/>
  <c r="S979" i="5"/>
  <c r="AB982" i="5"/>
  <c r="F986" i="5"/>
  <c r="H986" i="5"/>
  <c r="AB1026" i="5"/>
  <c r="S1026" i="5"/>
  <c r="F1086" i="5"/>
  <c r="AB1086" i="5"/>
  <c r="AB132" i="5"/>
  <c r="I166" i="5"/>
  <c r="AB190" i="5"/>
  <c r="F191" i="5"/>
  <c r="AB263" i="5"/>
  <c r="AB275" i="5"/>
  <c r="AB357" i="5"/>
  <c r="AB365" i="5"/>
  <c r="AB434" i="5"/>
  <c r="F498" i="5"/>
  <c r="AB551" i="5"/>
  <c r="F560" i="5"/>
  <c r="AB696" i="5"/>
  <c r="R696" i="5"/>
  <c r="S713" i="5"/>
  <c r="S745" i="5"/>
  <c r="AB808" i="5"/>
  <c r="H872" i="5"/>
  <c r="AB872" i="5"/>
  <c r="AB882" i="5"/>
  <c r="S882" i="5"/>
  <c r="S950" i="5"/>
  <c r="F975" i="5"/>
  <c r="H975" i="5"/>
  <c r="H1103" i="5"/>
  <c r="F1103" i="5"/>
  <c r="H134" i="5"/>
  <c r="X175" i="5"/>
  <c r="I255" i="5"/>
  <c r="X616" i="5"/>
  <c r="R616" i="5"/>
  <c r="S639" i="5"/>
  <c r="S649" i="5"/>
  <c r="R685" i="5"/>
  <c r="H685" i="5"/>
  <c r="S733" i="5"/>
  <c r="F768" i="5"/>
  <c r="X768" i="5"/>
  <c r="F786" i="5"/>
  <c r="X786" i="5"/>
  <c r="AB836" i="5"/>
  <c r="X836" i="5"/>
  <c r="S911" i="5"/>
  <c r="S927" i="5"/>
  <c r="S938" i="5"/>
  <c r="S976" i="5"/>
  <c r="AB1014" i="5"/>
  <c r="S1014" i="5"/>
  <c r="H1075" i="5"/>
  <c r="F1075" i="5"/>
  <c r="F1083" i="5"/>
  <c r="H1083" i="5"/>
  <c r="H174" i="5"/>
  <c r="AB207" i="5"/>
  <c r="AB215" i="5"/>
  <c r="J263" i="5"/>
  <c r="AB282" i="5"/>
  <c r="AB356" i="5"/>
  <c r="AB451" i="5"/>
  <c r="F480" i="5"/>
  <c r="X652" i="5"/>
  <c r="S711" i="5"/>
  <c r="S756" i="5"/>
  <c r="I786" i="5"/>
  <c r="S823" i="5"/>
  <c r="H840" i="5"/>
  <c r="F840" i="5"/>
  <c r="S859" i="5"/>
  <c r="AB869" i="5"/>
  <c r="F869" i="5"/>
  <c r="AB948" i="5"/>
  <c r="S948" i="5"/>
  <c r="X1011" i="5"/>
  <c r="F1011" i="5"/>
  <c r="AB567" i="5"/>
  <c r="X656" i="5"/>
  <c r="R656" i="5"/>
  <c r="S690" i="5"/>
  <c r="R796" i="5"/>
  <c r="I796" i="5"/>
  <c r="F796" i="5"/>
  <c r="X796" i="5"/>
  <c r="AB122" i="5"/>
  <c r="AB174" i="5"/>
  <c r="AB219" i="5"/>
  <c r="AB239" i="5"/>
  <c r="AB278" i="5"/>
  <c r="AB316" i="5"/>
  <c r="H393" i="5"/>
  <c r="AB396" i="5"/>
  <c r="AB404" i="5"/>
  <c r="AB414" i="5"/>
  <c r="AB422" i="5"/>
  <c r="AB458" i="5"/>
  <c r="AB468" i="5"/>
  <c r="J480" i="5"/>
  <c r="F482" i="5"/>
  <c r="F503" i="5"/>
  <c r="J646" i="5"/>
  <c r="R646" i="5"/>
  <c r="AB680" i="5"/>
  <c r="R680" i="5"/>
  <c r="J701" i="5"/>
  <c r="R701" i="5"/>
  <c r="I784" i="5"/>
  <c r="X784" i="5"/>
  <c r="J856" i="5"/>
  <c r="AB856" i="5"/>
  <c r="AB909" i="5"/>
  <c r="S909" i="5"/>
  <c r="S922" i="5"/>
  <c r="S995" i="5"/>
  <c r="AB575" i="5"/>
  <c r="AB603" i="5"/>
  <c r="AB610" i="5"/>
  <c r="AB639" i="5"/>
  <c r="AB641" i="5"/>
  <c r="AB646" i="5"/>
  <c r="AB654" i="5"/>
  <c r="AB738" i="5"/>
  <c r="F780" i="5"/>
  <c r="S782" i="5"/>
  <c r="S798" i="5"/>
  <c r="AB806" i="5"/>
  <c r="J809" i="5"/>
  <c r="AB823" i="5"/>
  <c r="AB825" i="5"/>
  <c r="S845" i="5"/>
  <c r="S856" i="5"/>
  <c r="S861" i="5"/>
  <c r="S863" i="5"/>
  <c r="AB888" i="5"/>
  <c r="AB911" i="5"/>
  <c r="AB916" i="5"/>
  <c r="AB927" i="5"/>
  <c r="AB930" i="5"/>
  <c r="S933" i="5"/>
  <c r="S942" i="5"/>
  <c r="AB945" i="5"/>
  <c r="S952" i="5"/>
  <c r="S964" i="5"/>
  <c r="S974" i="5"/>
  <c r="F1031" i="5"/>
  <c r="S1092" i="5"/>
  <c r="AB1107" i="5"/>
  <c r="S1112" i="5"/>
  <c r="F1169" i="5"/>
  <c r="I1169" i="5"/>
  <c r="AB1325" i="5"/>
  <c r="S1368" i="5"/>
  <c r="AB1705" i="5"/>
  <c r="X1717" i="5"/>
  <c r="H1717" i="5"/>
  <c r="AB809" i="5"/>
  <c r="S1090" i="5"/>
  <c r="F1119" i="5"/>
  <c r="H1119" i="5"/>
  <c r="J1152" i="5"/>
  <c r="H1152" i="5"/>
  <c r="S1196" i="5"/>
  <c r="J1293" i="5"/>
  <c r="F1293" i="5"/>
  <c r="S1438" i="5"/>
  <c r="AB601" i="5"/>
  <c r="AB649" i="5"/>
  <c r="R715" i="5"/>
  <c r="S718" i="5"/>
  <c r="F732" i="5"/>
  <c r="AB748" i="5"/>
  <c r="AB893" i="5"/>
  <c r="AB931" i="5"/>
  <c r="AB958" i="5"/>
  <c r="AB1018" i="5"/>
  <c r="AB1043" i="5"/>
  <c r="AB1126" i="5"/>
  <c r="H1126" i="5"/>
  <c r="AB1372" i="5"/>
  <c r="S1372" i="5"/>
  <c r="S1588" i="5"/>
  <c r="AB541" i="5"/>
  <c r="AB583" i="5"/>
  <c r="AB615" i="5"/>
  <c r="AB617" i="5"/>
  <c r="F676" i="5"/>
  <c r="R678" i="5"/>
  <c r="S686" i="5"/>
  <c r="S694" i="5"/>
  <c r="X700" i="5"/>
  <c r="S702" i="5"/>
  <c r="H707" i="5"/>
  <c r="X720" i="5"/>
  <c r="J730" i="5"/>
  <c r="I732" i="5"/>
  <c r="AB741" i="5"/>
  <c r="S754" i="5"/>
  <c r="S774" i="5"/>
  <c r="X807" i="5"/>
  <c r="S835" i="5"/>
  <c r="S841" i="5"/>
  <c r="S862" i="5"/>
  <c r="S864" i="5"/>
  <c r="S873" i="5"/>
  <c r="F889" i="5"/>
  <c r="AB898" i="5"/>
  <c r="S931" i="5"/>
  <c r="S936" i="5"/>
  <c r="AB946" i="5"/>
  <c r="S988" i="5"/>
  <c r="S1074" i="5"/>
  <c r="S1084" i="5"/>
  <c r="S1096" i="5"/>
  <c r="H1102" i="5"/>
  <c r="H1136" i="5"/>
  <c r="X1136" i="5"/>
  <c r="J1143" i="5"/>
  <c r="I1143" i="5"/>
  <c r="H1143" i="5"/>
  <c r="AB1193" i="5"/>
  <c r="S1193" i="5"/>
  <c r="AB613" i="5"/>
  <c r="S617" i="5"/>
  <c r="AB621" i="5"/>
  <c r="S627" i="5"/>
  <c r="S629" i="5"/>
  <c r="AB647" i="5"/>
  <c r="S667" i="5"/>
  <c r="AB688" i="5"/>
  <c r="S705" i="5"/>
  <c r="F744" i="5"/>
  <c r="AB805" i="5"/>
  <c r="J807" i="5"/>
  <c r="H816" i="5"/>
  <c r="S860" i="5"/>
  <c r="S881" i="5"/>
  <c r="AB887" i="5"/>
  <c r="S891" i="5"/>
  <c r="S898" i="5"/>
  <c r="S912" i="5"/>
  <c r="S920" i="5"/>
  <c r="S923" i="5"/>
  <c r="S928" i="5"/>
  <c r="S941" i="5"/>
  <c r="S956" i="5"/>
  <c r="S963" i="5"/>
  <c r="S978" i="5"/>
  <c r="H1022" i="5"/>
  <c r="F1022" i="5"/>
  <c r="F1067" i="5"/>
  <c r="F1082" i="5"/>
  <c r="S1099" i="5"/>
  <c r="AB1103" i="5"/>
  <c r="H1111" i="5"/>
  <c r="AB1118" i="5"/>
  <c r="AB1157" i="5"/>
  <c r="S1157" i="5"/>
  <c r="AB1233" i="5"/>
  <c r="X1233" i="5"/>
  <c r="AB1320" i="5"/>
  <c r="H1320" i="5"/>
  <c r="AB1352" i="5"/>
  <c r="R1352" i="5"/>
  <c r="J1369" i="5"/>
  <c r="R1369" i="5"/>
  <c r="H1369" i="5"/>
  <c r="AB1385" i="5"/>
  <c r="R1385" i="5"/>
  <c r="R1506" i="5"/>
  <c r="F1506" i="5"/>
  <c r="AB835" i="5"/>
  <c r="S889" i="5"/>
  <c r="AB986" i="5"/>
  <c r="AB1034" i="5"/>
  <c r="AB1106" i="5"/>
  <c r="H1127" i="5"/>
  <c r="F1127" i="5"/>
  <c r="S1141" i="5"/>
  <c r="H1157" i="5"/>
  <c r="X1157" i="5"/>
  <c r="AB609" i="5"/>
  <c r="AB622" i="5"/>
  <c r="S647" i="5"/>
  <c r="AB662" i="5"/>
  <c r="AB671" i="5"/>
  <c r="S703" i="5"/>
  <c r="AB708" i="5"/>
  <c r="F712" i="5"/>
  <c r="S721" i="5"/>
  <c r="AB732" i="5"/>
  <c r="S734" i="5"/>
  <c r="S737" i="5"/>
  <c r="AB744" i="5"/>
  <c r="AB782" i="5"/>
  <c r="X809" i="5"/>
  <c r="AB833" i="5"/>
  <c r="AB881" i="5"/>
  <c r="AB890" i="5"/>
  <c r="AB899" i="5"/>
  <c r="S904" i="5"/>
  <c r="F940" i="5"/>
  <c r="AB944" i="5"/>
  <c r="X991" i="5"/>
  <c r="AB1038" i="5"/>
  <c r="S1091" i="5"/>
  <c r="S1118" i="5"/>
  <c r="J1277" i="5"/>
  <c r="I1277" i="5"/>
  <c r="AB1417" i="5"/>
  <c r="S1417" i="5"/>
  <c r="AB1054" i="5"/>
  <c r="AB1074" i="5"/>
  <c r="AB1162" i="5"/>
  <c r="AB1164" i="5"/>
  <c r="AB1170" i="5"/>
  <c r="S1186" i="5"/>
  <c r="AB1212" i="5"/>
  <c r="AB1223" i="5"/>
  <c r="AB1226" i="5"/>
  <c r="I1237" i="5"/>
  <c r="J1245" i="5"/>
  <c r="AB1313" i="5"/>
  <c r="AB1362" i="5"/>
  <c r="AB1365" i="5"/>
  <c r="AB1376" i="5"/>
  <c r="AB1475" i="5"/>
  <c r="F1497" i="5"/>
  <c r="J1539" i="5"/>
  <c r="I1539" i="5"/>
  <c r="AB1554" i="5"/>
  <c r="S1628" i="5"/>
  <c r="X1661" i="5"/>
  <c r="F1661" i="5"/>
  <c r="I1889" i="5"/>
  <c r="J1889" i="5"/>
  <c r="S1178" i="5"/>
  <c r="S1388" i="5"/>
  <c r="S1819" i="5"/>
  <c r="F1968" i="5"/>
  <c r="S1019" i="5"/>
  <c r="S1032" i="5"/>
  <c r="S1054" i="5"/>
  <c r="S1063" i="5"/>
  <c r="S1071" i="5"/>
  <c r="S1076" i="5"/>
  <c r="AB1090" i="5"/>
  <c r="S1131" i="5"/>
  <c r="AB1145" i="5"/>
  <c r="R1148" i="5"/>
  <c r="X1161" i="5"/>
  <c r="I1166" i="5"/>
  <c r="AB1207" i="5"/>
  <c r="AB1237" i="5"/>
  <c r="I1242" i="5"/>
  <c r="AB1245" i="5"/>
  <c r="S1262" i="5"/>
  <c r="S1273" i="5"/>
  <c r="S1275" i="5"/>
  <c r="S1278" i="5"/>
  <c r="AB1305" i="5"/>
  <c r="S1308" i="5"/>
  <c r="S1313" i="5"/>
  <c r="S1323" i="5"/>
  <c r="AB1344" i="5"/>
  <c r="S1347" i="5"/>
  <c r="S1350" i="5"/>
  <c r="J1355" i="5"/>
  <c r="S1362" i="5"/>
  <c r="AB1409" i="5"/>
  <c r="H1411" i="5"/>
  <c r="S1419" i="5"/>
  <c r="S1454" i="5"/>
  <c r="AB1459" i="5"/>
  <c r="J1495" i="5"/>
  <c r="H1495" i="5"/>
  <c r="I1507" i="5"/>
  <c r="H1507" i="5"/>
  <c r="S1513" i="5"/>
  <c r="H1523" i="5"/>
  <c r="S1537" i="5"/>
  <c r="S1545" i="5"/>
  <c r="AB1775" i="5"/>
  <c r="S1775" i="5"/>
  <c r="R1917" i="5"/>
  <c r="J1917" i="5"/>
  <c r="I1917" i="5"/>
  <c r="AB1923" i="5"/>
  <c r="S1923" i="5"/>
  <c r="S2026" i="5"/>
  <c r="AB1050" i="5"/>
  <c r="AB1131" i="5"/>
  <c r="AB1194" i="5"/>
  <c r="S1209" i="5"/>
  <c r="S1252" i="5"/>
  <c r="S1269" i="5"/>
  <c r="S1272" i="5"/>
  <c r="AB1281" i="5"/>
  <c r="AB1300" i="5"/>
  <c r="J1313" i="5"/>
  <c r="S1332" i="5"/>
  <c r="AB1348" i="5"/>
  <c r="S1370" i="5"/>
  <c r="I1406" i="5"/>
  <c r="H1406" i="5"/>
  <c r="R1450" i="5"/>
  <c r="X1450" i="5"/>
  <c r="H1471" i="5"/>
  <c r="AB1490" i="5"/>
  <c r="R1492" i="5"/>
  <c r="S1495" i="5"/>
  <c r="S1507" i="5"/>
  <c r="AB1511" i="5"/>
  <c r="J1523" i="5"/>
  <c r="S1531" i="5"/>
  <c r="S1564" i="5"/>
  <c r="AB1578" i="5"/>
  <c r="S1643" i="5"/>
  <c r="AB1716" i="5"/>
  <c r="F1716" i="5"/>
  <c r="R1752" i="5"/>
  <c r="H1752" i="5"/>
  <c r="J1752" i="5"/>
  <c r="R1874" i="5"/>
  <c r="H1874" i="5"/>
  <c r="H1937" i="5"/>
  <c r="I1937" i="5"/>
  <c r="I1940" i="5"/>
  <c r="AB1940" i="5"/>
  <c r="AB2012" i="5"/>
  <c r="S2310" i="5"/>
  <c r="AB2381" i="5"/>
  <c r="H2381" i="5"/>
  <c r="AB1067" i="5"/>
  <c r="AB1102" i="5"/>
  <c r="AB1122" i="5"/>
  <c r="AB1225" i="5"/>
  <c r="F1245" i="5"/>
  <c r="AB1253" i="5"/>
  <c r="F1305" i="5"/>
  <c r="H1308" i="5"/>
  <c r="AB1333" i="5"/>
  <c r="F1344" i="5"/>
  <c r="AB1373" i="5"/>
  <c r="S1451" i="5"/>
  <c r="R1454" i="5"/>
  <c r="I1511" i="5"/>
  <c r="X1511" i="5"/>
  <c r="AB1539" i="5"/>
  <c r="S1556" i="5"/>
  <c r="AB1561" i="5"/>
  <c r="S1608" i="5"/>
  <c r="AB1633" i="5"/>
  <c r="AB1640" i="5"/>
  <c r="AB1680" i="5"/>
  <c r="S1782" i="5"/>
  <c r="AB1851" i="5"/>
  <c r="R1957" i="5"/>
  <c r="X1957" i="5"/>
  <c r="I1957" i="5"/>
  <c r="J1957" i="5"/>
  <c r="AB1960" i="5"/>
  <c r="I2037" i="5"/>
  <c r="R2037" i="5"/>
  <c r="H2037" i="5"/>
  <c r="F2037" i="5"/>
  <c r="X2037" i="5"/>
  <c r="J2037" i="5"/>
  <c r="S2206" i="5"/>
  <c r="AB2236" i="5"/>
  <c r="S2236" i="5"/>
  <c r="AB1209" i="5"/>
  <c r="S1277" i="5"/>
  <c r="J1524" i="5"/>
  <c r="R1524" i="5"/>
  <c r="X1637" i="5"/>
  <c r="F1637" i="5"/>
  <c r="S1660" i="5"/>
  <c r="X1677" i="5"/>
  <c r="F1677" i="5"/>
  <c r="S1720" i="5"/>
  <c r="AB1735" i="5"/>
  <c r="R1735" i="5"/>
  <c r="I1847" i="5"/>
  <c r="F1927" i="5"/>
  <c r="S2072" i="5"/>
  <c r="S987" i="5"/>
  <c r="AB994" i="5"/>
  <c r="S1007" i="5"/>
  <c r="S1020" i="5"/>
  <c r="S1031" i="5"/>
  <c r="S1039" i="5"/>
  <c r="S1042" i="5"/>
  <c r="S1044" i="5"/>
  <c r="S1047" i="5"/>
  <c r="S1064" i="5"/>
  <c r="S1082" i="5"/>
  <c r="AB1147" i="5"/>
  <c r="AB1154" i="5"/>
  <c r="S1156" i="5"/>
  <c r="AB1173" i="5"/>
  <c r="AB1217" i="5"/>
  <c r="S1218" i="5"/>
  <c r="S1228" i="5"/>
  <c r="H1245" i="5"/>
  <c r="I1246" i="5"/>
  <c r="S1250" i="5"/>
  <c r="S1253" i="5"/>
  <c r="S1281" i="5"/>
  <c r="AB1301" i="5"/>
  <c r="I1305" i="5"/>
  <c r="AB1309" i="5"/>
  <c r="S1333" i="5"/>
  <c r="S1344" i="5"/>
  <c r="AB1349" i="5"/>
  <c r="AB1382" i="5"/>
  <c r="AB1393" i="5"/>
  <c r="AB1397" i="5"/>
  <c r="AB1454" i="5"/>
  <c r="H1470" i="5"/>
  <c r="F1470" i="5"/>
  <c r="AB1491" i="5"/>
  <c r="X1499" i="5"/>
  <c r="S1511" i="5"/>
  <c r="J1519" i="5"/>
  <c r="AB1522" i="5"/>
  <c r="AB1605" i="5"/>
  <c r="H1637" i="5"/>
  <c r="S1667" i="5"/>
  <c r="I1677" i="5"/>
  <c r="S1765" i="5"/>
  <c r="S1838" i="5"/>
  <c r="I2040" i="5"/>
  <c r="F2040" i="5"/>
  <c r="AB1614" i="5"/>
  <c r="AB1618" i="5"/>
  <c r="AB1685" i="5"/>
  <c r="S1719" i="5"/>
  <c r="AB1721" i="5"/>
  <c r="AB1737" i="5"/>
  <c r="AB1745" i="5"/>
  <c r="S1759" i="5"/>
  <c r="J1762" i="5"/>
  <c r="AB1767" i="5"/>
  <c r="S1774" i="5"/>
  <c r="AB1791" i="5"/>
  <c r="S1823" i="5"/>
  <c r="S1839" i="5"/>
  <c r="S1850" i="5"/>
  <c r="S1888" i="5"/>
  <c r="H1898" i="5"/>
  <c r="S1907" i="5"/>
  <c r="S1927" i="5"/>
  <c r="J1989" i="5"/>
  <c r="I1989" i="5"/>
  <c r="F1992" i="5"/>
  <c r="I2009" i="5"/>
  <c r="J2009" i="5"/>
  <c r="F2009" i="5"/>
  <c r="F2053" i="5"/>
  <c r="X2065" i="5"/>
  <c r="R2065" i="5"/>
  <c r="J2065" i="5"/>
  <c r="H2065" i="5"/>
  <c r="F2184" i="5"/>
  <c r="F2257" i="5"/>
  <c r="J2350" i="5"/>
  <c r="F2350" i="5"/>
  <c r="AB1660" i="5"/>
  <c r="AB1746" i="5"/>
  <c r="AB1819" i="5"/>
  <c r="I2021" i="5"/>
  <c r="R2021" i="5"/>
  <c r="S2252" i="5"/>
  <c r="AB2252" i="5"/>
  <c r="S2342" i="5"/>
  <c r="S2379" i="5"/>
  <c r="AB2379" i="5"/>
  <c r="AB2401" i="5"/>
  <c r="AB1551" i="5"/>
  <c r="AB1553" i="5"/>
  <c r="AB1602" i="5"/>
  <c r="AB1636" i="5"/>
  <c r="AB1637" i="5"/>
  <c r="AB1677" i="5"/>
  <c r="AB1871" i="5"/>
  <c r="S1874" i="5"/>
  <c r="X1877" i="5"/>
  <c r="AB1880" i="5"/>
  <c r="S1903" i="5"/>
  <c r="X1913" i="5"/>
  <c r="AB1936" i="5"/>
  <c r="S2010" i="5"/>
  <c r="AB2048" i="5"/>
  <c r="X2185" i="5"/>
  <c r="F2185" i="5"/>
  <c r="I2185" i="5"/>
  <c r="H2185" i="5"/>
  <c r="S2352" i="5"/>
  <c r="R2453" i="5"/>
  <c r="X2453" i="5"/>
  <c r="AB1523" i="5"/>
  <c r="AB1590" i="5"/>
  <c r="AB1620" i="5"/>
  <c r="AB1625" i="5"/>
  <c r="F1660" i="5"/>
  <c r="S1671" i="5"/>
  <c r="I1673" i="5"/>
  <c r="AB1683" i="5"/>
  <c r="F1685" i="5"/>
  <c r="S1695" i="5"/>
  <c r="S1711" i="5"/>
  <c r="AB1761" i="5"/>
  <c r="AB1789" i="5"/>
  <c r="S1822" i="5"/>
  <c r="H1824" i="5"/>
  <c r="AB1860" i="5"/>
  <c r="AB1875" i="5"/>
  <c r="S1880" i="5"/>
  <c r="S1887" i="5"/>
  <c r="S1911" i="5"/>
  <c r="S1931" i="5"/>
  <c r="AB1934" i="5"/>
  <c r="AB1937" i="5"/>
  <c r="I1972" i="5"/>
  <c r="F1979" i="5"/>
  <c r="AB2020" i="5"/>
  <c r="J2453" i="5"/>
  <c r="AB1570" i="5"/>
  <c r="AB1606" i="5"/>
  <c r="F1753" i="5"/>
  <c r="S1778" i="5"/>
  <c r="AB1787" i="5"/>
  <c r="AB1822" i="5"/>
  <c r="I1836" i="5"/>
  <c r="AB1898" i="5"/>
  <c r="R1953" i="5"/>
  <c r="J1953" i="5"/>
  <c r="F2081" i="5"/>
  <c r="AB2085" i="5"/>
  <c r="I2207" i="5"/>
  <c r="R2207" i="5"/>
  <c r="J2207" i="5"/>
  <c r="S2305" i="5"/>
  <c r="R2469" i="5"/>
  <c r="F2469" i="5"/>
  <c r="AB1778" i="5"/>
  <c r="J1973" i="5"/>
  <c r="H1973" i="5"/>
  <c r="AB1984" i="5"/>
  <c r="S2046" i="5"/>
  <c r="AB2056" i="5"/>
  <c r="S2056" i="5"/>
  <c r="F2324" i="5"/>
  <c r="R2324" i="5"/>
  <c r="R2340" i="5"/>
  <c r="F2340" i="5"/>
  <c r="R2373" i="5"/>
  <c r="J2373" i="5"/>
  <c r="I2373" i="5"/>
  <c r="X2373" i="5"/>
  <c r="AB1831" i="5"/>
  <c r="S1834" i="5"/>
  <c r="AB1864" i="5"/>
  <c r="R1890" i="5"/>
  <c r="S2018" i="5"/>
  <c r="S2031" i="5"/>
  <c r="S2035" i="5"/>
  <c r="I2245" i="5"/>
  <c r="R2245" i="5"/>
  <c r="J2245" i="5"/>
  <c r="H2245" i="5"/>
  <c r="F2245" i="5"/>
  <c r="X2245" i="5"/>
  <c r="I2273" i="5"/>
  <c r="H2273" i="5"/>
  <c r="F2356" i="5"/>
  <c r="R2356" i="5"/>
  <c r="S2371" i="5"/>
  <c r="AB2371" i="5"/>
  <c r="AB2450" i="5"/>
  <c r="AB1963" i="5"/>
  <c r="AB1986" i="5"/>
  <c r="AB2004" i="5"/>
  <c r="AB2008" i="5"/>
  <c r="AB2022" i="5"/>
  <c r="AB2028" i="5"/>
  <c r="S2058" i="5"/>
  <c r="J2073" i="5"/>
  <c r="AB2094" i="5"/>
  <c r="AB2102" i="5"/>
  <c r="S2104" i="5"/>
  <c r="S2116" i="5"/>
  <c r="AB2145" i="5"/>
  <c r="AB2158" i="5"/>
  <c r="AB2162" i="5"/>
  <c r="AB2194" i="5"/>
  <c r="AB2206" i="5"/>
  <c r="J2210" i="5"/>
  <c r="AB2226" i="5"/>
  <c r="AB2310" i="5"/>
  <c r="S2326" i="5"/>
  <c r="S2329" i="5"/>
  <c r="AB2333" i="5"/>
  <c r="J2389" i="5"/>
  <c r="AB2393" i="5"/>
  <c r="H2413" i="5"/>
  <c r="AB2421" i="5"/>
  <c r="R2433" i="5"/>
  <c r="S2451" i="5"/>
  <c r="AB2456" i="5"/>
  <c r="H2472" i="5"/>
  <c r="I2474" i="5"/>
  <c r="J2474" i="5"/>
  <c r="AB1966" i="5"/>
  <c r="AB1999" i="5"/>
  <c r="AB2016" i="5"/>
  <c r="AB2054" i="5"/>
  <c r="AB2097" i="5"/>
  <c r="AB2103" i="5"/>
  <c r="S2123" i="5"/>
  <c r="AB2157" i="5"/>
  <c r="H2194" i="5"/>
  <c r="S2230" i="5"/>
  <c r="R2239" i="5"/>
  <c r="F2277" i="5"/>
  <c r="S2292" i="5"/>
  <c r="AB2297" i="5"/>
  <c r="S2318" i="5"/>
  <c r="AB2321" i="5"/>
  <c r="AB2329" i="5"/>
  <c r="I2338" i="5"/>
  <c r="I2342" i="5"/>
  <c r="AB2355" i="5"/>
  <c r="AB2388" i="5"/>
  <c r="AB2389" i="5"/>
  <c r="AB2409" i="5"/>
  <c r="AB2417" i="5"/>
  <c r="AB2422" i="5"/>
  <c r="AB2439" i="5"/>
  <c r="S2079" i="5"/>
  <c r="S2100" i="5"/>
  <c r="S2172" i="5"/>
  <c r="I2194" i="5"/>
  <c r="S2220" i="5"/>
  <c r="S2222" i="5"/>
  <c r="S2250" i="5"/>
  <c r="I2282" i="5"/>
  <c r="S2308" i="5"/>
  <c r="S2321" i="5"/>
  <c r="S2334" i="5"/>
  <c r="S2392" i="5"/>
  <c r="S2407" i="5"/>
  <c r="S2412" i="5"/>
  <c r="S2432" i="5"/>
  <c r="J2457" i="5"/>
  <c r="S2464" i="5"/>
  <c r="AB1947" i="5"/>
  <c r="AB1959" i="5"/>
  <c r="AB1968" i="5"/>
  <c r="AB1976" i="5"/>
  <c r="X2001" i="5"/>
  <c r="H2005" i="5"/>
  <c r="AB2015" i="5"/>
  <c r="AB2044" i="5"/>
  <c r="AB2057" i="5"/>
  <c r="AB2068" i="5"/>
  <c r="S2076" i="5"/>
  <c r="AB2092" i="5"/>
  <c r="S2103" i="5"/>
  <c r="AB2149" i="5"/>
  <c r="J2194" i="5"/>
  <c r="AB2210" i="5"/>
  <c r="J2261" i="5"/>
  <c r="J2282" i="5"/>
  <c r="AB2289" i="5"/>
  <c r="AB2290" i="5"/>
  <c r="F2337" i="5"/>
  <c r="AB2429" i="5"/>
  <c r="S2462" i="5"/>
  <c r="H2466" i="5"/>
  <c r="I2495" i="5"/>
  <c r="AB2141" i="5"/>
  <c r="H2199" i="5"/>
  <c r="AB2256" i="5"/>
  <c r="AB2282" i="5"/>
  <c r="S1987" i="5"/>
  <c r="AB2036" i="5"/>
  <c r="AB2090" i="5"/>
  <c r="AB2107" i="5"/>
  <c r="AB2134" i="5"/>
  <c r="H2158" i="5"/>
  <c r="AB2173" i="5"/>
  <c r="I2186" i="5"/>
  <c r="J2190" i="5"/>
  <c r="I2202" i="5"/>
  <c r="H2210" i="5"/>
  <c r="R2215" i="5"/>
  <c r="S2218" i="5"/>
  <c r="AB2232" i="5"/>
  <c r="J2249" i="5"/>
  <c r="AB2283" i="5"/>
  <c r="AB2298" i="5"/>
  <c r="S2333" i="5"/>
  <c r="AB2337" i="5"/>
  <c r="AB2341" i="5"/>
  <c r="H2364" i="5"/>
  <c r="H2382" i="5"/>
  <c r="I2390" i="5"/>
  <c r="I2405" i="5"/>
  <c r="AB2440" i="5"/>
  <c r="S2466" i="5"/>
  <c r="AB2476" i="5"/>
  <c r="R61" i="5"/>
  <c r="I61" i="5"/>
  <c r="X61" i="5"/>
  <c r="R73" i="5"/>
  <c r="X73" i="5"/>
  <c r="I73" i="5"/>
  <c r="F109" i="5"/>
  <c r="R109" i="5"/>
  <c r="R133" i="5"/>
  <c r="F133" i="5"/>
  <c r="F169" i="5"/>
  <c r="R169" i="5"/>
  <c r="X169" i="5"/>
  <c r="H195" i="5"/>
  <c r="F195" i="5"/>
  <c r="R195" i="5"/>
  <c r="I195" i="5"/>
  <c r="J195" i="5"/>
  <c r="H67" i="5"/>
  <c r="R67" i="5"/>
  <c r="J67" i="5"/>
  <c r="X67" i="5"/>
  <c r="I67" i="5"/>
  <c r="F67" i="5"/>
  <c r="H19" i="5"/>
  <c r="R19" i="5"/>
  <c r="J19" i="5"/>
  <c r="X19" i="5"/>
  <c r="H35" i="5"/>
  <c r="X35" i="5"/>
  <c r="R35" i="5"/>
  <c r="J35" i="5"/>
  <c r="I35" i="5"/>
  <c r="F35" i="5"/>
  <c r="H139" i="5"/>
  <c r="R139" i="5"/>
  <c r="J139" i="5"/>
  <c r="I139" i="5"/>
  <c r="F139" i="5"/>
  <c r="X193" i="5"/>
  <c r="F193" i="5"/>
  <c r="H227" i="5"/>
  <c r="X227" i="5"/>
  <c r="R227" i="5"/>
  <c r="F227" i="5"/>
  <c r="J227" i="5"/>
  <c r="I227" i="5"/>
  <c r="R41" i="5"/>
  <c r="X41" i="5"/>
  <c r="I41" i="5"/>
  <c r="H143" i="5"/>
  <c r="R143" i="5"/>
  <c r="J143" i="5"/>
  <c r="F143" i="5"/>
  <c r="I143" i="5"/>
  <c r="X143" i="5"/>
  <c r="F177" i="5"/>
  <c r="R177" i="5"/>
  <c r="H183" i="5"/>
  <c r="F183" i="5"/>
  <c r="I183" i="5"/>
  <c r="R183" i="5"/>
  <c r="J183" i="5"/>
  <c r="R241" i="5"/>
  <c r="F241" i="5"/>
  <c r="H247" i="5"/>
  <c r="I247" i="5"/>
  <c r="F247" i="5"/>
  <c r="R247" i="5"/>
  <c r="J247" i="5"/>
  <c r="H259" i="5"/>
  <c r="X259" i="5"/>
  <c r="R259" i="5"/>
  <c r="J259" i="5"/>
  <c r="I259" i="5"/>
  <c r="F259" i="5"/>
  <c r="F173" i="5"/>
  <c r="R173" i="5"/>
  <c r="R93" i="5"/>
  <c r="I93" i="5"/>
  <c r="X93" i="5"/>
  <c r="H99" i="5"/>
  <c r="R99" i="5"/>
  <c r="J99" i="5"/>
  <c r="X99" i="5"/>
  <c r="I99" i="5"/>
  <c r="F99" i="5"/>
  <c r="H135" i="5"/>
  <c r="F135" i="5"/>
  <c r="R135" i="5"/>
  <c r="J135" i="5"/>
  <c r="I135" i="5"/>
  <c r="X135" i="5"/>
  <c r="H159" i="5"/>
  <c r="R159" i="5"/>
  <c r="J159" i="5"/>
  <c r="I159" i="5"/>
  <c r="F159" i="5"/>
  <c r="I373" i="5"/>
  <c r="R373" i="5"/>
  <c r="J373" i="5"/>
  <c r="H373" i="5"/>
  <c r="F373" i="5"/>
  <c r="H27" i="5"/>
  <c r="X27" i="5"/>
  <c r="R27" i="5"/>
  <c r="J27" i="5"/>
  <c r="H83" i="5"/>
  <c r="R83" i="5"/>
  <c r="J83" i="5"/>
  <c r="I83" i="5"/>
  <c r="F83" i="5"/>
  <c r="X83" i="5"/>
  <c r="H51" i="5"/>
  <c r="R51" i="5"/>
  <c r="J51" i="5"/>
  <c r="X51" i="5"/>
  <c r="I51" i="5"/>
  <c r="F51" i="5"/>
  <c r="R77" i="5"/>
  <c r="I77" i="5"/>
  <c r="R89" i="5"/>
  <c r="X89" i="5"/>
  <c r="I89" i="5"/>
  <c r="F129" i="5"/>
  <c r="H199" i="5"/>
  <c r="R199" i="5"/>
  <c r="J199" i="5"/>
  <c r="I199" i="5"/>
  <c r="F199" i="5"/>
  <c r="X199" i="5"/>
  <c r="H131" i="5"/>
  <c r="F131" i="5"/>
  <c r="X131" i="5"/>
  <c r="I131" i="5"/>
  <c r="R131" i="5"/>
  <c r="J131" i="5"/>
  <c r="H21" i="5"/>
  <c r="J21" i="5"/>
  <c r="R57" i="5"/>
  <c r="X57" i="5"/>
  <c r="I57" i="5"/>
  <c r="F105" i="5"/>
  <c r="R105" i="5"/>
  <c r="X105" i="5"/>
  <c r="H119" i="5"/>
  <c r="F119" i="5"/>
  <c r="I119" i="5"/>
  <c r="X119" i="5"/>
  <c r="R119" i="5"/>
  <c r="J119" i="5"/>
  <c r="R197" i="5"/>
  <c r="F197" i="5"/>
  <c r="H223" i="5"/>
  <c r="R223" i="5"/>
  <c r="J223" i="5"/>
  <c r="F223" i="5"/>
  <c r="I223" i="5"/>
  <c r="X223" i="5"/>
  <c r="R229" i="5"/>
  <c r="F229" i="5"/>
  <c r="X229" i="5"/>
  <c r="R337" i="5"/>
  <c r="J337" i="5"/>
  <c r="H337" i="5"/>
  <c r="F337" i="5"/>
  <c r="X337" i="5"/>
  <c r="H31" i="5"/>
  <c r="J31" i="5"/>
  <c r="X31" i="5"/>
  <c r="I31" i="5"/>
  <c r="F31" i="5"/>
  <c r="F113" i="5"/>
  <c r="X113" i="5"/>
  <c r="R113" i="5"/>
  <c r="H155" i="5"/>
  <c r="R155" i="5"/>
  <c r="J155" i="5"/>
  <c r="I155" i="5"/>
  <c r="F155" i="5"/>
  <c r="H203" i="5"/>
  <c r="R203" i="5"/>
  <c r="J203" i="5"/>
  <c r="I203" i="5"/>
  <c r="X203" i="5"/>
  <c r="F203" i="5"/>
  <c r="R249" i="5"/>
  <c r="F249" i="5"/>
  <c r="J29" i="5"/>
  <c r="I37" i="5"/>
  <c r="R39" i="5"/>
  <c r="I53" i="5"/>
  <c r="R55" i="5"/>
  <c r="I69" i="5"/>
  <c r="I85" i="5"/>
  <c r="AB140" i="5"/>
  <c r="AB156" i="5"/>
  <c r="AB160" i="5"/>
  <c r="R179" i="5"/>
  <c r="AB204" i="5"/>
  <c r="AB211" i="5"/>
  <c r="R231" i="5"/>
  <c r="H267" i="5"/>
  <c r="R267" i="5"/>
  <c r="J267" i="5"/>
  <c r="F267" i="5"/>
  <c r="R289" i="5"/>
  <c r="F289" i="5"/>
  <c r="X289" i="5"/>
  <c r="H295" i="5"/>
  <c r="F295" i="5"/>
  <c r="X295" i="5"/>
  <c r="R295" i="5"/>
  <c r="J321" i="5"/>
  <c r="H321" i="5"/>
  <c r="F321" i="5"/>
  <c r="I347" i="5"/>
  <c r="F347" i="5"/>
  <c r="R360" i="5"/>
  <c r="F360" i="5"/>
  <c r="X404" i="5"/>
  <c r="R404" i="5"/>
  <c r="I404" i="5"/>
  <c r="I437" i="5"/>
  <c r="R437" i="5"/>
  <c r="J437" i="5"/>
  <c r="H437" i="5"/>
  <c r="X444" i="5"/>
  <c r="R444" i="5"/>
  <c r="I444" i="5"/>
  <c r="H444" i="5"/>
  <c r="X448" i="5"/>
  <c r="I448" i="5"/>
  <c r="H448" i="5"/>
  <c r="F448" i="5"/>
  <c r="AB455" i="5"/>
  <c r="I457" i="5"/>
  <c r="R457" i="5"/>
  <c r="J457" i="5"/>
  <c r="F457" i="5"/>
  <c r="X457" i="5"/>
  <c r="J492" i="5"/>
  <c r="H492" i="5"/>
  <c r="R492" i="5"/>
  <c r="X548" i="5"/>
  <c r="J548" i="5"/>
  <c r="H548" i="5"/>
  <c r="F548" i="5"/>
  <c r="R693" i="5"/>
  <c r="J693" i="5"/>
  <c r="H693" i="5"/>
  <c r="R699" i="5"/>
  <c r="H699" i="5"/>
  <c r="R704" i="5"/>
  <c r="H704" i="5"/>
  <c r="I25" i="5"/>
  <c r="I32" i="5"/>
  <c r="I47" i="5"/>
  <c r="H78" i="5"/>
  <c r="AB222" i="5"/>
  <c r="AB254" i="5"/>
  <c r="H255" i="5"/>
  <c r="J255" i="5"/>
  <c r="AB258" i="5"/>
  <c r="AB270" i="5"/>
  <c r="I295" i="5"/>
  <c r="J329" i="5"/>
  <c r="H329" i="5"/>
  <c r="F329" i="5"/>
  <c r="AB363" i="5"/>
  <c r="I369" i="5"/>
  <c r="J369" i="5"/>
  <c r="H369" i="5"/>
  <c r="F369" i="5"/>
  <c r="I389" i="5"/>
  <c r="R389" i="5"/>
  <c r="J389" i="5"/>
  <c r="H389" i="5"/>
  <c r="F389" i="5"/>
  <c r="X389" i="5"/>
  <c r="H404" i="5"/>
  <c r="I421" i="5"/>
  <c r="R421" i="5"/>
  <c r="J421" i="5"/>
  <c r="H421" i="5"/>
  <c r="X428" i="5"/>
  <c r="R428" i="5"/>
  <c r="I428" i="5"/>
  <c r="H428" i="5"/>
  <c r="X432" i="5"/>
  <c r="I432" i="5"/>
  <c r="H432" i="5"/>
  <c r="F432" i="5"/>
  <c r="F437" i="5"/>
  <c r="R620" i="5"/>
  <c r="J620" i="5"/>
  <c r="F620" i="5"/>
  <c r="AB307" i="5"/>
  <c r="I341" i="5"/>
  <c r="R341" i="5"/>
  <c r="J341" i="5"/>
  <c r="H341" i="5"/>
  <c r="F341" i="5"/>
  <c r="I397" i="5"/>
  <c r="R397" i="5"/>
  <c r="J397" i="5"/>
  <c r="H397" i="5"/>
  <c r="F397" i="5"/>
  <c r="X397" i="5"/>
  <c r="R42" i="5"/>
  <c r="H46" i="5"/>
  <c r="H62" i="5"/>
  <c r="X45" i="5"/>
  <c r="J47" i="5"/>
  <c r="X55" i="5"/>
  <c r="I62" i="5"/>
  <c r="J63" i="5"/>
  <c r="I78" i="5"/>
  <c r="J79" i="5"/>
  <c r="I94" i="5"/>
  <c r="J95" i="5"/>
  <c r="AB118" i="5"/>
  <c r="AB130" i="5"/>
  <c r="H142" i="5"/>
  <c r="J147" i="5"/>
  <c r="H158" i="5"/>
  <c r="X179" i="5"/>
  <c r="AB182" i="5"/>
  <c r="AB194" i="5"/>
  <c r="H235" i="5"/>
  <c r="R235" i="5"/>
  <c r="X263" i="5"/>
  <c r="J295" i="5"/>
  <c r="H299" i="5"/>
  <c r="I299" i="5"/>
  <c r="F299" i="5"/>
  <c r="X299" i="5"/>
  <c r="AB315" i="5"/>
  <c r="R325" i="5"/>
  <c r="J325" i="5"/>
  <c r="H325" i="5"/>
  <c r="AB330" i="5"/>
  <c r="I348" i="5"/>
  <c r="R348" i="5"/>
  <c r="H348" i="5"/>
  <c r="F348" i="5"/>
  <c r="I353" i="5"/>
  <c r="R353" i="5"/>
  <c r="J353" i="5"/>
  <c r="H353" i="5"/>
  <c r="F353" i="5"/>
  <c r="R356" i="5"/>
  <c r="I356" i="5"/>
  <c r="I380" i="5"/>
  <c r="R380" i="5"/>
  <c r="F380" i="5"/>
  <c r="AB395" i="5"/>
  <c r="X400" i="5"/>
  <c r="H400" i="5"/>
  <c r="F400" i="5"/>
  <c r="I409" i="5"/>
  <c r="J409" i="5"/>
  <c r="H409" i="5"/>
  <c r="F409" i="5"/>
  <c r="X409" i="5"/>
  <c r="X421" i="5"/>
  <c r="F428" i="5"/>
  <c r="I445" i="5"/>
  <c r="R445" i="5"/>
  <c r="J445" i="5"/>
  <c r="H445" i="5"/>
  <c r="R516" i="5"/>
  <c r="H516" i="5"/>
  <c r="R532" i="5"/>
  <c r="H532" i="5"/>
  <c r="X660" i="5"/>
  <c r="R660" i="5"/>
  <c r="F660" i="5"/>
  <c r="AB867" i="5"/>
  <c r="J867" i="5"/>
  <c r="S1003" i="5"/>
  <c r="AB1003" i="5"/>
  <c r="H219" i="5"/>
  <c r="I219" i="5"/>
  <c r="X219" i="5"/>
  <c r="AB290" i="5"/>
  <c r="I349" i="5"/>
  <c r="J349" i="5"/>
  <c r="H349" i="5"/>
  <c r="F349" i="5"/>
  <c r="X349" i="5"/>
  <c r="I381" i="5"/>
  <c r="J381" i="5"/>
  <c r="H381" i="5"/>
  <c r="F381" i="5"/>
  <c r="X381" i="5"/>
  <c r="X408" i="5"/>
  <c r="I408" i="5"/>
  <c r="H408" i="5"/>
  <c r="F408" i="5"/>
  <c r="I425" i="5"/>
  <c r="J425" i="5"/>
  <c r="H425" i="5"/>
  <c r="F425" i="5"/>
  <c r="X425" i="5"/>
  <c r="R58" i="5"/>
  <c r="X23" i="5"/>
  <c r="J25" i="5"/>
  <c r="AB26" i="5"/>
  <c r="X39" i="5"/>
  <c r="I46" i="5"/>
  <c r="AB22" i="5"/>
  <c r="F23" i="5"/>
  <c r="I24" i="5"/>
  <c r="R25" i="5"/>
  <c r="H34" i="5"/>
  <c r="F39" i="5"/>
  <c r="I45" i="5"/>
  <c r="R47" i="5"/>
  <c r="H50" i="5"/>
  <c r="F55" i="5"/>
  <c r="R63" i="5"/>
  <c r="H66" i="5"/>
  <c r="R79" i="5"/>
  <c r="H82" i="5"/>
  <c r="R95" i="5"/>
  <c r="H98" i="5"/>
  <c r="AB108" i="5"/>
  <c r="X111" i="5"/>
  <c r="AB124" i="5"/>
  <c r="AB128" i="5"/>
  <c r="X137" i="5"/>
  <c r="AB146" i="5"/>
  <c r="R147" i="5"/>
  <c r="X166" i="5"/>
  <c r="X167" i="5"/>
  <c r="AB172" i="5"/>
  <c r="F179" i="5"/>
  <c r="AB188" i="5"/>
  <c r="AB192" i="5"/>
  <c r="AB206" i="5"/>
  <c r="AB214" i="5"/>
  <c r="AB226" i="5"/>
  <c r="X231" i="5"/>
  <c r="J261" i="5"/>
  <c r="F263" i="5"/>
  <c r="H271" i="5"/>
  <c r="J271" i="5"/>
  <c r="I271" i="5"/>
  <c r="R273" i="5"/>
  <c r="F273" i="5"/>
  <c r="X273" i="5"/>
  <c r="R285" i="5"/>
  <c r="F285" i="5"/>
  <c r="H291" i="5"/>
  <c r="R291" i="5"/>
  <c r="J291" i="5"/>
  <c r="I291" i="5"/>
  <c r="AB294" i="5"/>
  <c r="J304" i="5"/>
  <c r="I304" i="5"/>
  <c r="H304" i="5"/>
  <c r="AB337" i="5"/>
  <c r="H356" i="5"/>
  <c r="AB383" i="5"/>
  <c r="I400" i="5"/>
  <c r="I405" i="5"/>
  <c r="R405" i="5"/>
  <c r="J405" i="5"/>
  <c r="H405" i="5"/>
  <c r="R409" i="5"/>
  <c r="X412" i="5"/>
  <c r="R412" i="5"/>
  <c r="I412" i="5"/>
  <c r="H412" i="5"/>
  <c r="X416" i="5"/>
  <c r="I416" i="5"/>
  <c r="H416" i="5"/>
  <c r="F416" i="5"/>
  <c r="F421" i="5"/>
  <c r="I433" i="5"/>
  <c r="J433" i="5"/>
  <c r="H433" i="5"/>
  <c r="F433" i="5"/>
  <c r="X433" i="5"/>
  <c r="X445" i="5"/>
  <c r="I449" i="5"/>
  <c r="R449" i="5"/>
  <c r="J449" i="5"/>
  <c r="H449" i="5"/>
  <c r="F449" i="5"/>
  <c r="X449" i="5"/>
  <c r="AB471" i="5"/>
  <c r="AB477" i="5"/>
  <c r="AB529" i="5"/>
  <c r="R606" i="5"/>
  <c r="F606" i="5"/>
  <c r="J642" i="5"/>
  <c r="R642" i="5"/>
  <c r="F642" i="5"/>
  <c r="H844" i="5"/>
  <c r="J844" i="5"/>
  <c r="AB266" i="5"/>
  <c r="I98" i="5"/>
  <c r="F111" i="5"/>
  <c r="AB134" i="5"/>
  <c r="F137" i="5"/>
  <c r="F141" i="5"/>
  <c r="AB142" i="5"/>
  <c r="X145" i="5"/>
  <c r="X161" i="5"/>
  <c r="F167" i="5"/>
  <c r="AB198" i="5"/>
  <c r="F205" i="5"/>
  <c r="F213" i="5"/>
  <c r="F219" i="5"/>
  <c r="F231" i="5"/>
  <c r="F253" i="5"/>
  <c r="X255" i="5"/>
  <c r="X267" i="5"/>
  <c r="H283" i="5"/>
  <c r="J283" i="5"/>
  <c r="I283" i="5"/>
  <c r="F283" i="5"/>
  <c r="X283" i="5"/>
  <c r="AB306" i="5"/>
  <c r="AB323" i="5"/>
  <c r="I345" i="5"/>
  <c r="R345" i="5"/>
  <c r="J345" i="5"/>
  <c r="H345" i="5"/>
  <c r="AB349" i="5"/>
  <c r="AB381" i="5"/>
  <c r="I385" i="5"/>
  <c r="R385" i="5"/>
  <c r="J385" i="5"/>
  <c r="H385" i="5"/>
  <c r="F385" i="5"/>
  <c r="X385" i="5"/>
  <c r="I429" i="5"/>
  <c r="R429" i="5"/>
  <c r="J429" i="5"/>
  <c r="H429" i="5"/>
  <c r="X436" i="5"/>
  <c r="R436" i="5"/>
  <c r="I436" i="5"/>
  <c r="H436" i="5"/>
  <c r="X440" i="5"/>
  <c r="I440" i="5"/>
  <c r="H440" i="5"/>
  <c r="F440" i="5"/>
  <c r="R456" i="5"/>
  <c r="I456" i="5"/>
  <c r="H456" i="5"/>
  <c r="R760" i="5"/>
  <c r="I760" i="5"/>
  <c r="F760" i="5"/>
  <c r="X760" i="5"/>
  <c r="R317" i="5"/>
  <c r="J317" i="5"/>
  <c r="H317" i="5"/>
  <c r="X33" i="5"/>
  <c r="I34" i="5"/>
  <c r="X49" i="5"/>
  <c r="I50" i="5"/>
  <c r="X65" i="5"/>
  <c r="I66" i="5"/>
  <c r="X81" i="5"/>
  <c r="I82" i="5"/>
  <c r="I23" i="5"/>
  <c r="I33" i="5"/>
  <c r="I39" i="5"/>
  <c r="I49" i="5"/>
  <c r="I55" i="5"/>
  <c r="F59" i="5"/>
  <c r="I65" i="5"/>
  <c r="F75" i="5"/>
  <c r="I81" i="5"/>
  <c r="I97" i="5"/>
  <c r="F101" i="5"/>
  <c r="F107" i="5"/>
  <c r="X110" i="5"/>
  <c r="F123" i="5"/>
  <c r="F127" i="5"/>
  <c r="AB138" i="5"/>
  <c r="AB154" i="5"/>
  <c r="AB158" i="5"/>
  <c r="F161" i="5"/>
  <c r="F165" i="5"/>
  <c r="F171" i="5"/>
  <c r="I179" i="5"/>
  <c r="F187" i="5"/>
  <c r="AB202" i="5"/>
  <c r="AB223" i="5"/>
  <c r="I231" i="5"/>
  <c r="AB238" i="5"/>
  <c r="X245" i="5"/>
  <c r="AB246" i="5"/>
  <c r="F255" i="5"/>
  <c r="R257" i="5"/>
  <c r="F257" i="5"/>
  <c r="AB259" i="5"/>
  <c r="AB274" i="5"/>
  <c r="H275" i="5"/>
  <c r="X275" i="5"/>
  <c r="R275" i="5"/>
  <c r="J275" i="5"/>
  <c r="J313" i="5"/>
  <c r="H313" i="5"/>
  <c r="F313" i="5"/>
  <c r="R333" i="5"/>
  <c r="J333" i="5"/>
  <c r="H333" i="5"/>
  <c r="I357" i="5"/>
  <c r="R357" i="5"/>
  <c r="J357" i="5"/>
  <c r="H357" i="5"/>
  <c r="R364" i="5"/>
  <c r="R368" i="5"/>
  <c r="F368" i="5"/>
  <c r="X396" i="5"/>
  <c r="R396" i="5"/>
  <c r="I396" i="5"/>
  <c r="H396" i="5"/>
  <c r="F396" i="5"/>
  <c r="I417" i="5"/>
  <c r="J417" i="5"/>
  <c r="H417" i="5"/>
  <c r="F417" i="5"/>
  <c r="X417" i="5"/>
  <c r="X429" i="5"/>
  <c r="F436" i="5"/>
  <c r="F456" i="5"/>
  <c r="X511" i="5"/>
  <c r="H511" i="5"/>
  <c r="H523" i="5"/>
  <c r="X523" i="5"/>
  <c r="F523" i="5"/>
  <c r="R566" i="5"/>
  <c r="F566" i="5"/>
  <c r="J638" i="5"/>
  <c r="R638" i="5"/>
  <c r="F638" i="5"/>
  <c r="I726" i="5"/>
  <c r="F726" i="5"/>
  <c r="X726" i="5"/>
  <c r="I742" i="5"/>
  <c r="F742" i="5"/>
  <c r="X742" i="5"/>
  <c r="AB322" i="5"/>
  <c r="J23" i="5"/>
  <c r="AB32" i="5"/>
  <c r="J39" i="5"/>
  <c r="X53" i="5"/>
  <c r="J55" i="5"/>
  <c r="X69" i="5"/>
  <c r="X85" i="5"/>
  <c r="X95" i="5"/>
  <c r="R101" i="5"/>
  <c r="H110" i="5"/>
  <c r="I111" i="5"/>
  <c r="R145" i="5"/>
  <c r="X147" i="5"/>
  <c r="AB162" i="5"/>
  <c r="R165" i="5"/>
  <c r="I167" i="5"/>
  <c r="I175" i="5"/>
  <c r="J179" i="5"/>
  <c r="J219" i="5"/>
  <c r="AB227" i="5"/>
  <c r="J231" i="5"/>
  <c r="F233" i="5"/>
  <c r="F245" i="5"/>
  <c r="AB247" i="5"/>
  <c r="H263" i="5"/>
  <c r="I263" i="5"/>
  <c r="I267" i="5"/>
  <c r="R269" i="5"/>
  <c r="F269" i="5"/>
  <c r="R309" i="5"/>
  <c r="J309" i="5"/>
  <c r="H309" i="5"/>
  <c r="AB314" i="5"/>
  <c r="R321" i="5"/>
  <c r="AB331" i="5"/>
  <c r="F345" i="5"/>
  <c r="R349" i="5"/>
  <c r="I377" i="5"/>
  <c r="R377" i="5"/>
  <c r="J377" i="5"/>
  <c r="H377" i="5"/>
  <c r="F377" i="5"/>
  <c r="R381" i="5"/>
  <c r="X388" i="5"/>
  <c r="R388" i="5"/>
  <c r="I388" i="5"/>
  <c r="H388" i="5"/>
  <c r="F388" i="5"/>
  <c r="I401" i="5"/>
  <c r="H401" i="5"/>
  <c r="F401" i="5"/>
  <c r="X401" i="5"/>
  <c r="I413" i="5"/>
  <c r="R413" i="5"/>
  <c r="J413" i="5"/>
  <c r="H413" i="5"/>
  <c r="X420" i="5"/>
  <c r="R420" i="5"/>
  <c r="I420" i="5"/>
  <c r="H420" i="5"/>
  <c r="X424" i="5"/>
  <c r="I424" i="5"/>
  <c r="H424" i="5"/>
  <c r="F424" i="5"/>
  <c r="F429" i="5"/>
  <c r="I441" i="5"/>
  <c r="J441" i="5"/>
  <c r="H441" i="5"/>
  <c r="F441" i="5"/>
  <c r="X441" i="5"/>
  <c r="R448" i="5"/>
  <c r="AB545" i="5"/>
  <c r="J508" i="5"/>
  <c r="J540" i="5"/>
  <c r="R544" i="5"/>
  <c r="J544" i="5"/>
  <c r="H544" i="5"/>
  <c r="X564" i="5"/>
  <c r="F564" i="5"/>
  <c r="R564" i="5"/>
  <c r="AB611" i="5"/>
  <c r="AB623" i="5"/>
  <c r="S623" i="5"/>
  <c r="S655" i="5"/>
  <c r="I666" i="5"/>
  <c r="R666" i="5"/>
  <c r="J666" i="5"/>
  <c r="F666" i="5"/>
  <c r="X666" i="5"/>
  <c r="S704" i="5"/>
  <c r="AB704" i="5"/>
  <c r="I734" i="5"/>
  <c r="J734" i="5"/>
  <c r="F734" i="5"/>
  <c r="X734" i="5"/>
  <c r="AB752" i="5"/>
  <c r="R752" i="5"/>
  <c r="AB849" i="5"/>
  <c r="S849" i="5"/>
  <c r="H1006" i="5"/>
  <c r="F1006" i="5"/>
  <c r="R1408" i="5"/>
  <c r="J1408" i="5"/>
  <c r="I1414" i="5"/>
  <c r="R1414" i="5"/>
  <c r="H1414" i="5"/>
  <c r="F1414" i="5"/>
  <c r="R1553" i="5"/>
  <c r="F1553" i="5"/>
  <c r="AB243" i="5"/>
  <c r="AB279" i="5"/>
  <c r="AB311" i="5"/>
  <c r="AB319" i="5"/>
  <c r="AB327" i="5"/>
  <c r="AB344" i="5"/>
  <c r="AB347" i="5"/>
  <c r="R361" i="5"/>
  <c r="R379" i="5"/>
  <c r="AB388" i="5"/>
  <c r="R392" i="5"/>
  <c r="R393" i="5"/>
  <c r="R407" i="5"/>
  <c r="J415" i="5"/>
  <c r="AB417" i="5"/>
  <c r="H423" i="5"/>
  <c r="AB425" i="5"/>
  <c r="AB433" i="5"/>
  <c r="AB441" i="5"/>
  <c r="AB449" i="5"/>
  <c r="I451" i="5"/>
  <c r="I452" i="5"/>
  <c r="R461" i="5"/>
  <c r="X461" i="5"/>
  <c r="I472" i="5"/>
  <c r="AB489" i="5"/>
  <c r="AB501" i="5"/>
  <c r="AB505" i="5"/>
  <c r="AB513" i="5"/>
  <c r="AB521" i="5"/>
  <c r="AB537" i="5"/>
  <c r="H543" i="5"/>
  <c r="X547" i="5"/>
  <c r="R556" i="5"/>
  <c r="J556" i="5"/>
  <c r="H563" i="5"/>
  <c r="F563" i="5"/>
  <c r="X563" i="5"/>
  <c r="AB571" i="5"/>
  <c r="R626" i="5"/>
  <c r="F626" i="5"/>
  <c r="I658" i="5"/>
  <c r="R658" i="5"/>
  <c r="J658" i="5"/>
  <c r="F658" i="5"/>
  <c r="AB661" i="5"/>
  <c r="R683" i="5"/>
  <c r="H683" i="5"/>
  <c r="S724" i="5"/>
  <c r="AB724" i="5"/>
  <c r="H770" i="5"/>
  <c r="X770" i="5"/>
  <c r="J770" i="5"/>
  <c r="I770" i="5"/>
  <c r="F770" i="5"/>
  <c r="R901" i="5"/>
  <c r="J901" i="5"/>
  <c r="F901" i="5"/>
  <c r="S932" i="5"/>
  <c r="AB295" i="5"/>
  <c r="AB302" i="5"/>
  <c r="AB355" i="5"/>
  <c r="AB379" i="5"/>
  <c r="AB407" i="5"/>
  <c r="AB415" i="5"/>
  <c r="AB423" i="5"/>
  <c r="AB424" i="5"/>
  <c r="AB431" i="5"/>
  <c r="AB432" i="5"/>
  <c r="AB439" i="5"/>
  <c r="AB440" i="5"/>
  <c r="AB447" i="5"/>
  <c r="AB448" i="5"/>
  <c r="R452" i="5"/>
  <c r="AB461" i="5"/>
  <c r="I487" i="5"/>
  <c r="F487" i="5"/>
  <c r="H507" i="5"/>
  <c r="X507" i="5"/>
  <c r="H539" i="5"/>
  <c r="X539" i="5"/>
  <c r="H547" i="5"/>
  <c r="I551" i="5"/>
  <c r="H551" i="5"/>
  <c r="F551" i="5"/>
  <c r="X551" i="5"/>
  <c r="X552" i="5"/>
  <c r="F552" i="5"/>
  <c r="R552" i="5"/>
  <c r="X560" i="5"/>
  <c r="R560" i="5"/>
  <c r="J560" i="5"/>
  <c r="H560" i="5"/>
  <c r="AB563" i="5"/>
  <c r="R582" i="5"/>
  <c r="F582" i="5"/>
  <c r="X628" i="5"/>
  <c r="R628" i="5"/>
  <c r="J628" i="5"/>
  <c r="F628" i="5"/>
  <c r="AB631" i="5"/>
  <c r="I694" i="5"/>
  <c r="J694" i="5"/>
  <c r="F694" i="5"/>
  <c r="X694" i="5"/>
  <c r="J724" i="5"/>
  <c r="I724" i="5"/>
  <c r="F831" i="5"/>
  <c r="R831" i="5"/>
  <c r="H831" i="5"/>
  <c r="I453" i="5"/>
  <c r="X453" i="5"/>
  <c r="H512" i="5"/>
  <c r="R512" i="5"/>
  <c r="F512" i="5"/>
  <c r="R598" i="5"/>
  <c r="F598" i="5"/>
  <c r="R618" i="5"/>
  <c r="R691" i="5"/>
  <c r="H691" i="5"/>
  <c r="H814" i="5"/>
  <c r="X828" i="5"/>
  <c r="J828" i="5"/>
  <c r="H828" i="5"/>
  <c r="F828" i="5"/>
  <c r="S884" i="5"/>
  <c r="AB971" i="5"/>
  <c r="S971" i="5"/>
  <c r="AB234" i="5"/>
  <c r="AB250" i="5"/>
  <c r="AB271" i="5"/>
  <c r="AB286" i="5"/>
  <c r="AB291" i="5"/>
  <c r="X302" i="5"/>
  <c r="AB304" i="5"/>
  <c r="J322" i="5"/>
  <c r="AB371" i="5"/>
  <c r="R372" i="5"/>
  <c r="AB387" i="5"/>
  <c r="AB391" i="5"/>
  <c r="AB392" i="5"/>
  <c r="AB399" i="5"/>
  <c r="AB460" i="5"/>
  <c r="AB462" i="5"/>
  <c r="R504" i="5"/>
  <c r="J520" i="5"/>
  <c r="R520" i="5"/>
  <c r="AB533" i="5"/>
  <c r="R536" i="5"/>
  <c r="AB547" i="5"/>
  <c r="AB555" i="5"/>
  <c r="I576" i="5"/>
  <c r="X584" i="5"/>
  <c r="J584" i="5"/>
  <c r="R586" i="5"/>
  <c r="AB599" i="5"/>
  <c r="F618" i="5"/>
  <c r="X636" i="5"/>
  <c r="F636" i="5"/>
  <c r="R636" i="5"/>
  <c r="J636" i="5"/>
  <c r="AB651" i="5"/>
  <c r="S651" i="5"/>
  <c r="AB677" i="5"/>
  <c r="S698" i="5"/>
  <c r="S716" i="5"/>
  <c r="AB716" i="5"/>
  <c r="F736" i="5"/>
  <c r="J736" i="5"/>
  <c r="I736" i="5"/>
  <c r="X736" i="5"/>
  <c r="S746" i="5"/>
  <c r="R776" i="5"/>
  <c r="I776" i="5"/>
  <c r="F776" i="5"/>
  <c r="X776" i="5"/>
  <c r="H790" i="5"/>
  <c r="X790" i="5"/>
  <c r="J790" i="5"/>
  <c r="I790" i="5"/>
  <c r="F790" i="5"/>
  <c r="R933" i="5"/>
  <c r="J933" i="5"/>
  <c r="F933" i="5"/>
  <c r="AB955" i="5"/>
  <c r="S955" i="5"/>
  <c r="S962" i="5"/>
  <c r="AB967" i="5"/>
  <c r="J967" i="5"/>
  <c r="H1018" i="5"/>
  <c r="F1018" i="5"/>
  <c r="X1114" i="5"/>
  <c r="H1114" i="5"/>
  <c r="F1114" i="5"/>
  <c r="AB287" i="5"/>
  <c r="H302" i="5"/>
  <c r="AB309" i="5"/>
  <c r="AB317" i="5"/>
  <c r="AB325" i="5"/>
  <c r="AB335" i="5"/>
  <c r="X361" i="5"/>
  <c r="X393" i="5"/>
  <c r="AB413" i="5"/>
  <c r="AB421" i="5"/>
  <c r="AB429" i="5"/>
  <c r="AB437" i="5"/>
  <c r="AB445" i="5"/>
  <c r="X455" i="5"/>
  <c r="I455" i="5"/>
  <c r="AB463" i="5"/>
  <c r="H491" i="5"/>
  <c r="F491" i="5"/>
  <c r="H495" i="5"/>
  <c r="X495" i="5"/>
  <c r="AB504" i="5"/>
  <c r="H508" i="5"/>
  <c r="J512" i="5"/>
  <c r="H540" i="5"/>
  <c r="F544" i="5"/>
  <c r="AB559" i="5"/>
  <c r="R614" i="5"/>
  <c r="AB619" i="5"/>
  <c r="S619" i="5"/>
  <c r="X624" i="5"/>
  <c r="F624" i="5"/>
  <c r="R624" i="5"/>
  <c r="J624" i="5"/>
  <c r="R692" i="5"/>
  <c r="J692" i="5"/>
  <c r="I692" i="5"/>
  <c r="X692" i="5"/>
  <c r="J708" i="5"/>
  <c r="I708" i="5"/>
  <c r="J716" i="5"/>
  <c r="I716" i="5"/>
  <c r="F716" i="5"/>
  <c r="F720" i="5"/>
  <c r="J728" i="5"/>
  <c r="F728" i="5"/>
  <c r="X728" i="5"/>
  <c r="AB749" i="5"/>
  <c r="AB757" i="5"/>
  <c r="S762" i="5"/>
  <c r="S813" i="5"/>
  <c r="AB813" i="5"/>
  <c r="F829" i="5"/>
  <c r="S878" i="5"/>
  <c r="J899" i="5"/>
  <c r="AB403" i="5"/>
  <c r="AB411" i="5"/>
  <c r="AB419" i="5"/>
  <c r="AB420" i="5"/>
  <c r="AB427" i="5"/>
  <c r="AB428" i="5"/>
  <c r="AB435" i="5"/>
  <c r="AB436" i="5"/>
  <c r="AB443" i="5"/>
  <c r="AB444" i="5"/>
  <c r="AB456" i="5"/>
  <c r="AB470" i="5"/>
  <c r="J476" i="5"/>
  <c r="H476" i="5"/>
  <c r="AB497" i="5"/>
  <c r="R508" i="5"/>
  <c r="R540" i="5"/>
  <c r="J564" i="5"/>
  <c r="X568" i="5"/>
  <c r="R568" i="5"/>
  <c r="J568" i="5"/>
  <c r="X572" i="5"/>
  <c r="F572" i="5"/>
  <c r="R572" i="5"/>
  <c r="R610" i="5"/>
  <c r="F610" i="5"/>
  <c r="R622" i="5"/>
  <c r="F622" i="5"/>
  <c r="H632" i="5"/>
  <c r="AB635" i="5"/>
  <c r="S635" i="5"/>
  <c r="I654" i="5"/>
  <c r="R654" i="5"/>
  <c r="J654" i="5"/>
  <c r="F654" i="5"/>
  <c r="X654" i="5"/>
  <c r="H757" i="5"/>
  <c r="R767" i="5"/>
  <c r="S821" i="5"/>
  <c r="J826" i="5"/>
  <c r="I826" i="5"/>
  <c r="F826" i="5"/>
  <c r="X1059" i="5"/>
  <c r="F1059" i="5"/>
  <c r="J1059" i="5"/>
  <c r="H1059" i="5"/>
  <c r="H1062" i="5"/>
  <c r="X1062" i="5"/>
  <c r="H1070" i="5"/>
  <c r="F1070" i="5"/>
  <c r="AB645" i="5"/>
  <c r="J652" i="5"/>
  <c r="AB655" i="5"/>
  <c r="I668" i="5"/>
  <c r="S679" i="5"/>
  <c r="J744" i="5"/>
  <c r="AB746" i="5"/>
  <c r="H758" i="5"/>
  <c r="X758" i="5"/>
  <c r="AB762" i="5"/>
  <c r="R772" i="5"/>
  <c r="X772" i="5"/>
  <c r="H798" i="5"/>
  <c r="I798" i="5"/>
  <c r="F798" i="5"/>
  <c r="R800" i="5"/>
  <c r="F800" i="5"/>
  <c r="F804" i="5"/>
  <c r="AB807" i="5"/>
  <c r="AB839" i="5"/>
  <c r="S839" i="5"/>
  <c r="AB843" i="5"/>
  <c r="S854" i="5"/>
  <c r="H862" i="5"/>
  <c r="J862" i="5"/>
  <c r="S870" i="5"/>
  <c r="AB891" i="5"/>
  <c r="J891" i="5"/>
  <c r="S900" i="5"/>
  <c r="R913" i="5"/>
  <c r="F913" i="5"/>
  <c r="J939" i="5"/>
  <c r="H939" i="5"/>
  <c r="J948" i="5"/>
  <c r="H948" i="5"/>
  <c r="J971" i="5"/>
  <c r="S983" i="5"/>
  <c r="S1023" i="5"/>
  <c r="H1038" i="5"/>
  <c r="F1038" i="5"/>
  <c r="X1043" i="5"/>
  <c r="J1043" i="5"/>
  <c r="H1043" i="5"/>
  <c r="F1043" i="5"/>
  <c r="AB1046" i="5"/>
  <c r="S1046" i="5"/>
  <c r="H1054" i="5"/>
  <c r="F1054" i="5"/>
  <c r="H1078" i="5"/>
  <c r="X1078" i="5"/>
  <c r="S1265" i="5"/>
  <c r="AB1265" i="5"/>
  <c r="AB602" i="5"/>
  <c r="J612" i="5"/>
  <c r="AB629" i="5"/>
  <c r="AB634" i="5"/>
  <c r="AB650" i="5"/>
  <c r="R652" i="5"/>
  <c r="H662" i="5"/>
  <c r="AB667" i="5"/>
  <c r="R668" i="5"/>
  <c r="AB673" i="5"/>
  <c r="J674" i="5"/>
  <c r="AB678" i="5"/>
  <c r="AB700" i="5"/>
  <c r="AB725" i="5"/>
  <c r="AB733" i="5"/>
  <c r="AB740" i="5"/>
  <c r="AB742" i="5"/>
  <c r="AB754" i="5"/>
  <c r="R764" i="5"/>
  <c r="X764" i="5"/>
  <c r="AB766" i="5"/>
  <c r="R766" i="5"/>
  <c r="H778" i="5"/>
  <c r="J778" i="5"/>
  <c r="X778" i="5"/>
  <c r="H824" i="5"/>
  <c r="X824" i="5"/>
  <c r="S828" i="5"/>
  <c r="AB828" i="5"/>
  <c r="F835" i="5"/>
  <c r="AB852" i="5"/>
  <c r="I852" i="5"/>
  <c r="H865" i="5"/>
  <c r="F865" i="5"/>
  <c r="S868" i="5"/>
  <c r="AB885" i="5"/>
  <c r="S930" i="5"/>
  <c r="J934" i="5"/>
  <c r="S943" i="5"/>
  <c r="S951" i="5"/>
  <c r="S958" i="5"/>
  <c r="F978" i="5"/>
  <c r="H978" i="5"/>
  <c r="F990" i="5"/>
  <c r="X990" i="5"/>
  <c r="R1009" i="5"/>
  <c r="F1009" i="5"/>
  <c r="S1027" i="5"/>
  <c r="X1034" i="5"/>
  <c r="H1034" i="5"/>
  <c r="F1034" i="5"/>
  <c r="H1046" i="5"/>
  <c r="X1046" i="5"/>
  <c r="X1091" i="5"/>
  <c r="H1091" i="5"/>
  <c r="J1091" i="5"/>
  <c r="F1091" i="5"/>
  <c r="H1118" i="5"/>
  <c r="F1118" i="5"/>
  <c r="R1132" i="5"/>
  <c r="X1132" i="5"/>
  <c r="J1185" i="5"/>
  <c r="X1185" i="5"/>
  <c r="AB679" i="5"/>
  <c r="S770" i="5"/>
  <c r="H782" i="5"/>
  <c r="I782" i="5"/>
  <c r="F782" i="5"/>
  <c r="R784" i="5"/>
  <c r="F784" i="5"/>
  <c r="S790" i="5"/>
  <c r="H802" i="5"/>
  <c r="J802" i="5"/>
  <c r="R804" i="5"/>
  <c r="X804" i="5"/>
  <c r="I812" i="5"/>
  <c r="X812" i="5"/>
  <c r="R812" i="5"/>
  <c r="S815" i="5"/>
  <c r="S837" i="5"/>
  <c r="S840" i="5"/>
  <c r="AB840" i="5"/>
  <c r="H878" i="5"/>
  <c r="F878" i="5"/>
  <c r="X878" i="5"/>
  <c r="R885" i="5"/>
  <c r="J885" i="5"/>
  <c r="F885" i="5"/>
  <c r="AB935" i="5"/>
  <c r="S935" i="5"/>
  <c r="R953" i="5"/>
  <c r="F953" i="5"/>
  <c r="S1004" i="5"/>
  <c r="AB1010" i="5"/>
  <c r="S1010" i="5"/>
  <c r="X1023" i="5"/>
  <c r="J1023" i="5"/>
  <c r="H1023" i="5"/>
  <c r="F1023" i="5"/>
  <c r="R1025" i="5"/>
  <c r="F1025" i="5"/>
  <c r="R1201" i="5"/>
  <c r="I1201" i="5"/>
  <c r="F1201" i="5"/>
  <c r="X1201" i="5"/>
  <c r="AB605" i="5"/>
  <c r="AB663" i="5"/>
  <c r="S681" i="5"/>
  <c r="J685" i="5"/>
  <c r="AB695" i="5"/>
  <c r="F700" i="5"/>
  <c r="AB726" i="5"/>
  <c r="AB734" i="5"/>
  <c r="S743" i="5"/>
  <c r="F748" i="5"/>
  <c r="AB758" i="5"/>
  <c r="AB770" i="5"/>
  <c r="AB790" i="5"/>
  <c r="S796" i="5"/>
  <c r="F812" i="5"/>
  <c r="S820" i="5"/>
  <c r="AB820" i="5"/>
  <c r="S848" i="5"/>
  <c r="AB848" i="5"/>
  <c r="S857" i="5"/>
  <c r="AB865" i="5"/>
  <c r="S874" i="5"/>
  <c r="AB879" i="5"/>
  <c r="S879" i="5"/>
  <c r="R941" i="5"/>
  <c r="H941" i="5"/>
  <c r="F941" i="5"/>
  <c r="AB947" i="5"/>
  <c r="S947" i="5"/>
  <c r="J951" i="5"/>
  <c r="H951" i="5"/>
  <c r="F951" i="5"/>
  <c r="S954" i="5"/>
  <c r="S966" i="5"/>
  <c r="S984" i="5"/>
  <c r="S999" i="5"/>
  <c r="I1007" i="5"/>
  <c r="S1022" i="5"/>
  <c r="AB1023" i="5"/>
  <c r="X1027" i="5"/>
  <c r="J1027" i="5"/>
  <c r="H1027" i="5"/>
  <c r="F1027" i="5"/>
  <c r="AB1030" i="5"/>
  <c r="S1030" i="5"/>
  <c r="X1047" i="5"/>
  <c r="J1047" i="5"/>
  <c r="H1047" i="5"/>
  <c r="H1050" i="5"/>
  <c r="F1050" i="5"/>
  <c r="X1063" i="5"/>
  <c r="H1063" i="5"/>
  <c r="J1063" i="5"/>
  <c r="F1063" i="5"/>
  <c r="S1087" i="5"/>
  <c r="AB1087" i="5"/>
  <c r="S1108" i="5"/>
  <c r="H1130" i="5"/>
  <c r="F1130" i="5"/>
  <c r="R1147" i="5"/>
  <c r="H1147" i="5"/>
  <c r="J1147" i="5"/>
  <c r="F1147" i="5"/>
  <c r="X1147" i="5"/>
  <c r="AB452" i="5"/>
  <c r="F616" i="5"/>
  <c r="AB625" i="5"/>
  <c r="AB637" i="5"/>
  <c r="AB653" i="5"/>
  <c r="AB657" i="5"/>
  <c r="S663" i="5"/>
  <c r="I676" i="5"/>
  <c r="S695" i="5"/>
  <c r="H700" i="5"/>
  <c r="AB709" i="5"/>
  <c r="J710" i="5"/>
  <c r="AB717" i="5"/>
  <c r="H718" i="5"/>
  <c r="F746" i="5"/>
  <c r="I748" i="5"/>
  <c r="X756" i="5"/>
  <c r="F758" i="5"/>
  <c r="S772" i="5"/>
  <c r="AB774" i="5"/>
  <c r="R774" i="5"/>
  <c r="R783" i="5"/>
  <c r="H786" i="5"/>
  <c r="J786" i="5"/>
  <c r="R792" i="5"/>
  <c r="F792" i="5"/>
  <c r="X792" i="5"/>
  <c r="AB798" i="5"/>
  <c r="S809" i="5"/>
  <c r="H812" i="5"/>
  <c r="AB824" i="5"/>
  <c r="S843" i="5"/>
  <c r="S851" i="5"/>
  <c r="S866" i="5"/>
  <c r="S871" i="5"/>
  <c r="J894" i="5"/>
  <c r="F894" i="5"/>
  <c r="X894" i="5"/>
  <c r="J910" i="5"/>
  <c r="H910" i="5"/>
  <c r="R917" i="5"/>
  <c r="F917" i="5"/>
  <c r="H935" i="5"/>
  <c r="F935" i="5"/>
  <c r="J938" i="5"/>
  <c r="H938" i="5"/>
  <c r="AB951" i="5"/>
  <c r="R969" i="5"/>
  <c r="F969" i="5"/>
  <c r="X1019" i="5"/>
  <c r="J1019" i="5"/>
  <c r="H1019" i="5"/>
  <c r="F1019" i="5"/>
  <c r="AB1027" i="5"/>
  <c r="F1047" i="5"/>
  <c r="X1087" i="5"/>
  <c r="F1087" i="5"/>
  <c r="J1087" i="5"/>
  <c r="H1087" i="5"/>
  <c r="AB1119" i="5"/>
  <c r="S1119" i="5"/>
  <c r="X1139" i="5"/>
  <c r="R1139" i="5"/>
  <c r="F528" i="5"/>
  <c r="AB590" i="5"/>
  <c r="F604" i="5"/>
  <c r="AB618" i="5"/>
  <c r="S625" i="5"/>
  <c r="S637" i="5"/>
  <c r="AB642" i="5"/>
  <c r="S643" i="5"/>
  <c r="F646" i="5"/>
  <c r="S653" i="5"/>
  <c r="F656" i="5"/>
  <c r="AB658" i="5"/>
  <c r="AB665" i="5"/>
  <c r="AB675" i="5"/>
  <c r="R676" i="5"/>
  <c r="S689" i="5"/>
  <c r="AB692" i="5"/>
  <c r="I700" i="5"/>
  <c r="H701" i="5"/>
  <c r="AB714" i="5"/>
  <c r="AB722" i="5"/>
  <c r="H723" i="5"/>
  <c r="S727" i="5"/>
  <c r="AB728" i="5"/>
  <c r="S735" i="5"/>
  <c r="AB736" i="5"/>
  <c r="H741" i="5"/>
  <c r="S742" i="5"/>
  <c r="AB750" i="5"/>
  <c r="R750" i="5"/>
  <c r="I758" i="5"/>
  <c r="F778" i="5"/>
  <c r="S780" i="5"/>
  <c r="I792" i="5"/>
  <c r="X798" i="5"/>
  <c r="X800" i="5"/>
  <c r="J812" i="5"/>
  <c r="F830" i="5"/>
  <c r="F832" i="5"/>
  <c r="AB834" i="5"/>
  <c r="S834" i="5"/>
  <c r="AB846" i="5"/>
  <c r="F862" i="5"/>
  <c r="AB866" i="5"/>
  <c r="S872" i="5"/>
  <c r="R881" i="5"/>
  <c r="F881" i="5"/>
  <c r="AB883" i="5"/>
  <c r="X883" i="5"/>
  <c r="S902" i="5"/>
  <c r="F910" i="5"/>
  <c r="J917" i="5"/>
  <c r="X995" i="5"/>
  <c r="J995" i="5"/>
  <c r="H995" i="5"/>
  <c r="F995" i="5"/>
  <c r="X999" i="5"/>
  <c r="J999" i="5"/>
  <c r="H999" i="5"/>
  <c r="F999" i="5"/>
  <c r="AB1002" i="5"/>
  <c r="S1002" i="5"/>
  <c r="S1100" i="5"/>
  <c r="S1169" i="5"/>
  <c r="AB1169" i="5"/>
  <c r="AB606" i="5"/>
  <c r="J616" i="5"/>
  <c r="F630" i="5"/>
  <c r="F652" i="5"/>
  <c r="F668" i="5"/>
  <c r="AB670" i="5"/>
  <c r="X674" i="5"/>
  <c r="H688" i="5"/>
  <c r="S697" i="5"/>
  <c r="J700" i="5"/>
  <c r="H738" i="5"/>
  <c r="I740" i="5"/>
  <c r="J758" i="5"/>
  <c r="R768" i="5"/>
  <c r="I768" i="5"/>
  <c r="F772" i="5"/>
  <c r="R788" i="5"/>
  <c r="I788" i="5"/>
  <c r="J798" i="5"/>
  <c r="I800" i="5"/>
  <c r="X802" i="5"/>
  <c r="S804" i="5"/>
  <c r="AB812" i="5"/>
  <c r="J820" i="5"/>
  <c r="F820" i="5"/>
  <c r="X820" i="5"/>
  <c r="H825" i="5"/>
  <c r="J825" i="5"/>
  <c r="AB829" i="5"/>
  <c r="J832" i="5"/>
  <c r="J848" i="5"/>
  <c r="H848" i="5"/>
  <c r="S887" i="5"/>
  <c r="H926" i="5"/>
  <c r="J926" i="5"/>
  <c r="F926" i="5"/>
  <c r="X931" i="5"/>
  <c r="AB954" i="5"/>
  <c r="AB999" i="5"/>
  <c r="H1002" i="5"/>
  <c r="F1002" i="5"/>
  <c r="AB1006" i="5"/>
  <c r="S1008" i="5"/>
  <c r="S1043" i="5"/>
  <c r="S1059" i="5"/>
  <c r="AB1059" i="5"/>
  <c r="AB1070" i="5"/>
  <c r="S1070" i="5"/>
  <c r="AB1114" i="5"/>
  <c r="S1114" i="5"/>
  <c r="AB778" i="5"/>
  <c r="AB818" i="5"/>
  <c r="AB831" i="5"/>
  <c r="AB832" i="5"/>
  <c r="AB837" i="5"/>
  <c r="AB842" i="5"/>
  <c r="AB844" i="5"/>
  <c r="AB870" i="5"/>
  <c r="AB874" i="5"/>
  <c r="S888" i="5"/>
  <c r="AB900" i="5"/>
  <c r="AB932" i="5"/>
  <c r="AB936" i="5"/>
  <c r="AB941" i="5"/>
  <c r="AB943" i="5"/>
  <c r="AB956" i="5"/>
  <c r="AB962" i="5"/>
  <c r="AB963" i="5"/>
  <c r="AB966" i="5"/>
  <c r="S967" i="5"/>
  <c r="J975" i="5"/>
  <c r="AB978" i="5"/>
  <c r="S986" i="5"/>
  <c r="J991" i="5"/>
  <c r="AB995" i="5"/>
  <c r="H1011" i="5"/>
  <c r="S1015" i="5"/>
  <c r="AB1019" i="5"/>
  <c r="H1031" i="5"/>
  <c r="S1035" i="5"/>
  <c r="S1048" i="5"/>
  <c r="S1055" i="5"/>
  <c r="S1060" i="5"/>
  <c r="AB1062" i="5"/>
  <c r="S1066" i="5"/>
  <c r="S1080" i="5"/>
  <c r="S1083" i="5"/>
  <c r="S1088" i="5"/>
  <c r="F1102" i="5"/>
  <c r="F1110" i="5"/>
  <c r="X1111" i="5"/>
  <c r="J1111" i="5"/>
  <c r="S1122" i="5"/>
  <c r="S1123" i="5"/>
  <c r="AB1138" i="5"/>
  <c r="X1160" i="5"/>
  <c r="J1166" i="5"/>
  <c r="S1172" i="5"/>
  <c r="S1173" i="5"/>
  <c r="S1180" i="5"/>
  <c r="S1181" i="5"/>
  <c r="S1185" i="5"/>
  <c r="S1189" i="5"/>
  <c r="AB1202" i="5"/>
  <c r="S1202" i="5"/>
  <c r="S1205" i="5"/>
  <c r="AB1205" i="5"/>
  <c r="X1209" i="5"/>
  <c r="AB1213" i="5"/>
  <c r="R1229" i="5"/>
  <c r="H1229" i="5"/>
  <c r="F1229" i="5"/>
  <c r="X1229" i="5"/>
  <c r="J1229" i="5"/>
  <c r="S1311" i="5"/>
  <c r="AB822" i="5"/>
  <c r="S883" i="5"/>
  <c r="AB920" i="5"/>
  <c r="S939" i="5"/>
  <c r="AB940" i="5"/>
  <c r="AB952" i="5"/>
  <c r="X966" i="5"/>
  <c r="F973" i="5"/>
  <c r="S975" i="5"/>
  <c r="AB979" i="5"/>
  <c r="S991" i="5"/>
  <c r="S1006" i="5"/>
  <c r="J1011" i="5"/>
  <c r="J1031" i="5"/>
  <c r="R1035" i="5"/>
  <c r="AB1039" i="5"/>
  <c r="S1051" i="5"/>
  <c r="I1055" i="5"/>
  <c r="X1083" i="5"/>
  <c r="J1083" i="5"/>
  <c r="S1094" i="5"/>
  <c r="S1102" i="5"/>
  <c r="S1103" i="5"/>
  <c r="I1107" i="5"/>
  <c r="AB1111" i="5"/>
  <c r="AB1123" i="5"/>
  <c r="S1165" i="5"/>
  <c r="R1166" i="5"/>
  <c r="AB1172" i="5"/>
  <c r="R1178" i="5"/>
  <c r="I1178" i="5"/>
  <c r="R1205" i="5"/>
  <c r="J1205" i="5"/>
  <c r="I1205" i="5"/>
  <c r="X1205" i="5"/>
  <c r="H1236" i="5"/>
  <c r="X1236" i="5"/>
  <c r="AB850" i="5"/>
  <c r="AB939" i="5"/>
  <c r="H954" i="5"/>
  <c r="AB1015" i="5"/>
  <c r="AB1035" i="5"/>
  <c r="AB1055" i="5"/>
  <c r="AB1066" i="5"/>
  <c r="AB1083" i="5"/>
  <c r="R1095" i="5"/>
  <c r="F1099" i="5"/>
  <c r="X1103" i="5"/>
  <c r="J1103" i="5"/>
  <c r="S1124" i="5"/>
  <c r="AB1130" i="5"/>
  <c r="I1136" i="5"/>
  <c r="J1136" i="5"/>
  <c r="F1154" i="5"/>
  <c r="J1154" i="5"/>
  <c r="AB1181" i="5"/>
  <c r="AB1189" i="5"/>
  <c r="S1201" i="5"/>
  <c r="AB1201" i="5"/>
  <c r="R1213" i="5"/>
  <c r="H1213" i="5"/>
  <c r="F1213" i="5"/>
  <c r="X1213" i="5"/>
  <c r="J1213" i="5"/>
  <c r="S1221" i="5"/>
  <c r="AB1221" i="5"/>
  <c r="J1257" i="5"/>
  <c r="I1257" i="5"/>
  <c r="F1257" i="5"/>
  <c r="H1260" i="5"/>
  <c r="AB1260" i="5"/>
  <c r="AB1487" i="5"/>
  <c r="S1487" i="5"/>
  <c r="S1521" i="5"/>
  <c r="S1828" i="5"/>
  <c r="AB1837" i="5"/>
  <c r="S1837" i="5"/>
  <c r="F957" i="5"/>
  <c r="AB975" i="5"/>
  <c r="AB991" i="5"/>
  <c r="AB1051" i="5"/>
  <c r="S1067" i="5"/>
  <c r="S1075" i="5"/>
  <c r="F1098" i="5"/>
  <c r="X1127" i="5"/>
  <c r="J1127" i="5"/>
  <c r="AB1133" i="5"/>
  <c r="R1133" i="5"/>
  <c r="R1165" i="5"/>
  <c r="J1165" i="5"/>
  <c r="R1173" i="5"/>
  <c r="I1173" i="5"/>
  <c r="AB1174" i="5"/>
  <c r="S1188" i="5"/>
  <c r="I1469" i="5"/>
  <c r="F1469" i="5"/>
  <c r="AB753" i="5"/>
  <c r="AB786" i="5"/>
  <c r="AB802" i="5"/>
  <c r="AB826" i="5"/>
  <c r="AB847" i="5"/>
  <c r="S850" i="5"/>
  <c r="AB853" i="5"/>
  <c r="S867" i="5"/>
  <c r="AB886" i="5"/>
  <c r="AB904" i="5"/>
  <c r="J915" i="5"/>
  <c r="AB919" i="5"/>
  <c r="S921" i="5"/>
  <c r="AB923" i="5"/>
  <c r="AB925" i="5"/>
  <c r="AB937" i="5"/>
  <c r="AB950" i="5"/>
  <c r="AB968" i="5"/>
  <c r="S970" i="5"/>
  <c r="S980" i="5"/>
  <c r="AB987" i="5"/>
  <c r="S994" i="5"/>
  <c r="AB1011" i="5"/>
  <c r="S1018" i="5"/>
  <c r="AB1031" i="5"/>
  <c r="S1040" i="5"/>
  <c r="S1058" i="5"/>
  <c r="S1068" i="5"/>
  <c r="S1072" i="5"/>
  <c r="H1074" i="5"/>
  <c r="X1075" i="5"/>
  <c r="J1075" i="5"/>
  <c r="AB1078" i="5"/>
  <c r="H1098" i="5"/>
  <c r="F1111" i="5"/>
  <c r="S1116" i="5"/>
  <c r="AB1127" i="5"/>
  <c r="F1143" i="5"/>
  <c r="X1143" i="5"/>
  <c r="H1154" i="5"/>
  <c r="AB1159" i="5"/>
  <c r="R1161" i="5"/>
  <c r="H1161" i="5"/>
  <c r="AB1168" i="5"/>
  <c r="S1168" i="5"/>
  <c r="X1173" i="5"/>
  <c r="R1186" i="5"/>
  <c r="H1186" i="5"/>
  <c r="H1221" i="5"/>
  <c r="X1221" i="5"/>
  <c r="AB1239" i="5"/>
  <c r="S1239" i="5"/>
  <c r="S968" i="5"/>
  <c r="F991" i="5"/>
  <c r="AB1007" i="5"/>
  <c r="S1016" i="5"/>
  <c r="S1036" i="5"/>
  <c r="AB1047" i="5"/>
  <c r="S1056" i="5"/>
  <c r="AB1075" i="5"/>
  <c r="S1095" i="5"/>
  <c r="S1106" i="5"/>
  <c r="X1119" i="5"/>
  <c r="J1119" i="5"/>
  <c r="S1130" i="5"/>
  <c r="S1151" i="5"/>
  <c r="I1152" i="5"/>
  <c r="I1154" i="5"/>
  <c r="R1169" i="5"/>
  <c r="X1169" i="5"/>
  <c r="F1173" i="5"/>
  <c r="S1177" i="5"/>
  <c r="AB1184" i="5"/>
  <c r="S1197" i="5"/>
  <c r="J1249" i="5"/>
  <c r="X1249" i="5"/>
  <c r="J1261" i="5"/>
  <c r="I1261" i="5"/>
  <c r="F1261" i="5"/>
  <c r="AB1264" i="5"/>
  <c r="S1264" i="5"/>
  <c r="F1464" i="5"/>
  <c r="F1066" i="5"/>
  <c r="X1099" i="5"/>
  <c r="H1099" i="5"/>
  <c r="H1173" i="5"/>
  <c r="AB1185" i="5"/>
  <c r="H1189" i="5"/>
  <c r="F1189" i="5"/>
  <c r="R1197" i="5"/>
  <c r="H1197" i="5"/>
  <c r="F1197" i="5"/>
  <c r="X1197" i="5"/>
  <c r="I1204" i="5"/>
  <c r="AB1204" i="5"/>
  <c r="S1229" i="5"/>
  <c r="AB1229" i="5"/>
  <c r="H1289" i="5"/>
  <c r="AB1443" i="5"/>
  <c r="S1443" i="5"/>
  <c r="R1225" i="5"/>
  <c r="I1225" i="5"/>
  <c r="AB1296" i="5"/>
  <c r="S1296" i="5"/>
  <c r="AB1328" i="5"/>
  <c r="S1328" i="5"/>
  <c r="R1349" i="5"/>
  <c r="J1349" i="5"/>
  <c r="H1349" i="5"/>
  <c r="S1354" i="5"/>
  <c r="R1357" i="5"/>
  <c r="J1357" i="5"/>
  <c r="F1449" i="5"/>
  <c r="X1449" i="5"/>
  <c r="S1533" i="5"/>
  <c r="AB1548" i="5"/>
  <c r="S1548" i="5"/>
  <c r="F1628" i="5"/>
  <c r="AB1661" i="5"/>
  <c r="S1724" i="5"/>
  <c r="J2085" i="5"/>
  <c r="H2085" i="5"/>
  <c r="F2085" i="5"/>
  <c r="I2085" i="5"/>
  <c r="AB2113" i="5"/>
  <c r="AB1091" i="5"/>
  <c r="AB1191" i="5"/>
  <c r="AB1196" i="5"/>
  <c r="S1210" i="5"/>
  <c r="AB1236" i="5"/>
  <c r="H1237" i="5"/>
  <c r="S1242" i="5"/>
  <c r="AB1272" i="5"/>
  <c r="H1272" i="5"/>
  <c r="J1281" i="5"/>
  <c r="F1281" i="5"/>
  <c r="AB1343" i="5"/>
  <c r="S1343" i="5"/>
  <c r="F1349" i="5"/>
  <c r="S1390" i="5"/>
  <c r="S1411" i="5"/>
  <c r="I1422" i="5"/>
  <c r="R1422" i="5"/>
  <c r="H1422" i="5"/>
  <c r="F1422" i="5"/>
  <c r="S1450" i="5"/>
  <c r="R1466" i="5"/>
  <c r="H1466" i="5"/>
  <c r="F1466" i="5"/>
  <c r="S1584" i="5"/>
  <c r="AB1216" i="5"/>
  <c r="S1225" i="5"/>
  <c r="S1256" i="5"/>
  <c r="S1258" i="5"/>
  <c r="J1265" i="5"/>
  <c r="I1265" i="5"/>
  <c r="F1265" i="5"/>
  <c r="AB1268" i="5"/>
  <c r="R1297" i="5"/>
  <c r="R1365" i="5"/>
  <c r="J1365" i="5"/>
  <c r="H1365" i="5"/>
  <c r="F1365" i="5"/>
  <c r="R1379" i="5"/>
  <c r="J1379" i="5"/>
  <c r="AB1394" i="5"/>
  <c r="S1394" i="5"/>
  <c r="S1467" i="5"/>
  <c r="S1234" i="5"/>
  <c r="S1241" i="5"/>
  <c r="S1261" i="5"/>
  <c r="S1270" i="5"/>
  <c r="H1292" i="5"/>
  <c r="AB1292" i="5"/>
  <c r="S1298" i="5"/>
  <c r="J1301" i="5"/>
  <c r="I1301" i="5"/>
  <c r="J1321" i="5"/>
  <c r="I1321" i="5"/>
  <c r="F1321" i="5"/>
  <c r="S1330" i="5"/>
  <c r="J1333" i="5"/>
  <c r="I1333" i="5"/>
  <c r="AB1366" i="5"/>
  <c r="S1366" i="5"/>
  <c r="R1397" i="5"/>
  <c r="J1397" i="5"/>
  <c r="H1397" i="5"/>
  <c r="S1403" i="5"/>
  <c r="R1465" i="5"/>
  <c r="I1465" i="5"/>
  <c r="F1465" i="5"/>
  <c r="S1543" i="5"/>
  <c r="AB1543" i="5"/>
  <c r="S1572" i="5"/>
  <c r="AB1063" i="5"/>
  <c r="AB1099" i="5"/>
  <c r="S1204" i="5"/>
  <c r="F1216" i="5"/>
  <c r="X1225" i="5"/>
  <c r="AB1234" i="5"/>
  <c r="S1246" i="5"/>
  <c r="S1254" i="5"/>
  <c r="S1268" i="5"/>
  <c r="S1288" i="5"/>
  <c r="S1290" i="5"/>
  <c r="S1293" i="5"/>
  <c r="F1301" i="5"/>
  <c r="S1325" i="5"/>
  <c r="F1333" i="5"/>
  <c r="F1339" i="5"/>
  <c r="AB1356" i="5"/>
  <c r="S1356" i="5"/>
  <c r="F1397" i="5"/>
  <c r="AB1450" i="5"/>
  <c r="X1465" i="5"/>
  <c r="S1541" i="5"/>
  <c r="J1546" i="5"/>
  <c r="H1546" i="5"/>
  <c r="I1546" i="5"/>
  <c r="F1546" i="5"/>
  <c r="S1676" i="5"/>
  <c r="S1207" i="5"/>
  <c r="S1220" i="5"/>
  <c r="AB1256" i="5"/>
  <c r="AB1269" i="5"/>
  <c r="S1271" i="5"/>
  <c r="S1279" i="5"/>
  <c r="AB1285" i="5"/>
  <c r="F1356" i="5"/>
  <c r="AB1381" i="5"/>
  <c r="S1384" i="5"/>
  <c r="AB1467" i="5"/>
  <c r="X1729" i="5"/>
  <c r="H1729" i="5"/>
  <c r="F1729" i="5"/>
  <c r="I1729" i="5"/>
  <c r="AB1297" i="5"/>
  <c r="S1317" i="5"/>
  <c r="AB1324" i="5"/>
  <c r="AB1329" i="5"/>
  <c r="AB1342" i="5"/>
  <c r="AB1410" i="5"/>
  <c r="AB1426" i="5"/>
  <c r="AB1434" i="5"/>
  <c r="J1451" i="5"/>
  <c r="AB1466" i="5"/>
  <c r="AB1565" i="5"/>
  <c r="S1580" i="5"/>
  <c r="AB1621" i="5"/>
  <c r="S1727" i="5"/>
  <c r="I1732" i="5"/>
  <c r="F1732" i="5"/>
  <c r="H1735" i="5"/>
  <c r="X1735" i="5"/>
  <c r="R1748" i="5"/>
  <c r="J1748" i="5"/>
  <c r="H1748" i="5"/>
  <c r="F1748" i="5"/>
  <c r="S1751" i="5"/>
  <c r="I1774" i="5"/>
  <c r="AB1774" i="5"/>
  <c r="S1777" i="5"/>
  <c r="AB1777" i="5"/>
  <c r="AB1803" i="5"/>
  <c r="S1803" i="5"/>
  <c r="F1811" i="5"/>
  <c r="S1815" i="5"/>
  <c r="S1831" i="5"/>
  <c r="AB1867" i="5"/>
  <c r="AB1257" i="5"/>
  <c r="AB1284" i="5"/>
  <c r="H1285" i="5"/>
  <c r="AB1289" i="5"/>
  <c r="S1302" i="5"/>
  <c r="AB1316" i="5"/>
  <c r="AB1321" i="5"/>
  <c r="S1334" i="5"/>
  <c r="S1382" i="5"/>
  <c r="AB1390" i="5"/>
  <c r="AB1405" i="5"/>
  <c r="AB1449" i="5"/>
  <c r="H1506" i="5"/>
  <c r="AB1507" i="5"/>
  <c r="AB1515" i="5"/>
  <c r="AB1525" i="5"/>
  <c r="S1525" i="5"/>
  <c r="AB1557" i="5"/>
  <c r="AB1577" i="5"/>
  <c r="I1577" i="5"/>
  <c r="J1645" i="5"/>
  <c r="S1692" i="5"/>
  <c r="AB1724" i="5"/>
  <c r="F1724" i="5"/>
  <c r="AB1733" i="5"/>
  <c r="S1733" i="5"/>
  <c r="S1862" i="5"/>
  <c r="I1873" i="5"/>
  <c r="J1873" i="5"/>
  <c r="X1873" i="5"/>
  <c r="R1873" i="5"/>
  <c r="R1945" i="5"/>
  <c r="J1945" i="5"/>
  <c r="I1945" i="5"/>
  <c r="H1945" i="5"/>
  <c r="F1945" i="5"/>
  <c r="X1945" i="5"/>
  <c r="I1956" i="5"/>
  <c r="H1956" i="5"/>
  <c r="F1956" i="5"/>
  <c r="AB1451" i="5"/>
  <c r="J1515" i="5"/>
  <c r="X1515" i="5"/>
  <c r="AB1597" i="5"/>
  <c r="S1612" i="5"/>
  <c r="AB1632" i="5"/>
  <c r="S1655" i="5"/>
  <c r="S1687" i="5"/>
  <c r="X1721" i="5"/>
  <c r="I1721" i="5"/>
  <c r="H1721" i="5"/>
  <c r="F1721" i="5"/>
  <c r="F1728" i="5"/>
  <c r="AB1782" i="5"/>
  <c r="AB1801" i="5"/>
  <c r="F1801" i="5"/>
  <c r="AB1813" i="5"/>
  <c r="F1939" i="5"/>
  <c r="X1939" i="5"/>
  <c r="H1304" i="5"/>
  <c r="S1339" i="5"/>
  <c r="AB1360" i="5"/>
  <c r="F1371" i="5"/>
  <c r="F1380" i="5"/>
  <c r="F1450" i="5"/>
  <c r="X1451" i="5"/>
  <c r="I1468" i="5"/>
  <c r="AB1481" i="5"/>
  <c r="S1481" i="5"/>
  <c r="H1491" i="5"/>
  <c r="S1499" i="5"/>
  <c r="H1508" i="5"/>
  <c r="S1523" i="5"/>
  <c r="I1525" i="5"/>
  <c r="AB1529" i="5"/>
  <c r="S1529" i="5"/>
  <c r="AB1569" i="5"/>
  <c r="X1625" i="5"/>
  <c r="H1625" i="5"/>
  <c r="X1629" i="5"/>
  <c r="I1629" i="5"/>
  <c r="H1629" i="5"/>
  <c r="F1629" i="5"/>
  <c r="AB1639" i="5"/>
  <c r="S1639" i="5"/>
  <c r="S1652" i="5"/>
  <c r="AB1669" i="5"/>
  <c r="X1689" i="5"/>
  <c r="H1689" i="5"/>
  <c r="F1689" i="5"/>
  <c r="AB1713" i="5"/>
  <c r="AB1740" i="5"/>
  <c r="S1740" i="5"/>
  <c r="H1770" i="5"/>
  <c r="AB1770" i="5"/>
  <c r="S1805" i="5"/>
  <c r="AB1805" i="5"/>
  <c r="F1813" i="5"/>
  <c r="X1813" i="5"/>
  <c r="R1840" i="5"/>
  <c r="J1840" i="5"/>
  <c r="H1840" i="5"/>
  <c r="F1840" i="5"/>
  <c r="S1237" i="5"/>
  <c r="J1242" i="5"/>
  <c r="S1245" i="5"/>
  <c r="S1260" i="5"/>
  <c r="S1292" i="5"/>
  <c r="I1293" i="5"/>
  <c r="S1297" i="5"/>
  <c r="S1303" i="5"/>
  <c r="S1322" i="5"/>
  <c r="S1324" i="5"/>
  <c r="S1329" i="5"/>
  <c r="S1335" i="5"/>
  <c r="S1338" i="5"/>
  <c r="F1341" i="5"/>
  <c r="S1342" i="5"/>
  <c r="AB1358" i="5"/>
  <c r="S1360" i="5"/>
  <c r="F1364" i="5"/>
  <c r="H1380" i="5"/>
  <c r="S1396" i="5"/>
  <c r="F1402" i="5"/>
  <c r="I1411" i="5"/>
  <c r="S1445" i="5"/>
  <c r="H1450" i="5"/>
  <c r="S1463" i="5"/>
  <c r="H1467" i="5"/>
  <c r="J1468" i="5"/>
  <c r="AB1470" i="5"/>
  <c r="I1491" i="5"/>
  <c r="AB1493" i="5"/>
  <c r="AB1499" i="5"/>
  <c r="J1504" i="5"/>
  <c r="AB1589" i="5"/>
  <c r="AB1609" i="5"/>
  <c r="I1609" i="5"/>
  <c r="F1625" i="5"/>
  <c r="AB1629" i="5"/>
  <c r="AB1635" i="5"/>
  <c r="S1635" i="5"/>
  <c r="AB1652" i="5"/>
  <c r="F1652" i="5"/>
  <c r="AB1664" i="5"/>
  <c r="R1664" i="5"/>
  <c r="S1679" i="5"/>
  <c r="S1708" i="5"/>
  <c r="R1713" i="5"/>
  <c r="AB1786" i="5"/>
  <c r="S1786" i="5"/>
  <c r="X1816" i="5"/>
  <c r="J1816" i="5"/>
  <c r="R1893" i="5"/>
  <c r="F1893" i="5"/>
  <c r="X1893" i="5"/>
  <c r="J1893" i="5"/>
  <c r="I1893" i="5"/>
  <c r="AB1232" i="5"/>
  <c r="AB1248" i="5"/>
  <c r="S1267" i="5"/>
  <c r="S1286" i="5"/>
  <c r="S1299" i="5"/>
  <c r="S1318" i="5"/>
  <c r="S1320" i="5"/>
  <c r="S1331" i="5"/>
  <c r="AB1336" i="5"/>
  <c r="S1358" i="5"/>
  <c r="S1380" i="5"/>
  <c r="AB1389" i="5"/>
  <c r="S1423" i="5"/>
  <c r="S1425" i="5"/>
  <c r="S1433" i="5"/>
  <c r="X1447" i="5"/>
  <c r="S1449" i="5"/>
  <c r="H1451" i="5"/>
  <c r="I1452" i="5"/>
  <c r="S1459" i="5"/>
  <c r="S1461" i="5"/>
  <c r="AB1483" i="5"/>
  <c r="AB1495" i="5"/>
  <c r="AB1505" i="5"/>
  <c r="AB1509" i="5"/>
  <c r="S1509" i="5"/>
  <c r="R1522" i="5"/>
  <c r="R1534" i="5"/>
  <c r="F1534" i="5"/>
  <c r="AB1538" i="5"/>
  <c r="AB1586" i="5"/>
  <c r="S1604" i="5"/>
  <c r="AB1628" i="5"/>
  <c r="H1633" i="5"/>
  <c r="S1647" i="5"/>
  <c r="X1649" i="5"/>
  <c r="I1649" i="5"/>
  <c r="H1649" i="5"/>
  <c r="F1649" i="5"/>
  <c r="AB1684" i="5"/>
  <c r="F1684" i="5"/>
  <c r="AB1708" i="5"/>
  <c r="AB1799" i="5"/>
  <c r="S1799" i="5"/>
  <c r="I1843" i="5"/>
  <c r="H1843" i="5"/>
  <c r="R1908" i="5"/>
  <c r="I1908" i="5"/>
  <c r="R1916" i="5"/>
  <c r="I1916" i="5"/>
  <c r="F1277" i="5"/>
  <c r="S1282" i="5"/>
  <c r="F1309" i="5"/>
  <c r="S1314" i="5"/>
  <c r="AB1361" i="5"/>
  <c r="AB1425" i="5"/>
  <c r="AB1433" i="5"/>
  <c r="H1455" i="5"/>
  <c r="AB1465" i="5"/>
  <c r="X1470" i="5"/>
  <c r="R1486" i="5"/>
  <c r="R1490" i="5"/>
  <c r="S1493" i="5"/>
  <c r="I1495" i="5"/>
  <c r="X1495" i="5"/>
  <c r="AB1503" i="5"/>
  <c r="S1503" i="5"/>
  <c r="S1527" i="5"/>
  <c r="AB1535" i="5"/>
  <c r="S1535" i="5"/>
  <c r="AB1601" i="5"/>
  <c r="I1625" i="5"/>
  <c r="AB1693" i="5"/>
  <c r="AB1703" i="5"/>
  <c r="S1703" i="5"/>
  <c r="X1705" i="5"/>
  <c r="I1705" i="5"/>
  <c r="H1705" i="5"/>
  <c r="F1705" i="5"/>
  <c r="S1732" i="5"/>
  <c r="AB1738" i="5"/>
  <c r="F1754" i="5"/>
  <c r="AB1754" i="5"/>
  <c r="AB1790" i="5"/>
  <c r="S1790" i="5"/>
  <c r="AB1811" i="5"/>
  <c r="S1811" i="5"/>
  <c r="AB1872" i="5"/>
  <c r="AB1513" i="5"/>
  <c r="AB1537" i="5"/>
  <c r="AB1542" i="5"/>
  <c r="AB1581" i="5"/>
  <c r="AB1613" i="5"/>
  <c r="AB1671" i="5"/>
  <c r="F1672" i="5"/>
  <c r="AB1673" i="5"/>
  <c r="AB1676" i="5"/>
  <c r="H1677" i="5"/>
  <c r="H1685" i="5"/>
  <c r="F1688" i="5"/>
  <c r="AB1689" i="5"/>
  <c r="AB1692" i="5"/>
  <c r="J1697" i="5"/>
  <c r="I1709" i="5"/>
  <c r="I1717" i="5"/>
  <c r="AB1729" i="5"/>
  <c r="AB1741" i="5"/>
  <c r="J1753" i="5"/>
  <c r="R1761" i="5"/>
  <c r="AB1762" i="5"/>
  <c r="AB1766" i="5"/>
  <c r="AB1797" i="5"/>
  <c r="AB1807" i="5"/>
  <c r="AB1809" i="5"/>
  <c r="AB1817" i="5"/>
  <c r="AB1829" i="5"/>
  <c r="S1829" i="5"/>
  <c r="S1846" i="5"/>
  <c r="R1848" i="5"/>
  <c r="J1848" i="5"/>
  <c r="F1848" i="5"/>
  <c r="R1877" i="5"/>
  <c r="J1877" i="5"/>
  <c r="H1877" i="5"/>
  <c r="F1877" i="5"/>
  <c r="AB1926" i="5"/>
  <c r="S1926" i="5"/>
  <c r="AB1928" i="5"/>
  <c r="I1933" i="5"/>
  <c r="H1933" i="5"/>
  <c r="F1933" i="5"/>
  <c r="X1933" i="5"/>
  <c r="R1933" i="5"/>
  <c r="S1946" i="5"/>
  <c r="I1948" i="5"/>
  <c r="H1948" i="5"/>
  <c r="R1981" i="5"/>
  <c r="F1981" i="5"/>
  <c r="J1981" i="5"/>
  <c r="I1981" i="5"/>
  <c r="H1981" i="5"/>
  <c r="X1981" i="5"/>
  <c r="F2043" i="5"/>
  <c r="AB1697" i="5"/>
  <c r="S1753" i="5"/>
  <c r="S1854" i="5"/>
  <c r="R1884" i="5"/>
  <c r="I1884" i="5"/>
  <c r="J1961" i="5"/>
  <c r="I1961" i="5"/>
  <c r="H1961" i="5"/>
  <c r="F1961" i="5"/>
  <c r="X1961" i="5"/>
  <c r="F1988" i="5"/>
  <c r="I1988" i="5"/>
  <c r="H1988" i="5"/>
  <c r="J2029" i="5"/>
  <c r="I2029" i="5"/>
  <c r="X2029" i="5"/>
  <c r="R2029" i="5"/>
  <c r="H2029" i="5"/>
  <c r="F2029" i="5"/>
  <c r="S2108" i="5"/>
  <c r="AB1519" i="5"/>
  <c r="AB1651" i="5"/>
  <c r="AB1665" i="5"/>
  <c r="AB1668" i="5"/>
  <c r="AB1709" i="5"/>
  <c r="AB1712" i="5"/>
  <c r="AB1717" i="5"/>
  <c r="AB1720" i="5"/>
  <c r="AB1723" i="5"/>
  <c r="AB1783" i="5"/>
  <c r="J1838" i="5"/>
  <c r="F1838" i="5"/>
  <c r="AB1847" i="5"/>
  <c r="AB1895" i="5"/>
  <c r="H1928" i="5"/>
  <c r="I1928" i="5"/>
  <c r="F1928" i="5"/>
  <c r="F1996" i="5"/>
  <c r="I1996" i="5"/>
  <c r="H1996" i="5"/>
  <c r="I2032" i="5"/>
  <c r="F2032" i="5"/>
  <c r="H2032" i="5"/>
  <c r="S2052" i="5"/>
  <c r="S1663" i="5"/>
  <c r="S1668" i="5"/>
  <c r="S1683" i="5"/>
  <c r="AB1827" i="5"/>
  <c r="S1827" i="5"/>
  <c r="J1844" i="5"/>
  <c r="I1844" i="5"/>
  <c r="H1844" i="5"/>
  <c r="S1858" i="5"/>
  <c r="S1866" i="5"/>
  <c r="S1890" i="5"/>
  <c r="R1892" i="5"/>
  <c r="I1892" i="5"/>
  <c r="I1897" i="5"/>
  <c r="R1897" i="5"/>
  <c r="R1901" i="5"/>
  <c r="J1901" i="5"/>
  <c r="I1901" i="5"/>
  <c r="F1901" i="5"/>
  <c r="X1901" i="5"/>
  <c r="R1949" i="5"/>
  <c r="J1949" i="5"/>
  <c r="I1949" i="5"/>
  <c r="H1949" i="5"/>
  <c r="F1949" i="5"/>
  <c r="X1949" i="5"/>
  <c r="F1967" i="5"/>
  <c r="AB1497" i="5"/>
  <c r="S1568" i="5"/>
  <c r="S1600" i="5"/>
  <c r="S1631" i="5"/>
  <c r="S1636" i="5"/>
  <c r="I1637" i="5"/>
  <c r="H1644" i="5"/>
  <c r="AB1645" i="5"/>
  <c r="AB1648" i="5"/>
  <c r="S1651" i="5"/>
  <c r="AB1653" i="5"/>
  <c r="AB1656" i="5"/>
  <c r="AB1659" i="5"/>
  <c r="I1661" i="5"/>
  <c r="S1680" i="5"/>
  <c r="AB1699" i="5"/>
  <c r="AB1701" i="5"/>
  <c r="AB1704" i="5"/>
  <c r="S1707" i="5"/>
  <c r="S1723" i="5"/>
  <c r="AB1725" i="5"/>
  <c r="AB1728" i="5"/>
  <c r="S1737" i="5"/>
  <c r="S1739" i="5"/>
  <c r="S1757" i="5"/>
  <c r="AB1758" i="5"/>
  <c r="AB1765" i="5"/>
  <c r="AB1769" i="5"/>
  <c r="AB1773" i="5"/>
  <c r="AB1781" i="5"/>
  <c r="S1783" i="5"/>
  <c r="AB1794" i="5"/>
  <c r="S1798" i="5"/>
  <c r="S1818" i="5"/>
  <c r="AB1820" i="5"/>
  <c r="X1824" i="5"/>
  <c r="I1824" i="5"/>
  <c r="S1830" i="5"/>
  <c r="F1844" i="5"/>
  <c r="AB1855" i="5"/>
  <c r="F1855" i="5"/>
  <c r="I1881" i="5"/>
  <c r="R1881" i="5"/>
  <c r="J1881" i="5"/>
  <c r="J1897" i="5"/>
  <c r="H1901" i="5"/>
  <c r="R1912" i="5"/>
  <c r="I1912" i="5"/>
  <c r="H1921" i="5"/>
  <c r="F1921" i="5"/>
  <c r="X1921" i="5"/>
  <c r="R1921" i="5"/>
  <c r="J1921" i="5"/>
  <c r="I1929" i="5"/>
  <c r="H1929" i="5"/>
  <c r="F1929" i="5"/>
  <c r="X1929" i="5"/>
  <c r="R1929" i="5"/>
  <c r="I1964" i="5"/>
  <c r="H1964" i="5"/>
  <c r="F1964" i="5"/>
  <c r="X1969" i="5"/>
  <c r="R1969" i="5"/>
  <c r="J1969" i="5"/>
  <c r="I1969" i="5"/>
  <c r="H1969" i="5"/>
  <c r="AB1972" i="5"/>
  <c r="I2033" i="5"/>
  <c r="F2033" i="5"/>
  <c r="X2033" i="5"/>
  <c r="R2033" i="5"/>
  <c r="J2033" i="5"/>
  <c r="H2033" i="5"/>
  <c r="X2041" i="5"/>
  <c r="R2041" i="5"/>
  <c r="H2041" i="5"/>
  <c r="J2041" i="5"/>
  <c r="I2041" i="5"/>
  <c r="F2041" i="5"/>
  <c r="X2057" i="5"/>
  <c r="R2057" i="5"/>
  <c r="J2057" i="5"/>
  <c r="F2057" i="5"/>
  <c r="I2057" i="5"/>
  <c r="H2057" i="5"/>
  <c r="AB1526" i="5"/>
  <c r="AB1585" i="5"/>
  <c r="AB1617" i="5"/>
  <c r="S1620" i="5"/>
  <c r="AB1667" i="5"/>
  <c r="S1691" i="5"/>
  <c r="F1709" i="5"/>
  <c r="AB1711" i="5"/>
  <c r="J1712" i="5"/>
  <c r="F1717" i="5"/>
  <c r="S1731" i="5"/>
  <c r="S1755" i="5"/>
  <c r="S1771" i="5"/>
  <c r="AB1785" i="5"/>
  <c r="S1787" i="5"/>
  <c r="AB1795" i="5"/>
  <c r="AB1798" i="5"/>
  <c r="S1802" i="5"/>
  <c r="S1810" i="5"/>
  <c r="AB1812" i="5"/>
  <c r="R1844" i="5"/>
  <c r="S1847" i="5"/>
  <c r="AB1859" i="5"/>
  <c r="S1882" i="5"/>
  <c r="R1885" i="5"/>
  <c r="J1885" i="5"/>
  <c r="I1885" i="5"/>
  <c r="H1885" i="5"/>
  <c r="F1885" i="5"/>
  <c r="S1895" i="5"/>
  <c r="AB1901" i="5"/>
  <c r="AB1906" i="5"/>
  <c r="S1906" i="5"/>
  <c r="J1929" i="5"/>
  <c r="AB1935" i="5"/>
  <c r="S1935" i="5"/>
  <c r="F1969" i="5"/>
  <c r="X1977" i="5"/>
  <c r="J1977" i="5"/>
  <c r="R1977" i="5"/>
  <c r="I1977" i="5"/>
  <c r="H1977" i="5"/>
  <c r="F1977" i="5"/>
  <c r="J1985" i="5"/>
  <c r="X1985" i="5"/>
  <c r="I1985" i="5"/>
  <c r="H1985" i="5"/>
  <c r="F1985" i="5"/>
  <c r="R1997" i="5"/>
  <c r="J1997" i="5"/>
  <c r="F1997" i="5"/>
  <c r="I1997" i="5"/>
  <c r="H1997" i="5"/>
  <c r="X1997" i="5"/>
  <c r="F2023" i="5"/>
  <c r="J1913" i="5"/>
  <c r="I1913" i="5"/>
  <c r="H1913" i="5"/>
  <c r="F1913" i="5"/>
  <c r="R1925" i="5"/>
  <c r="J1925" i="5"/>
  <c r="I1925" i="5"/>
  <c r="F1925" i="5"/>
  <c r="X1925" i="5"/>
  <c r="I1932" i="5"/>
  <c r="H1932" i="5"/>
  <c r="F1932" i="5"/>
  <c r="I1960" i="5"/>
  <c r="H1960" i="5"/>
  <c r="F1960" i="5"/>
  <c r="I1965" i="5"/>
  <c r="H1965" i="5"/>
  <c r="F1965" i="5"/>
  <c r="X1965" i="5"/>
  <c r="R1965" i="5"/>
  <c r="S1978" i="5"/>
  <c r="F1980" i="5"/>
  <c r="I1980" i="5"/>
  <c r="H1980" i="5"/>
  <c r="I2008" i="5"/>
  <c r="H2008" i="5"/>
  <c r="F2008" i="5"/>
  <c r="F2036" i="5"/>
  <c r="I2036" i="5"/>
  <c r="H2036" i="5"/>
  <c r="S1832" i="5"/>
  <c r="J1836" i="5"/>
  <c r="AB1843" i="5"/>
  <c r="J1874" i="5"/>
  <c r="AB1885" i="5"/>
  <c r="R1889" i="5"/>
  <c r="R1905" i="5"/>
  <c r="I1909" i="5"/>
  <c r="F1917" i="5"/>
  <c r="AB1919" i="5"/>
  <c r="AB1932" i="5"/>
  <c r="J1937" i="5"/>
  <c r="AB1939" i="5"/>
  <c r="F1953" i="5"/>
  <c r="F1957" i="5"/>
  <c r="F1959" i="5"/>
  <c r="AB1964" i="5"/>
  <c r="H1968" i="5"/>
  <c r="I1973" i="5"/>
  <c r="AB1983" i="5"/>
  <c r="S1983" i="5"/>
  <c r="I1984" i="5"/>
  <c r="AB1994" i="5"/>
  <c r="AB1998" i="5"/>
  <c r="S1998" i="5"/>
  <c r="F2017" i="5"/>
  <c r="X2045" i="5"/>
  <c r="AB2052" i="5"/>
  <c r="AB2081" i="5"/>
  <c r="S2088" i="5"/>
  <c r="S2096" i="5"/>
  <c r="AB2101" i="5"/>
  <c r="R2122" i="5"/>
  <c r="I2122" i="5"/>
  <c r="H2122" i="5"/>
  <c r="I2141" i="5"/>
  <c r="F2141" i="5"/>
  <c r="S2242" i="5"/>
  <c r="AB1833" i="5"/>
  <c r="F1847" i="5"/>
  <c r="S1851" i="5"/>
  <c r="AB1879" i="5"/>
  <c r="AB1891" i="5"/>
  <c r="J1909" i="5"/>
  <c r="H1917" i="5"/>
  <c r="R1937" i="5"/>
  <c r="H1953" i="5"/>
  <c r="H1957" i="5"/>
  <c r="AB1962" i="5"/>
  <c r="I1968" i="5"/>
  <c r="AB1971" i="5"/>
  <c r="AB1980" i="5"/>
  <c r="AB1991" i="5"/>
  <c r="H1992" i="5"/>
  <c r="F2024" i="5"/>
  <c r="R2025" i="5"/>
  <c r="J2025" i="5"/>
  <c r="F2025" i="5"/>
  <c r="F2031" i="5"/>
  <c r="AB2040" i="5"/>
  <c r="H2077" i="5"/>
  <c r="AB2091" i="5"/>
  <c r="AB2096" i="5"/>
  <c r="AB2106" i="5"/>
  <c r="AB2111" i="5"/>
  <c r="S2111" i="5"/>
  <c r="F1973" i="5"/>
  <c r="R1973" i="5"/>
  <c r="R2017" i="5"/>
  <c r="I2017" i="5"/>
  <c r="H2017" i="5"/>
  <c r="I2028" i="5"/>
  <c r="S2050" i="5"/>
  <c r="X2117" i="5"/>
  <c r="I2117" i="5"/>
  <c r="F2117" i="5"/>
  <c r="S2164" i="5"/>
  <c r="AB1893" i="5"/>
  <c r="AB1955" i="5"/>
  <c r="F1972" i="5"/>
  <c r="AB1979" i="5"/>
  <c r="AB1988" i="5"/>
  <c r="R1993" i="5"/>
  <c r="H1993" i="5"/>
  <c r="AB1995" i="5"/>
  <c r="S1995" i="5"/>
  <c r="H2000" i="5"/>
  <c r="F2000" i="5"/>
  <c r="S2002" i="5"/>
  <c r="F2011" i="5"/>
  <c r="AB2023" i="5"/>
  <c r="S2023" i="5"/>
  <c r="F2028" i="5"/>
  <c r="R2045" i="5"/>
  <c r="I2045" i="5"/>
  <c r="H2045" i="5"/>
  <c r="I2129" i="5"/>
  <c r="H2129" i="5"/>
  <c r="S2234" i="5"/>
  <c r="AB1842" i="5"/>
  <c r="H1876" i="5"/>
  <c r="S1879" i="5"/>
  <c r="AB1887" i="5"/>
  <c r="AB1888" i="5"/>
  <c r="AB1899" i="5"/>
  <c r="AB1904" i="5"/>
  <c r="X1937" i="5"/>
  <c r="S1951" i="5"/>
  <c r="AB1952" i="5"/>
  <c r="S1955" i="5"/>
  <c r="AB1956" i="5"/>
  <c r="S1966" i="5"/>
  <c r="S1971" i="5"/>
  <c r="F1976" i="5"/>
  <c r="S1991" i="5"/>
  <c r="X1993" i="5"/>
  <c r="AB2000" i="5"/>
  <c r="F2004" i="5"/>
  <c r="J2013" i="5"/>
  <c r="I2013" i="5"/>
  <c r="X2013" i="5"/>
  <c r="R2016" i="5"/>
  <c r="H2028" i="5"/>
  <c r="AB2032" i="5"/>
  <c r="AB2064" i="5"/>
  <c r="AB2072" i="5"/>
  <c r="S2078" i="5"/>
  <c r="H2081" i="5"/>
  <c r="J2081" i="5"/>
  <c r="I2081" i="5"/>
  <c r="S2092" i="5"/>
  <c r="H2117" i="5"/>
  <c r="S2121" i="5"/>
  <c r="AB2121" i="5"/>
  <c r="S2177" i="5"/>
  <c r="AB2177" i="5"/>
  <c r="R2308" i="5"/>
  <c r="J2308" i="5"/>
  <c r="S1875" i="5"/>
  <c r="AB1877" i="5"/>
  <c r="H1890" i="5"/>
  <c r="H1906" i="5"/>
  <c r="X1909" i="5"/>
  <c r="S1915" i="5"/>
  <c r="S1934" i="5"/>
  <c r="F1937" i="5"/>
  <c r="AB1944" i="5"/>
  <c r="H1976" i="5"/>
  <c r="F1989" i="5"/>
  <c r="X1989" i="5"/>
  <c r="R1989" i="5"/>
  <c r="AB1992" i="5"/>
  <c r="F1993" i="5"/>
  <c r="AB2003" i="5"/>
  <c r="S2003" i="5"/>
  <c r="H2004" i="5"/>
  <c r="S2007" i="5"/>
  <c r="H2020" i="5"/>
  <c r="AB2027" i="5"/>
  <c r="S2027" i="5"/>
  <c r="S2030" i="5"/>
  <c r="H2040" i="5"/>
  <c r="S2042" i="5"/>
  <c r="J2044" i="5"/>
  <c r="H2048" i="5"/>
  <c r="F2048" i="5"/>
  <c r="AB2078" i="5"/>
  <c r="AB2084" i="5"/>
  <c r="AB2095" i="5"/>
  <c r="AB2100" i="5"/>
  <c r="R2130" i="5"/>
  <c r="I2130" i="5"/>
  <c r="H2130" i="5"/>
  <c r="AB2151" i="5"/>
  <c r="S2151" i="5"/>
  <c r="AB2165" i="5"/>
  <c r="S2244" i="5"/>
  <c r="AB2244" i="5"/>
  <c r="H2264" i="5"/>
  <c r="F2264" i="5"/>
  <c r="AB1834" i="5"/>
  <c r="AB1838" i="5"/>
  <c r="AB1856" i="5"/>
  <c r="AB1883" i="5"/>
  <c r="AB1911" i="5"/>
  <c r="S1947" i="5"/>
  <c r="AB1948" i="5"/>
  <c r="AB1954" i="5"/>
  <c r="AB1958" i="5"/>
  <c r="S1959" i="5"/>
  <c r="AB1967" i="5"/>
  <c r="X1973" i="5"/>
  <c r="AB1975" i="5"/>
  <c r="S1975" i="5"/>
  <c r="I1976" i="5"/>
  <c r="F1984" i="5"/>
  <c r="AB1990" i="5"/>
  <c r="S1990" i="5"/>
  <c r="I1993" i="5"/>
  <c r="AB1996" i="5"/>
  <c r="S1999" i="5"/>
  <c r="H2001" i="5"/>
  <c r="F2001" i="5"/>
  <c r="I2004" i="5"/>
  <c r="X2005" i="5"/>
  <c r="J2005" i="5"/>
  <c r="F2020" i="5"/>
  <c r="H2021" i="5"/>
  <c r="X2021" i="5"/>
  <c r="J2021" i="5"/>
  <c r="X2025" i="5"/>
  <c r="AB2043" i="5"/>
  <c r="I2048" i="5"/>
  <c r="R2087" i="5"/>
  <c r="X2087" i="5"/>
  <c r="R2092" i="5"/>
  <c r="F2118" i="5"/>
  <c r="I2118" i="5"/>
  <c r="R2118" i="5"/>
  <c r="AB2154" i="5"/>
  <c r="S2169" i="5"/>
  <c r="X2177" i="5"/>
  <c r="I2177" i="5"/>
  <c r="H2177" i="5"/>
  <c r="F2177" i="5"/>
  <c r="S2238" i="5"/>
  <c r="AB2011" i="5"/>
  <c r="AB2018" i="5"/>
  <c r="AB2039" i="5"/>
  <c r="AB2062" i="5"/>
  <c r="I2065" i="5"/>
  <c r="I2073" i="5"/>
  <c r="AB2080" i="5"/>
  <c r="AB2104" i="5"/>
  <c r="AB2105" i="5"/>
  <c r="AB2108" i="5"/>
  <c r="AB2110" i="5"/>
  <c r="AB2129" i="5"/>
  <c r="AB2160" i="5"/>
  <c r="S2160" i="5"/>
  <c r="J2302" i="5"/>
  <c r="I2302" i="5"/>
  <c r="F2302" i="5"/>
  <c r="R2126" i="5"/>
  <c r="J2126" i="5"/>
  <c r="AB2156" i="5"/>
  <c r="S2156" i="5"/>
  <c r="F2160" i="5"/>
  <c r="I2169" i="5"/>
  <c r="H2169" i="5"/>
  <c r="F2169" i="5"/>
  <c r="X2229" i="5"/>
  <c r="R2229" i="5"/>
  <c r="J2229" i="5"/>
  <c r="H2229" i="5"/>
  <c r="F2229" i="5"/>
  <c r="H2256" i="5"/>
  <c r="AB2116" i="5"/>
  <c r="F2116" i="5"/>
  <c r="S2124" i="5"/>
  <c r="F2132" i="5"/>
  <c r="H2137" i="5"/>
  <c r="X2161" i="5"/>
  <c r="I2241" i="5"/>
  <c r="R2241" i="5"/>
  <c r="J2241" i="5"/>
  <c r="H2241" i="5"/>
  <c r="F2241" i="5"/>
  <c r="S2281" i="5"/>
  <c r="H2353" i="5"/>
  <c r="X2353" i="5"/>
  <c r="R2353" i="5"/>
  <c r="J2353" i="5"/>
  <c r="I2353" i="5"/>
  <c r="AB2448" i="5"/>
  <c r="S2448" i="5"/>
  <c r="J2452" i="5"/>
  <c r="F2452" i="5"/>
  <c r="R2452" i="5"/>
  <c r="I2452" i="5"/>
  <c r="H2452" i="5"/>
  <c r="S2011" i="5"/>
  <c r="AB2019" i="5"/>
  <c r="AB2024" i="5"/>
  <c r="AB2047" i="5"/>
  <c r="AB2087" i="5"/>
  <c r="AB2099" i="5"/>
  <c r="AB2109" i="5"/>
  <c r="S2125" i="5"/>
  <c r="I2137" i="5"/>
  <c r="S2165" i="5"/>
  <c r="H2236" i="5"/>
  <c r="F2236" i="5"/>
  <c r="X2241" i="5"/>
  <c r="J2294" i="5"/>
  <c r="I2294" i="5"/>
  <c r="H2294" i="5"/>
  <c r="F2294" i="5"/>
  <c r="S2346" i="5"/>
  <c r="AB2346" i="5"/>
  <c r="AB2026" i="5"/>
  <c r="AB2035" i="5"/>
  <c r="AB2055" i="5"/>
  <c r="AB2070" i="5"/>
  <c r="AB2076" i="5"/>
  <c r="AB2117" i="5"/>
  <c r="I2125" i="5"/>
  <c r="X2125" i="5"/>
  <c r="S2153" i="5"/>
  <c r="AB2153" i="5"/>
  <c r="R2162" i="5"/>
  <c r="I2162" i="5"/>
  <c r="H2162" i="5"/>
  <c r="AB2204" i="5"/>
  <c r="S2228" i="5"/>
  <c r="H2260" i="5"/>
  <c r="F2260" i="5"/>
  <c r="AB2272" i="5"/>
  <c r="S2272" i="5"/>
  <c r="AB2279" i="5"/>
  <c r="S2279" i="5"/>
  <c r="X2305" i="5"/>
  <c r="J2305" i="5"/>
  <c r="H2305" i="5"/>
  <c r="F2305" i="5"/>
  <c r="J2218" i="5"/>
  <c r="H2221" i="5"/>
  <c r="AB2237" i="5"/>
  <c r="AB2241" i="5"/>
  <c r="H2257" i="5"/>
  <c r="H2261" i="5"/>
  <c r="AB2287" i="5"/>
  <c r="J2297" i="5"/>
  <c r="F2297" i="5"/>
  <c r="AB2301" i="5"/>
  <c r="I2301" i="5"/>
  <c r="AB2305" i="5"/>
  <c r="AB2309" i="5"/>
  <c r="AB2314" i="5"/>
  <c r="R2393" i="5"/>
  <c r="H2393" i="5"/>
  <c r="F2393" i="5"/>
  <c r="J2393" i="5"/>
  <c r="I2393" i="5"/>
  <c r="AB2477" i="5"/>
  <c r="S2491" i="5"/>
  <c r="AB2128" i="5"/>
  <c r="AB2130" i="5"/>
  <c r="AB2133" i="5"/>
  <c r="J2158" i="5"/>
  <c r="AB2187" i="5"/>
  <c r="S2194" i="5"/>
  <c r="S2202" i="5"/>
  <c r="S2210" i="5"/>
  <c r="R2221" i="5"/>
  <c r="AB2260" i="5"/>
  <c r="R2261" i="5"/>
  <c r="AB2264" i="5"/>
  <c r="R2273" i="5"/>
  <c r="AB2294" i="5"/>
  <c r="S2307" i="5"/>
  <c r="AB2338" i="5"/>
  <c r="R2477" i="5"/>
  <c r="F2477" i="5"/>
  <c r="X2477" i="5"/>
  <c r="J2477" i="5"/>
  <c r="I2477" i="5"/>
  <c r="H2477" i="5"/>
  <c r="H2488" i="5"/>
  <c r="F2488" i="5"/>
  <c r="AB2189" i="5"/>
  <c r="AB2218" i="5"/>
  <c r="J2309" i="5"/>
  <c r="R2351" i="5"/>
  <c r="J2351" i="5"/>
  <c r="I2351" i="5"/>
  <c r="F2351" i="5"/>
  <c r="X2351" i="5"/>
  <c r="H2355" i="5"/>
  <c r="F2355" i="5"/>
  <c r="R2355" i="5"/>
  <c r="J2355" i="5"/>
  <c r="I2355" i="5"/>
  <c r="H2425" i="5"/>
  <c r="AB2438" i="5"/>
  <c r="S2438" i="5"/>
  <c r="H2443" i="5"/>
  <c r="I2443" i="5"/>
  <c r="F2443" i="5"/>
  <c r="R2443" i="5"/>
  <c r="J2443" i="5"/>
  <c r="I2492" i="5"/>
  <c r="F2492" i="5"/>
  <c r="AB2137" i="5"/>
  <c r="I2150" i="5"/>
  <c r="F2157" i="5"/>
  <c r="S2180" i="5"/>
  <c r="S2183" i="5"/>
  <c r="S2187" i="5"/>
  <c r="AB2221" i="5"/>
  <c r="S2226" i="5"/>
  <c r="AB2248" i="5"/>
  <c r="AB2257" i="5"/>
  <c r="AB2261" i="5"/>
  <c r="AB2265" i="5"/>
  <c r="AB2275" i="5"/>
  <c r="AB2302" i="5"/>
  <c r="H2303" i="5"/>
  <c r="AB2307" i="5"/>
  <c r="X2309" i="5"/>
  <c r="J2346" i="5"/>
  <c r="I2346" i="5"/>
  <c r="F2346" i="5"/>
  <c r="H2351" i="5"/>
  <c r="X2443" i="5"/>
  <c r="H2492" i="5"/>
  <c r="AB2112" i="5"/>
  <c r="J2150" i="5"/>
  <c r="AB2185" i="5"/>
  <c r="AB2197" i="5"/>
  <c r="AB2200" i="5"/>
  <c r="AB2213" i="5"/>
  <c r="AB2216" i="5"/>
  <c r="X2221" i="5"/>
  <c r="AB2253" i="5"/>
  <c r="X2261" i="5"/>
  <c r="S2270" i="5"/>
  <c r="AB2277" i="5"/>
  <c r="AB2293" i="5"/>
  <c r="J2293" i="5"/>
  <c r="S2296" i="5"/>
  <c r="I2303" i="5"/>
  <c r="F2309" i="5"/>
  <c r="F2310" i="5"/>
  <c r="S2315" i="5"/>
  <c r="S2322" i="5"/>
  <c r="F2329" i="5"/>
  <c r="H2329" i="5"/>
  <c r="AB2345" i="5"/>
  <c r="J2359" i="5"/>
  <c r="R2359" i="5"/>
  <c r="H2359" i="5"/>
  <c r="X2359" i="5"/>
  <c r="R2385" i="5"/>
  <c r="J2385" i="5"/>
  <c r="I2385" i="5"/>
  <c r="H2385" i="5"/>
  <c r="F2385" i="5"/>
  <c r="X2385" i="5"/>
  <c r="H2429" i="5"/>
  <c r="H2441" i="5"/>
  <c r="F2441" i="5"/>
  <c r="R2441" i="5"/>
  <c r="J2441" i="5"/>
  <c r="I2441" i="5"/>
  <c r="X2451" i="5"/>
  <c r="F2451" i="5"/>
  <c r="R2461" i="5"/>
  <c r="I2461" i="5"/>
  <c r="F2461" i="5"/>
  <c r="X2461" i="5"/>
  <c r="AB2127" i="5"/>
  <c r="S2128" i="5"/>
  <c r="S2152" i="5"/>
  <c r="AB2184" i="5"/>
  <c r="AB2188" i="5"/>
  <c r="AB2192" i="5"/>
  <c r="AB2205" i="5"/>
  <c r="AB2208" i="5"/>
  <c r="H2218" i="5"/>
  <c r="F2221" i="5"/>
  <c r="R2232" i="5"/>
  <c r="AB2240" i="5"/>
  <c r="AB2249" i="5"/>
  <c r="F2261" i="5"/>
  <c r="AB2274" i="5"/>
  <c r="S2280" i="5"/>
  <c r="S2283" i="5"/>
  <c r="AB2288" i="5"/>
  <c r="S2294" i="5"/>
  <c r="S2300" i="5"/>
  <c r="AB2306" i="5"/>
  <c r="S2309" i="5"/>
  <c r="S2313" i="5"/>
  <c r="F2317" i="5"/>
  <c r="AB2322" i="5"/>
  <c r="AB2326" i="5"/>
  <c r="S2338" i="5"/>
  <c r="I2359" i="5"/>
  <c r="J2367" i="5"/>
  <c r="R2367" i="5"/>
  <c r="I2367" i="5"/>
  <c r="X2367" i="5"/>
  <c r="J2375" i="5"/>
  <c r="R2375" i="5"/>
  <c r="H2375" i="5"/>
  <c r="X2375" i="5"/>
  <c r="AB2410" i="5"/>
  <c r="F2429" i="5"/>
  <c r="X2441" i="5"/>
  <c r="H2461" i="5"/>
  <c r="AB2161" i="5"/>
  <c r="AB2180" i="5"/>
  <c r="AB2181" i="5"/>
  <c r="AB2212" i="5"/>
  <c r="AB2245" i="5"/>
  <c r="X2249" i="5"/>
  <c r="AB2268" i="5"/>
  <c r="X2273" i="5"/>
  <c r="F2282" i="5"/>
  <c r="AB2313" i="5"/>
  <c r="AB2316" i="5"/>
  <c r="X2333" i="5"/>
  <c r="H2333" i="5"/>
  <c r="S2345" i="5"/>
  <c r="H2367" i="5"/>
  <c r="I2375" i="5"/>
  <c r="S2381" i="5"/>
  <c r="S2424" i="5"/>
  <c r="AB2442" i="5"/>
  <c r="S2442" i="5"/>
  <c r="AB2452" i="5"/>
  <c r="AB2461" i="5"/>
  <c r="AB2492" i="5"/>
  <c r="R2494" i="5"/>
  <c r="I2364" i="5"/>
  <c r="I2365" i="5"/>
  <c r="I2372" i="5"/>
  <c r="I2380" i="5"/>
  <c r="I2382" i="5"/>
  <c r="H2481" i="5"/>
  <c r="AB2484" i="5"/>
  <c r="AB2489" i="5"/>
  <c r="AB2296" i="5"/>
  <c r="R2330" i="5"/>
  <c r="R2334" i="5"/>
  <c r="AB2342" i="5"/>
  <c r="X2345" i="5"/>
  <c r="S2349" i="5"/>
  <c r="H2350" i="5"/>
  <c r="AB2360" i="5"/>
  <c r="J2364" i="5"/>
  <c r="J2365" i="5"/>
  <c r="AB2368" i="5"/>
  <c r="J2372" i="5"/>
  <c r="AB2376" i="5"/>
  <c r="J2380" i="5"/>
  <c r="J2382" i="5"/>
  <c r="AB2385" i="5"/>
  <c r="J2390" i="5"/>
  <c r="AB2397" i="5"/>
  <c r="S2400" i="5"/>
  <c r="R2409" i="5"/>
  <c r="AB2426" i="5"/>
  <c r="AB2445" i="5"/>
  <c r="J2450" i="5"/>
  <c r="AB2454" i="5"/>
  <c r="J2466" i="5"/>
  <c r="AB2469" i="5"/>
  <c r="I2481" i="5"/>
  <c r="AB2483" i="5"/>
  <c r="F2484" i="5"/>
  <c r="AB2330" i="5"/>
  <c r="AB2334" i="5"/>
  <c r="F2338" i="5"/>
  <c r="AB2339" i="5"/>
  <c r="F2342" i="5"/>
  <c r="F2345" i="5"/>
  <c r="I2350" i="5"/>
  <c r="AB2357" i="5"/>
  <c r="R2364" i="5"/>
  <c r="R2372" i="5"/>
  <c r="R2380" i="5"/>
  <c r="S2395" i="5"/>
  <c r="AB2430" i="5"/>
  <c r="S2439" i="5"/>
  <c r="AB2446" i="5"/>
  <c r="H2458" i="5"/>
  <c r="X2469" i="5"/>
  <c r="AB2300" i="5"/>
  <c r="AB2308" i="5"/>
  <c r="AB2318" i="5"/>
  <c r="H2338" i="5"/>
  <c r="S2339" i="5"/>
  <c r="H2342" i="5"/>
  <c r="S2350" i="5"/>
  <c r="AB2398" i="5"/>
  <c r="AB2403" i="5"/>
  <c r="S2446" i="5"/>
  <c r="AB2451" i="5"/>
  <c r="J2458" i="5"/>
  <c r="AB2462" i="5"/>
  <c r="AB2464" i="5"/>
  <c r="AB2471" i="5"/>
  <c r="AB2473" i="5"/>
  <c r="S2474" i="5"/>
  <c r="I2484" i="5"/>
  <c r="H2503" i="5"/>
  <c r="AB2386" i="5"/>
  <c r="I2433" i="5"/>
  <c r="H2469" i="5"/>
  <c r="S2472" i="5"/>
  <c r="J2484" i="5"/>
  <c r="AB2488" i="5"/>
  <c r="J2338" i="5"/>
  <c r="J2342" i="5"/>
  <c r="AB2350" i="5"/>
  <c r="AB2354" i="5"/>
  <c r="X2365" i="5"/>
  <c r="AB2387" i="5"/>
  <c r="AB2396" i="5"/>
  <c r="S2403" i="5"/>
  <c r="AB2414" i="5"/>
  <c r="AB2425" i="5"/>
  <c r="J2433" i="5"/>
  <c r="AB2436" i="5"/>
  <c r="S2456" i="5"/>
  <c r="AB2457" i="5"/>
  <c r="S2458" i="5"/>
  <c r="I2469" i="5"/>
  <c r="S2471" i="5"/>
  <c r="AB2472" i="5"/>
  <c r="AB2504" i="5"/>
  <c r="F19" i="6"/>
  <c r="X341" i="5"/>
  <c r="X304" i="5"/>
  <c r="AB23" i="5"/>
  <c r="X28" i="5"/>
  <c r="AB115" i="5"/>
  <c r="F146" i="5"/>
  <c r="R146" i="5"/>
  <c r="J146" i="5"/>
  <c r="J149" i="5"/>
  <c r="I149" i="5"/>
  <c r="H149" i="5"/>
  <c r="AB179" i="5"/>
  <c r="AB201" i="5"/>
  <c r="H234" i="5"/>
  <c r="F234" i="5"/>
  <c r="R234" i="5"/>
  <c r="J234" i="5"/>
  <c r="I234" i="5"/>
  <c r="H254" i="5"/>
  <c r="F254" i="5"/>
  <c r="X254" i="5"/>
  <c r="R254" i="5"/>
  <c r="J254" i="5"/>
  <c r="I254" i="5"/>
  <c r="H286" i="5"/>
  <c r="F286" i="5"/>
  <c r="X286" i="5"/>
  <c r="R286" i="5"/>
  <c r="J286" i="5"/>
  <c r="I286" i="5"/>
  <c r="AB320" i="5"/>
  <c r="AB412" i="5"/>
  <c r="AB105" i="5"/>
  <c r="F114" i="5"/>
  <c r="R114" i="5"/>
  <c r="J114" i="5"/>
  <c r="J117" i="5"/>
  <c r="I117" i="5"/>
  <c r="H117" i="5"/>
  <c r="AB137" i="5"/>
  <c r="AB147" i="5"/>
  <c r="AB169" i="5"/>
  <c r="F178" i="5"/>
  <c r="R178" i="5"/>
  <c r="J178" i="5"/>
  <c r="J181" i="5"/>
  <c r="I181" i="5"/>
  <c r="H181" i="5"/>
  <c r="J209" i="5"/>
  <c r="I209" i="5"/>
  <c r="H209" i="5"/>
  <c r="AB240" i="5"/>
  <c r="H270" i="5"/>
  <c r="F270" i="5"/>
  <c r="X270" i="5"/>
  <c r="R270" i="5"/>
  <c r="J270" i="5"/>
  <c r="I270" i="5"/>
  <c r="R311" i="5"/>
  <c r="H311" i="5"/>
  <c r="I311" i="5"/>
  <c r="F311" i="5"/>
  <c r="J311" i="5"/>
  <c r="R5" i="5"/>
  <c r="H6" i="5"/>
  <c r="I19" i="5"/>
  <c r="AB20" i="5"/>
  <c r="R21" i="5"/>
  <c r="H22" i="5"/>
  <c r="I27" i="5"/>
  <c r="AB28" i="5"/>
  <c r="R29" i="5"/>
  <c r="H30" i="5"/>
  <c r="F33" i="5"/>
  <c r="F34" i="5"/>
  <c r="J34" i="5"/>
  <c r="AB34" i="5"/>
  <c r="I36" i="5"/>
  <c r="F37" i="5"/>
  <c r="F38" i="5"/>
  <c r="J38" i="5"/>
  <c r="AB38" i="5"/>
  <c r="I40" i="5"/>
  <c r="F41" i="5"/>
  <c r="F42" i="5"/>
  <c r="J42" i="5"/>
  <c r="AB42" i="5"/>
  <c r="I44" i="5"/>
  <c r="F45" i="5"/>
  <c r="F46" i="5"/>
  <c r="J46" i="5"/>
  <c r="AB46" i="5"/>
  <c r="I48" i="5"/>
  <c r="F49" i="5"/>
  <c r="F50" i="5"/>
  <c r="J50" i="5"/>
  <c r="AB50" i="5"/>
  <c r="I52" i="5"/>
  <c r="F53" i="5"/>
  <c r="F54" i="5"/>
  <c r="J54" i="5"/>
  <c r="AB54" i="5"/>
  <c r="I56" i="5"/>
  <c r="F57" i="5"/>
  <c r="F58" i="5"/>
  <c r="J58" i="5"/>
  <c r="AB58" i="5"/>
  <c r="I60" i="5"/>
  <c r="F61" i="5"/>
  <c r="F62" i="5"/>
  <c r="J62" i="5"/>
  <c r="AB62" i="5"/>
  <c r="I64" i="5"/>
  <c r="F65" i="5"/>
  <c r="F66" i="5"/>
  <c r="J66" i="5"/>
  <c r="AB66" i="5"/>
  <c r="I68" i="5"/>
  <c r="F69" i="5"/>
  <c r="F70" i="5"/>
  <c r="J70" i="5"/>
  <c r="AB70" i="5"/>
  <c r="I72" i="5"/>
  <c r="F73" i="5"/>
  <c r="F74" i="5"/>
  <c r="J74" i="5"/>
  <c r="AB74" i="5"/>
  <c r="I76" i="5"/>
  <c r="F77" i="5"/>
  <c r="F78" i="5"/>
  <c r="J78" i="5"/>
  <c r="AB78" i="5"/>
  <c r="I80" i="5"/>
  <c r="F81" i="5"/>
  <c r="F82" i="5"/>
  <c r="J82" i="5"/>
  <c r="AB82" i="5"/>
  <c r="I84" i="5"/>
  <c r="F85" i="5"/>
  <c r="F86" i="5"/>
  <c r="J86" i="5"/>
  <c r="AB86" i="5"/>
  <c r="I88" i="5"/>
  <c r="F89" i="5"/>
  <c r="F90" i="5"/>
  <c r="J90" i="5"/>
  <c r="AB90" i="5"/>
  <c r="I92" i="5"/>
  <c r="F93" i="5"/>
  <c r="F94" i="5"/>
  <c r="J94" i="5"/>
  <c r="AB94" i="5"/>
  <c r="I96" i="5"/>
  <c r="F97" i="5"/>
  <c r="F98" i="5"/>
  <c r="J98" i="5"/>
  <c r="AB98" i="5"/>
  <c r="AB104" i="5"/>
  <c r="AB117" i="5"/>
  <c r="H122" i="5"/>
  <c r="X125" i="5"/>
  <c r="F126" i="5"/>
  <c r="R126" i="5"/>
  <c r="J126" i="5"/>
  <c r="AB127" i="5"/>
  <c r="J129" i="5"/>
  <c r="I129" i="5"/>
  <c r="H129" i="5"/>
  <c r="AB136" i="5"/>
  <c r="AB149" i="5"/>
  <c r="H154" i="5"/>
  <c r="X157" i="5"/>
  <c r="F158" i="5"/>
  <c r="R158" i="5"/>
  <c r="J158" i="5"/>
  <c r="AB159" i="5"/>
  <c r="J161" i="5"/>
  <c r="I161" i="5"/>
  <c r="H161" i="5"/>
  <c r="AB168" i="5"/>
  <c r="X178" i="5"/>
  <c r="AB181" i="5"/>
  <c r="H186" i="5"/>
  <c r="F190" i="5"/>
  <c r="R190" i="5"/>
  <c r="J190" i="5"/>
  <c r="AB191" i="5"/>
  <c r="J193" i="5"/>
  <c r="I193" i="5"/>
  <c r="H193" i="5"/>
  <c r="AB200" i="5"/>
  <c r="F218" i="5"/>
  <c r="R218" i="5"/>
  <c r="J218" i="5"/>
  <c r="I218" i="5"/>
  <c r="AB220" i="5"/>
  <c r="H238" i="5"/>
  <c r="F238" i="5"/>
  <c r="X238" i="5"/>
  <c r="R238" i="5"/>
  <c r="J238" i="5"/>
  <c r="I238" i="5"/>
  <c r="AB244" i="5"/>
  <c r="AB260" i="5"/>
  <c r="AB276" i="5"/>
  <c r="AB292" i="5"/>
  <c r="AB5" i="5"/>
  <c r="I6" i="5"/>
  <c r="F18" i="5"/>
  <c r="J18" i="5"/>
  <c r="AB21" i="5"/>
  <c r="F26" i="5"/>
  <c r="J26" i="5"/>
  <c r="AB29" i="5"/>
  <c r="AB35" i="5"/>
  <c r="AB39" i="5"/>
  <c r="AB43" i="5"/>
  <c r="AB47" i="5"/>
  <c r="AB51" i="5"/>
  <c r="AB55" i="5"/>
  <c r="AB59" i="5"/>
  <c r="AB63" i="5"/>
  <c r="AB67" i="5"/>
  <c r="AB71" i="5"/>
  <c r="AB75" i="5"/>
  <c r="AB79" i="5"/>
  <c r="AB83" i="5"/>
  <c r="AB87" i="5"/>
  <c r="AB91" i="5"/>
  <c r="AB95" i="5"/>
  <c r="AB99" i="5"/>
  <c r="F106" i="5"/>
  <c r="R106" i="5"/>
  <c r="J106" i="5"/>
  <c r="AB107" i="5"/>
  <c r="J109" i="5"/>
  <c r="I109" i="5"/>
  <c r="H109" i="5"/>
  <c r="AB116" i="5"/>
  <c r="F125" i="5"/>
  <c r="AB129" i="5"/>
  <c r="F138" i="5"/>
  <c r="R138" i="5"/>
  <c r="J138" i="5"/>
  <c r="AB139" i="5"/>
  <c r="J141" i="5"/>
  <c r="I141" i="5"/>
  <c r="H141" i="5"/>
  <c r="AB148" i="5"/>
  <c r="F157" i="5"/>
  <c r="AB161" i="5"/>
  <c r="F170" i="5"/>
  <c r="R170" i="5"/>
  <c r="J170" i="5"/>
  <c r="AB171" i="5"/>
  <c r="J173" i="5"/>
  <c r="I173" i="5"/>
  <c r="H173" i="5"/>
  <c r="AB180" i="5"/>
  <c r="AB193" i="5"/>
  <c r="F202" i="5"/>
  <c r="R202" i="5"/>
  <c r="J202" i="5"/>
  <c r="AB203" i="5"/>
  <c r="J205" i="5"/>
  <c r="I205" i="5"/>
  <c r="H205" i="5"/>
  <c r="AB209" i="5"/>
  <c r="F210" i="5"/>
  <c r="R210" i="5"/>
  <c r="J210" i="5"/>
  <c r="I210" i="5"/>
  <c r="R221" i="5"/>
  <c r="J221" i="5"/>
  <c r="I221" i="5"/>
  <c r="H221" i="5"/>
  <c r="H242" i="5"/>
  <c r="F242" i="5"/>
  <c r="R242" i="5"/>
  <c r="J242" i="5"/>
  <c r="I242" i="5"/>
  <c r="H258" i="5"/>
  <c r="F258" i="5"/>
  <c r="X258" i="5"/>
  <c r="R258" i="5"/>
  <c r="J258" i="5"/>
  <c r="I258" i="5"/>
  <c r="H274" i="5"/>
  <c r="F274" i="5"/>
  <c r="X274" i="5"/>
  <c r="R274" i="5"/>
  <c r="J274" i="5"/>
  <c r="I274" i="5"/>
  <c r="R323" i="5"/>
  <c r="H323" i="5"/>
  <c r="J323" i="5"/>
  <c r="I323" i="5"/>
  <c r="F323" i="5"/>
  <c r="AB360" i="5"/>
  <c r="X371" i="5"/>
  <c r="R371" i="5"/>
  <c r="J371" i="5"/>
  <c r="H371" i="5"/>
  <c r="I371" i="5"/>
  <c r="F371" i="5"/>
  <c r="R383" i="5"/>
  <c r="J383" i="5"/>
  <c r="H383" i="5"/>
  <c r="I383" i="5"/>
  <c r="F383" i="5"/>
  <c r="AB119" i="5"/>
  <c r="AB151" i="5"/>
  <c r="J153" i="5"/>
  <c r="I153" i="5"/>
  <c r="H153" i="5"/>
  <c r="AB173" i="5"/>
  <c r="H178" i="5"/>
  <c r="X181" i="5"/>
  <c r="F182" i="5"/>
  <c r="R182" i="5"/>
  <c r="J182" i="5"/>
  <c r="AB183" i="5"/>
  <c r="J185" i="5"/>
  <c r="I185" i="5"/>
  <c r="H185" i="5"/>
  <c r="AB205" i="5"/>
  <c r="AB212" i="5"/>
  <c r="AB248" i="5"/>
  <c r="AB264" i="5"/>
  <c r="AB280" i="5"/>
  <c r="AB296" i="5"/>
  <c r="R319" i="5"/>
  <c r="H319" i="5"/>
  <c r="I319" i="5"/>
  <c r="F319" i="5"/>
  <c r="J319" i="5"/>
  <c r="AB328" i="5"/>
  <c r="X351" i="5"/>
  <c r="R351" i="5"/>
  <c r="J351" i="5"/>
  <c r="H351" i="5"/>
  <c r="I351" i="5"/>
  <c r="F351" i="5"/>
  <c r="AB358" i="5"/>
  <c r="J28" i="5"/>
  <c r="F28" i="5"/>
  <c r="H20" i="5"/>
  <c r="H114" i="5"/>
  <c r="F118" i="5"/>
  <c r="R118" i="5"/>
  <c r="J118" i="5"/>
  <c r="I20" i="5"/>
  <c r="J24" i="5"/>
  <c r="F24" i="5"/>
  <c r="I28" i="5"/>
  <c r="J32" i="5"/>
  <c r="F32" i="5"/>
  <c r="J101" i="5"/>
  <c r="I101" i="5"/>
  <c r="H101" i="5"/>
  <c r="I114" i="5"/>
  <c r="F117" i="5"/>
  <c r="AB121" i="5"/>
  <c r="F130" i="5"/>
  <c r="R130" i="5"/>
  <c r="J130" i="5"/>
  <c r="AB131" i="5"/>
  <c r="J133" i="5"/>
  <c r="I133" i="5"/>
  <c r="H133" i="5"/>
  <c r="I146" i="5"/>
  <c r="F149" i="5"/>
  <c r="AB153" i="5"/>
  <c r="F162" i="5"/>
  <c r="R162" i="5"/>
  <c r="J162" i="5"/>
  <c r="AB163" i="5"/>
  <c r="J165" i="5"/>
  <c r="I165" i="5"/>
  <c r="H165" i="5"/>
  <c r="I178" i="5"/>
  <c r="F181" i="5"/>
  <c r="AB185" i="5"/>
  <c r="AB195" i="5"/>
  <c r="J197" i="5"/>
  <c r="I197" i="5"/>
  <c r="H197" i="5"/>
  <c r="F206" i="5"/>
  <c r="R206" i="5"/>
  <c r="J206" i="5"/>
  <c r="I206" i="5"/>
  <c r="X209" i="5"/>
  <c r="R213" i="5"/>
  <c r="J213" i="5"/>
  <c r="I213" i="5"/>
  <c r="H213" i="5"/>
  <c r="F222" i="5"/>
  <c r="X222" i="5"/>
  <c r="R222" i="5"/>
  <c r="J222" i="5"/>
  <c r="I222" i="5"/>
  <c r="AB224" i="5"/>
  <c r="H246" i="5"/>
  <c r="F246" i="5"/>
  <c r="R246" i="5"/>
  <c r="J246" i="5"/>
  <c r="I246" i="5"/>
  <c r="H278" i="5"/>
  <c r="F278" i="5"/>
  <c r="R278" i="5"/>
  <c r="J278" i="5"/>
  <c r="I278" i="5"/>
  <c r="H294" i="5"/>
  <c r="F294" i="5"/>
  <c r="X294" i="5"/>
  <c r="R294" i="5"/>
  <c r="J294" i="5"/>
  <c r="I294" i="5"/>
  <c r="R307" i="5"/>
  <c r="H307" i="5"/>
  <c r="J307" i="5"/>
  <c r="I307" i="5"/>
  <c r="F307" i="5"/>
  <c r="X307" i="5"/>
  <c r="AB408" i="5"/>
  <c r="H28" i="5"/>
  <c r="AB109" i="5"/>
  <c r="X117" i="5"/>
  <c r="J121" i="5"/>
  <c r="I121" i="5"/>
  <c r="H121" i="5"/>
  <c r="AB141" i="5"/>
  <c r="H146" i="5"/>
  <c r="F150" i="5"/>
  <c r="R150" i="5"/>
  <c r="J150" i="5"/>
  <c r="AB19" i="5"/>
  <c r="AB27" i="5"/>
  <c r="X29" i="5"/>
  <c r="F5" i="5"/>
  <c r="H18" i="5"/>
  <c r="F21" i="5"/>
  <c r="X24" i="5"/>
  <c r="H26" i="5"/>
  <c r="R28" i="5"/>
  <c r="F29" i="5"/>
  <c r="X32" i="5"/>
  <c r="AB36" i="5"/>
  <c r="AB40" i="5"/>
  <c r="AB44" i="5"/>
  <c r="AB48" i="5"/>
  <c r="AB52" i="5"/>
  <c r="AB56" i="5"/>
  <c r="AB60" i="5"/>
  <c r="AB64" i="5"/>
  <c r="AB68" i="5"/>
  <c r="AB72" i="5"/>
  <c r="AB76" i="5"/>
  <c r="AB80" i="5"/>
  <c r="AB84" i="5"/>
  <c r="AB88" i="5"/>
  <c r="AB92" i="5"/>
  <c r="AB96" i="5"/>
  <c r="AB100" i="5"/>
  <c r="AB101" i="5"/>
  <c r="H106" i="5"/>
  <c r="X109" i="5"/>
  <c r="F110" i="5"/>
  <c r="R110" i="5"/>
  <c r="J110" i="5"/>
  <c r="AB111" i="5"/>
  <c r="J113" i="5"/>
  <c r="I113" i="5"/>
  <c r="H113" i="5"/>
  <c r="AB120" i="5"/>
  <c r="AB133" i="5"/>
  <c r="H138" i="5"/>
  <c r="X141" i="5"/>
  <c r="F142" i="5"/>
  <c r="R142" i="5"/>
  <c r="J142" i="5"/>
  <c r="AB143" i="5"/>
  <c r="J145" i="5"/>
  <c r="I145" i="5"/>
  <c r="H145" i="5"/>
  <c r="AB152" i="5"/>
  <c r="AB165" i="5"/>
  <c r="H170" i="5"/>
  <c r="X173" i="5"/>
  <c r="F174" i="5"/>
  <c r="R174" i="5"/>
  <c r="J174" i="5"/>
  <c r="AB175" i="5"/>
  <c r="J177" i="5"/>
  <c r="I177" i="5"/>
  <c r="H177" i="5"/>
  <c r="AB184" i="5"/>
  <c r="AB197" i="5"/>
  <c r="H202" i="5"/>
  <c r="X205" i="5"/>
  <c r="AB208" i="5"/>
  <c r="F209" i="5"/>
  <c r="H210" i="5"/>
  <c r="AB228" i="5"/>
  <c r="AB252" i="5"/>
  <c r="AB268" i="5"/>
  <c r="AB284" i="5"/>
  <c r="AB300" i="5"/>
  <c r="AB303" i="5"/>
  <c r="AB312" i="5"/>
  <c r="R331" i="5"/>
  <c r="H331" i="5"/>
  <c r="J331" i="5"/>
  <c r="I331" i="5"/>
  <c r="F331" i="5"/>
  <c r="X384" i="5"/>
  <c r="J384" i="5"/>
  <c r="R384" i="5"/>
  <c r="I384" i="5"/>
  <c r="H384" i="5"/>
  <c r="F384" i="5"/>
  <c r="AB402" i="5"/>
  <c r="J20" i="5"/>
  <c r="F20" i="5"/>
  <c r="AB31" i="5"/>
  <c r="F22" i="5"/>
  <c r="J22" i="5"/>
  <c r="AB25" i="5"/>
  <c r="J33" i="5"/>
  <c r="H33" i="5"/>
  <c r="AB37" i="5"/>
  <c r="J40" i="5"/>
  <c r="H40" i="5"/>
  <c r="F40" i="5"/>
  <c r="J41" i="5"/>
  <c r="H41" i="5"/>
  <c r="AB45" i="5"/>
  <c r="J48" i="5"/>
  <c r="H48" i="5"/>
  <c r="F48" i="5"/>
  <c r="J49" i="5"/>
  <c r="H49" i="5"/>
  <c r="AB53" i="5"/>
  <c r="J53" i="5"/>
  <c r="H53" i="5"/>
  <c r="AB57" i="5"/>
  <c r="J57" i="5"/>
  <c r="H57" i="5"/>
  <c r="AB61" i="5"/>
  <c r="AB65" i="5"/>
  <c r="AB69" i="5"/>
  <c r="AB73" i="5"/>
  <c r="J76" i="5"/>
  <c r="H76" i="5"/>
  <c r="F76" i="5"/>
  <c r="J77" i="5"/>
  <c r="H77" i="5"/>
  <c r="AB81" i="5"/>
  <c r="J84" i="5"/>
  <c r="H84" i="5"/>
  <c r="F84" i="5"/>
  <c r="J85" i="5"/>
  <c r="H85" i="5"/>
  <c r="AB89" i="5"/>
  <c r="J92" i="5"/>
  <c r="H92" i="5"/>
  <c r="F92" i="5"/>
  <c r="J93" i="5"/>
  <c r="H93" i="5"/>
  <c r="J96" i="5"/>
  <c r="H96" i="5"/>
  <c r="F96" i="5"/>
  <c r="J97" i="5"/>
  <c r="H97" i="5"/>
  <c r="AB113" i="5"/>
  <c r="R117" i="5"/>
  <c r="AB123" i="5"/>
  <c r="AB145" i="5"/>
  <c r="R149" i="5"/>
  <c r="H150" i="5"/>
  <c r="X153" i="5"/>
  <c r="F154" i="5"/>
  <c r="R154" i="5"/>
  <c r="J154" i="5"/>
  <c r="AB155" i="5"/>
  <c r="J157" i="5"/>
  <c r="I157" i="5"/>
  <c r="H157" i="5"/>
  <c r="AB177" i="5"/>
  <c r="R181" i="5"/>
  <c r="H182" i="5"/>
  <c r="X185" i="5"/>
  <c r="F186" i="5"/>
  <c r="R186" i="5"/>
  <c r="J186" i="5"/>
  <c r="AB187" i="5"/>
  <c r="R209" i="5"/>
  <c r="F214" i="5"/>
  <c r="R214" i="5"/>
  <c r="J214" i="5"/>
  <c r="I214" i="5"/>
  <c r="AB216" i="5"/>
  <c r="H226" i="5"/>
  <c r="F226" i="5"/>
  <c r="R226" i="5"/>
  <c r="J226" i="5"/>
  <c r="I226" i="5"/>
  <c r="AB232" i="5"/>
  <c r="H250" i="5"/>
  <c r="F250" i="5"/>
  <c r="R250" i="5"/>
  <c r="J250" i="5"/>
  <c r="I250" i="5"/>
  <c r="H266" i="5"/>
  <c r="F266" i="5"/>
  <c r="X266" i="5"/>
  <c r="R266" i="5"/>
  <c r="J266" i="5"/>
  <c r="I266" i="5"/>
  <c r="H282" i="5"/>
  <c r="F282" i="5"/>
  <c r="R282" i="5"/>
  <c r="J282" i="5"/>
  <c r="I282" i="5"/>
  <c r="H298" i="5"/>
  <c r="F298" i="5"/>
  <c r="X298" i="5"/>
  <c r="R298" i="5"/>
  <c r="J298" i="5"/>
  <c r="I298" i="5"/>
  <c r="R327" i="5"/>
  <c r="H327" i="5"/>
  <c r="I327" i="5"/>
  <c r="F327" i="5"/>
  <c r="J327" i="5"/>
  <c r="X352" i="5"/>
  <c r="J352" i="5"/>
  <c r="R352" i="5"/>
  <c r="I352" i="5"/>
  <c r="H352" i="5"/>
  <c r="F352" i="5"/>
  <c r="AB361" i="5"/>
  <c r="I470" i="5"/>
  <c r="H470" i="5"/>
  <c r="F470" i="5"/>
  <c r="X470" i="5"/>
  <c r="R470" i="5"/>
  <c r="J470" i="5"/>
  <c r="I494" i="5"/>
  <c r="H494" i="5"/>
  <c r="X494" i="5"/>
  <c r="R494" i="5"/>
  <c r="J494" i="5"/>
  <c r="F494" i="5"/>
  <c r="F6" i="5"/>
  <c r="F30" i="5"/>
  <c r="J30" i="5"/>
  <c r="AB33" i="5"/>
  <c r="J36" i="5"/>
  <c r="H36" i="5"/>
  <c r="F36" i="5"/>
  <c r="J37" i="5"/>
  <c r="H37" i="5"/>
  <c r="AB41" i="5"/>
  <c r="J44" i="5"/>
  <c r="H44" i="5"/>
  <c r="F44" i="5"/>
  <c r="J45" i="5"/>
  <c r="H45" i="5"/>
  <c r="AB49" i="5"/>
  <c r="J52" i="5"/>
  <c r="H52" i="5"/>
  <c r="F52" i="5"/>
  <c r="J56" i="5"/>
  <c r="H56" i="5"/>
  <c r="F56" i="5"/>
  <c r="J60" i="5"/>
  <c r="H60" i="5"/>
  <c r="F60" i="5"/>
  <c r="J61" i="5"/>
  <c r="H61" i="5"/>
  <c r="J64" i="5"/>
  <c r="H64" i="5"/>
  <c r="F64" i="5"/>
  <c r="J65" i="5"/>
  <c r="H65" i="5"/>
  <c r="J68" i="5"/>
  <c r="H68" i="5"/>
  <c r="F68" i="5"/>
  <c r="J69" i="5"/>
  <c r="H69" i="5"/>
  <c r="J72" i="5"/>
  <c r="H72" i="5"/>
  <c r="F72" i="5"/>
  <c r="J73" i="5"/>
  <c r="H73" i="5"/>
  <c r="AB77" i="5"/>
  <c r="J80" i="5"/>
  <c r="H80" i="5"/>
  <c r="F80" i="5"/>
  <c r="J81" i="5"/>
  <c r="H81" i="5"/>
  <c r="AB85" i="5"/>
  <c r="J88" i="5"/>
  <c r="H88" i="5"/>
  <c r="F88" i="5"/>
  <c r="J89" i="5"/>
  <c r="H89" i="5"/>
  <c r="AB93" i="5"/>
  <c r="AB97" i="5"/>
  <c r="H118" i="5"/>
  <c r="F122" i="5"/>
  <c r="R122" i="5"/>
  <c r="J122" i="5"/>
  <c r="J125" i="5"/>
  <c r="I125" i="5"/>
  <c r="H125" i="5"/>
  <c r="I5" i="5"/>
  <c r="R18" i="5"/>
  <c r="F19" i="5"/>
  <c r="I21" i="5"/>
  <c r="R23" i="5"/>
  <c r="H24" i="5"/>
  <c r="R26" i="5"/>
  <c r="F27" i="5"/>
  <c r="I29" i="5"/>
  <c r="X30" i="5"/>
  <c r="R31" i="5"/>
  <c r="H32" i="5"/>
  <c r="X36" i="5"/>
  <c r="X40" i="5"/>
  <c r="X52" i="5"/>
  <c r="X56" i="5"/>
  <c r="X60" i="5"/>
  <c r="X64" i="5"/>
  <c r="X68" i="5"/>
  <c r="X72" i="5"/>
  <c r="X80" i="5"/>
  <c r="X84" i="5"/>
  <c r="X88" i="5"/>
  <c r="X101" i="5"/>
  <c r="R102" i="5"/>
  <c r="J102" i="5"/>
  <c r="AB103" i="5"/>
  <c r="J105" i="5"/>
  <c r="I105" i="5"/>
  <c r="H105" i="5"/>
  <c r="AB112" i="5"/>
  <c r="I118" i="5"/>
  <c r="F121" i="5"/>
  <c r="AB125" i="5"/>
  <c r="R129" i="5"/>
  <c r="H130" i="5"/>
  <c r="X133" i="5"/>
  <c r="F134" i="5"/>
  <c r="R134" i="5"/>
  <c r="J134" i="5"/>
  <c r="AB135" i="5"/>
  <c r="J137" i="5"/>
  <c r="I137" i="5"/>
  <c r="H137" i="5"/>
  <c r="AB144" i="5"/>
  <c r="I150" i="5"/>
  <c r="F153" i="5"/>
  <c r="AB157" i="5"/>
  <c r="R161" i="5"/>
  <c r="H162" i="5"/>
  <c r="F166" i="5"/>
  <c r="R166" i="5"/>
  <c r="J166" i="5"/>
  <c r="AB167" i="5"/>
  <c r="J169" i="5"/>
  <c r="I169" i="5"/>
  <c r="H169" i="5"/>
  <c r="AB176" i="5"/>
  <c r="I182" i="5"/>
  <c r="F185" i="5"/>
  <c r="AB189" i="5"/>
  <c r="R193" i="5"/>
  <c r="X197" i="5"/>
  <c r="F198" i="5"/>
  <c r="R198" i="5"/>
  <c r="J198" i="5"/>
  <c r="AB199" i="5"/>
  <c r="J201" i="5"/>
  <c r="H206" i="5"/>
  <c r="R217" i="5"/>
  <c r="J217" i="5"/>
  <c r="I217" i="5"/>
  <c r="H217" i="5"/>
  <c r="H230" i="5"/>
  <c r="F230" i="5"/>
  <c r="R230" i="5"/>
  <c r="J230" i="5"/>
  <c r="I230" i="5"/>
  <c r="AB236" i="5"/>
  <c r="AB256" i="5"/>
  <c r="AB272" i="5"/>
  <c r="AB288" i="5"/>
  <c r="R315" i="5"/>
  <c r="H315" i="5"/>
  <c r="J315" i="5"/>
  <c r="I315" i="5"/>
  <c r="F315" i="5"/>
  <c r="R335" i="5"/>
  <c r="H335" i="5"/>
  <c r="J335" i="5"/>
  <c r="I335" i="5"/>
  <c r="F335" i="5"/>
  <c r="I310" i="5"/>
  <c r="F310" i="5"/>
  <c r="I318" i="5"/>
  <c r="F318" i="5"/>
  <c r="I326" i="5"/>
  <c r="F326" i="5"/>
  <c r="X332" i="5"/>
  <c r="J332" i="5"/>
  <c r="AB336" i="5"/>
  <c r="X343" i="5"/>
  <c r="R343" i="5"/>
  <c r="J343" i="5"/>
  <c r="H343" i="5"/>
  <c r="X344" i="5"/>
  <c r="J344" i="5"/>
  <c r="AB350" i="5"/>
  <c r="I368" i="5"/>
  <c r="AB373" i="5"/>
  <c r="J376" i="5"/>
  <c r="H380" i="5"/>
  <c r="AB382" i="5"/>
  <c r="AB385" i="5"/>
  <c r="R471" i="5"/>
  <c r="J471" i="5"/>
  <c r="I471" i="5"/>
  <c r="H471" i="5"/>
  <c r="F471" i="5"/>
  <c r="X471" i="5"/>
  <c r="R499" i="5"/>
  <c r="J499" i="5"/>
  <c r="I499" i="5"/>
  <c r="H499" i="5"/>
  <c r="F499" i="5"/>
  <c r="X499" i="5"/>
  <c r="R531" i="5"/>
  <c r="J531" i="5"/>
  <c r="I531" i="5"/>
  <c r="H531" i="5"/>
  <c r="F531" i="5"/>
  <c r="X531" i="5"/>
  <c r="AB213" i="5"/>
  <c r="AB217" i="5"/>
  <c r="AB221" i="5"/>
  <c r="H225" i="5"/>
  <c r="AB225" i="5"/>
  <c r="H229" i="5"/>
  <c r="AB229" i="5"/>
  <c r="H233" i="5"/>
  <c r="AB233" i="5"/>
  <c r="H237" i="5"/>
  <c r="AB237" i="5"/>
  <c r="H241" i="5"/>
  <c r="AB241" i="5"/>
  <c r="H245" i="5"/>
  <c r="AB245" i="5"/>
  <c r="H249" i="5"/>
  <c r="AB249" i="5"/>
  <c r="H253" i="5"/>
  <c r="AB253" i="5"/>
  <c r="H257" i="5"/>
  <c r="AB257" i="5"/>
  <c r="H261" i="5"/>
  <c r="AB261" i="5"/>
  <c r="AB265" i="5"/>
  <c r="H269" i="5"/>
  <c r="AB269" i="5"/>
  <c r="H273" i="5"/>
  <c r="AB273" i="5"/>
  <c r="AB277" i="5"/>
  <c r="AB281" i="5"/>
  <c r="H285" i="5"/>
  <c r="AB285" i="5"/>
  <c r="H289" i="5"/>
  <c r="AB289" i="5"/>
  <c r="AB293" i="5"/>
  <c r="AB297" i="5"/>
  <c r="H301" i="5"/>
  <c r="AB301" i="5"/>
  <c r="R302" i="5"/>
  <c r="R304" i="5"/>
  <c r="I309" i="5"/>
  <c r="AB310" i="5"/>
  <c r="I317" i="5"/>
  <c r="AB318" i="5"/>
  <c r="I325" i="5"/>
  <c r="AB326" i="5"/>
  <c r="AB332" i="5"/>
  <c r="I337" i="5"/>
  <c r="AB343" i="5"/>
  <c r="AB353" i="5"/>
  <c r="J356" i="5"/>
  <c r="H360" i="5"/>
  <c r="AB362" i="5"/>
  <c r="AB375" i="5"/>
  <c r="AB389" i="5"/>
  <c r="R459" i="5"/>
  <c r="F459" i="5"/>
  <c r="X459" i="5"/>
  <c r="J459" i="5"/>
  <c r="I459" i="5"/>
  <c r="H459" i="5"/>
  <c r="I225" i="5"/>
  <c r="I229" i="5"/>
  <c r="I233" i="5"/>
  <c r="I237" i="5"/>
  <c r="I241" i="5"/>
  <c r="I245" i="5"/>
  <c r="I249" i="5"/>
  <c r="I253" i="5"/>
  <c r="I257" i="5"/>
  <c r="I261" i="5"/>
  <c r="I269" i="5"/>
  <c r="I273" i="5"/>
  <c r="I285" i="5"/>
  <c r="I289" i="5"/>
  <c r="I297" i="5"/>
  <c r="I301" i="5"/>
  <c r="AB305" i="5"/>
  <c r="AB313" i="5"/>
  <c r="AB321" i="5"/>
  <c r="AB329" i="5"/>
  <c r="I333" i="5"/>
  <c r="F336" i="5"/>
  <c r="AB342" i="5"/>
  <c r="I360" i="5"/>
  <c r="F363" i="5"/>
  <c r="X368" i="5"/>
  <c r="J368" i="5"/>
  <c r="AB374" i="5"/>
  <c r="AB386" i="5"/>
  <c r="F387" i="5"/>
  <c r="AB393" i="5"/>
  <c r="X399" i="5"/>
  <c r="R399" i="5"/>
  <c r="J399" i="5"/>
  <c r="H399" i="5"/>
  <c r="X464" i="5"/>
  <c r="I464" i="5"/>
  <c r="H464" i="5"/>
  <c r="F464" i="5"/>
  <c r="R464" i="5"/>
  <c r="J464" i="5"/>
  <c r="I478" i="5"/>
  <c r="H478" i="5"/>
  <c r="X478" i="5"/>
  <c r="R478" i="5"/>
  <c r="J478" i="5"/>
  <c r="F478" i="5"/>
  <c r="J225" i="5"/>
  <c r="J229" i="5"/>
  <c r="J233" i="5"/>
  <c r="J237" i="5"/>
  <c r="J241" i="5"/>
  <c r="J245" i="5"/>
  <c r="J249" i="5"/>
  <c r="J253" i="5"/>
  <c r="J257" i="5"/>
  <c r="J269" i="5"/>
  <c r="J273" i="5"/>
  <c r="J285" i="5"/>
  <c r="J289" i="5"/>
  <c r="J301" i="5"/>
  <c r="H310" i="5"/>
  <c r="H318" i="5"/>
  <c r="H326" i="5"/>
  <c r="F332" i="5"/>
  <c r="AB333" i="5"/>
  <c r="H336" i="5"/>
  <c r="F343" i="5"/>
  <c r="AB345" i="5"/>
  <c r="R347" i="5"/>
  <c r="J347" i="5"/>
  <c r="H347" i="5"/>
  <c r="X348" i="5"/>
  <c r="J348" i="5"/>
  <c r="AB354" i="5"/>
  <c r="F364" i="5"/>
  <c r="AB367" i="5"/>
  <c r="AB377" i="5"/>
  <c r="X379" i="5"/>
  <c r="X380" i="5"/>
  <c r="J380" i="5"/>
  <c r="AB390" i="5"/>
  <c r="AB397" i="5"/>
  <c r="R483" i="5"/>
  <c r="J483" i="5"/>
  <c r="I483" i="5"/>
  <c r="H483" i="5"/>
  <c r="F483" i="5"/>
  <c r="I510" i="5"/>
  <c r="H510" i="5"/>
  <c r="X510" i="5"/>
  <c r="R510" i="5"/>
  <c r="J510" i="5"/>
  <c r="F510" i="5"/>
  <c r="I542" i="5"/>
  <c r="H542" i="5"/>
  <c r="R542" i="5"/>
  <c r="J542" i="5"/>
  <c r="F542" i="5"/>
  <c r="J310" i="5"/>
  <c r="I314" i="5"/>
  <c r="J318" i="5"/>
  <c r="I322" i="5"/>
  <c r="F322" i="5"/>
  <c r="J326" i="5"/>
  <c r="H332" i="5"/>
  <c r="I336" i="5"/>
  <c r="R338" i="5"/>
  <c r="I338" i="5"/>
  <c r="F338" i="5"/>
  <c r="AB338" i="5"/>
  <c r="F344" i="5"/>
  <c r="J360" i="5"/>
  <c r="H364" i="5"/>
  <c r="AB366" i="5"/>
  <c r="AB394" i="5"/>
  <c r="AB401" i="5"/>
  <c r="AB416" i="5"/>
  <c r="R515" i="5"/>
  <c r="J515" i="5"/>
  <c r="I515" i="5"/>
  <c r="H515" i="5"/>
  <c r="F515" i="5"/>
  <c r="X515" i="5"/>
  <c r="F304" i="5"/>
  <c r="R310" i="5"/>
  <c r="I313" i="5"/>
  <c r="R318" i="5"/>
  <c r="I321" i="5"/>
  <c r="R326" i="5"/>
  <c r="I329" i="5"/>
  <c r="I332" i="5"/>
  <c r="F333" i="5"/>
  <c r="AB334" i="5"/>
  <c r="AB339" i="5"/>
  <c r="I343" i="5"/>
  <c r="H344" i="5"/>
  <c r="AB346" i="5"/>
  <c r="F356" i="5"/>
  <c r="AB359" i="5"/>
  <c r="AB369" i="5"/>
  <c r="X372" i="5"/>
  <c r="J372" i="5"/>
  <c r="H376" i="5"/>
  <c r="AB378" i="5"/>
  <c r="AB398" i="5"/>
  <c r="F399" i="5"/>
  <c r="AB405" i="5"/>
  <c r="AB409" i="5"/>
  <c r="J336" i="5"/>
  <c r="R344" i="5"/>
  <c r="AB351" i="5"/>
  <c r="AB352" i="5"/>
  <c r="R363" i="5"/>
  <c r="J363" i="5"/>
  <c r="H363" i="5"/>
  <c r="X364" i="5"/>
  <c r="J364" i="5"/>
  <c r="AB370" i="5"/>
  <c r="R387" i="5"/>
  <c r="J387" i="5"/>
  <c r="H387" i="5"/>
  <c r="AB406" i="5"/>
  <c r="I526" i="5"/>
  <c r="H526" i="5"/>
  <c r="X526" i="5"/>
  <c r="R526" i="5"/>
  <c r="J526" i="5"/>
  <c r="F526" i="5"/>
  <c r="J388" i="5"/>
  <c r="J392" i="5"/>
  <c r="J396" i="5"/>
  <c r="J400" i="5"/>
  <c r="J404" i="5"/>
  <c r="J408" i="5"/>
  <c r="J412" i="5"/>
  <c r="J416" i="5"/>
  <c r="J420" i="5"/>
  <c r="J424" i="5"/>
  <c r="J428" i="5"/>
  <c r="J432" i="5"/>
  <c r="J436" i="5"/>
  <c r="J440" i="5"/>
  <c r="H443" i="5"/>
  <c r="J444" i="5"/>
  <c r="J448" i="5"/>
  <c r="H451" i="5"/>
  <c r="J452" i="5"/>
  <c r="H455" i="5"/>
  <c r="J456" i="5"/>
  <c r="H461" i="5"/>
  <c r="AB466" i="5"/>
  <c r="AB474" i="5"/>
  <c r="F476" i="5"/>
  <c r="X487" i="5"/>
  <c r="F492" i="5"/>
  <c r="F508" i="5"/>
  <c r="X519" i="5"/>
  <c r="F540" i="5"/>
  <c r="R547" i="5"/>
  <c r="J547" i="5"/>
  <c r="AB553" i="5"/>
  <c r="AB572" i="5"/>
  <c r="AB582" i="5"/>
  <c r="AB585" i="5"/>
  <c r="AB596" i="5"/>
  <c r="AB597" i="5"/>
  <c r="H706" i="5"/>
  <c r="R706" i="5"/>
  <c r="J706" i="5"/>
  <c r="I706" i="5"/>
  <c r="F706" i="5"/>
  <c r="X706" i="5"/>
  <c r="AB478" i="5"/>
  <c r="AB483" i="5"/>
  <c r="X484" i="5"/>
  <c r="I484" i="5"/>
  <c r="AB494" i="5"/>
  <c r="AB499" i="5"/>
  <c r="X500" i="5"/>
  <c r="I500" i="5"/>
  <c r="AB510" i="5"/>
  <c r="F514" i="5"/>
  <c r="AB515" i="5"/>
  <c r="X516" i="5"/>
  <c r="I516" i="5"/>
  <c r="F519" i="5"/>
  <c r="AB526" i="5"/>
  <c r="F530" i="5"/>
  <c r="AB531" i="5"/>
  <c r="X532" i="5"/>
  <c r="I532" i="5"/>
  <c r="F535" i="5"/>
  <c r="AB542" i="5"/>
  <c r="F546" i="5"/>
  <c r="J550" i="5"/>
  <c r="I550" i="5"/>
  <c r="H550" i="5"/>
  <c r="F555" i="5"/>
  <c r="AB558" i="5"/>
  <c r="R559" i="5"/>
  <c r="J559" i="5"/>
  <c r="J566" i="5"/>
  <c r="I566" i="5"/>
  <c r="H566" i="5"/>
  <c r="X566" i="5"/>
  <c r="AB570" i="5"/>
  <c r="AB573" i="5"/>
  <c r="J443" i="5"/>
  <c r="J451" i="5"/>
  <c r="J455" i="5"/>
  <c r="J461" i="5"/>
  <c r="R479" i="5"/>
  <c r="J479" i="5"/>
  <c r="H487" i="5"/>
  <c r="F488" i="5"/>
  <c r="R495" i="5"/>
  <c r="J495" i="5"/>
  <c r="H503" i="5"/>
  <c r="F504" i="5"/>
  <c r="R511" i="5"/>
  <c r="J511" i="5"/>
  <c r="H519" i="5"/>
  <c r="F520" i="5"/>
  <c r="R527" i="5"/>
  <c r="J527" i="5"/>
  <c r="H535" i="5"/>
  <c r="F536" i="5"/>
  <c r="R543" i="5"/>
  <c r="J543" i="5"/>
  <c r="H555" i="5"/>
  <c r="AB580" i="5"/>
  <c r="J586" i="5"/>
  <c r="I586" i="5"/>
  <c r="H586" i="5"/>
  <c r="X586" i="5"/>
  <c r="R443" i="5"/>
  <c r="R451" i="5"/>
  <c r="R455" i="5"/>
  <c r="H468" i="5"/>
  <c r="AB479" i="5"/>
  <c r="X480" i="5"/>
  <c r="I480" i="5"/>
  <c r="J482" i="5"/>
  <c r="AB484" i="5"/>
  <c r="AB490" i="5"/>
  <c r="AB495" i="5"/>
  <c r="J498" i="5"/>
  <c r="AB500" i="5"/>
  <c r="AB506" i="5"/>
  <c r="AB511" i="5"/>
  <c r="X512" i="5"/>
  <c r="I512" i="5"/>
  <c r="J514" i="5"/>
  <c r="AB516" i="5"/>
  <c r="AB522" i="5"/>
  <c r="AB527" i="5"/>
  <c r="X528" i="5"/>
  <c r="I528" i="5"/>
  <c r="J530" i="5"/>
  <c r="AB532" i="5"/>
  <c r="AB538" i="5"/>
  <c r="AB543" i="5"/>
  <c r="X544" i="5"/>
  <c r="I544" i="5"/>
  <c r="J546" i="5"/>
  <c r="F547" i="5"/>
  <c r="AB548" i="5"/>
  <c r="AB550" i="5"/>
  <c r="R551" i="5"/>
  <c r="J551" i="5"/>
  <c r="AB557" i="5"/>
  <c r="F558" i="5"/>
  <c r="AB568" i="5"/>
  <c r="F570" i="5"/>
  <c r="AB578" i="5"/>
  <c r="AB581" i="5"/>
  <c r="H682" i="5"/>
  <c r="R682" i="5"/>
  <c r="J682" i="5"/>
  <c r="I682" i="5"/>
  <c r="F682" i="5"/>
  <c r="X682" i="5"/>
  <c r="I468" i="5"/>
  <c r="F484" i="5"/>
  <c r="H488" i="5"/>
  <c r="R491" i="5"/>
  <c r="J491" i="5"/>
  <c r="F500" i="5"/>
  <c r="H504" i="5"/>
  <c r="R507" i="5"/>
  <c r="J507" i="5"/>
  <c r="F516" i="5"/>
  <c r="H520" i="5"/>
  <c r="R523" i="5"/>
  <c r="J523" i="5"/>
  <c r="F532" i="5"/>
  <c r="H536" i="5"/>
  <c r="R539" i="5"/>
  <c r="J539" i="5"/>
  <c r="F559" i="5"/>
  <c r="AB562" i="5"/>
  <c r="R563" i="5"/>
  <c r="J563" i="5"/>
  <c r="AB566" i="5"/>
  <c r="AB569" i="5"/>
  <c r="AB588" i="5"/>
  <c r="F590" i="5"/>
  <c r="H686" i="5"/>
  <c r="R686" i="5"/>
  <c r="J686" i="5"/>
  <c r="I686" i="5"/>
  <c r="F686" i="5"/>
  <c r="X686" i="5"/>
  <c r="AB464" i="5"/>
  <c r="J468" i="5"/>
  <c r="AB475" i="5"/>
  <c r="X476" i="5"/>
  <c r="I476" i="5"/>
  <c r="F479" i="5"/>
  <c r="AB480" i="5"/>
  <c r="AB486" i="5"/>
  <c r="AB491" i="5"/>
  <c r="X492" i="5"/>
  <c r="I492" i="5"/>
  <c r="F495" i="5"/>
  <c r="AB496" i="5"/>
  <c r="AB502" i="5"/>
  <c r="AB507" i="5"/>
  <c r="X508" i="5"/>
  <c r="I508" i="5"/>
  <c r="F511" i="5"/>
  <c r="AB512" i="5"/>
  <c r="AB518" i="5"/>
  <c r="AB523" i="5"/>
  <c r="F527" i="5"/>
  <c r="AB528" i="5"/>
  <c r="AB534" i="5"/>
  <c r="AB539" i="5"/>
  <c r="X540" i="5"/>
  <c r="I540" i="5"/>
  <c r="F543" i="5"/>
  <c r="AB544" i="5"/>
  <c r="AB549" i="5"/>
  <c r="F550" i="5"/>
  <c r="H559" i="5"/>
  <c r="AB576" i="5"/>
  <c r="J582" i="5"/>
  <c r="I582" i="5"/>
  <c r="H582" i="5"/>
  <c r="X582" i="5"/>
  <c r="AB586" i="5"/>
  <c r="AB589" i="5"/>
  <c r="H690" i="5"/>
  <c r="R690" i="5"/>
  <c r="J690" i="5"/>
  <c r="I690" i="5"/>
  <c r="F690" i="5"/>
  <c r="X690" i="5"/>
  <c r="R468" i="5"/>
  <c r="I482" i="5"/>
  <c r="H482" i="5"/>
  <c r="H484" i="5"/>
  <c r="R487" i="5"/>
  <c r="J487" i="5"/>
  <c r="I498" i="5"/>
  <c r="H498" i="5"/>
  <c r="H500" i="5"/>
  <c r="R503" i="5"/>
  <c r="J503" i="5"/>
  <c r="I514" i="5"/>
  <c r="H514" i="5"/>
  <c r="R519" i="5"/>
  <c r="J519" i="5"/>
  <c r="I530" i="5"/>
  <c r="H530" i="5"/>
  <c r="R535" i="5"/>
  <c r="J535" i="5"/>
  <c r="I546" i="5"/>
  <c r="H546" i="5"/>
  <c r="AB554" i="5"/>
  <c r="R555" i="5"/>
  <c r="J555" i="5"/>
  <c r="AB561" i="5"/>
  <c r="S564" i="5"/>
  <c r="AB564" i="5"/>
  <c r="J570" i="5"/>
  <c r="I570" i="5"/>
  <c r="H570" i="5"/>
  <c r="X570" i="5"/>
  <c r="AB574" i="5"/>
  <c r="AB577" i="5"/>
  <c r="R590" i="5"/>
  <c r="J590" i="5"/>
  <c r="I590" i="5"/>
  <c r="H590" i="5"/>
  <c r="X590" i="5"/>
  <c r="H698" i="5"/>
  <c r="R698" i="5"/>
  <c r="J698" i="5"/>
  <c r="I698" i="5"/>
  <c r="F698" i="5"/>
  <c r="X698" i="5"/>
  <c r="AB465" i="5"/>
  <c r="AB476" i="5"/>
  <c r="AB482" i="5"/>
  <c r="J484" i="5"/>
  <c r="AB487" i="5"/>
  <c r="I488" i="5"/>
  <c r="AB492" i="5"/>
  <c r="AB498" i="5"/>
  <c r="J500" i="5"/>
  <c r="AB503" i="5"/>
  <c r="I504" i="5"/>
  <c r="AB508" i="5"/>
  <c r="AB514" i="5"/>
  <c r="J516" i="5"/>
  <c r="AB519" i="5"/>
  <c r="I520" i="5"/>
  <c r="AB524" i="5"/>
  <c r="AB530" i="5"/>
  <c r="J532" i="5"/>
  <c r="AB535" i="5"/>
  <c r="X536" i="5"/>
  <c r="I536" i="5"/>
  <c r="AB540" i="5"/>
  <c r="AB546" i="5"/>
  <c r="J558" i="5"/>
  <c r="I558" i="5"/>
  <c r="H558" i="5"/>
  <c r="AB565" i="5"/>
  <c r="AB584" i="5"/>
  <c r="AB592" i="5"/>
  <c r="AB593" i="5"/>
  <c r="R594" i="5"/>
  <c r="J594" i="5"/>
  <c r="I594" i="5"/>
  <c r="H594" i="5"/>
  <c r="X594" i="5"/>
  <c r="H702" i="5"/>
  <c r="R702" i="5"/>
  <c r="J702" i="5"/>
  <c r="I702" i="5"/>
  <c r="F702" i="5"/>
  <c r="X702" i="5"/>
  <c r="H564" i="5"/>
  <c r="H568" i="5"/>
  <c r="H572" i="5"/>
  <c r="H584" i="5"/>
  <c r="AB600" i="5"/>
  <c r="H604" i="5"/>
  <c r="AB604" i="5"/>
  <c r="AB608" i="5"/>
  <c r="H612" i="5"/>
  <c r="AB612" i="5"/>
  <c r="S614" i="5"/>
  <c r="H616" i="5"/>
  <c r="AB616" i="5"/>
  <c r="S618" i="5"/>
  <c r="H620" i="5"/>
  <c r="AB620" i="5"/>
  <c r="S622" i="5"/>
  <c r="H624" i="5"/>
  <c r="AB624" i="5"/>
  <c r="S626" i="5"/>
  <c r="H628" i="5"/>
  <c r="AB628" i="5"/>
  <c r="S630" i="5"/>
  <c r="AB632" i="5"/>
  <c r="S634" i="5"/>
  <c r="H636" i="5"/>
  <c r="AB636" i="5"/>
  <c r="S638" i="5"/>
  <c r="AB640" i="5"/>
  <c r="S642" i="5"/>
  <c r="AB644" i="5"/>
  <c r="S646" i="5"/>
  <c r="AB648" i="5"/>
  <c r="S650" i="5"/>
  <c r="H652" i="5"/>
  <c r="AB652" i="5"/>
  <c r="S654" i="5"/>
  <c r="H656" i="5"/>
  <c r="AB656" i="5"/>
  <c r="S658" i="5"/>
  <c r="H660" i="5"/>
  <c r="AB660" i="5"/>
  <c r="S662" i="5"/>
  <c r="AB664" i="5"/>
  <c r="S666" i="5"/>
  <c r="H668" i="5"/>
  <c r="AB668" i="5"/>
  <c r="S670" i="5"/>
  <c r="H672" i="5"/>
  <c r="AB672" i="5"/>
  <c r="S674" i="5"/>
  <c r="H676" i="5"/>
  <c r="AB676" i="5"/>
  <c r="F685" i="5"/>
  <c r="X685" i="5"/>
  <c r="I685" i="5"/>
  <c r="I688" i="5"/>
  <c r="H689" i="5"/>
  <c r="AB691" i="5"/>
  <c r="F701" i="5"/>
  <c r="X701" i="5"/>
  <c r="I701" i="5"/>
  <c r="I704" i="5"/>
  <c r="H705" i="5"/>
  <c r="J707" i="5"/>
  <c r="I707" i="5"/>
  <c r="F707" i="5"/>
  <c r="X707" i="5"/>
  <c r="AB711" i="5"/>
  <c r="S715" i="5"/>
  <c r="H719" i="5"/>
  <c r="X722" i="5"/>
  <c r="J723" i="5"/>
  <c r="I723" i="5"/>
  <c r="F723" i="5"/>
  <c r="X723" i="5"/>
  <c r="H726" i="5"/>
  <c r="R726" i="5"/>
  <c r="AB727" i="5"/>
  <c r="R728" i="5"/>
  <c r="H728" i="5"/>
  <c r="S731" i="5"/>
  <c r="H735" i="5"/>
  <c r="J739" i="5"/>
  <c r="I739" i="5"/>
  <c r="F739" i="5"/>
  <c r="X739" i="5"/>
  <c r="H742" i="5"/>
  <c r="R742" i="5"/>
  <c r="AB743" i="5"/>
  <c r="R744" i="5"/>
  <c r="H744" i="5"/>
  <c r="S747" i="5"/>
  <c r="S757" i="5"/>
  <c r="AB759" i="5"/>
  <c r="H765" i="5"/>
  <c r="F765" i="5"/>
  <c r="X765" i="5"/>
  <c r="J765" i="5"/>
  <c r="I765" i="5"/>
  <c r="J771" i="5"/>
  <c r="I771" i="5"/>
  <c r="H771" i="5"/>
  <c r="F771" i="5"/>
  <c r="X771" i="5"/>
  <c r="H781" i="5"/>
  <c r="F781" i="5"/>
  <c r="X781" i="5"/>
  <c r="J781" i="5"/>
  <c r="I781" i="5"/>
  <c r="J787" i="5"/>
  <c r="I787" i="5"/>
  <c r="H787" i="5"/>
  <c r="F787" i="5"/>
  <c r="X787" i="5"/>
  <c r="J815" i="5"/>
  <c r="X815" i="5"/>
  <c r="F815" i="5"/>
  <c r="R815" i="5"/>
  <c r="I815" i="5"/>
  <c r="H815" i="5"/>
  <c r="I850" i="5"/>
  <c r="H850" i="5"/>
  <c r="R850" i="5"/>
  <c r="J850" i="5"/>
  <c r="F850" i="5"/>
  <c r="I548" i="5"/>
  <c r="I552" i="5"/>
  <c r="I560" i="5"/>
  <c r="I564" i="5"/>
  <c r="I568" i="5"/>
  <c r="I572" i="5"/>
  <c r="I584" i="5"/>
  <c r="X598" i="5"/>
  <c r="I600" i="5"/>
  <c r="I604" i="5"/>
  <c r="X606" i="5"/>
  <c r="X610" i="5"/>
  <c r="I612" i="5"/>
  <c r="X614" i="5"/>
  <c r="I616" i="5"/>
  <c r="X618" i="5"/>
  <c r="I620" i="5"/>
  <c r="X622" i="5"/>
  <c r="I624" i="5"/>
  <c r="X626" i="5"/>
  <c r="I628" i="5"/>
  <c r="X630" i="5"/>
  <c r="I636" i="5"/>
  <c r="X638" i="5"/>
  <c r="X642" i="5"/>
  <c r="X646" i="5"/>
  <c r="I652" i="5"/>
  <c r="I656" i="5"/>
  <c r="I660" i="5"/>
  <c r="AB681" i="5"/>
  <c r="S683" i="5"/>
  <c r="AB686" i="5"/>
  <c r="J688" i="5"/>
  <c r="J689" i="5"/>
  <c r="F691" i="5"/>
  <c r="S693" i="5"/>
  <c r="AB697" i="5"/>
  <c r="S699" i="5"/>
  <c r="AB702" i="5"/>
  <c r="J704" i="5"/>
  <c r="J705" i="5"/>
  <c r="X708" i="5"/>
  <c r="F709" i="5"/>
  <c r="X709" i="5"/>
  <c r="J709" i="5"/>
  <c r="I709" i="5"/>
  <c r="AB713" i="5"/>
  <c r="H721" i="5"/>
  <c r="F722" i="5"/>
  <c r="X724" i="5"/>
  <c r="F725" i="5"/>
  <c r="X725" i="5"/>
  <c r="J725" i="5"/>
  <c r="I725" i="5"/>
  <c r="AB729" i="5"/>
  <c r="H737" i="5"/>
  <c r="X740" i="5"/>
  <c r="F741" i="5"/>
  <c r="X741" i="5"/>
  <c r="J741" i="5"/>
  <c r="I741" i="5"/>
  <c r="AB745" i="5"/>
  <c r="S749" i="5"/>
  <c r="J759" i="5"/>
  <c r="I759" i="5"/>
  <c r="H759" i="5"/>
  <c r="F759" i="5"/>
  <c r="X759" i="5"/>
  <c r="AB769" i="5"/>
  <c r="S769" i="5"/>
  <c r="S775" i="5"/>
  <c r="AB775" i="5"/>
  <c r="AB785" i="5"/>
  <c r="S785" i="5"/>
  <c r="S791" i="5"/>
  <c r="AB791" i="5"/>
  <c r="R803" i="5"/>
  <c r="J803" i="5"/>
  <c r="I803" i="5"/>
  <c r="H803" i="5"/>
  <c r="F803" i="5"/>
  <c r="X803" i="5"/>
  <c r="J827" i="5"/>
  <c r="I827" i="5"/>
  <c r="X827" i="5"/>
  <c r="R827" i="5"/>
  <c r="H827" i="5"/>
  <c r="F827" i="5"/>
  <c r="J656" i="5"/>
  <c r="J660" i="5"/>
  <c r="S661" i="5"/>
  <c r="J664" i="5"/>
  <c r="S665" i="5"/>
  <c r="J668" i="5"/>
  <c r="S669" i="5"/>
  <c r="S673" i="5"/>
  <c r="J676" i="5"/>
  <c r="S677" i="5"/>
  <c r="F681" i="5"/>
  <c r="X681" i="5"/>
  <c r="I681" i="5"/>
  <c r="J683" i="5"/>
  <c r="I683" i="5"/>
  <c r="X683" i="5"/>
  <c r="AB687" i="5"/>
  <c r="F697" i="5"/>
  <c r="X697" i="5"/>
  <c r="I697" i="5"/>
  <c r="J699" i="5"/>
  <c r="I699" i="5"/>
  <c r="X699" i="5"/>
  <c r="AB703" i="5"/>
  <c r="F708" i="5"/>
  <c r="J711" i="5"/>
  <c r="I711" i="5"/>
  <c r="F711" i="5"/>
  <c r="X711" i="5"/>
  <c r="H714" i="5"/>
  <c r="R714" i="5"/>
  <c r="AB715" i="5"/>
  <c r="R716" i="5"/>
  <c r="H716" i="5"/>
  <c r="F724" i="5"/>
  <c r="J727" i="5"/>
  <c r="I727" i="5"/>
  <c r="F727" i="5"/>
  <c r="X727" i="5"/>
  <c r="AB731" i="5"/>
  <c r="R732" i="5"/>
  <c r="H732" i="5"/>
  <c r="F740" i="5"/>
  <c r="J743" i="5"/>
  <c r="I743" i="5"/>
  <c r="F743" i="5"/>
  <c r="X743" i="5"/>
  <c r="X744" i="5"/>
  <c r="AB747" i="5"/>
  <c r="R748" i="5"/>
  <c r="H748" i="5"/>
  <c r="H769" i="5"/>
  <c r="F769" i="5"/>
  <c r="X769" i="5"/>
  <c r="J769" i="5"/>
  <c r="I769" i="5"/>
  <c r="H785" i="5"/>
  <c r="F785" i="5"/>
  <c r="X785" i="5"/>
  <c r="J785" i="5"/>
  <c r="I785" i="5"/>
  <c r="J791" i="5"/>
  <c r="I791" i="5"/>
  <c r="H791" i="5"/>
  <c r="F791" i="5"/>
  <c r="X791" i="5"/>
  <c r="J799" i="5"/>
  <c r="AB682" i="5"/>
  <c r="AB693" i="5"/>
  <c r="AB698" i="5"/>
  <c r="F713" i="5"/>
  <c r="X713" i="5"/>
  <c r="J713" i="5"/>
  <c r="I713" i="5"/>
  <c r="F729" i="5"/>
  <c r="X729" i="5"/>
  <c r="J729" i="5"/>
  <c r="I729" i="5"/>
  <c r="F745" i="5"/>
  <c r="X745" i="5"/>
  <c r="J745" i="5"/>
  <c r="I745" i="5"/>
  <c r="S753" i="5"/>
  <c r="AB755" i="5"/>
  <c r="S763" i="5"/>
  <c r="AB763" i="5"/>
  <c r="AB773" i="5"/>
  <c r="S773" i="5"/>
  <c r="S779" i="5"/>
  <c r="AB779" i="5"/>
  <c r="AB789" i="5"/>
  <c r="S789" i="5"/>
  <c r="R795" i="5"/>
  <c r="J795" i="5"/>
  <c r="I795" i="5"/>
  <c r="H795" i="5"/>
  <c r="F795" i="5"/>
  <c r="X795" i="5"/>
  <c r="H598" i="5"/>
  <c r="S604" i="5"/>
  <c r="H606" i="5"/>
  <c r="H610" i="5"/>
  <c r="S612" i="5"/>
  <c r="H614" i="5"/>
  <c r="S616" i="5"/>
  <c r="H618" i="5"/>
  <c r="S620" i="5"/>
  <c r="H622" i="5"/>
  <c r="S624" i="5"/>
  <c r="H626" i="5"/>
  <c r="S628" i="5"/>
  <c r="H630" i="5"/>
  <c r="S632" i="5"/>
  <c r="S636" i="5"/>
  <c r="H638" i="5"/>
  <c r="S640" i="5"/>
  <c r="H642" i="5"/>
  <c r="S644" i="5"/>
  <c r="H646" i="5"/>
  <c r="S648" i="5"/>
  <c r="S652" i="5"/>
  <c r="H654" i="5"/>
  <c r="S656" i="5"/>
  <c r="H658" i="5"/>
  <c r="S660" i="5"/>
  <c r="S664" i="5"/>
  <c r="H666" i="5"/>
  <c r="S668" i="5"/>
  <c r="S672" i="5"/>
  <c r="H674" i="5"/>
  <c r="S676" i="5"/>
  <c r="H681" i="5"/>
  <c r="AB683" i="5"/>
  <c r="F692" i="5"/>
  <c r="F693" i="5"/>
  <c r="X693" i="5"/>
  <c r="I693" i="5"/>
  <c r="H694" i="5"/>
  <c r="R694" i="5"/>
  <c r="H697" i="5"/>
  <c r="AB699" i="5"/>
  <c r="S707" i="5"/>
  <c r="R709" i="5"/>
  <c r="H711" i="5"/>
  <c r="X714" i="5"/>
  <c r="J715" i="5"/>
  <c r="I715" i="5"/>
  <c r="F715" i="5"/>
  <c r="X715" i="5"/>
  <c r="AB719" i="5"/>
  <c r="S723" i="5"/>
  <c r="R725" i="5"/>
  <c r="H727" i="5"/>
  <c r="J731" i="5"/>
  <c r="I731" i="5"/>
  <c r="F731" i="5"/>
  <c r="X731" i="5"/>
  <c r="H734" i="5"/>
  <c r="R734" i="5"/>
  <c r="AB735" i="5"/>
  <c r="R736" i="5"/>
  <c r="H736" i="5"/>
  <c r="S739" i="5"/>
  <c r="H743" i="5"/>
  <c r="X746" i="5"/>
  <c r="J747" i="5"/>
  <c r="I747" i="5"/>
  <c r="F747" i="5"/>
  <c r="X747" i="5"/>
  <c r="F753" i="5"/>
  <c r="X753" i="5"/>
  <c r="J753" i="5"/>
  <c r="I753" i="5"/>
  <c r="J755" i="5"/>
  <c r="I755" i="5"/>
  <c r="H755" i="5"/>
  <c r="F755" i="5"/>
  <c r="X755" i="5"/>
  <c r="F756" i="5"/>
  <c r="J763" i="5"/>
  <c r="I763" i="5"/>
  <c r="H763" i="5"/>
  <c r="F763" i="5"/>
  <c r="X763" i="5"/>
  <c r="R769" i="5"/>
  <c r="H773" i="5"/>
  <c r="F773" i="5"/>
  <c r="X773" i="5"/>
  <c r="J773" i="5"/>
  <c r="I773" i="5"/>
  <c r="J779" i="5"/>
  <c r="I779" i="5"/>
  <c r="H779" i="5"/>
  <c r="F779" i="5"/>
  <c r="X779" i="5"/>
  <c r="R785" i="5"/>
  <c r="H789" i="5"/>
  <c r="F789" i="5"/>
  <c r="X789" i="5"/>
  <c r="J789" i="5"/>
  <c r="I789" i="5"/>
  <c r="R791" i="5"/>
  <c r="AB801" i="5"/>
  <c r="S801" i="5"/>
  <c r="H805" i="5"/>
  <c r="F805" i="5"/>
  <c r="X805" i="5"/>
  <c r="R805" i="5"/>
  <c r="J805" i="5"/>
  <c r="I805" i="5"/>
  <c r="I834" i="5"/>
  <c r="H834" i="5"/>
  <c r="X834" i="5"/>
  <c r="R834" i="5"/>
  <c r="J834" i="5"/>
  <c r="F834" i="5"/>
  <c r="I598" i="5"/>
  <c r="I606" i="5"/>
  <c r="I610" i="5"/>
  <c r="I614" i="5"/>
  <c r="I618" i="5"/>
  <c r="I622" i="5"/>
  <c r="I626" i="5"/>
  <c r="I630" i="5"/>
  <c r="I638" i="5"/>
  <c r="I642" i="5"/>
  <c r="I646" i="5"/>
  <c r="J681" i="5"/>
  <c r="F683" i="5"/>
  <c r="S685" i="5"/>
  <c r="X688" i="5"/>
  <c r="AB689" i="5"/>
  <c r="S691" i="5"/>
  <c r="H692" i="5"/>
  <c r="AB694" i="5"/>
  <c r="J697" i="5"/>
  <c r="F699" i="5"/>
  <c r="S701" i="5"/>
  <c r="X704" i="5"/>
  <c r="AB705" i="5"/>
  <c r="S709" i="5"/>
  <c r="R711" i="5"/>
  <c r="H713" i="5"/>
  <c r="F714" i="5"/>
  <c r="X716" i="5"/>
  <c r="AB721" i="5"/>
  <c r="S725" i="5"/>
  <c r="J726" i="5"/>
  <c r="R727" i="5"/>
  <c r="I728" i="5"/>
  <c r="H729" i="5"/>
  <c r="F730" i="5"/>
  <c r="X732" i="5"/>
  <c r="F733" i="5"/>
  <c r="X733" i="5"/>
  <c r="J733" i="5"/>
  <c r="I733" i="5"/>
  <c r="AB737" i="5"/>
  <c r="S741" i="5"/>
  <c r="J742" i="5"/>
  <c r="R743" i="5"/>
  <c r="I744" i="5"/>
  <c r="H745" i="5"/>
  <c r="X748" i="5"/>
  <c r="AB751" i="5"/>
  <c r="AB761" i="5"/>
  <c r="S761" i="5"/>
  <c r="S767" i="5"/>
  <c r="AB767" i="5"/>
  <c r="AB777" i="5"/>
  <c r="S777" i="5"/>
  <c r="S783" i="5"/>
  <c r="AB783" i="5"/>
  <c r="AB793" i="5"/>
  <c r="S793" i="5"/>
  <c r="AB797" i="5"/>
  <c r="S797" i="5"/>
  <c r="H801" i="5"/>
  <c r="F801" i="5"/>
  <c r="X801" i="5"/>
  <c r="J801" i="5"/>
  <c r="I801" i="5"/>
  <c r="J598" i="5"/>
  <c r="J606" i="5"/>
  <c r="J610" i="5"/>
  <c r="J614" i="5"/>
  <c r="J618" i="5"/>
  <c r="J622" i="5"/>
  <c r="J626" i="5"/>
  <c r="J630" i="5"/>
  <c r="R681" i="5"/>
  <c r="F688" i="5"/>
  <c r="F689" i="5"/>
  <c r="X689" i="5"/>
  <c r="I689" i="5"/>
  <c r="J691" i="5"/>
  <c r="I691" i="5"/>
  <c r="X691" i="5"/>
  <c r="F704" i="5"/>
  <c r="F705" i="5"/>
  <c r="X705" i="5"/>
  <c r="I705" i="5"/>
  <c r="AB707" i="5"/>
  <c r="R708" i="5"/>
  <c r="H708" i="5"/>
  <c r="R713" i="5"/>
  <c r="J719" i="5"/>
  <c r="I719" i="5"/>
  <c r="F719" i="5"/>
  <c r="X719" i="5"/>
  <c r="H722" i="5"/>
  <c r="R722" i="5"/>
  <c r="AB723" i="5"/>
  <c r="R724" i="5"/>
  <c r="H724" i="5"/>
  <c r="R729" i="5"/>
  <c r="J735" i="5"/>
  <c r="I735" i="5"/>
  <c r="F735" i="5"/>
  <c r="X735" i="5"/>
  <c r="AB739" i="5"/>
  <c r="R740" i="5"/>
  <c r="H740" i="5"/>
  <c r="R745" i="5"/>
  <c r="J751" i="5"/>
  <c r="I751" i="5"/>
  <c r="H751" i="5"/>
  <c r="F751" i="5"/>
  <c r="X751" i="5"/>
  <c r="H761" i="5"/>
  <c r="F761" i="5"/>
  <c r="X761" i="5"/>
  <c r="J761" i="5"/>
  <c r="I761" i="5"/>
  <c r="H777" i="5"/>
  <c r="F777" i="5"/>
  <c r="X777" i="5"/>
  <c r="J777" i="5"/>
  <c r="I777" i="5"/>
  <c r="H793" i="5"/>
  <c r="F793" i="5"/>
  <c r="X793" i="5"/>
  <c r="J793" i="5"/>
  <c r="I793" i="5"/>
  <c r="H797" i="5"/>
  <c r="F797" i="5"/>
  <c r="X797" i="5"/>
  <c r="J797" i="5"/>
  <c r="I797" i="5"/>
  <c r="X806" i="5"/>
  <c r="R806" i="5"/>
  <c r="J806" i="5"/>
  <c r="I806" i="5"/>
  <c r="H806" i="5"/>
  <c r="F806" i="5"/>
  <c r="I842" i="5"/>
  <c r="H842" i="5"/>
  <c r="R842" i="5"/>
  <c r="J842" i="5"/>
  <c r="F842" i="5"/>
  <c r="AB685" i="5"/>
  <c r="AB690" i="5"/>
  <c r="AB701" i="5"/>
  <c r="AB706" i="5"/>
  <c r="F721" i="5"/>
  <c r="X721" i="5"/>
  <c r="J721" i="5"/>
  <c r="I721" i="5"/>
  <c r="F737" i="5"/>
  <c r="X737" i="5"/>
  <c r="J737" i="5"/>
  <c r="I737" i="5"/>
  <c r="S755" i="5"/>
  <c r="R756" i="5"/>
  <c r="J756" i="5"/>
  <c r="H756" i="5"/>
  <c r="AB765" i="5"/>
  <c r="S765" i="5"/>
  <c r="S771" i="5"/>
  <c r="AB771" i="5"/>
  <c r="AB781" i="5"/>
  <c r="S781" i="5"/>
  <c r="S787" i="5"/>
  <c r="AB787" i="5"/>
  <c r="H822" i="5"/>
  <c r="X822" i="5"/>
  <c r="R822" i="5"/>
  <c r="J822" i="5"/>
  <c r="I822" i="5"/>
  <c r="F822" i="5"/>
  <c r="X919" i="5"/>
  <c r="R919" i="5"/>
  <c r="I919" i="5"/>
  <c r="J919" i="5"/>
  <c r="H919" i="5"/>
  <c r="F919" i="5"/>
  <c r="R758" i="5"/>
  <c r="R770" i="5"/>
  <c r="R778" i="5"/>
  <c r="R782" i="5"/>
  <c r="R786" i="5"/>
  <c r="R790" i="5"/>
  <c r="R798" i="5"/>
  <c r="R802" i="5"/>
  <c r="S806" i="5"/>
  <c r="H807" i="5"/>
  <c r="H809" i="5"/>
  <c r="S811" i="5"/>
  <c r="X816" i="5"/>
  <c r="H820" i="5"/>
  <c r="H821" i="5"/>
  <c r="F824" i="5"/>
  <c r="AB830" i="5"/>
  <c r="H856" i="5"/>
  <c r="AB860" i="5"/>
  <c r="AB861" i="5"/>
  <c r="AB864" i="5"/>
  <c r="F873" i="5"/>
  <c r="S877" i="5"/>
  <c r="I889" i="5"/>
  <c r="X889" i="5"/>
  <c r="R889" i="5"/>
  <c r="H889" i="5"/>
  <c r="J981" i="5"/>
  <c r="I981" i="5"/>
  <c r="H981" i="5"/>
  <c r="X981" i="5"/>
  <c r="F981" i="5"/>
  <c r="R981" i="5"/>
  <c r="J1053" i="5"/>
  <c r="I1053" i="5"/>
  <c r="H1053" i="5"/>
  <c r="X1053" i="5"/>
  <c r="F1053" i="5"/>
  <c r="R1053" i="5"/>
  <c r="AB1093" i="5"/>
  <c r="S1093" i="5"/>
  <c r="AB756" i="5"/>
  <c r="H760" i="5"/>
  <c r="AB760" i="5"/>
  <c r="H764" i="5"/>
  <c r="AB764" i="5"/>
  <c r="H768" i="5"/>
  <c r="AB768" i="5"/>
  <c r="H772" i="5"/>
  <c r="AB772" i="5"/>
  <c r="H776" i="5"/>
  <c r="AB776" i="5"/>
  <c r="H780" i="5"/>
  <c r="AB780" i="5"/>
  <c r="H784" i="5"/>
  <c r="AB784" i="5"/>
  <c r="H788" i="5"/>
  <c r="AB788" i="5"/>
  <c r="H792" i="5"/>
  <c r="AB792" i="5"/>
  <c r="H796" i="5"/>
  <c r="AB796" i="5"/>
  <c r="H800" i="5"/>
  <c r="AB800" i="5"/>
  <c r="H804" i="5"/>
  <c r="AB804" i="5"/>
  <c r="I807" i="5"/>
  <c r="F810" i="5"/>
  <c r="F813" i="5"/>
  <c r="R813" i="5"/>
  <c r="F816" i="5"/>
  <c r="AB817" i="5"/>
  <c r="S819" i="5"/>
  <c r="R835" i="5"/>
  <c r="J835" i="5"/>
  <c r="I835" i="5"/>
  <c r="X835" i="5"/>
  <c r="R843" i="5"/>
  <c r="J843" i="5"/>
  <c r="I843" i="5"/>
  <c r="X843" i="5"/>
  <c r="X844" i="5"/>
  <c r="R844" i="5"/>
  <c r="I844" i="5"/>
  <c r="J851" i="5"/>
  <c r="X851" i="5"/>
  <c r="S865" i="5"/>
  <c r="AB868" i="5"/>
  <c r="AB876" i="5"/>
  <c r="AB877" i="5"/>
  <c r="AB880" i="5"/>
  <c r="S893" i="5"/>
  <c r="X899" i="5"/>
  <c r="R899" i="5"/>
  <c r="I899" i="5"/>
  <c r="F899" i="5"/>
  <c r="H899" i="5"/>
  <c r="I909" i="5"/>
  <c r="X909" i="5"/>
  <c r="J909" i="5"/>
  <c r="H909" i="5"/>
  <c r="F909" i="5"/>
  <c r="R909" i="5"/>
  <c r="AB924" i="5"/>
  <c r="S929" i="5"/>
  <c r="AB953" i="5"/>
  <c r="S953" i="5"/>
  <c r="R994" i="5"/>
  <c r="J994" i="5"/>
  <c r="I994" i="5"/>
  <c r="H994" i="5"/>
  <c r="F994" i="5"/>
  <c r="AB1045" i="5"/>
  <c r="S1045" i="5"/>
  <c r="J819" i="5"/>
  <c r="X819" i="5"/>
  <c r="AB884" i="5"/>
  <c r="AB892" i="5"/>
  <c r="R906" i="5"/>
  <c r="I906" i="5"/>
  <c r="H906" i="5"/>
  <c r="I921" i="5"/>
  <c r="X921" i="5"/>
  <c r="F921" i="5"/>
  <c r="R921" i="5"/>
  <c r="H921" i="5"/>
  <c r="I929" i="5"/>
  <c r="X929" i="5"/>
  <c r="R929" i="5"/>
  <c r="J929" i="5"/>
  <c r="H929" i="5"/>
  <c r="AB989" i="5"/>
  <c r="S989" i="5"/>
  <c r="J1085" i="5"/>
  <c r="I1085" i="5"/>
  <c r="H1085" i="5"/>
  <c r="X1085" i="5"/>
  <c r="F1085" i="5"/>
  <c r="R1085" i="5"/>
  <c r="J760" i="5"/>
  <c r="J764" i="5"/>
  <c r="J768" i="5"/>
  <c r="J772" i="5"/>
  <c r="J776" i="5"/>
  <c r="J780" i="5"/>
  <c r="J784" i="5"/>
  <c r="J788" i="5"/>
  <c r="J792" i="5"/>
  <c r="AB795" i="5"/>
  <c r="J796" i="5"/>
  <c r="AB799" i="5"/>
  <c r="J800" i="5"/>
  <c r="AB803" i="5"/>
  <c r="J804" i="5"/>
  <c r="S805" i="5"/>
  <c r="R807" i="5"/>
  <c r="I810" i="5"/>
  <c r="AB811" i="5"/>
  <c r="AB814" i="5"/>
  <c r="J816" i="5"/>
  <c r="AB819" i="5"/>
  <c r="R820" i="5"/>
  <c r="I820" i="5"/>
  <c r="S827" i="5"/>
  <c r="I830" i="5"/>
  <c r="R856" i="5"/>
  <c r="F856" i="5"/>
  <c r="I856" i="5"/>
  <c r="R860" i="5"/>
  <c r="I860" i="5"/>
  <c r="H860" i="5"/>
  <c r="F860" i="5"/>
  <c r="R864" i="5"/>
  <c r="J864" i="5"/>
  <c r="I864" i="5"/>
  <c r="F864" i="5"/>
  <c r="AB896" i="5"/>
  <c r="S897" i="5"/>
  <c r="R904" i="5"/>
  <c r="H904" i="5"/>
  <c r="F904" i="5"/>
  <c r="I904" i="5"/>
  <c r="F906" i="5"/>
  <c r="AB912" i="5"/>
  <c r="J921" i="5"/>
  <c r="R924" i="5"/>
  <c r="J924" i="5"/>
  <c r="I924" i="5"/>
  <c r="H924" i="5"/>
  <c r="F924" i="5"/>
  <c r="F929" i="5"/>
  <c r="I937" i="5"/>
  <c r="X937" i="5"/>
  <c r="F937" i="5"/>
  <c r="R937" i="5"/>
  <c r="J937" i="5"/>
  <c r="H937" i="5"/>
  <c r="I945" i="5"/>
  <c r="X945" i="5"/>
  <c r="R945" i="5"/>
  <c r="J945" i="5"/>
  <c r="F945" i="5"/>
  <c r="R962" i="5"/>
  <c r="J962" i="5"/>
  <c r="I962" i="5"/>
  <c r="H962" i="5"/>
  <c r="F962" i="5"/>
  <c r="AB970" i="5"/>
  <c r="J993" i="5"/>
  <c r="I993" i="5"/>
  <c r="H993" i="5"/>
  <c r="X993" i="5"/>
  <c r="F993" i="5"/>
  <c r="R993" i="5"/>
  <c r="J1037" i="5"/>
  <c r="I1037" i="5"/>
  <c r="H1037" i="5"/>
  <c r="X1037" i="5"/>
  <c r="F1037" i="5"/>
  <c r="R1037" i="5"/>
  <c r="AB1077" i="5"/>
  <c r="S1077" i="5"/>
  <c r="S807" i="5"/>
  <c r="J810" i="5"/>
  <c r="R824" i="5"/>
  <c r="I824" i="5"/>
  <c r="S831" i="5"/>
  <c r="F838" i="5"/>
  <c r="F846" i="5"/>
  <c r="X855" i="5"/>
  <c r="R855" i="5"/>
  <c r="I855" i="5"/>
  <c r="H855" i="5"/>
  <c r="F855" i="5"/>
  <c r="R876" i="5"/>
  <c r="I876" i="5"/>
  <c r="H876" i="5"/>
  <c r="F876" i="5"/>
  <c r="R880" i="5"/>
  <c r="J880" i="5"/>
  <c r="I880" i="5"/>
  <c r="F880" i="5"/>
  <c r="J906" i="5"/>
  <c r="H945" i="5"/>
  <c r="AB980" i="5"/>
  <c r="R1030" i="5"/>
  <c r="J1030" i="5"/>
  <c r="I1030" i="5"/>
  <c r="H1030" i="5"/>
  <c r="F1030" i="5"/>
  <c r="J1117" i="5"/>
  <c r="I1117" i="5"/>
  <c r="H1117" i="5"/>
  <c r="X1117" i="5"/>
  <c r="F1117" i="5"/>
  <c r="R1117" i="5"/>
  <c r="R1177" i="5"/>
  <c r="J1177" i="5"/>
  <c r="I1177" i="5"/>
  <c r="H1177" i="5"/>
  <c r="F1177" i="5"/>
  <c r="X1177" i="5"/>
  <c r="F809" i="5"/>
  <c r="R809" i="5"/>
  <c r="I813" i="5"/>
  <c r="AB815" i="5"/>
  <c r="F819" i="5"/>
  <c r="AB821" i="5"/>
  <c r="H826" i="5"/>
  <c r="X826" i="5"/>
  <c r="R826" i="5"/>
  <c r="AB827" i="5"/>
  <c r="R828" i="5"/>
  <c r="I828" i="5"/>
  <c r="J831" i="5"/>
  <c r="I831" i="5"/>
  <c r="X831" i="5"/>
  <c r="X832" i="5"/>
  <c r="R832" i="5"/>
  <c r="I832" i="5"/>
  <c r="X840" i="5"/>
  <c r="R840" i="5"/>
  <c r="I840" i="5"/>
  <c r="F844" i="5"/>
  <c r="R848" i="5"/>
  <c r="I848" i="5"/>
  <c r="AB855" i="5"/>
  <c r="I861" i="5"/>
  <c r="X861" i="5"/>
  <c r="H861" i="5"/>
  <c r="F861" i="5"/>
  <c r="R861" i="5"/>
  <c r="S869" i="5"/>
  <c r="AB897" i="5"/>
  <c r="AB908" i="5"/>
  <c r="I915" i="5"/>
  <c r="AB918" i="5"/>
  <c r="I925" i="5"/>
  <c r="X925" i="5"/>
  <c r="J925" i="5"/>
  <c r="H925" i="5"/>
  <c r="F925" i="5"/>
  <c r="R925" i="5"/>
  <c r="I961" i="5"/>
  <c r="H961" i="5"/>
  <c r="X961" i="5"/>
  <c r="J961" i="5"/>
  <c r="F961" i="5"/>
  <c r="R961" i="5"/>
  <c r="AB1029" i="5"/>
  <c r="S1029" i="5"/>
  <c r="J1069" i="5"/>
  <c r="I1069" i="5"/>
  <c r="H1069" i="5"/>
  <c r="X1069" i="5"/>
  <c r="F1069" i="5"/>
  <c r="R1069" i="5"/>
  <c r="AB1109" i="5"/>
  <c r="S1109" i="5"/>
  <c r="I816" i="5"/>
  <c r="H819" i="5"/>
  <c r="F821" i="5"/>
  <c r="X821" i="5"/>
  <c r="R821" i="5"/>
  <c r="I821" i="5"/>
  <c r="H830" i="5"/>
  <c r="X830" i="5"/>
  <c r="R830" i="5"/>
  <c r="I857" i="5"/>
  <c r="X857" i="5"/>
  <c r="R857" i="5"/>
  <c r="H857" i="5"/>
  <c r="AB859" i="5"/>
  <c r="AB863" i="5"/>
  <c r="AB871" i="5"/>
  <c r="I877" i="5"/>
  <c r="X877" i="5"/>
  <c r="H877" i="5"/>
  <c r="F877" i="5"/>
  <c r="R877" i="5"/>
  <c r="S885" i="5"/>
  <c r="X887" i="5"/>
  <c r="R887" i="5"/>
  <c r="I887" i="5"/>
  <c r="H887" i="5"/>
  <c r="F887" i="5"/>
  <c r="R896" i="5"/>
  <c r="J896" i="5"/>
  <c r="I896" i="5"/>
  <c r="F896" i="5"/>
  <c r="I905" i="5"/>
  <c r="X905" i="5"/>
  <c r="F905" i="5"/>
  <c r="R905" i="5"/>
  <c r="H905" i="5"/>
  <c r="S913" i="5"/>
  <c r="R922" i="5"/>
  <c r="I922" i="5"/>
  <c r="H922" i="5"/>
  <c r="AB928" i="5"/>
  <c r="I949" i="5"/>
  <c r="X949" i="5"/>
  <c r="R949" i="5"/>
  <c r="J949" i="5"/>
  <c r="H949" i="5"/>
  <c r="F949" i="5"/>
  <c r="I965" i="5"/>
  <c r="H965" i="5"/>
  <c r="X965" i="5"/>
  <c r="F965" i="5"/>
  <c r="R965" i="5"/>
  <c r="J965" i="5"/>
  <c r="AB969" i="5"/>
  <c r="S969" i="5"/>
  <c r="AB1061" i="5"/>
  <c r="S1061" i="5"/>
  <c r="AB810" i="5"/>
  <c r="H810" i="5"/>
  <c r="X810" i="5"/>
  <c r="AB816" i="5"/>
  <c r="I819" i="5"/>
  <c r="F825" i="5"/>
  <c r="X825" i="5"/>
  <c r="R825" i="5"/>
  <c r="I825" i="5"/>
  <c r="I838" i="5"/>
  <c r="H838" i="5"/>
  <c r="X838" i="5"/>
  <c r="R838" i="5"/>
  <c r="I846" i="5"/>
  <c r="H846" i="5"/>
  <c r="X846" i="5"/>
  <c r="R846" i="5"/>
  <c r="F857" i="5"/>
  <c r="I873" i="5"/>
  <c r="X873" i="5"/>
  <c r="R873" i="5"/>
  <c r="H873" i="5"/>
  <c r="J877" i="5"/>
  <c r="I893" i="5"/>
  <c r="X893" i="5"/>
  <c r="H893" i="5"/>
  <c r="F893" i="5"/>
  <c r="R893" i="5"/>
  <c r="J905" i="5"/>
  <c r="R908" i="5"/>
  <c r="J908" i="5"/>
  <c r="I908" i="5"/>
  <c r="H908" i="5"/>
  <c r="F908" i="5"/>
  <c r="X920" i="5"/>
  <c r="R920" i="5"/>
  <c r="H920" i="5"/>
  <c r="F920" i="5"/>
  <c r="I920" i="5"/>
  <c r="F922" i="5"/>
  <c r="R936" i="5"/>
  <c r="H936" i="5"/>
  <c r="J936" i="5"/>
  <c r="I936" i="5"/>
  <c r="F936" i="5"/>
  <c r="X963" i="5"/>
  <c r="R963" i="5"/>
  <c r="I963" i="5"/>
  <c r="J963" i="5"/>
  <c r="H963" i="5"/>
  <c r="F963" i="5"/>
  <c r="J1101" i="5"/>
  <c r="I1101" i="5"/>
  <c r="H1101" i="5"/>
  <c r="X1101" i="5"/>
  <c r="F1101" i="5"/>
  <c r="R1101" i="5"/>
  <c r="I865" i="5"/>
  <c r="X865" i="5"/>
  <c r="I881" i="5"/>
  <c r="X881" i="5"/>
  <c r="I897" i="5"/>
  <c r="X897" i="5"/>
  <c r="I913" i="5"/>
  <c r="X913" i="5"/>
  <c r="AB934" i="5"/>
  <c r="X951" i="5"/>
  <c r="R951" i="5"/>
  <c r="I951" i="5"/>
  <c r="F959" i="5"/>
  <c r="X975" i="5"/>
  <c r="R975" i="5"/>
  <c r="I975" i="5"/>
  <c r="AB997" i="5"/>
  <c r="AB1125" i="5"/>
  <c r="S1125" i="5"/>
  <c r="AB1153" i="5"/>
  <c r="AB1355" i="5"/>
  <c r="S1355" i="5"/>
  <c r="H885" i="5"/>
  <c r="H901" i="5"/>
  <c r="H917" i="5"/>
  <c r="H933" i="5"/>
  <c r="F934" i="5"/>
  <c r="R938" i="5"/>
  <c r="I938" i="5"/>
  <c r="R940" i="5"/>
  <c r="J940" i="5"/>
  <c r="I941" i="5"/>
  <c r="X941" i="5"/>
  <c r="J941" i="5"/>
  <c r="F948" i="5"/>
  <c r="F955" i="5"/>
  <c r="R986" i="5"/>
  <c r="J986" i="5"/>
  <c r="I986" i="5"/>
  <c r="R998" i="5"/>
  <c r="J998" i="5"/>
  <c r="I998" i="5"/>
  <c r="H998" i="5"/>
  <c r="F998" i="5"/>
  <c r="AB1004" i="5"/>
  <c r="AB1013" i="5"/>
  <c r="AB1020" i="5"/>
  <c r="R1026" i="5"/>
  <c r="J1026" i="5"/>
  <c r="I1026" i="5"/>
  <c r="F1026" i="5"/>
  <c r="R1122" i="5"/>
  <c r="J1122" i="5"/>
  <c r="I1122" i="5"/>
  <c r="H1122" i="5"/>
  <c r="F1122" i="5"/>
  <c r="X1122" i="5"/>
  <c r="AB1143" i="5"/>
  <c r="S1143" i="5"/>
  <c r="AB1144" i="5"/>
  <c r="AB1456" i="5"/>
  <c r="S1456" i="5"/>
  <c r="AB965" i="5"/>
  <c r="AB976" i="5"/>
  <c r="R1010" i="5"/>
  <c r="J1010" i="5"/>
  <c r="I1010" i="5"/>
  <c r="J1029" i="5"/>
  <c r="I1029" i="5"/>
  <c r="H1029" i="5"/>
  <c r="X1029" i="5"/>
  <c r="R1029" i="5"/>
  <c r="F1029" i="5"/>
  <c r="R1042" i="5"/>
  <c r="J1042" i="5"/>
  <c r="I1042" i="5"/>
  <c r="H1042" i="5"/>
  <c r="F1042" i="5"/>
  <c r="R1058" i="5"/>
  <c r="J1058" i="5"/>
  <c r="I1058" i="5"/>
  <c r="H1058" i="5"/>
  <c r="F1058" i="5"/>
  <c r="R1090" i="5"/>
  <c r="J1090" i="5"/>
  <c r="I1090" i="5"/>
  <c r="H1090" i="5"/>
  <c r="F1090" i="5"/>
  <c r="R1106" i="5"/>
  <c r="J1106" i="5"/>
  <c r="I1106" i="5"/>
  <c r="H1106" i="5"/>
  <c r="F1106" i="5"/>
  <c r="J1156" i="5"/>
  <c r="I1156" i="5"/>
  <c r="H1156" i="5"/>
  <c r="F1156" i="5"/>
  <c r="R1156" i="5"/>
  <c r="H1163" i="5"/>
  <c r="J1163" i="5"/>
  <c r="I1163" i="5"/>
  <c r="F1163" i="5"/>
  <c r="X1163" i="5"/>
  <c r="R1163" i="5"/>
  <c r="AB1183" i="5"/>
  <c r="S1183" i="5"/>
  <c r="R862" i="5"/>
  <c r="I862" i="5"/>
  <c r="R878" i="5"/>
  <c r="I878" i="5"/>
  <c r="R894" i="5"/>
  <c r="I894" i="5"/>
  <c r="H897" i="5"/>
  <c r="R910" i="5"/>
  <c r="I910" i="5"/>
  <c r="H913" i="5"/>
  <c r="R926" i="5"/>
  <c r="I926" i="5"/>
  <c r="X939" i="5"/>
  <c r="R939" i="5"/>
  <c r="I939" i="5"/>
  <c r="X943" i="5"/>
  <c r="R943" i="5"/>
  <c r="I943" i="5"/>
  <c r="I948" i="5"/>
  <c r="J953" i="5"/>
  <c r="I957" i="5"/>
  <c r="H957" i="5"/>
  <c r="X957" i="5"/>
  <c r="R957" i="5"/>
  <c r="X959" i="5"/>
  <c r="R959" i="5"/>
  <c r="I959" i="5"/>
  <c r="H959" i="5"/>
  <c r="H967" i="5"/>
  <c r="J969" i="5"/>
  <c r="J973" i="5"/>
  <c r="R978" i="5"/>
  <c r="J978" i="5"/>
  <c r="I978" i="5"/>
  <c r="J997" i="5"/>
  <c r="I997" i="5"/>
  <c r="H997" i="5"/>
  <c r="X997" i="5"/>
  <c r="F997" i="5"/>
  <c r="AB1005" i="5"/>
  <c r="J1009" i="5"/>
  <c r="I1009" i="5"/>
  <c r="H1009" i="5"/>
  <c r="X1009" i="5"/>
  <c r="R1014" i="5"/>
  <c r="J1014" i="5"/>
  <c r="I1014" i="5"/>
  <c r="H1014" i="5"/>
  <c r="F1014" i="5"/>
  <c r="AB1021" i="5"/>
  <c r="J1025" i="5"/>
  <c r="I1025" i="5"/>
  <c r="H1025" i="5"/>
  <c r="X1025" i="5"/>
  <c r="AB1188" i="5"/>
  <c r="J1212" i="5"/>
  <c r="I1212" i="5"/>
  <c r="R1212" i="5"/>
  <c r="H1212" i="5"/>
  <c r="X1212" i="5"/>
  <c r="F1212" i="5"/>
  <c r="AB1266" i="5"/>
  <c r="AB857" i="5"/>
  <c r="AB862" i="5"/>
  <c r="J865" i="5"/>
  <c r="AB873" i="5"/>
  <c r="AB878" i="5"/>
  <c r="J881" i="5"/>
  <c r="AB889" i="5"/>
  <c r="AB894" i="5"/>
  <c r="J897" i="5"/>
  <c r="S901" i="5"/>
  <c r="AB905" i="5"/>
  <c r="AB910" i="5"/>
  <c r="J913" i="5"/>
  <c r="S917" i="5"/>
  <c r="AB921" i="5"/>
  <c r="AB926" i="5"/>
  <c r="F938" i="5"/>
  <c r="F939" i="5"/>
  <c r="AB961" i="5"/>
  <c r="AB981" i="5"/>
  <c r="AB996" i="5"/>
  <c r="R1002" i="5"/>
  <c r="J1002" i="5"/>
  <c r="I1002" i="5"/>
  <c r="X1002" i="5"/>
  <c r="S1013" i="5"/>
  <c r="J1121" i="5"/>
  <c r="I1121" i="5"/>
  <c r="H1121" i="5"/>
  <c r="X1121" i="5"/>
  <c r="R1121" i="5"/>
  <c r="F1121" i="5"/>
  <c r="R1135" i="5"/>
  <c r="J1135" i="5"/>
  <c r="I1135" i="5"/>
  <c r="F1135" i="5"/>
  <c r="H1135" i="5"/>
  <c r="X1135" i="5"/>
  <c r="J1172" i="5"/>
  <c r="I1172" i="5"/>
  <c r="R1172" i="5"/>
  <c r="H1172" i="5"/>
  <c r="F1172" i="5"/>
  <c r="AB1180" i="5"/>
  <c r="J1220" i="5"/>
  <c r="I1220" i="5"/>
  <c r="H1220" i="5"/>
  <c r="F1220" i="5"/>
  <c r="R1220" i="5"/>
  <c r="H1227" i="5"/>
  <c r="J1227" i="5"/>
  <c r="I1227" i="5"/>
  <c r="F1227" i="5"/>
  <c r="X1227" i="5"/>
  <c r="R1227" i="5"/>
  <c r="J1240" i="5"/>
  <c r="I1240" i="5"/>
  <c r="F1240" i="5"/>
  <c r="X1240" i="5"/>
  <c r="R1240" i="5"/>
  <c r="AB1262" i="5"/>
  <c r="R1513" i="5"/>
  <c r="J1513" i="5"/>
  <c r="H1513" i="5"/>
  <c r="I1513" i="5"/>
  <c r="F1513" i="5"/>
  <c r="X1513" i="5"/>
  <c r="I885" i="5"/>
  <c r="X885" i="5"/>
  <c r="I901" i="5"/>
  <c r="X901" i="5"/>
  <c r="I917" i="5"/>
  <c r="X917" i="5"/>
  <c r="I933" i="5"/>
  <c r="X933" i="5"/>
  <c r="S945" i="5"/>
  <c r="I953" i="5"/>
  <c r="H953" i="5"/>
  <c r="X953" i="5"/>
  <c r="R954" i="5"/>
  <c r="J954" i="5"/>
  <c r="I954" i="5"/>
  <c r="X955" i="5"/>
  <c r="R955" i="5"/>
  <c r="I955" i="5"/>
  <c r="J955" i="5"/>
  <c r="X998" i="5"/>
  <c r="J1001" i="5"/>
  <c r="I1001" i="5"/>
  <c r="H1001" i="5"/>
  <c r="X1001" i="5"/>
  <c r="R1001" i="5"/>
  <c r="J1013" i="5"/>
  <c r="I1013" i="5"/>
  <c r="H1013" i="5"/>
  <c r="X1013" i="5"/>
  <c r="F1013" i="5"/>
  <c r="AB1036" i="5"/>
  <c r="J1041" i="5"/>
  <c r="I1041" i="5"/>
  <c r="H1041" i="5"/>
  <c r="X1041" i="5"/>
  <c r="R1041" i="5"/>
  <c r="F1041" i="5"/>
  <c r="AB1052" i="5"/>
  <c r="J1057" i="5"/>
  <c r="I1057" i="5"/>
  <c r="H1057" i="5"/>
  <c r="X1057" i="5"/>
  <c r="R1057" i="5"/>
  <c r="F1057" i="5"/>
  <c r="AB1068" i="5"/>
  <c r="J1073" i="5"/>
  <c r="I1073" i="5"/>
  <c r="H1073" i="5"/>
  <c r="X1073" i="5"/>
  <c r="R1073" i="5"/>
  <c r="F1073" i="5"/>
  <c r="AB1084" i="5"/>
  <c r="J1089" i="5"/>
  <c r="I1089" i="5"/>
  <c r="H1089" i="5"/>
  <c r="X1089" i="5"/>
  <c r="R1089" i="5"/>
  <c r="F1089" i="5"/>
  <c r="AB1100" i="5"/>
  <c r="J1105" i="5"/>
  <c r="I1105" i="5"/>
  <c r="H1105" i="5"/>
  <c r="X1105" i="5"/>
  <c r="R1105" i="5"/>
  <c r="F1105" i="5"/>
  <c r="AB1116" i="5"/>
  <c r="AB1136" i="5"/>
  <c r="S1136" i="5"/>
  <c r="H1199" i="5"/>
  <c r="R1199" i="5"/>
  <c r="J1199" i="5"/>
  <c r="F1199" i="5"/>
  <c r="X1199" i="5"/>
  <c r="I1199" i="5"/>
  <c r="H1240" i="5"/>
  <c r="AB1258" i="5"/>
  <c r="S1418" i="5"/>
  <c r="AB1418" i="5"/>
  <c r="AB901" i="5"/>
  <c r="AB906" i="5"/>
  <c r="AB917" i="5"/>
  <c r="AB922" i="5"/>
  <c r="R934" i="5"/>
  <c r="I934" i="5"/>
  <c r="X935" i="5"/>
  <c r="R935" i="5"/>
  <c r="I935" i="5"/>
  <c r="J935" i="5"/>
  <c r="R948" i="5"/>
  <c r="AB957" i="5"/>
  <c r="S965" i="5"/>
  <c r="R966" i="5"/>
  <c r="J966" i="5"/>
  <c r="I966" i="5"/>
  <c r="F966" i="5"/>
  <c r="I969" i="5"/>
  <c r="H969" i="5"/>
  <c r="X969" i="5"/>
  <c r="I973" i="5"/>
  <c r="H973" i="5"/>
  <c r="X973" i="5"/>
  <c r="R982" i="5"/>
  <c r="AB988" i="5"/>
  <c r="F1010" i="5"/>
  <c r="AB1012" i="5"/>
  <c r="AB1175" i="5"/>
  <c r="S1175" i="5"/>
  <c r="AB1200" i="5"/>
  <c r="S1200" i="5"/>
  <c r="AB1206" i="5"/>
  <c r="AB1238" i="5"/>
  <c r="AB1254" i="5"/>
  <c r="AB985" i="5"/>
  <c r="AB992" i="5"/>
  <c r="AB1001" i="5"/>
  <c r="AB1008" i="5"/>
  <c r="AB1017" i="5"/>
  <c r="AB1024" i="5"/>
  <c r="AB1033" i="5"/>
  <c r="AB1040" i="5"/>
  <c r="AB1049" i="5"/>
  <c r="AB1056" i="5"/>
  <c r="AB1065" i="5"/>
  <c r="AB1072" i="5"/>
  <c r="AB1081" i="5"/>
  <c r="AB1088" i="5"/>
  <c r="AB1097" i="5"/>
  <c r="AB1104" i="5"/>
  <c r="AB1113" i="5"/>
  <c r="AB1120" i="5"/>
  <c r="AB1129" i="5"/>
  <c r="AB1132" i="5"/>
  <c r="AB1146" i="5"/>
  <c r="AB1152" i="5"/>
  <c r="R1157" i="5"/>
  <c r="J1157" i="5"/>
  <c r="I1157" i="5"/>
  <c r="J1176" i="5"/>
  <c r="I1176" i="5"/>
  <c r="F1176" i="5"/>
  <c r="J1184" i="5"/>
  <c r="I1184" i="5"/>
  <c r="H1184" i="5"/>
  <c r="R1221" i="5"/>
  <c r="J1221" i="5"/>
  <c r="I1221" i="5"/>
  <c r="AB1240" i="5"/>
  <c r="S1240" i="5"/>
  <c r="X1345" i="5"/>
  <c r="I1345" i="5"/>
  <c r="H1345" i="5"/>
  <c r="F1345" i="5"/>
  <c r="R1345" i="5"/>
  <c r="I1383" i="5"/>
  <c r="H1383" i="5"/>
  <c r="X1383" i="5"/>
  <c r="R1383" i="5"/>
  <c r="J1383" i="5"/>
  <c r="F1383" i="5"/>
  <c r="AB1468" i="5"/>
  <c r="S1468" i="5"/>
  <c r="AB1270" i="5"/>
  <c r="AB1274" i="5"/>
  <c r="AB1278" i="5"/>
  <c r="AB1282" i="5"/>
  <c r="AB1286" i="5"/>
  <c r="AB1290" i="5"/>
  <c r="AB1294" i="5"/>
  <c r="AB1298" i="5"/>
  <c r="AB1302" i="5"/>
  <c r="AB1306" i="5"/>
  <c r="AB1310" i="5"/>
  <c r="AB1314" i="5"/>
  <c r="AB1318" i="5"/>
  <c r="AB1322" i="5"/>
  <c r="AB1326" i="5"/>
  <c r="AB1330" i="5"/>
  <c r="AB1334" i="5"/>
  <c r="AB1350" i="5"/>
  <c r="X1361" i="5"/>
  <c r="I1361" i="5"/>
  <c r="R1361" i="5"/>
  <c r="J1361" i="5"/>
  <c r="H1361" i="5"/>
  <c r="F1361" i="5"/>
  <c r="X1373" i="5"/>
  <c r="I1373" i="5"/>
  <c r="H1373" i="5"/>
  <c r="F1373" i="5"/>
  <c r="R1373" i="5"/>
  <c r="J1373" i="5"/>
  <c r="X1389" i="5"/>
  <c r="I1389" i="5"/>
  <c r="H1389" i="5"/>
  <c r="F1389" i="5"/>
  <c r="R1389" i="5"/>
  <c r="J1389" i="5"/>
  <c r="AB1400" i="5"/>
  <c r="S1400" i="5"/>
  <c r="AB1416" i="5"/>
  <c r="S1416" i="5"/>
  <c r="J1502" i="5"/>
  <c r="I1502" i="5"/>
  <c r="H1502" i="5"/>
  <c r="R1502" i="5"/>
  <c r="F1502" i="5"/>
  <c r="R990" i="5"/>
  <c r="J990" i="5"/>
  <c r="I990" i="5"/>
  <c r="R1006" i="5"/>
  <c r="J1006" i="5"/>
  <c r="I1006" i="5"/>
  <c r="R1022" i="5"/>
  <c r="J1022" i="5"/>
  <c r="I1022" i="5"/>
  <c r="R1038" i="5"/>
  <c r="J1038" i="5"/>
  <c r="I1038" i="5"/>
  <c r="F1046" i="5"/>
  <c r="R1054" i="5"/>
  <c r="J1054" i="5"/>
  <c r="I1054" i="5"/>
  <c r="F1062" i="5"/>
  <c r="R1070" i="5"/>
  <c r="J1070" i="5"/>
  <c r="I1070" i="5"/>
  <c r="F1078" i="5"/>
  <c r="F1094" i="5"/>
  <c r="R1102" i="5"/>
  <c r="J1102" i="5"/>
  <c r="I1102" i="5"/>
  <c r="R1118" i="5"/>
  <c r="J1118" i="5"/>
  <c r="I1118" i="5"/>
  <c r="AB1137" i="5"/>
  <c r="J1139" i="5"/>
  <c r="I1139" i="5"/>
  <c r="H1139" i="5"/>
  <c r="F1139" i="5"/>
  <c r="I1148" i="5"/>
  <c r="J1148" i="5"/>
  <c r="H1148" i="5"/>
  <c r="F1148" i="5"/>
  <c r="R1149" i="5"/>
  <c r="J1149" i="5"/>
  <c r="I1149" i="5"/>
  <c r="H1155" i="5"/>
  <c r="R1155" i="5"/>
  <c r="J1155" i="5"/>
  <c r="I1155" i="5"/>
  <c r="X1155" i="5"/>
  <c r="AB1158" i="5"/>
  <c r="S1158" i="5"/>
  <c r="J1160" i="5"/>
  <c r="I1160" i="5"/>
  <c r="R1160" i="5"/>
  <c r="H1160" i="5"/>
  <c r="F1160" i="5"/>
  <c r="AB1182" i="5"/>
  <c r="R1185" i="5"/>
  <c r="I1185" i="5"/>
  <c r="H1185" i="5"/>
  <c r="F1185" i="5"/>
  <c r="AB1187" i="5"/>
  <c r="S1187" i="5"/>
  <c r="S1194" i="5"/>
  <c r="J1200" i="5"/>
  <c r="I1200" i="5"/>
  <c r="R1200" i="5"/>
  <c r="H1200" i="5"/>
  <c r="F1200" i="5"/>
  <c r="AB1208" i="5"/>
  <c r="S1208" i="5"/>
  <c r="X1217" i="5"/>
  <c r="H1219" i="5"/>
  <c r="R1219" i="5"/>
  <c r="J1219" i="5"/>
  <c r="I1219" i="5"/>
  <c r="X1219" i="5"/>
  <c r="AB1222" i="5"/>
  <c r="S1222" i="5"/>
  <c r="AB1244" i="5"/>
  <c r="AB1252" i="5"/>
  <c r="AB1413" i="5"/>
  <c r="S1413" i="5"/>
  <c r="R1537" i="5"/>
  <c r="J1537" i="5"/>
  <c r="I1537" i="5"/>
  <c r="H1537" i="5"/>
  <c r="F1537" i="5"/>
  <c r="X1537" i="5"/>
  <c r="R1545" i="5"/>
  <c r="J1545" i="5"/>
  <c r="I1545" i="5"/>
  <c r="H1545" i="5"/>
  <c r="F1545" i="5"/>
  <c r="X1545" i="5"/>
  <c r="AB933" i="5"/>
  <c r="AB938" i="5"/>
  <c r="AB949" i="5"/>
  <c r="AB973" i="5"/>
  <c r="AB977" i="5"/>
  <c r="AB984" i="5"/>
  <c r="S985" i="5"/>
  <c r="AB993" i="5"/>
  <c r="AB1000" i="5"/>
  <c r="S1001" i="5"/>
  <c r="AB1009" i="5"/>
  <c r="AB1016" i="5"/>
  <c r="S1017" i="5"/>
  <c r="AB1025" i="5"/>
  <c r="AB1032" i="5"/>
  <c r="S1033" i="5"/>
  <c r="AB1041" i="5"/>
  <c r="F1045" i="5"/>
  <c r="AB1048" i="5"/>
  <c r="S1049" i="5"/>
  <c r="AB1057" i="5"/>
  <c r="F1061" i="5"/>
  <c r="AB1064" i="5"/>
  <c r="S1065" i="5"/>
  <c r="AB1073" i="5"/>
  <c r="F1077" i="5"/>
  <c r="AB1080" i="5"/>
  <c r="S1081" i="5"/>
  <c r="AB1089" i="5"/>
  <c r="F1093" i="5"/>
  <c r="AB1096" i="5"/>
  <c r="S1097" i="5"/>
  <c r="AB1105" i="5"/>
  <c r="F1109" i="5"/>
  <c r="AB1112" i="5"/>
  <c r="S1113" i="5"/>
  <c r="AB1121" i="5"/>
  <c r="F1125" i="5"/>
  <c r="AB1128" i="5"/>
  <c r="S1129" i="5"/>
  <c r="S1132" i="5"/>
  <c r="S1146" i="5"/>
  <c r="X1151" i="5"/>
  <c r="F1157" i="5"/>
  <c r="R1189" i="5"/>
  <c r="J1189" i="5"/>
  <c r="I1189" i="5"/>
  <c r="J1208" i="5"/>
  <c r="I1208" i="5"/>
  <c r="F1208" i="5"/>
  <c r="J1216" i="5"/>
  <c r="I1216" i="5"/>
  <c r="X1216" i="5"/>
  <c r="H1216" i="5"/>
  <c r="F1221" i="5"/>
  <c r="J1248" i="5"/>
  <c r="I1248" i="5"/>
  <c r="H1248" i="5"/>
  <c r="R1342" i="5"/>
  <c r="I1342" i="5"/>
  <c r="H1342" i="5"/>
  <c r="F1342" i="5"/>
  <c r="R1372" i="5"/>
  <c r="J1372" i="5"/>
  <c r="I1372" i="5"/>
  <c r="H1372" i="5"/>
  <c r="F1372" i="5"/>
  <c r="R1018" i="5"/>
  <c r="J1018" i="5"/>
  <c r="I1018" i="5"/>
  <c r="R1034" i="5"/>
  <c r="J1034" i="5"/>
  <c r="I1034" i="5"/>
  <c r="R1050" i="5"/>
  <c r="J1050" i="5"/>
  <c r="I1050" i="5"/>
  <c r="R1066" i="5"/>
  <c r="J1066" i="5"/>
  <c r="I1066" i="5"/>
  <c r="R1082" i="5"/>
  <c r="J1082" i="5"/>
  <c r="I1082" i="5"/>
  <c r="R1098" i="5"/>
  <c r="J1098" i="5"/>
  <c r="I1098" i="5"/>
  <c r="R1114" i="5"/>
  <c r="J1114" i="5"/>
  <c r="I1114" i="5"/>
  <c r="R1130" i="5"/>
  <c r="J1130" i="5"/>
  <c r="I1130" i="5"/>
  <c r="I1132" i="5"/>
  <c r="J1132" i="5"/>
  <c r="H1132" i="5"/>
  <c r="F1132" i="5"/>
  <c r="F1142" i="5"/>
  <c r="AB1150" i="5"/>
  <c r="AB1156" i="5"/>
  <c r="AB1220" i="5"/>
  <c r="J1232" i="5"/>
  <c r="I1232" i="5"/>
  <c r="R1232" i="5"/>
  <c r="H1232" i="5"/>
  <c r="F1232" i="5"/>
  <c r="R1256" i="5"/>
  <c r="J1256" i="5"/>
  <c r="I1256" i="5"/>
  <c r="F1256" i="5"/>
  <c r="X1256" i="5"/>
  <c r="R1260" i="5"/>
  <c r="J1260" i="5"/>
  <c r="I1260" i="5"/>
  <c r="F1260" i="5"/>
  <c r="R1264" i="5"/>
  <c r="J1264" i="5"/>
  <c r="I1264" i="5"/>
  <c r="F1264" i="5"/>
  <c r="X1264" i="5"/>
  <c r="R1268" i="5"/>
  <c r="J1268" i="5"/>
  <c r="I1268" i="5"/>
  <c r="F1268" i="5"/>
  <c r="R1276" i="5"/>
  <c r="J1276" i="5"/>
  <c r="I1276" i="5"/>
  <c r="F1276" i="5"/>
  <c r="X1276" i="5"/>
  <c r="R1280" i="5"/>
  <c r="J1280" i="5"/>
  <c r="I1280" i="5"/>
  <c r="F1280" i="5"/>
  <c r="R1284" i="5"/>
  <c r="J1284" i="5"/>
  <c r="I1284" i="5"/>
  <c r="F1284" i="5"/>
  <c r="X1284" i="5"/>
  <c r="R1288" i="5"/>
  <c r="J1288" i="5"/>
  <c r="I1288" i="5"/>
  <c r="F1288" i="5"/>
  <c r="R1296" i="5"/>
  <c r="J1296" i="5"/>
  <c r="I1296" i="5"/>
  <c r="F1296" i="5"/>
  <c r="X1296" i="5"/>
  <c r="R1300" i="5"/>
  <c r="J1300" i="5"/>
  <c r="I1300" i="5"/>
  <c r="F1300" i="5"/>
  <c r="R1312" i="5"/>
  <c r="J1312" i="5"/>
  <c r="I1312" i="5"/>
  <c r="F1312" i="5"/>
  <c r="X1312" i="5"/>
  <c r="R1316" i="5"/>
  <c r="J1316" i="5"/>
  <c r="I1316" i="5"/>
  <c r="F1316" i="5"/>
  <c r="R1324" i="5"/>
  <c r="J1324" i="5"/>
  <c r="I1324" i="5"/>
  <c r="F1324" i="5"/>
  <c r="X1324" i="5"/>
  <c r="R1328" i="5"/>
  <c r="J1328" i="5"/>
  <c r="I1328" i="5"/>
  <c r="F1328" i="5"/>
  <c r="R1332" i="5"/>
  <c r="J1332" i="5"/>
  <c r="I1332" i="5"/>
  <c r="F1332" i="5"/>
  <c r="X1332" i="5"/>
  <c r="AB1368" i="5"/>
  <c r="AB1384" i="5"/>
  <c r="AB1388" i="5"/>
  <c r="AB1398" i="5"/>
  <c r="AB1407" i="5"/>
  <c r="H1432" i="5"/>
  <c r="F1432" i="5"/>
  <c r="R1432" i="5"/>
  <c r="I1432" i="5"/>
  <c r="J1432" i="5"/>
  <c r="S1494" i="5"/>
  <c r="AB1494" i="5"/>
  <c r="AB1028" i="5"/>
  <c r="AB1037" i="5"/>
  <c r="AB1044" i="5"/>
  <c r="AB1053" i="5"/>
  <c r="AB1060" i="5"/>
  <c r="AB1069" i="5"/>
  <c r="AB1076" i="5"/>
  <c r="AB1085" i="5"/>
  <c r="AB1092" i="5"/>
  <c r="AB1101" i="5"/>
  <c r="AB1108" i="5"/>
  <c r="AB1117" i="5"/>
  <c r="X1118" i="5"/>
  <c r="AB1124" i="5"/>
  <c r="AB1139" i="5"/>
  <c r="AB1141" i="5"/>
  <c r="AB1148" i="5"/>
  <c r="X1149" i="5"/>
  <c r="R1209" i="5"/>
  <c r="J1209" i="5"/>
  <c r="I1209" i="5"/>
  <c r="H1209" i="5"/>
  <c r="F1209" i="5"/>
  <c r="AB1215" i="5"/>
  <c r="S1215" i="5"/>
  <c r="J1236" i="5"/>
  <c r="I1236" i="5"/>
  <c r="R1236" i="5"/>
  <c r="F1236" i="5"/>
  <c r="R1249" i="5"/>
  <c r="I1249" i="5"/>
  <c r="H1249" i="5"/>
  <c r="F1249" i="5"/>
  <c r="AB1251" i="5"/>
  <c r="S1251" i="5"/>
  <c r="J1252" i="5"/>
  <c r="I1252" i="5"/>
  <c r="H1252" i="5"/>
  <c r="F1252" i="5"/>
  <c r="X1252" i="5"/>
  <c r="J1345" i="5"/>
  <c r="I1351" i="5"/>
  <c r="H1351" i="5"/>
  <c r="X1351" i="5"/>
  <c r="R1351" i="5"/>
  <c r="J1351" i="5"/>
  <c r="R1620" i="5"/>
  <c r="J1620" i="5"/>
  <c r="I1620" i="5"/>
  <c r="H1620" i="5"/>
  <c r="F1620" i="5"/>
  <c r="X1620" i="5"/>
  <c r="J1045" i="5"/>
  <c r="I1045" i="5"/>
  <c r="H1045" i="5"/>
  <c r="X1045" i="5"/>
  <c r="R1046" i="5"/>
  <c r="J1046" i="5"/>
  <c r="I1046" i="5"/>
  <c r="J1061" i="5"/>
  <c r="I1061" i="5"/>
  <c r="H1061" i="5"/>
  <c r="X1061" i="5"/>
  <c r="R1062" i="5"/>
  <c r="J1062" i="5"/>
  <c r="I1062" i="5"/>
  <c r="J1077" i="5"/>
  <c r="I1077" i="5"/>
  <c r="H1077" i="5"/>
  <c r="X1077" i="5"/>
  <c r="R1078" i="5"/>
  <c r="J1078" i="5"/>
  <c r="I1078" i="5"/>
  <c r="J1093" i="5"/>
  <c r="I1093" i="5"/>
  <c r="H1093" i="5"/>
  <c r="X1093" i="5"/>
  <c r="R1094" i="5"/>
  <c r="J1094" i="5"/>
  <c r="I1094" i="5"/>
  <c r="J1109" i="5"/>
  <c r="I1109" i="5"/>
  <c r="H1109" i="5"/>
  <c r="X1109" i="5"/>
  <c r="R1110" i="5"/>
  <c r="J1125" i="5"/>
  <c r="I1125" i="5"/>
  <c r="H1125" i="5"/>
  <c r="X1125" i="5"/>
  <c r="R1126" i="5"/>
  <c r="J1126" i="5"/>
  <c r="I1126" i="5"/>
  <c r="AB1134" i="5"/>
  <c r="R1142" i="5"/>
  <c r="J1142" i="5"/>
  <c r="I1142" i="5"/>
  <c r="R1151" i="5"/>
  <c r="J1151" i="5"/>
  <c r="I1151" i="5"/>
  <c r="F1151" i="5"/>
  <c r="AB1155" i="5"/>
  <c r="S1155" i="5"/>
  <c r="S1162" i="5"/>
  <c r="J1168" i="5"/>
  <c r="I1168" i="5"/>
  <c r="R1168" i="5"/>
  <c r="H1168" i="5"/>
  <c r="F1168" i="5"/>
  <c r="AB1176" i="5"/>
  <c r="S1176" i="5"/>
  <c r="H1187" i="5"/>
  <c r="R1187" i="5"/>
  <c r="J1187" i="5"/>
  <c r="I1187" i="5"/>
  <c r="X1187" i="5"/>
  <c r="AB1190" i="5"/>
  <c r="S1190" i="5"/>
  <c r="J1192" i="5"/>
  <c r="I1192" i="5"/>
  <c r="R1192" i="5"/>
  <c r="H1192" i="5"/>
  <c r="F1192" i="5"/>
  <c r="AB1214" i="5"/>
  <c r="R1217" i="5"/>
  <c r="I1217" i="5"/>
  <c r="H1217" i="5"/>
  <c r="F1217" i="5"/>
  <c r="AB1219" i="5"/>
  <c r="S1219" i="5"/>
  <c r="S1226" i="5"/>
  <c r="AB1247" i="5"/>
  <c r="S1247" i="5"/>
  <c r="X1337" i="5"/>
  <c r="I1337" i="5"/>
  <c r="H1337" i="5"/>
  <c r="F1337" i="5"/>
  <c r="X1353" i="5"/>
  <c r="I1353" i="5"/>
  <c r="F1353" i="5"/>
  <c r="S1357" i="5"/>
  <c r="I1363" i="5"/>
  <c r="H1363" i="5"/>
  <c r="X1363" i="5"/>
  <c r="F1363" i="5"/>
  <c r="AB1367" i="5"/>
  <c r="AB1387" i="5"/>
  <c r="S1387" i="5"/>
  <c r="X1393" i="5"/>
  <c r="I1393" i="5"/>
  <c r="R1393" i="5"/>
  <c r="J1393" i="5"/>
  <c r="H1393" i="5"/>
  <c r="R1396" i="5"/>
  <c r="J1396" i="5"/>
  <c r="X1396" i="5"/>
  <c r="S1402" i="5"/>
  <c r="AB1402" i="5"/>
  <c r="H1424" i="5"/>
  <c r="X1424" i="5"/>
  <c r="F1424" i="5"/>
  <c r="R1424" i="5"/>
  <c r="I1424" i="5"/>
  <c r="J1478" i="5"/>
  <c r="I1478" i="5"/>
  <c r="F1478" i="5"/>
  <c r="R1478" i="5"/>
  <c r="J1518" i="5"/>
  <c r="I1518" i="5"/>
  <c r="H1518" i="5"/>
  <c r="AB1520" i="5"/>
  <c r="S1520" i="5"/>
  <c r="R1541" i="5"/>
  <c r="J1541" i="5"/>
  <c r="I1541" i="5"/>
  <c r="H1541" i="5"/>
  <c r="F1541" i="5"/>
  <c r="AB1750" i="5"/>
  <c r="I991" i="5"/>
  <c r="I995" i="5"/>
  <c r="I999" i="5"/>
  <c r="I1011" i="5"/>
  <c r="I1019" i="5"/>
  <c r="I1023" i="5"/>
  <c r="I1027" i="5"/>
  <c r="I1031" i="5"/>
  <c r="I1043" i="5"/>
  <c r="I1047" i="5"/>
  <c r="I1059" i="5"/>
  <c r="I1063" i="5"/>
  <c r="I1071" i="5"/>
  <c r="I1075" i="5"/>
  <c r="I1079" i="5"/>
  <c r="I1083" i="5"/>
  <c r="I1087" i="5"/>
  <c r="I1091" i="5"/>
  <c r="I1099" i="5"/>
  <c r="I1103" i="5"/>
  <c r="I1111" i="5"/>
  <c r="I1119" i="5"/>
  <c r="I1127" i="5"/>
  <c r="AB1135" i="5"/>
  <c r="R1136" i="5"/>
  <c r="AB1142" i="5"/>
  <c r="R1143" i="5"/>
  <c r="I1147" i="5"/>
  <c r="AB1151" i="5"/>
  <c r="R1152" i="5"/>
  <c r="AB1160" i="5"/>
  <c r="J1161" i="5"/>
  <c r="AB1163" i="5"/>
  <c r="H1169" i="5"/>
  <c r="F1182" i="5"/>
  <c r="X1182" i="5"/>
  <c r="I1186" i="5"/>
  <c r="AB1192" i="5"/>
  <c r="AB1195" i="5"/>
  <c r="H1201" i="5"/>
  <c r="F1214" i="5"/>
  <c r="X1214" i="5"/>
  <c r="I1218" i="5"/>
  <c r="AB1224" i="5"/>
  <c r="J1225" i="5"/>
  <c r="AB1227" i="5"/>
  <c r="F1241" i="5"/>
  <c r="F1246" i="5"/>
  <c r="AB1246" i="5"/>
  <c r="I1250" i="5"/>
  <c r="AB1255" i="5"/>
  <c r="H1257" i="5"/>
  <c r="AB1259" i="5"/>
  <c r="H1261" i="5"/>
  <c r="AB1263" i="5"/>
  <c r="H1265" i="5"/>
  <c r="AB1267" i="5"/>
  <c r="H1269" i="5"/>
  <c r="AB1271" i="5"/>
  <c r="H1273" i="5"/>
  <c r="AB1275" i="5"/>
  <c r="H1277" i="5"/>
  <c r="AB1279" i="5"/>
  <c r="H1281" i="5"/>
  <c r="AB1283" i="5"/>
  <c r="AB1287" i="5"/>
  <c r="AB1291" i="5"/>
  <c r="H1293" i="5"/>
  <c r="AB1295" i="5"/>
  <c r="AB1299" i="5"/>
  <c r="H1301" i="5"/>
  <c r="AB1303" i="5"/>
  <c r="H1305" i="5"/>
  <c r="AB1307" i="5"/>
  <c r="H1309" i="5"/>
  <c r="AB1311" i="5"/>
  <c r="AB1315" i="5"/>
  <c r="AB1319" i="5"/>
  <c r="H1321" i="5"/>
  <c r="AB1323" i="5"/>
  <c r="AB1327" i="5"/>
  <c r="AB1331" i="5"/>
  <c r="H1333" i="5"/>
  <c r="AB1335" i="5"/>
  <c r="R1336" i="5"/>
  <c r="J1336" i="5"/>
  <c r="I1336" i="5"/>
  <c r="S1377" i="5"/>
  <c r="AB1386" i="5"/>
  <c r="I1387" i="5"/>
  <c r="H1387" i="5"/>
  <c r="X1387" i="5"/>
  <c r="R1387" i="5"/>
  <c r="F1396" i="5"/>
  <c r="I1408" i="5"/>
  <c r="I1410" i="5"/>
  <c r="J1410" i="5"/>
  <c r="H1410" i="5"/>
  <c r="X1410" i="5"/>
  <c r="F1410" i="5"/>
  <c r="J1458" i="5"/>
  <c r="I1458" i="5"/>
  <c r="R1458" i="5"/>
  <c r="H1458" i="5"/>
  <c r="X1458" i="5"/>
  <c r="F1458" i="5"/>
  <c r="J1469" i="5"/>
  <c r="H1469" i="5"/>
  <c r="X1469" i="5"/>
  <c r="R1469" i="5"/>
  <c r="AB1484" i="5"/>
  <c r="AB1489" i="5"/>
  <c r="F1503" i="5"/>
  <c r="R1503" i="5"/>
  <c r="H1503" i="5"/>
  <c r="X1503" i="5"/>
  <c r="J1503" i="5"/>
  <c r="F1531" i="5"/>
  <c r="R1531" i="5"/>
  <c r="I1531" i="5"/>
  <c r="H1531" i="5"/>
  <c r="J1531" i="5"/>
  <c r="X1531" i="5"/>
  <c r="F1535" i="5"/>
  <c r="R1535" i="5"/>
  <c r="H1535" i="5"/>
  <c r="X1535" i="5"/>
  <c r="R991" i="5"/>
  <c r="R995" i="5"/>
  <c r="R999" i="5"/>
  <c r="R1007" i="5"/>
  <c r="R1011" i="5"/>
  <c r="R1019" i="5"/>
  <c r="R1023" i="5"/>
  <c r="R1027" i="5"/>
  <c r="R1031" i="5"/>
  <c r="R1043" i="5"/>
  <c r="R1047" i="5"/>
  <c r="R1059" i="5"/>
  <c r="R1063" i="5"/>
  <c r="R1071" i="5"/>
  <c r="R1075" i="5"/>
  <c r="R1079" i="5"/>
  <c r="R1083" i="5"/>
  <c r="R1087" i="5"/>
  <c r="R1091" i="5"/>
  <c r="R1099" i="5"/>
  <c r="R1103" i="5"/>
  <c r="R1111" i="5"/>
  <c r="R1119" i="5"/>
  <c r="R1127" i="5"/>
  <c r="S1159" i="5"/>
  <c r="S1166" i="5"/>
  <c r="J1169" i="5"/>
  <c r="AB1171" i="5"/>
  <c r="H1182" i="5"/>
  <c r="S1184" i="5"/>
  <c r="S1191" i="5"/>
  <c r="S1198" i="5"/>
  <c r="J1201" i="5"/>
  <c r="AB1203" i="5"/>
  <c r="H1214" i="5"/>
  <c r="S1216" i="5"/>
  <c r="S1223" i="5"/>
  <c r="S1230" i="5"/>
  <c r="AB1235" i="5"/>
  <c r="H1241" i="5"/>
  <c r="H1246" i="5"/>
  <c r="S1248" i="5"/>
  <c r="AB1337" i="5"/>
  <c r="AB1339" i="5"/>
  <c r="R1344" i="5"/>
  <c r="J1344" i="5"/>
  <c r="I1344" i="5"/>
  <c r="AB1354" i="5"/>
  <c r="I1355" i="5"/>
  <c r="H1355" i="5"/>
  <c r="X1355" i="5"/>
  <c r="R1355" i="5"/>
  <c r="AB1363" i="5"/>
  <c r="R1364" i="5"/>
  <c r="J1364" i="5"/>
  <c r="X1364" i="5"/>
  <c r="S1367" i="5"/>
  <c r="X1369" i="5"/>
  <c r="I1369" i="5"/>
  <c r="F1369" i="5"/>
  <c r="S1373" i="5"/>
  <c r="I1379" i="5"/>
  <c r="H1379" i="5"/>
  <c r="X1379" i="5"/>
  <c r="F1379" i="5"/>
  <c r="AB1383" i="5"/>
  <c r="J1395" i="5"/>
  <c r="I1396" i="5"/>
  <c r="AB1436" i="5"/>
  <c r="S1436" i="5"/>
  <c r="F1442" i="5"/>
  <c r="J1446" i="5"/>
  <c r="I1446" i="5"/>
  <c r="F1446" i="5"/>
  <c r="R1446" i="5"/>
  <c r="F1459" i="5"/>
  <c r="R1459" i="5"/>
  <c r="X1459" i="5"/>
  <c r="J1459" i="5"/>
  <c r="I1459" i="5"/>
  <c r="H1459" i="5"/>
  <c r="R1529" i="5"/>
  <c r="J1529" i="5"/>
  <c r="H1529" i="5"/>
  <c r="I1529" i="5"/>
  <c r="X1529" i="5"/>
  <c r="J1535" i="5"/>
  <c r="S1549" i="5"/>
  <c r="AB1549" i="5"/>
  <c r="S1138" i="5"/>
  <c r="S1140" i="5"/>
  <c r="S1147" i="5"/>
  <c r="S1154" i="5"/>
  <c r="F1178" i="5"/>
  <c r="X1178" i="5"/>
  <c r="AB1178" i="5"/>
  <c r="F1210" i="5"/>
  <c r="AB1210" i="5"/>
  <c r="I1241" i="5"/>
  <c r="F1242" i="5"/>
  <c r="AB1242" i="5"/>
  <c r="X1357" i="5"/>
  <c r="I1357" i="5"/>
  <c r="H1357" i="5"/>
  <c r="F1357" i="5"/>
  <c r="I1367" i="5"/>
  <c r="H1367" i="5"/>
  <c r="X1367" i="5"/>
  <c r="R1367" i="5"/>
  <c r="J1367" i="5"/>
  <c r="S1393" i="5"/>
  <c r="AB1399" i="5"/>
  <c r="S1399" i="5"/>
  <c r="H1408" i="5"/>
  <c r="X1408" i="5"/>
  <c r="F1408" i="5"/>
  <c r="AB1414" i="5"/>
  <c r="H1416" i="5"/>
  <c r="X1416" i="5"/>
  <c r="F1416" i="5"/>
  <c r="R1416" i="5"/>
  <c r="J1416" i="5"/>
  <c r="I1416" i="5"/>
  <c r="I1418" i="5"/>
  <c r="J1418" i="5"/>
  <c r="H1418" i="5"/>
  <c r="X1418" i="5"/>
  <c r="R1418" i="5"/>
  <c r="F1418" i="5"/>
  <c r="AB1428" i="5"/>
  <c r="S1428" i="5"/>
  <c r="J1462" i="5"/>
  <c r="I1462" i="5"/>
  <c r="R1462" i="5"/>
  <c r="F1462" i="5"/>
  <c r="AB1473" i="5"/>
  <c r="S1473" i="5"/>
  <c r="J1474" i="5"/>
  <c r="I1474" i="5"/>
  <c r="X1474" i="5"/>
  <c r="R1474" i="5"/>
  <c r="H1474" i="5"/>
  <c r="F1474" i="5"/>
  <c r="F1483" i="5"/>
  <c r="R1483" i="5"/>
  <c r="I1483" i="5"/>
  <c r="H1483" i="5"/>
  <c r="J1483" i="5"/>
  <c r="R1542" i="5"/>
  <c r="J1542" i="5"/>
  <c r="I1542" i="5"/>
  <c r="H1542" i="5"/>
  <c r="F1542" i="5"/>
  <c r="AB1642" i="5"/>
  <c r="S1642" i="5"/>
  <c r="F1136" i="5"/>
  <c r="F1152" i="5"/>
  <c r="S1160" i="5"/>
  <c r="F1161" i="5"/>
  <c r="I1165" i="5"/>
  <c r="F1166" i="5"/>
  <c r="AB1166" i="5"/>
  <c r="S1174" i="5"/>
  <c r="AB1179" i="5"/>
  <c r="J1182" i="5"/>
  <c r="H1190" i="5"/>
  <c r="S1192" i="5"/>
  <c r="I1197" i="5"/>
  <c r="F1198" i="5"/>
  <c r="AB1198" i="5"/>
  <c r="S1206" i="5"/>
  <c r="AB1211" i="5"/>
  <c r="J1214" i="5"/>
  <c r="S1224" i="5"/>
  <c r="F1225" i="5"/>
  <c r="I1229" i="5"/>
  <c r="F1230" i="5"/>
  <c r="X1230" i="5"/>
  <c r="AB1230" i="5"/>
  <c r="S1238" i="5"/>
  <c r="J1241" i="5"/>
  <c r="AB1243" i="5"/>
  <c r="J1246" i="5"/>
  <c r="F1336" i="5"/>
  <c r="J1337" i="5"/>
  <c r="X1341" i="5"/>
  <c r="I1341" i="5"/>
  <c r="R1341" i="5"/>
  <c r="AB1345" i="5"/>
  <c r="AB1347" i="5"/>
  <c r="AB1351" i="5"/>
  <c r="I1352" i="5"/>
  <c r="H1353" i="5"/>
  <c r="J1363" i="5"/>
  <c r="H1364" i="5"/>
  <c r="AB1371" i="5"/>
  <c r="S1371" i="5"/>
  <c r="X1377" i="5"/>
  <c r="I1377" i="5"/>
  <c r="R1377" i="5"/>
  <c r="J1377" i="5"/>
  <c r="H1377" i="5"/>
  <c r="AB1378" i="5"/>
  <c r="H1412" i="5"/>
  <c r="R1412" i="5"/>
  <c r="I1412" i="5"/>
  <c r="F1412" i="5"/>
  <c r="AB1420" i="5"/>
  <c r="S1420" i="5"/>
  <c r="S1434" i="5"/>
  <c r="X1483" i="5"/>
  <c r="J1498" i="5"/>
  <c r="I1498" i="5"/>
  <c r="R1498" i="5"/>
  <c r="H1498" i="5"/>
  <c r="R1509" i="5"/>
  <c r="J1509" i="5"/>
  <c r="H1509" i="5"/>
  <c r="X1509" i="5"/>
  <c r="F1509" i="5"/>
  <c r="AB1532" i="5"/>
  <c r="S1532" i="5"/>
  <c r="X1541" i="5"/>
  <c r="S1142" i="5"/>
  <c r="AB1167" i="5"/>
  <c r="F1186" i="5"/>
  <c r="AB1186" i="5"/>
  <c r="AB1199" i="5"/>
  <c r="F1218" i="5"/>
  <c r="AB1218" i="5"/>
  <c r="AB1231" i="5"/>
  <c r="F1250" i="5"/>
  <c r="AB1250" i="5"/>
  <c r="X1257" i="5"/>
  <c r="R1257" i="5"/>
  <c r="X1261" i="5"/>
  <c r="R1261" i="5"/>
  <c r="X1265" i="5"/>
  <c r="R1265" i="5"/>
  <c r="X1269" i="5"/>
  <c r="R1269" i="5"/>
  <c r="X1273" i="5"/>
  <c r="R1273" i="5"/>
  <c r="X1277" i="5"/>
  <c r="R1277" i="5"/>
  <c r="X1281" i="5"/>
  <c r="R1281" i="5"/>
  <c r="R1289" i="5"/>
  <c r="X1293" i="5"/>
  <c r="R1293" i="5"/>
  <c r="X1301" i="5"/>
  <c r="R1301" i="5"/>
  <c r="X1305" i="5"/>
  <c r="R1305" i="5"/>
  <c r="X1309" i="5"/>
  <c r="R1309" i="5"/>
  <c r="X1321" i="5"/>
  <c r="R1321" i="5"/>
  <c r="X1333" i="5"/>
  <c r="R1333" i="5"/>
  <c r="R1337" i="5"/>
  <c r="J1353" i="5"/>
  <c r="R1356" i="5"/>
  <c r="J1356" i="5"/>
  <c r="I1356" i="5"/>
  <c r="H1356" i="5"/>
  <c r="AB1357" i="5"/>
  <c r="S1361" i="5"/>
  <c r="R1363" i="5"/>
  <c r="AB1370" i="5"/>
  <c r="I1371" i="5"/>
  <c r="H1371" i="5"/>
  <c r="X1371" i="5"/>
  <c r="R1371" i="5"/>
  <c r="AB1379" i="5"/>
  <c r="R1380" i="5"/>
  <c r="J1380" i="5"/>
  <c r="S1389" i="5"/>
  <c r="F1393" i="5"/>
  <c r="I1395" i="5"/>
  <c r="H1395" i="5"/>
  <c r="X1395" i="5"/>
  <c r="F1395" i="5"/>
  <c r="S1426" i="5"/>
  <c r="AB1441" i="5"/>
  <c r="S1441" i="5"/>
  <c r="J1442" i="5"/>
  <c r="I1442" i="5"/>
  <c r="R1442" i="5"/>
  <c r="H1442" i="5"/>
  <c r="AB1452" i="5"/>
  <c r="S1452" i="5"/>
  <c r="J1453" i="5"/>
  <c r="H1453" i="5"/>
  <c r="R1453" i="5"/>
  <c r="X1453" i="5"/>
  <c r="F1453" i="5"/>
  <c r="R1481" i="5"/>
  <c r="J1481" i="5"/>
  <c r="H1481" i="5"/>
  <c r="I1481" i="5"/>
  <c r="F1481" i="5"/>
  <c r="X1481" i="5"/>
  <c r="R1493" i="5"/>
  <c r="J1493" i="5"/>
  <c r="H1493" i="5"/>
  <c r="X1493" i="5"/>
  <c r="I1493" i="5"/>
  <c r="F1493" i="5"/>
  <c r="AB1500" i="5"/>
  <c r="S1500" i="5"/>
  <c r="AB1504" i="5"/>
  <c r="S1504" i="5"/>
  <c r="S1506" i="5"/>
  <c r="AB1506" i="5"/>
  <c r="F1515" i="5"/>
  <c r="R1515" i="5"/>
  <c r="I1515" i="5"/>
  <c r="H1515" i="5"/>
  <c r="F1518" i="5"/>
  <c r="X1530" i="5"/>
  <c r="J1530" i="5"/>
  <c r="I1530" i="5"/>
  <c r="R1530" i="5"/>
  <c r="H1530" i="5"/>
  <c r="F1530" i="5"/>
  <c r="AB1634" i="5"/>
  <c r="S1634" i="5"/>
  <c r="AB1395" i="5"/>
  <c r="AB1412" i="5"/>
  <c r="S1412" i="5"/>
  <c r="S1458" i="5"/>
  <c r="AB1458" i="5"/>
  <c r="F1463" i="5"/>
  <c r="R1463" i="5"/>
  <c r="H1463" i="5"/>
  <c r="AB1472" i="5"/>
  <c r="S1472" i="5"/>
  <c r="F1475" i="5"/>
  <c r="R1475" i="5"/>
  <c r="J1475" i="5"/>
  <c r="X1475" i="5"/>
  <c r="S1510" i="5"/>
  <c r="AB1510" i="5"/>
  <c r="S1522" i="5"/>
  <c r="X1549" i="5"/>
  <c r="J1549" i="5"/>
  <c r="I1549" i="5"/>
  <c r="H1549" i="5"/>
  <c r="F1549" i="5"/>
  <c r="R1549" i="5"/>
  <c r="J1756" i="5"/>
  <c r="I1756" i="5"/>
  <c r="H1756" i="5"/>
  <c r="X1756" i="5"/>
  <c r="R1756" i="5"/>
  <c r="F1756" i="5"/>
  <c r="S1353" i="5"/>
  <c r="S1369" i="5"/>
  <c r="S1385" i="5"/>
  <c r="AB1415" i="5"/>
  <c r="AB1424" i="5"/>
  <c r="S1424" i="5"/>
  <c r="AB1432" i="5"/>
  <c r="S1432" i="5"/>
  <c r="AB1440" i="5"/>
  <c r="S1440" i="5"/>
  <c r="F1443" i="5"/>
  <c r="R1443" i="5"/>
  <c r="J1443" i="5"/>
  <c r="X1443" i="5"/>
  <c r="AB1453" i="5"/>
  <c r="S1453" i="5"/>
  <c r="S1462" i="5"/>
  <c r="AB1462" i="5"/>
  <c r="X1463" i="5"/>
  <c r="S1474" i="5"/>
  <c r="AB1474" i="5"/>
  <c r="H1475" i="5"/>
  <c r="F1479" i="5"/>
  <c r="R1479" i="5"/>
  <c r="H1479" i="5"/>
  <c r="F1482" i="5"/>
  <c r="J1486" i="5"/>
  <c r="I1486" i="5"/>
  <c r="H1486" i="5"/>
  <c r="AB1488" i="5"/>
  <c r="S1488" i="5"/>
  <c r="R1497" i="5"/>
  <c r="J1497" i="5"/>
  <c r="H1497" i="5"/>
  <c r="I1497" i="5"/>
  <c r="F1499" i="5"/>
  <c r="R1499" i="5"/>
  <c r="I1499" i="5"/>
  <c r="H1499" i="5"/>
  <c r="J1514" i="5"/>
  <c r="I1514" i="5"/>
  <c r="R1514" i="5"/>
  <c r="H1514" i="5"/>
  <c r="F1519" i="5"/>
  <c r="R1519" i="5"/>
  <c r="H1519" i="5"/>
  <c r="X1519" i="5"/>
  <c r="F1543" i="5"/>
  <c r="X1543" i="5"/>
  <c r="R1543" i="5"/>
  <c r="J1543" i="5"/>
  <c r="I1543" i="5"/>
  <c r="S1341" i="5"/>
  <c r="X1349" i="5"/>
  <c r="I1349" i="5"/>
  <c r="AB1359" i="5"/>
  <c r="AB1364" i="5"/>
  <c r="X1365" i="5"/>
  <c r="I1365" i="5"/>
  <c r="AB1375" i="5"/>
  <c r="AB1380" i="5"/>
  <c r="AB1391" i="5"/>
  <c r="AB1396" i="5"/>
  <c r="X1397" i="5"/>
  <c r="I1397" i="5"/>
  <c r="I1402" i="5"/>
  <c r="J1402" i="5"/>
  <c r="H1402" i="5"/>
  <c r="AB1406" i="5"/>
  <c r="AB1408" i="5"/>
  <c r="S1408" i="5"/>
  <c r="AB1422" i="5"/>
  <c r="AB1430" i="5"/>
  <c r="AB1438" i="5"/>
  <c r="S1442" i="5"/>
  <c r="AB1442" i="5"/>
  <c r="F1447" i="5"/>
  <c r="R1447" i="5"/>
  <c r="H1447" i="5"/>
  <c r="I1463" i="5"/>
  <c r="AB1469" i="5"/>
  <c r="S1469" i="5"/>
  <c r="I1475" i="5"/>
  <c r="S1478" i="5"/>
  <c r="AB1478" i="5"/>
  <c r="S1490" i="5"/>
  <c r="I1512" i="5"/>
  <c r="H1512" i="5"/>
  <c r="F1512" i="5"/>
  <c r="R1512" i="5"/>
  <c r="J1512" i="5"/>
  <c r="AB1516" i="5"/>
  <c r="R1525" i="5"/>
  <c r="J1525" i="5"/>
  <c r="H1525" i="5"/>
  <c r="X1525" i="5"/>
  <c r="J1534" i="5"/>
  <c r="I1534" i="5"/>
  <c r="H1534" i="5"/>
  <c r="AB1536" i="5"/>
  <c r="S1553" i="5"/>
  <c r="AB1706" i="5"/>
  <c r="S1706" i="5"/>
  <c r="R1830" i="5"/>
  <c r="I1830" i="5"/>
  <c r="J1830" i="5"/>
  <c r="H1830" i="5"/>
  <c r="F1830" i="5"/>
  <c r="X1830" i="5"/>
  <c r="S1349" i="5"/>
  <c r="S1365" i="5"/>
  <c r="S1381" i="5"/>
  <c r="S1397" i="5"/>
  <c r="AB1404" i="5"/>
  <c r="S1404" i="5"/>
  <c r="S1446" i="5"/>
  <c r="AB1446" i="5"/>
  <c r="AB1457" i="5"/>
  <c r="S1457" i="5"/>
  <c r="J1463" i="5"/>
  <c r="X1482" i="5"/>
  <c r="J1482" i="5"/>
  <c r="I1482" i="5"/>
  <c r="R1482" i="5"/>
  <c r="H1482" i="5"/>
  <c r="F1487" i="5"/>
  <c r="R1487" i="5"/>
  <c r="H1487" i="5"/>
  <c r="X1487" i="5"/>
  <c r="AB1521" i="5"/>
  <c r="J1526" i="5"/>
  <c r="S1526" i="5"/>
  <c r="AB1555" i="5"/>
  <c r="S1555" i="5"/>
  <c r="AB1559" i="5"/>
  <c r="S1559" i="5"/>
  <c r="AB1563" i="5"/>
  <c r="S1563" i="5"/>
  <c r="AB1567" i="5"/>
  <c r="S1567" i="5"/>
  <c r="AB1571" i="5"/>
  <c r="S1571" i="5"/>
  <c r="AB1575" i="5"/>
  <c r="S1575" i="5"/>
  <c r="AB1579" i="5"/>
  <c r="S1579" i="5"/>
  <c r="AB1583" i="5"/>
  <c r="S1583" i="5"/>
  <c r="AB1587" i="5"/>
  <c r="S1587" i="5"/>
  <c r="AB1591" i="5"/>
  <c r="S1591" i="5"/>
  <c r="AB1595" i="5"/>
  <c r="S1595" i="5"/>
  <c r="AB1599" i="5"/>
  <c r="S1599" i="5"/>
  <c r="AB1603" i="5"/>
  <c r="S1603" i="5"/>
  <c r="AB1607" i="5"/>
  <c r="S1607" i="5"/>
  <c r="AB1611" i="5"/>
  <c r="S1611" i="5"/>
  <c r="AB1615" i="5"/>
  <c r="S1615" i="5"/>
  <c r="F1423" i="5"/>
  <c r="R1423" i="5"/>
  <c r="F1431" i="5"/>
  <c r="R1431" i="5"/>
  <c r="F1439" i="5"/>
  <c r="R1439" i="5"/>
  <c r="AB1448" i="5"/>
  <c r="J1449" i="5"/>
  <c r="H1449" i="5"/>
  <c r="H1452" i="5"/>
  <c r="F1452" i="5"/>
  <c r="J1454" i="5"/>
  <c r="I1454" i="5"/>
  <c r="AB1480" i="5"/>
  <c r="S1482" i="5"/>
  <c r="AB1482" i="5"/>
  <c r="J1490" i="5"/>
  <c r="I1490" i="5"/>
  <c r="I1504" i="5"/>
  <c r="H1504" i="5"/>
  <c r="F1504" i="5"/>
  <c r="F1507" i="5"/>
  <c r="R1507" i="5"/>
  <c r="AB1508" i="5"/>
  <c r="S1514" i="5"/>
  <c r="AB1514" i="5"/>
  <c r="J1522" i="5"/>
  <c r="I1522" i="5"/>
  <c r="AB1626" i="5"/>
  <c r="S1626" i="5"/>
  <c r="AB1698" i="5"/>
  <c r="S1698" i="5"/>
  <c r="AB2470" i="5"/>
  <c r="S2470" i="5"/>
  <c r="J1406" i="5"/>
  <c r="J1414" i="5"/>
  <c r="J1422" i="5"/>
  <c r="X1423" i="5"/>
  <c r="AB1423" i="5"/>
  <c r="J1430" i="5"/>
  <c r="X1431" i="5"/>
  <c r="AB1431" i="5"/>
  <c r="X1439" i="5"/>
  <c r="AB1439" i="5"/>
  <c r="AB1444" i="5"/>
  <c r="AB1445" i="5"/>
  <c r="H1448" i="5"/>
  <c r="F1448" i="5"/>
  <c r="X1448" i="5"/>
  <c r="J1450" i="5"/>
  <c r="I1450" i="5"/>
  <c r="F1467" i="5"/>
  <c r="R1467" i="5"/>
  <c r="AB1476" i="5"/>
  <c r="AB1477" i="5"/>
  <c r="H1480" i="5"/>
  <c r="F1480" i="5"/>
  <c r="AB1485" i="5"/>
  <c r="S1486" i="5"/>
  <c r="AB1486" i="5"/>
  <c r="X1507" i="5"/>
  <c r="F1511" i="5"/>
  <c r="R1511" i="5"/>
  <c r="AB1512" i="5"/>
  <c r="AB1517" i="5"/>
  <c r="S1518" i="5"/>
  <c r="AB1518" i="5"/>
  <c r="X1538" i="5"/>
  <c r="R1538" i="5"/>
  <c r="J1538" i="5"/>
  <c r="I1538" i="5"/>
  <c r="AB1541" i="5"/>
  <c r="AB1544" i="5"/>
  <c r="AB1556" i="5"/>
  <c r="AB1560" i="5"/>
  <c r="AB1564" i="5"/>
  <c r="AB1568" i="5"/>
  <c r="AB1572" i="5"/>
  <c r="AB1576" i="5"/>
  <c r="AB1580" i="5"/>
  <c r="AB1584" i="5"/>
  <c r="AB1588" i="5"/>
  <c r="AB1592" i="5"/>
  <c r="AB1596" i="5"/>
  <c r="AB1600" i="5"/>
  <c r="AB1604" i="5"/>
  <c r="AB1608" i="5"/>
  <c r="AB1612" i="5"/>
  <c r="AB1616" i="5"/>
  <c r="X1640" i="5"/>
  <c r="R1640" i="5"/>
  <c r="J1640" i="5"/>
  <c r="I1640" i="5"/>
  <c r="H1640" i="5"/>
  <c r="F1640" i="5"/>
  <c r="X1648" i="5"/>
  <c r="R1648" i="5"/>
  <c r="J1648" i="5"/>
  <c r="I1648" i="5"/>
  <c r="H1648" i="5"/>
  <c r="F1648" i="5"/>
  <c r="AB1666" i="5"/>
  <c r="S1666" i="5"/>
  <c r="AB1674" i="5"/>
  <c r="S1674" i="5"/>
  <c r="X1751" i="5"/>
  <c r="R1751" i="5"/>
  <c r="J1751" i="5"/>
  <c r="I1751" i="5"/>
  <c r="H1751" i="5"/>
  <c r="F1751" i="5"/>
  <c r="F1411" i="5"/>
  <c r="R1411" i="5"/>
  <c r="F1419" i="5"/>
  <c r="R1419" i="5"/>
  <c r="I1423" i="5"/>
  <c r="F1427" i="5"/>
  <c r="R1427" i="5"/>
  <c r="I1431" i="5"/>
  <c r="F1435" i="5"/>
  <c r="R1435" i="5"/>
  <c r="I1439" i="5"/>
  <c r="I1449" i="5"/>
  <c r="R1452" i="5"/>
  <c r="F1455" i="5"/>
  <c r="R1455" i="5"/>
  <c r="AB1464" i="5"/>
  <c r="J1465" i="5"/>
  <c r="H1465" i="5"/>
  <c r="H1468" i="5"/>
  <c r="F1468" i="5"/>
  <c r="X1468" i="5"/>
  <c r="J1470" i="5"/>
  <c r="I1470" i="5"/>
  <c r="I1488" i="5"/>
  <c r="H1488" i="5"/>
  <c r="F1488" i="5"/>
  <c r="X1488" i="5"/>
  <c r="F1490" i="5"/>
  <c r="F1491" i="5"/>
  <c r="R1491" i="5"/>
  <c r="AB1492" i="5"/>
  <c r="S1498" i="5"/>
  <c r="AB1498" i="5"/>
  <c r="J1506" i="5"/>
  <c r="I1506" i="5"/>
  <c r="J1507" i="5"/>
  <c r="I1520" i="5"/>
  <c r="H1520" i="5"/>
  <c r="F1520" i="5"/>
  <c r="X1520" i="5"/>
  <c r="F1522" i="5"/>
  <c r="F1523" i="5"/>
  <c r="R1523" i="5"/>
  <c r="AB1524" i="5"/>
  <c r="S1530" i="5"/>
  <c r="AB1530" i="5"/>
  <c r="AB1540" i="5"/>
  <c r="S1554" i="5"/>
  <c r="S1558" i="5"/>
  <c r="S1562" i="5"/>
  <c r="S1566" i="5"/>
  <c r="S1570" i="5"/>
  <c r="S1574" i="5"/>
  <c r="S1578" i="5"/>
  <c r="S1582" i="5"/>
  <c r="S1586" i="5"/>
  <c r="S1590" i="5"/>
  <c r="S1594" i="5"/>
  <c r="S1598" i="5"/>
  <c r="S1602" i="5"/>
  <c r="S1606" i="5"/>
  <c r="S1610" i="5"/>
  <c r="S1614" i="5"/>
  <c r="S1618" i="5"/>
  <c r="S1622" i="5"/>
  <c r="F1766" i="5"/>
  <c r="R1766" i="5"/>
  <c r="I1766" i="5"/>
  <c r="J1766" i="5"/>
  <c r="H1766" i="5"/>
  <c r="AB1403" i="5"/>
  <c r="X1411" i="5"/>
  <c r="AB1411" i="5"/>
  <c r="X1414" i="5"/>
  <c r="X1419" i="5"/>
  <c r="AB1419" i="5"/>
  <c r="J1423" i="5"/>
  <c r="X1427" i="5"/>
  <c r="AB1427" i="5"/>
  <c r="J1431" i="5"/>
  <c r="X1435" i="5"/>
  <c r="AB1435" i="5"/>
  <c r="J1439" i="5"/>
  <c r="R1448" i="5"/>
  <c r="R1449" i="5"/>
  <c r="F1451" i="5"/>
  <c r="R1451" i="5"/>
  <c r="H1454" i="5"/>
  <c r="X1455" i="5"/>
  <c r="AB1460" i="5"/>
  <c r="AB1461" i="5"/>
  <c r="J1466" i="5"/>
  <c r="I1466" i="5"/>
  <c r="I1467" i="5"/>
  <c r="R1480" i="5"/>
  <c r="X1491" i="5"/>
  <c r="I1492" i="5"/>
  <c r="H1492" i="5"/>
  <c r="F1492" i="5"/>
  <c r="X1492" i="5"/>
  <c r="F1495" i="5"/>
  <c r="R1495" i="5"/>
  <c r="AB1496" i="5"/>
  <c r="AB1501" i="5"/>
  <c r="S1502" i="5"/>
  <c r="AB1502" i="5"/>
  <c r="S1508" i="5"/>
  <c r="J1511" i="5"/>
  <c r="X1523" i="5"/>
  <c r="I1524" i="5"/>
  <c r="H1524" i="5"/>
  <c r="F1524" i="5"/>
  <c r="F1527" i="5"/>
  <c r="R1527" i="5"/>
  <c r="AB1528" i="5"/>
  <c r="AB1533" i="5"/>
  <c r="S1534" i="5"/>
  <c r="AB1534" i="5"/>
  <c r="F1538" i="5"/>
  <c r="F1539" i="5"/>
  <c r="X1539" i="5"/>
  <c r="R1539" i="5"/>
  <c r="S1544" i="5"/>
  <c r="AB1619" i="5"/>
  <c r="AB1623" i="5"/>
  <c r="AB1638" i="5"/>
  <c r="S1638" i="5"/>
  <c r="AB1655" i="5"/>
  <c r="AB1670" i="5"/>
  <c r="S1670" i="5"/>
  <c r="X1676" i="5"/>
  <c r="R1676" i="5"/>
  <c r="J1676" i="5"/>
  <c r="I1676" i="5"/>
  <c r="H1676" i="5"/>
  <c r="AB1687" i="5"/>
  <c r="AB1702" i="5"/>
  <c r="S1702" i="5"/>
  <c r="AB1719" i="5"/>
  <c r="R1741" i="5"/>
  <c r="J1741" i="5"/>
  <c r="I1741" i="5"/>
  <c r="H1741" i="5"/>
  <c r="F1741" i="5"/>
  <c r="J1768" i="5"/>
  <c r="I1768" i="5"/>
  <c r="H1768" i="5"/>
  <c r="F1768" i="5"/>
  <c r="R1773" i="5"/>
  <c r="J1773" i="5"/>
  <c r="I1773" i="5"/>
  <c r="H1773" i="5"/>
  <c r="F1773" i="5"/>
  <c r="X1773" i="5"/>
  <c r="AB1825" i="5"/>
  <c r="AB1832" i="5"/>
  <c r="AB1869" i="5"/>
  <c r="S1869" i="5"/>
  <c r="AB1545" i="5"/>
  <c r="R1546" i="5"/>
  <c r="S1551" i="5"/>
  <c r="F1557" i="5"/>
  <c r="F1561" i="5"/>
  <c r="F1565" i="5"/>
  <c r="F1569" i="5"/>
  <c r="F1573" i="5"/>
  <c r="F1581" i="5"/>
  <c r="F1585" i="5"/>
  <c r="F1589" i="5"/>
  <c r="F1593" i="5"/>
  <c r="F1597" i="5"/>
  <c r="F1601" i="5"/>
  <c r="F1605" i="5"/>
  <c r="F1613" i="5"/>
  <c r="F1617" i="5"/>
  <c r="F1621" i="5"/>
  <c r="S1627" i="5"/>
  <c r="AB1631" i="5"/>
  <c r="F1636" i="5"/>
  <c r="AB1646" i="5"/>
  <c r="S1646" i="5"/>
  <c r="J1652" i="5"/>
  <c r="AB1663" i="5"/>
  <c r="AB1678" i="5"/>
  <c r="S1678" i="5"/>
  <c r="AB1695" i="5"/>
  <c r="AB1710" i="5"/>
  <c r="S1710" i="5"/>
  <c r="AB1727" i="5"/>
  <c r="AB1550" i="5"/>
  <c r="H1553" i="5"/>
  <c r="R1628" i="5"/>
  <c r="J1628" i="5"/>
  <c r="I1628" i="5"/>
  <c r="H1628" i="5"/>
  <c r="AB1650" i="5"/>
  <c r="S1650" i="5"/>
  <c r="X1656" i="5"/>
  <c r="R1656" i="5"/>
  <c r="J1656" i="5"/>
  <c r="I1656" i="5"/>
  <c r="H1656" i="5"/>
  <c r="AB1682" i="5"/>
  <c r="S1682" i="5"/>
  <c r="F1704" i="5"/>
  <c r="AB1714" i="5"/>
  <c r="S1714" i="5"/>
  <c r="X1720" i="5"/>
  <c r="R1720" i="5"/>
  <c r="J1720" i="5"/>
  <c r="I1720" i="5"/>
  <c r="H1720" i="5"/>
  <c r="R1749" i="5"/>
  <c r="I1749" i="5"/>
  <c r="X1749" i="5"/>
  <c r="J1749" i="5"/>
  <c r="AB1835" i="5"/>
  <c r="S1547" i="5"/>
  <c r="I1553" i="5"/>
  <c r="H1557" i="5"/>
  <c r="H1561" i="5"/>
  <c r="H1565" i="5"/>
  <c r="H1569" i="5"/>
  <c r="H1573" i="5"/>
  <c r="H1581" i="5"/>
  <c r="H1585" i="5"/>
  <c r="H1589" i="5"/>
  <c r="H1597" i="5"/>
  <c r="H1601" i="5"/>
  <c r="H1605" i="5"/>
  <c r="H1609" i="5"/>
  <c r="H1613" i="5"/>
  <c r="H1617" i="5"/>
  <c r="H1621" i="5"/>
  <c r="AB1654" i="5"/>
  <c r="S1654" i="5"/>
  <c r="F1676" i="5"/>
  <c r="AB1686" i="5"/>
  <c r="S1686" i="5"/>
  <c r="X1692" i="5"/>
  <c r="R1692" i="5"/>
  <c r="J1692" i="5"/>
  <c r="I1692" i="5"/>
  <c r="H1692" i="5"/>
  <c r="AB1718" i="5"/>
  <c r="S1718" i="5"/>
  <c r="F1749" i="5"/>
  <c r="X1808" i="5"/>
  <c r="R1808" i="5"/>
  <c r="J1808" i="5"/>
  <c r="I1808" i="5"/>
  <c r="H1808" i="5"/>
  <c r="F1808" i="5"/>
  <c r="AB1858" i="5"/>
  <c r="AB1546" i="5"/>
  <c r="I1551" i="5"/>
  <c r="H1551" i="5"/>
  <c r="F1551" i="5"/>
  <c r="AB1552" i="5"/>
  <c r="S1619" i="5"/>
  <c r="S1623" i="5"/>
  <c r="X1632" i="5"/>
  <c r="R1632" i="5"/>
  <c r="J1632" i="5"/>
  <c r="I1632" i="5"/>
  <c r="H1632" i="5"/>
  <c r="AB1643" i="5"/>
  <c r="AB1658" i="5"/>
  <c r="S1658" i="5"/>
  <c r="X1664" i="5"/>
  <c r="AB1675" i="5"/>
  <c r="AB1690" i="5"/>
  <c r="S1690" i="5"/>
  <c r="AB1707" i="5"/>
  <c r="AB1722" i="5"/>
  <c r="S1722" i="5"/>
  <c r="R1728" i="5"/>
  <c r="J1728" i="5"/>
  <c r="I1728" i="5"/>
  <c r="H1728" i="5"/>
  <c r="X1741" i="5"/>
  <c r="S1744" i="5"/>
  <c r="AB1744" i="5"/>
  <c r="H1749" i="5"/>
  <c r="AB1910" i="5"/>
  <c r="S1910" i="5"/>
  <c r="AB1547" i="5"/>
  <c r="X1553" i="5"/>
  <c r="J1553" i="5"/>
  <c r="X1557" i="5"/>
  <c r="R1557" i="5"/>
  <c r="J1557" i="5"/>
  <c r="X1561" i="5"/>
  <c r="R1561" i="5"/>
  <c r="J1561" i="5"/>
  <c r="X1565" i="5"/>
  <c r="R1565" i="5"/>
  <c r="J1565" i="5"/>
  <c r="X1569" i="5"/>
  <c r="R1569" i="5"/>
  <c r="J1569" i="5"/>
  <c r="X1573" i="5"/>
  <c r="R1573" i="5"/>
  <c r="J1573" i="5"/>
  <c r="R1577" i="5"/>
  <c r="X1581" i="5"/>
  <c r="R1581" i="5"/>
  <c r="J1581" i="5"/>
  <c r="X1585" i="5"/>
  <c r="R1585" i="5"/>
  <c r="J1585" i="5"/>
  <c r="X1589" i="5"/>
  <c r="R1589" i="5"/>
  <c r="J1589" i="5"/>
  <c r="X1597" i="5"/>
  <c r="R1597" i="5"/>
  <c r="J1597" i="5"/>
  <c r="X1601" i="5"/>
  <c r="R1601" i="5"/>
  <c r="J1601" i="5"/>
  <c r="X1605" i="5"/>
  <c r="R1605" i="5"/>
  <c r="J1605" i="5"/>
  <c r="X1613" i="5"/>
  <c r="R1613" i="5"/>
  <c r="J1613" i="5"/>
  <c r="X1617" i="5"/>
  <c r="R1617" i="5"/>
  <c r="J1617" i="5"/>
  <c r="X1621" i="5"/>
  <c r="R1621" i="5"/>
  <c r="J1621" i="5"/>
  <c r="AB1627" i="5"/>
  <c r="AB1630" i="5"/>
  <c r="S1630" i="5"/>
  <c r="R1636" i="5"/>
  <c r="J1636" i="5"/>
  <c r="I1636" i="5"/>
  <c r="H1636" i="5"/>
  <c r="AB1647" i="5"/>
  <c r="AB1662" i="5"/>
  <c r="S1662" i="5"/>
  <c r="AB1679" i="5"/>
  <c r="AB1694" i="5"/>
  <c r="S1694" i="5"/>
  <c r="AB1726" i="5"/>
  <c r="S1726" i="5"/>
  <c r="R1757" i="5"/>
  <c r="J1757" i="5"/>
  <c r="I1757" i="5"/>
  <c r="H1757" i="5"/>
  <c r="F1757" i="5"/>
  <c r="X1757" i="5"/>
  <c r="R1769" i="5"/>
  <c r="J1769" i="5"/>
  <c r="I1769" i="5"/>
  <c r="H1769" i="5"/>
  <c r="F1769" i="5"/>
  <c r="X1769" i="5"/>
  <c r="R1891" i="5"/>
  <c r="H1891" i="5"/>
  <c r="J1891" i="5"/>
  <c r="I1891" i="5"/>
  <c r="F1891" i="5"/>
  <c r="X1891" i="5"/>
  <c r="X1704" i="5"/>
  <c r="R1704" i="5"/>
  <c r="J1704" i="5"/>
  <c r="I1704" i="5"/>
  <c r="H1704" i="5"/>
  <c r="AB1715" i="5"/>
  <c r="AB1730" i="5"/>
  <c r="S1730" i="5"/>
  <c r="S1873" i="5"/>
  <c r="AB1873" i="5"/>
  <c r="AB1878" i="5"/>
  <c r="S1878" i="5"/>
  <c r="J1625" i="5"/>
  <c r="J1629" i="5"/>
  <c r="J1637" i="5"/>
  <c r="J1649" i="5"/>
  <c r="J1661" i="5"/>
  <c r="J1677" i="5"/>
  <c r="J1681" i="5"/>
  <c r="J1685" i="5"/>
  <c r="J1689" i="5"/>
  <c r="J1701" i="5"/>
  <c r="J1705" i="5"/>
  <c r="J1709" i="5"/>
  <c r="J1713" i="5"/>
  <c r="J1717" i="5"/>
  <c r="J1721" i="5"/>
  <c r="J1729" i="5"/>
  <c r="H1732" i="5"/>
  <c r="AB1734" i="5"/>
  <c r="AB1736" i="5"/>
  <c r="AB1751" i="5"/>
  <c r="I1752" i="5"/>
  <c r="AB1764" i="5"/>
  <c r="X1765" i="5"/>
  <c r="F1778" i="5"/>
  <c r="R1778" i="5"/>
  <c r="J1778" i="5"/>
  <c r="I1778" i="5"/>
  <c r="F1782" i="5"/>
  <c r="X1782" i="5"/>
  <c r="R1782" i="5"/>
  <c r="J1782" i="5"/>
  <c r="I1782" i="5"/>
  <c r="F1790" i="5"/>
  <c r="R1790" i="5"/>
  <c r="J1790" i="5"/>
  <c r="I1790" i="5"/>
  <c r="F1794" i="5"/>
  <c r="X1794" i="5"/>
  <c r="R1794" i="5"/>
  <c r="J1794" i="5"/>
  <c r="I1794" i="5"/>
  <c r="F1798" i="5"/>
  <c r="R1798" i="5"/>
  <c r="J1798" i="5"/>
  <c r="I1798" i="5"/>
  <c r="F1802" i="5"/>
  <c r="X1802" i="5"/>
  <c r="R1802" i="5"/>
  <c r="J1802" i="5"/>
  <c r="I1802" i="5"/>
  <c r="F1806" i="5"/>
  <c r="R1806" i="5"/>
  <c r="J1806" i="5"/>
  <c r="I1806" i="5"/>
  <c r="AB1846" i="5"/>
  <c r="AB1850" i="5"/>
  <c r="AB1862" i="5"/>
  <c r="R1875" i="5"/>
  <c r="H1875" i="5"/>
  <c r="J1875" i="5"/>
  <c r="I1875" i="5"/>
  <c r="F1875" i="5"/>
  <c r="X1875" i="5"/>
  <c r="AB1931" i="5"/>
  <c r="AB2041" i="5"/>
  <c r="S2041" i="5"/>
  <c r="X2113" i="5"/>
  <c r="R2113" i="5"/>
  <c r="J2113" i="5"/>
  <c r="H2113" i="5"/>
  <c r="F2113" i="5"/>
  <c r="I2113" i="5"/>
  <c r="R1625" i="5"/>
  <c r="R1629" i="5"/>
  <c r="R1637" i="5"/>
  <c r="R1645" i="5"/>
  <c r="R1649" i="5"/>
  <c r="R1661" i="5"/>
  <c r="R1677" i="5"/>
  <c r="R1681" i="5"/>
  <c r="R1685" i="5"/>
  <c r="R1689" i="5"/>
  <c r="R1701" i="5"/>
  <c r="R1705" i="5"/>
  <c r="R1709" i="5"/>
  <c r="R1717" i="5"/>
  <c r="R1721" i="5"/>
  <c r="R1729" i="5"/>
  <c r="J1732" i="5"/>
  <c r="S1735" i="5"/>
  <c r="I1748" i="5"/>
  <c r="X1748" i="5"/>
  <c r="AB1752" i="5"/>
  <c r="AB1756" i="5"/>
  <c r="F1758" i="5"/>
  <c r="X1758" i="5"/>
  <c r="R1758" i="5"/>
  <c r="I1758" i="5"/>
  <c r="AB1759" i="5"/>
  <c r="F1765" i="5"/>
  <c r="J1774" i="5"/>
  <c r="R1813" i="5"/>
  <c r="J1813" i="5"/>
  <c r="I1813" i="5"/>
  <c r="H1813" i="5"/>
  <c r="AB1815" i="5"/>
  <c r="AB1818" i="5"/>
  <c r="X1827" i="5"/>
  <c r="R1827" i="5"/>
  <c r="J1827" i="5"/>
  <c r="I1827" i="5"/>
  <c r="H1827" i="5"/>
  <c r="J1828" i="5"/>
  <c r="I1828" i="5"/>
  <c r="H1828" i="5"/>
  <c r="F1828" i="5"/>
  <c r="X1871" i="5"/>
  <c r="R1871" i="5"/>
  <c r="J1871" i="5"/>
  <c r="I1871" i="5"/>
  <c r="H1871" i="5"/>
  <c r="F1871" i="5"/>
  <c r="R1899" i="5"/>
  <c r="H1899" i="5"/>
  <c r="J1899" i="5"/>
  <c r="I1899" i="5"/>
  <c r="F1899" i="5"/>
  <c r="X1899" i="5"/>
  <c r="AB1902" i="5"/>
  <c r="S1902" i="5"/>
  <c r="S1953" i="5"/>
  <c r="AB1953" i="5"/>
  <c r="X2027" i="5"/>
  <c r="R2027" i="5"/>
  <c r="J2027" i="5"/>
  <c r="I2027" i="5"/>
  <c r="H2027" i="5"/>
  <c r="F2027" i="5"/>
  <c r="S1557" i="5"/>
  <c r="S1561" i="5"/>
  <c r="S1565" i="5"/>
  <c r="S1569" i="5"/>
  <c r="S1573" i="5"/>
  <c r="S1577" i="5"/>
  <c r="S1581" i="5"/>
  <c r="S1585" i="5"/>
  <c r="S1589" i="5"/>
  <c r="S1593" i="5"/>
  <c r="S1597" i="5"/>
  <c r="S1601" i="5"/>
  <c r="S1605" i="5"/>
  <c r="S1609" i="5"/>
  <c r="S1613" i="5"/>
  <c r="S1617" i="5"/>
  <c r="S1621" i="5"/>
  <c r="S1625" i="5"/>
  <c r="S1629" i="5"/>
  <c r="S1633" i="5"/>
  <c r="S1637" i="5"/>
  <c r="S1641" i="5"/>
  <c r="S1645" i="5"/>
  <c r="S1649" i="5"/>
  <c r="S1653" i="5"/>
  <c r="S1657" i="5"/>
  <c r="S1661" i="5"/>
  <c r="S1665" i="5"/>
  <c r="S1669" i="5"/>
  <c r="S1673" i="5"/>
  <c r="S1677" i="5"/>
  <c r="S1681" i="5"/>
  <c r="S1685" i="5"/>
  <c r="S1689" i="5"/>
  <c r="S1693" i="5"/>
  <c r="S1697" i="5"/>
  <c r="S1701" i="5"/>
  <c r="S1705" i="5"/>
  <c r="S1709" i="5"/>
  <c r="S1713" i="5"/>
  <c r="S1717" i="5"/>
  <c r="S1721" i="5"/>
  <c r="S1725" i="5"/>
  <c r="S1729" i="5"/>
  <c r="R1732" i="5"/>
  <c r="AB1742" i="5"/>
  <c r="AB1748" i="5"/>
  <c r="R1753" i="5"/>
  <c r="I1753" i="5"/>
  <c r="F1764" i="5"/>
  <c r="X1777" i="5"/>
  <c r="H1778" i="5"/>
  <c r="X1781" i="5"/>
  <c r="H1782" i="5"/>
  <c r="X1785" i="5"/>
  <c r="X1789" i="5"/>
  <c r="H1790" i="5"/>
  <c r="X1793" i="5"/>
  <c r="H1794" i="5"/>
  <c r="X1797" i="5"/>
  <c r="H1798" i="5"/>
  <c r="H1802" i="5"/>
  <c r="X1805" i="5"/>
  <c r="H1806" i="5"/>
  <c r="F1827" i="5"/>
  <c r="R1828" i="5"/>
  <c r="AB1830" i="5"/>
  <c r="AB1886" i="5"/>
  <c r="S1886" i="5"/>
  <c r="S1738" i="5"/>
  <c r="S1746" i="5"/>
  <c r="F1752" i="5"/>
  <c r="H1758" i="5"/>
  <c r="AB1763" i="5"/>
  <c r="AB1768" i="5"/>
  <c r="S1820" i="5"/>
  <c r="X1823" i="5"/>
  <c r="R1823" i="5"/>
  <c r="J1823" i="5"/>
  <c r="I1823" i="5"/>
  <c r="H1823" i="5"/>
  <c r="F1823" i="5"/>
  <c r="R1883" i="5"/>
  <c r="H1883" i="5"/>
  <c r="J1883" i="5"/>
  <c r="I1883" i="5"/>
  <c r="F1883" i="5"/>
  <c r="X1883" i="5"/>
  <c r="AB2002" i="5"/>
  <c r="AB1749" i="5"/>
  <c r="F1762" i="5"/>
  <c r="R1762" i="5"/>
  <c r="I1762" i="5"/>
  <c r="R1765" i="5"/>
  <c r="J1765" i="5"/>
  <c r="I1765" i="5"/>
  <c r="AB1776" i="5"/>
  <c r="AB1780" i="5"/>
  <c r="AB1784" i="5"/>
  <c r="AB1788" i="5"/>
  <c r="AB1792" i="5"/>
  <c r="AB1796" i="5"/>
  <c r="AB1800" i="5"/>
  <c r="AB1804" i="5"/>
  <c r="AB1808" i="5"/>
  <c r="R1818" i="5"/>
  <c r="I1818" i="5"/>
  <c r="J1818" i="5"/>
  <c r="H1818" i="5"/>
  <c r="F1818" i="5"/>
  <c r="S1844" i="5"/>
  <c r="AB1844" i="5"/>
  <c r="S1848" i="5"/>
  <c r="AB1848" i="5"/>
  <c r="S1852" i="5"/>
  <c r="AB1852" i="5"/>
  <c r="R1911" i="5"/>
  <c r="J1911" i="5"/>
  <c r="H1911" i="5"/>
  <c r="I1911" i="5"/>
  <c r="F1911" i="5"/>
  <c r="X1911" i="5"/>
  <c r="R1943" i="5"/>
  <c r="J1943" i="5"/>
  <c r="I1943" i="5"/>
  <c r="H1943" i="5"/>
  <c r="F1943" i="5"/>
  <c r="X1943" i="5"/>
  <c r="S1734" i="5"/>
  <c r="S1736" i="5"/>
  <c r="AB1755" i="5"/>
  <c r="AB1760" i="5"/>
  <c r="J1764" i="5"/>
  <c r="I1764" i="5"/>
  <c r="H1764" i="5"/>
  <c r="AB1772" i="5"/>
  <c r="R1777" i="5"/>
  <c r="J1777" i="5"/>
  <c r="I1777" i="5"/>
  <c r="H1777" i="5"/>
  <c r="R1781" i="5"/>
  <c r="J1781" i="5"/>
  <c r="I1781" i="5"/>
  <c r="H1781" i="5"/>
  <c r="R1785" i="5"/>
  <c r="J1785" i="5"/>
  <c r="I1785" i="5"/>
  <c r="H1785" i="5"/>
  <c r="R1789" i="5"/>
  <c r="J1789" i="5"/>
  <c r="I1789" i="5"/>
  <c r="H1789" i="5"/>
  <c r="R1793" i="5"/>
  <c r="J1793" i="5"/>
  <c r="I1793" i="5"/>
  <c r="H1793" i="5"/>
  <c r="R1797" i="5"/>
  <c r="J1797" i="5"/>
  <c r="I1797" i="5"/>
  <c r="H1797" i="5"/>
  <c r="R1801" i="5"/>
  <c r="J1801" i="5"/>
  <c r="R1805" i="5"/>
  <c r="J1805" i="5"/>
  <c r="I1805" i="5"/>
  <c r="H1805" i="5"/>
  <c r="AB1810" i="5"/>
  <c r="X1815" i="5"/>
  <c r="R1815" i="5"/>
  <c r="J1815" i="5"/>
  <c r="I1815" i="5"/>
  <c r="H1815" i="5"/>
  <c r="R1820" i="5"/>
  <c r="J1820" i="5"/>
  <c r="I1820" i="5"/>
  <c r="H1820" i="5"/>
  <c r="F1820" i="5"/>
  <c r="AB1839" i="5"/>
  <c r="AB1845" i="5"/>
  <c r="S1845" i="5"/>
  <c r="AB1849" i="5"/>
  <c r="S1849" i="5"/>
  <c r="AB1894" i="5"/>
  <c r="S1894" i="5"/>
  <c r="S1812" i="5"/>
  <c r="S1816" i="5"/>
  <c r="J1824" i="5"/>
  <c r="R1836" i="5"/>
  <c r="X1863" i="5"/>
  <c r="R1863" i="5"/>
  <c r="J1863" i="5"/>
  <c r="I1863" i="5"/>
  <c r="H1863" i="5"/>
  <c r="AB1865" i="5"/>
  <c r="S1865" i="5"/>
  <c r="R1907" i="5"/>
  <c r="H1907" i="5"/>
  <c r="J1907" i="5"/>
  <c r="I1907" i="5"/>
  <c r="F1907" i="5"/>
  <c r="X1907" i="5"/>
  <c r="R1923" i="5"/>
  <c r="J1923" i="5"/>
  <c r="H1923" i="5"/>
  <c r="I1923" i="5"/>
  <c r="F1923" i="5"/>
  <c r="X1923" i="5"/>
  <c r="AB1957" i="5"/>
  <c r="S1957" i="5"/>
  <c r="X2007" i="5"/>
  <c r="R2007" i="5"/>
  <c r="J2007" i="5"/>
  <c r="I2007" i="5"/>
  <c r="H2007" i="5"/>
  <c r="F2007" i="5"/>
  <c r="S2138" i="5"/>
  <c r="AB2138" i="5"/>
  <c r="AB1828" i="5"/>
  <c r="S1840" i="5"/>
  <c r="AB1840" i="5"/>
  <c r="R1842" i="5"/>
  <c r="AB1857" i="5"/>
  <c r="S1857" i="5"/>
  <c r="AB1861" i="5"/>
  <c r="S1861" i="5"/>
  <c r="AB1922" i="5"/>
  <c r="S1922" i="5"/>
  <c r="AB1950" i="5"/>
  <c r="S1950" i="5"/>
  <c r="AB2009" i="5"/>
  <c r="S2009" i="5"/>
  <c r="R2104" i="5"/>
  <c r="J2104" i="5"/>
  <c r="I2104" i="5"/>
  <c r="H2104" i="5"/>
  <c r="F2104" i="5"/>
  <c r="X2104" i="5"/>
  <c r="F2138" i="5"/>
  <c r="X2138" i="5"/>
  <c r="R2138" i="5"/>
  <c r="J2138" i="5"/>
  <c r="I2138" i="5"/>
  <c r="H2138" i="5"/>
  <c r="S1809" i="5"/>
  <c r="AB1816" i="5"/>
  <c r="S1817" i="5"/>
  <c r="AB1821" i="5"/>
  <c r="S1824" i="5"/>
  <c r="S1836" i="5"/>
  <c r="AB1836" i="5"/>
  <c r="AB1841" i="5"/>
  <c r="R1944" i="5"/>
  <c r="J1944" i="5"/>
  <c r="I1944" i="5"/>
  <c r="H1944" i="5"/>
  <c r="F1944" i="5"/>
  <c r="X1995" i="5"/>
  <c r="R1995" i="5"/>
  <c r="J1995" i="5"/>
  <c r="I1995" i="5"/>
  <c r="H1995" i="5"/>
  <c r="F1995" i="5"/>
  <c r="AB2021" i="5"/>
  <c r="S2021" i="5"/>
  <c r="R2084" i="5"/>
  <c r="J2084" i="5"/>
  <c r="I2084" i="5"/>
  <c r="H2084" i="5"/>
  <c r="F2084" i="5"/>
  <c r="X2084" i="5"/>
  <c r="F1816" i="5"/>
  <c r="AB1826" i="5"/>
  <c r="X1843" i="5"/>
  <c r="R1843" i="5"/>
  <c r="J1843" i="5"/>
  <c r="X1847" i="5"/>
  <c r="R1847" i="5"/>
  <c r="J1847" i="5"/>
  <c r="H1847" i="5"/>
  <c r="X1851" i="5"/>
  <c r="R1851" i="5"/>
  <c r="J1851" i="5"/>
  <c r="H1851" i="5"/>
  <c r="AB1854" i="5"/>
  <c r="S1856" i="5"/>
  <c r="AB1918" i="5"/>
  <c r="S1918" i="5"/>
  <c r="X1975" i="5"/>
  <c r="R1975" i="5"/>
  <c r="J1975" i="5"/>
  <c r="I1975" i="5"/>
  <c r="H1975" i="5"/>
  <c r="F1975" i="5"/>
  <c r="AB2034" i="5"/>
  <c r="AB2083" i="5"/>
  <c r="S2083" i="5"/>
  <c r="S1813" i="5"/>
  <c r="H1816" i="5"/>
  <c r="AB1824" i="5"/>
  <c r="F1836" i="5"/>
  <c r="R1838" i="5"/>
  <c r="I1838" i="5"/>
  <c r="H1838" i="5"/>
  <c r="AB1853" i="5"/>
  <c r="S1853" i="5"/>
  <c r="AB1870" i="5"/>
  <c r="R1879" i="5"/>
  <c r="H1879" i="5"/>
  <c r="F1879" i="5"/>
  <c r="X1879" i="5"/>
  <c r="J1879" i="5"/>
  <c r="R1887" i="5"/>
  <c r="H1887" i="5"/>
  <c r="F1887" i="5"/>
  <c r="X1887" i="5"/>
  <c r="J1887" i="5"/>
  <c r="R1895" i="5"/>
  <c r="H1895" i="5"/>
  <c r="F1895" i="5"/>
  <c r="X1895" i="5"/>
  <c r="J1895" i="5"/>
  <c r="AB1907" i="5"/>
  <c r="R1915" i="5"/>
  <c r="J1915" i="5"/>
  <c r="H1915" i="5"/>
  <c r="I1915" i="5"/>
  <c r="F1915" i="5"/>
  <c r="X1915" i="5"/>
  <c r="X1924" i="5"/>
  <c r="R1924" i="5"/>
  <c r="J1924" i="5"/>
  <c r="H1924" i="5"/>
  <c r="F1924" i="5"/>
  <c r="AB1930" i="5"/>
  <c r="S1930" i="5"/>
  <c r="AB1977" i="5"/>
  <c r="S1977" i="5"/>
  <c r="I2051" i="5"/>
  <c r="H2051" i="5"/>
  <c r="R2051" i="5"/>
  <c r="J2051" i="5"/>
  <c r="F2051" i="5"/>
  <c r="X2051" i="5"/>
  <c r="I2059" i="5"/>
  <c r="H2059" i="5"/>
  <c r="R2059" i="5"/>
  <c r="J2059" i="5"/>
  <c r="F2059" i="5"/>
  <c r="X2059" i="5"/>
  <c r="I2067" i="5"/>
  <c r="H2067" i="5"/>
  <c r="R2067" i="5"/>
  <c r="J2067" i="5"/>
  <c r="F2067" i="5"/>
  <c r="X2067" i="5"/>
  <c r="I1816" i="5"/>
  <c r="F1824" i="5"/>
  <c r="H1836" i="5"/>
  <c r="X1838" i="5"/>
  <c r="I1840" i="5"/>
  <c r="F1843" i="5"/>
  <c r="AB1866" i="5"/>
  <c r="R1903" i="5"/>
  <c r="H1903" i="5"/>
  <c r="F1903" i="5"/>
  <c r="X1903" i="5"/>
  <c r="J1903" i="5"/>
  <c r="AB1914" i="5"/>
  <c r="S1914" i="5"/>
  <c r="S1941" i="5"/>
  <c r="X1963" i="5"/>
  <c r="R1963" i="5"/>
  <c r="J1963" i="5"/>
  <c r="I1963" i="5"/>
  <c r="H1963" i="5"/>
  <c r="F1963" i="5"/>
  <c r="AB1989" i="5"/>
  <c r="S1989" i="5"/>
  <c r="X2039" i="5"/>
  <c r="R2039" i="5"/>
  <c r="J2039" i="5"/>
  <c r="I2039" i="5"/>
  <c r="H2039" i="5"/>
  <c r="F2039" i="5"/>
  <c r="X2097" i="5"/>
  <c r="R2097" i="5"/>
  <c r="J2097" i="5"/>
  <c r="H2097" i="5"/>
  <c r="F2097" i="5"/>
  <c r="F2166" i="5"/>
  <c r="X2166" i="5"/>
  <c r="R2166" i="5"/>
  <c r="J2166" i="5"/>
  <c r="I2166" i="5"/>
  <c r="H2166" i="5"/>
  <c r="S1876" i="5"/>
  <c r="I1878" i="5"/>
  <c r="F1878" i="5"/>
  <c r="X1878" i="5"/>
  <c r="S1884" i="5"/>
  <c r="I1886" i="5"/>
  <c r="F1886" i="5"/>
  <c r="X1886" i="5"/>
  <c r="S1892" i="5"/>
  <c r="I1894" i="5"/>
  <c r="F1894" i="5"/>
  <c r="X1894" i="5"/>
  <c r="S1900" i="5"/>
  <c r="I1902" i="5"/>
  <c r="F1902" i="5"/>
  <c r="X1902" i="5"/>
  <c r="J1908" i="5"/>
  <c r="J1912" i="5"/>
  <c r="J1916" i="5"/>
  <c r="J1920" i="5"/>
  <c r="S1933" i="5"/>
  <c r="R1935" i="5"/>
  <c r="J1935" i="5"/>
  <c r="I1935" i="5"/>
  <c r="H1935" i="5"/>
  <c r="AB1942" i="5"/>
  <c r="AB1965" i="5"/>
  <c r="S1965" i="5"/>
  <c r="AB1978" i="5"/>
  <c r="X1983" i="5"/>
  <c r="R1983" i="5"/>
  <c r="J1983" i="5"/>
  <c r="I1983" i="5"/>
  <c r="H1983" i="5"/>
  <c r="AB1997" i="5"/>
  <c r="S1997" i="5"/>
  <c r="AB2010" i="5"/>
  <c r="X2015" i="5"/>
  <c r="R2015" i="5"/>
  <c r="J2015" i="5"/>
  <c r="I2015" i="5"/>
  <c r="H2015" i="5"/>
  <c r="AB2029" i="5"/>
  <c r="S2029" i="5"/>
  <c r="AB2042" i="5"/>
  <c r="X2047" i="5"/>
  <c r="R2047" i="5"/>
  <c r="J2047" i="5"/>
  <c r="I2047" i="5"/>
  <c r="H2047" i="5"/>
  <c r="I2075" i="5"/>
  <c r="H2075" i="5"/>
  <c r="R2075" i="5"/>
  <c r="J2075" i="5"/>
  <c r="F2075" i="5"/>
  <c r="X1884" i="5"/>
  <c r="J1884" i="5"/>
  <c r="X1892" i="5"/>
  <c r="J1892" i="5"/>
  <c r="J1900" i="5"/>
  <c r="S1908" i="5"/>
  <c r="S1912" i="5"/>
  <c r="S1916" i="5"/>
  <c r="S1920" i="5"/>
  <c r="S1924" i="5"/>
  <c r="AB1924" i="5"/>
  <c r="S1945" i="5"/>
  <c r="X1948" i="5"/>
  <c r="R1948" i="5"/>
  <c r="J1948" i="5"/>
  <c r="X1971" i="5"/>
  <c r="R1971" i="5"/>
  <c r="J1971" i="5"/>
  <c r="I1971" i="5"/>
  <c r="H1971" i="5"/>
  <c r="AB1985" i="5"/>
  <c r="S1985" i="5"/>
  <c r="X2003" i="5"/>
  <c r="R2003" i="5"/>
  <c r="J2003" i="5"/>
  <c r="I2003" i="5"/>
  <c r="H2003" i="5"/>
  <c r="AB2017" i="5"/>
  <c r="S2017" i="5"/>
  <c r="J2035" i="5"/>
  <c r="S2049" i="5"/>
  <c r="AB2049" i="5"/>
  <c r="I2083" i="5"/>
  <c r="H2083" i="5"/>
  <c r="R2083" i="5"/>
  <c r="J2083" i="5"/>
  <c r="F2083" i="5"/>
  <c r="X2083" i="5"/>
  <c r="X2101" i="5"/>
  <c r="R2101" i="5"/>
  <c r="J2101" i="5"/>
  <c r="H2101" i="5"/>
  <c r="F2101" i="5"/>
  <c r="R2108" i="5"/>
  <c r="J2108" i="5"/>
  <c r="I2108" i="5"/>
  <c r="H2108" i="5"/>
  <c r="F2108" i="5"/>
  <c r="X2108" i="5"/>
  <c r="R2156" i="5"/>
  <c r="J2156" i="5"/>
  <c r="I2156" i="5"/>
  <c r="H2156" i="5"/>
  <c r="F2156" i="5"/>
  <c r="X2156" i="5"/>
  <c r="J2247" i="5"/>
  <c r="I2247" i="5"/>
  <c r="H2247" i="5"/>
  <c r="X2247" i="5"/>
  <c r="R2247" i="5"/>
  <c r="F2247" i="5"/>
  <c r="J2251" i="5"/>
  <c r="I2251" i="5"/>
  <c r="H2251" i="5"/>
  <c r="X2251" i="5"/>
  <c r="R2251" i="5"/>
  <c r="F2251" i="5"/>
  <c r="S1860" i="5"/>
  <c r="S1864" i="5"/>
  <c r="S1868" i="5"/>
  <c r="S1872" i="5"/>
  <c r="F1873" i="5"/>
  <c r="X1881" i="5"/>
  <c r="AB1881" i="5"/>
  <c r="X1889" i="5"/>
  <c r="AB1889" i="5"/>
  <c r="X1897" i="5"/>
  <c r="AB1897" i="5"/>
  <c r="X1905" i="5"/>
  <c r="AB1905" i="5"/>
  <c r="AB1908" i="5"/>
  <c r="AB1912" i="5"/>
  <c r="AB1916" i="5"/>
  <c r="AB1920" i="5"/>
  <c r="S1925" i="5"/>
  <c r="R1927" i="5"/>
  <c r="J1927" i="5"/>
  <c r="I1927" i="5"/>
  <c r="H1927" i="5"/>
  <c r="R1928" i="5"/>
  <c r="J1928" i="5"/>
  <c r="AB1945" i="5"/>
  <c r="X1959" i="5"/>
  <c r="AB1973" i="5"/>
  <c r="S1973" i="5"/>
  <c r="X1991" i="5"/>
  <c r="R1991" i="5"/>
  <c r="J1991" i="5"/>
  <c r="I1991" i="5"/>
  <c r="H1991" i="5"/>
  <c r="AB2005" i="5"/>
  <c r="S2005" i="5"/>
  <c r="X2023" i="5"/>
  <c r="R2023" i="5"/>
  <c r="J2023" i="5"/>
  <c r="I2023" i="5"/>
  <c r="H2023" i="5"/>
  <c r="AB2037" i="5"/>
  <c r="S2037" i="5"/>
  <c r="I2079" i="5"/>
  <c r="H2079" i="5"/>
  <c r="R2079" i="5"/>
  <c r="J2079" i="5"/>
  <c r="F2079" i="5"/>
  <c r="X2079" i="5"/>
  <c r="X2149" i="5"/>
  <c r="R2149" i="5"/>
  <c r="J2149" i="5"/>
  <c r="I2149" i="5"/>
  <c r="H2149" i="5"/>
  <c r="F2149" i="5"/>
  <c r="AB1876" i="5"/>
  <c r="H1878" i="5"/>
  <c r="F1881" i="5"/>
  <c r="F1884" i="5"/>
  <c r="AB1884" i="5"/>
  <c r="H1886" i="5"/>
  <c r="F1889" i="5"/>
  <c r="F1892" i="5"/>
  <c r="AB1892" i="5"/>
  <c r="H1894" i="5"/>
  <c r="F1897" i="5"/>
  <c r="AB1900" i="5"/>
  <c r="H1902" i="5"/>
  <c r="F1905" i="5"/>
  <c r="F1908" i="5"/>
  <c r="F1912" i="5"/>
  <c r="F1916" i="5"/>
  <c r="F1920" i="5"/>
  <c r="AB1925" i="5"/>
  <c r="AB1927" i="5"/>
  <c r="X1935" i="5"/>
  <c r="S1937" i="5"/>
  <c r="R1939" i="5"/>
  <c r="J1939" i="5"/>
  <c r="I1939" i="5"/>
  <c r="H1939" i="5"/>
  <c r="AB1946" i="5"/>
  <c r="AB1961" i="5"/>
  <c r="S1961" i="5"/>
  <c r="AB1974" i="5"/>
  <c r="X1979" i="5"/>
  <c r="R1979" i="5"/>
  <c r="J1979" i="5"/>
  <c r="I1979" i="5"/>
  <c r="H1979" i="5"/>
  <c r="AB1993" i="5"/>
  <c r="S1993" i="5"/>
  <c r="AB2006" i="5"/>
  <c r="X2011" i="5"/>
  <c r="R2011" i="5"/>
  <c r="AB2025" i="5"/>
  <c r="S2025" i="5"/>
  <c r="AB2038" i="5"/>
  <c r="X2089" i="5"/>
  <c r="R2089" i="5"/>
  <c r="I2089" i="5"/>
  <c r="H2089" i="5"/>
  <c r="F2089" i="5"/>
  <c r="R2096" i="5"/>
  <c r="J2096" i="5"/>
  <c r="I2096" i="5"/>
  <c r="H2096" i="5"/>
  <c r="F2096" i="5"/>
  <c r="X2105" i="5"/>
  <c r="R2105" i="5"/>
  <c r="J2105" i="5"/>
  <c r="H2105" i="5"/>
  <c r="F2105" i="5"/>
  <c r="R2112" i="5"/>
  <c r="J2112" i="5"/>
  <c r="I2112" i="5"/>
  <c r="H2112" i="5"/>
  <c r="F2112" i="5"/>
  <c r="X2112" i="5"/>
  <c r="AB2148" i="5"/>
  <c r="H1873" i="5"/>
  <c r="I1874" i="5"/>
  <c r="F1874" i="5"/>
  <c r="J1878" i="5"/>
  <c r="H1881" i="5"/>
  <c r="I1882" i="5"/>
  <c r="F1882" i="5"/>
  <c r="J1886" i="5"/>
  <c r="H1889" i="5"/>
  <c r="I1890" i="5"/>
  <c r="F1890" i="5"/>
  <c r="J1894" i="5"/>
  <c r="H1897" i="5"/>
  <c r="I1898" i="5"/>
  <c r="F1898" i="5"/>
  <c r="J1902" i="5"/>
  <c r="H1905" i="5"/>
  <c r="I1906" i="5"/>
  <c r="F1906" i="5"/>
  <c r="F1935" i="5"/>
  <c r="S1949" i="5"/>
  <c r="H1967" i="5"/>
  <c r="AB1981" i="5"/>
  <c r="S1981" i="5"/>
  <c r="F1983" i="5"/>
  <c r="X1999" i="5"/>
  <c r="R1999" i="5"/>
  <c r="J1999" i="5"/>
  <c r="I1999" i="5"/>
  <c r="H1999" i="5"/>
  <c r="AB2013" i="5"/>
  <c r="S2013" i="5"/>
  <c r="F2015" i="5"/>
  <c r="X2031" i="5"/>
  <c r="R2031" i="5"/>
  <c r="J2031" i="5"/>
  <c r="I2031" i="5"/>
  <c r="H2031" i="5"/>
  <c r="AB2045" i="5"/>
  <c r="S2045" i="5"/>
  <c r="F2047" i="5"/>
  <c r="R2056" i="5"/>
  <c r="J2056" i="5"/>
  <c r="I2056" i="5"/>
  <c r="H2056" i="5"/>
  <c r="R2064" i="5"/>
  <c r="J2064" i="5"/>
  <c r="I2064" i="5"/>
  <c r="H2064" i="5"/>
  <c r="AB2115" i="5"/>
  <c r="S2115" i="5"/>
  <c r="AB2118" i="5"/>
  <c r="S2118" i="5"/>
  <c r="AB2175" i="5"/>
  <c r="S2175" i="5"/>
  <c r="R2224" i="5"/>
  <c r="J2224" i="5"/>
  <c r="F2224" i="5"/>
  <c r="X2224" i="5"/>
  <c r="I2224" i="5"/>
  <c r="H2224" i="5"/>
  <c r="AB1874" i="5"/>
  <c r="R1878" i="5"/>
  <c r="X1882" i="5"/>
  <c r="AB1882" i="5"/>
  <c r="H1884" i="5"/>
  <c r="X1885" i="5"/>
  <c r="R1886" i="5"/>
  <c r="AB1890" i="5"/>
  <c r="H1892" i="5"/>
  <c r="R1894" i="5"/>
  <c r="R1902" i="5"/>
  <c r="H1908" i="5"/>
  <c r="AB1909" i="5"/>
  <c r="H1912" i="5"/>
  <c r="AB1913" i="5"/>
  <c r="H1916" i="5"/>
  <c r="AB1917" i="5"/>
  <c r="H1920" i="5"/>
  <c r="AB1921" i="5"/>
  <c r="X1927" i="5"/>
  <c r="S1929" i="5"/>
  <c r="X1932" i="5"/>
  <c r="R1932" i="5"/>
  <c r="J1932" i="5"/>
  <c r="AB1938" i="5"/>
  <c r="S1942" i="5"/>
  <c r="F1948" i="5"/>
  <c r="AB1949" i="5"/>
  <c r="AB1951" i="5"/>
  <c r="AB1969" i="5"/>
  <c r="S1969" i="5"/>
  <c r="F1971" i="5"/>
  <c r="AB1982" i="5"/>
  <c r="X1987" i="5"/>
  <c r="R1987" i="5"/>
  <c r="J1987" i="5"/>
  <c r="I1987" i="5"/>
  <c r="H1987" i="5"/>
  <c r="AB2001" i="5"/>
  <c r="S2001" i="5"/>
  <c r="F2003" i="5"/>
  <c r="AB2014" i="5"/>
  <c r="X2019" i="5"/>
  <c r="R2019" i="5"/>
  <c r="J2019" i="5"/>
  <c r="I2019" i="5"/>
  <c r="H2019" i="5"/>
  <c r="AB2033" i="5"/>
  <c r="S2033" i="5"/>
  <c r="F2035" i="5"/>
  <c r="AB2046" i="5"/>
  <c r="S2054" i="5"/>
  <c r="S2062" i="5"/>
  <c r="R2072" i="5"/>
  <c r="J2072" i="5"/>
  <c r="I2072" i="5"/>
  <c r="H2072" i="5"/>
  <c r="AB2082" i="5"/>
  <c r="S2082" i="5"/>
  <c r="X2093" i="5"/>
  <c r="R2093" i="5"/>
  <c r="J2093" i="5"/>
  <c r="H2093" i="5"/>
  <c r="F2093" i="5"/>
  <c r="X2109" i="5"/>
  <c r="R2109" i="5"/>
  <c r="J2109" i="5"/>
  <c r="H2109" i="5"/>
  <c r="F2109" i="5"/>
  <c r="S2142" i="5"/>
  <c r="AB2142" i="5"/>
  <c r="J1956" i="5"/>
  <c r="J1960" i="5"/>
  <c r="J1964" i="5"/>
  <c r="J1968" i="5"/>
  <c r="J1972" i="5"/>
  <c r="J1976" i="5"/>
  <c r="J1980" i="5"/>
  <c r="J1984" i="5"/>
  <c r="J1988" i="5"/>
  <c r="J1992" i="5"/>
  <c r="J1996" i="5"/>
  <c r="J2000" i="5"/>
  <c r="J2004" i="5"/>
  <c r="J2008" i="5"/>
  <c r="J2012" i="5"/>
  <c r="J2020" i="5"/>
  <c r="J2024" i="5"/>
  <c r="J2028" i="5"/>
  <c r="J2032" i="5"/>
  <c r="J2036" i="5"/>
  <c r="J2040" i="5"/>
  <c r="J2048" i="5"/>
  <c r="H2053" i="5"/>
  <c r="S2055" i="5"/>
  <c r="S2057" i="5"/>
  <c r="H2061" i="5"/>
  <c r="S2063" i="5"/>
  <c r="S2065" i="5"/>
  <c r="S2071" i="5"/>
  <c r="S2073" i="5"/>
  <c r="AB2079" i="5"/>
  <c r="J2087" i="5"/>
  <c r="R2121" i="5"/>
  <c r="J2121" i="5"/>
  <c r="I2121" i="5"/>
  <c r="H2121" i="5"/>
  <c r="F2121" i="5"/>
  <c r="X2121" i="5"/>
  <c r="R2152" i="5"/>
  <c r="J2152" i="5"/>
  <c r="I2152" i="5"/>
  <c r="H2152" i="5"/>
  <c r="F2152" i="5"/>
  <c r="AB2182" i="5"/>
  <c r="S2182" i="5"/>
  <c r="J2212" i="5"/>
  <c r="R2212" i="5"/>
  <c r="I2212" i="5"/>
  <c r="H2212" i="5"/>
  <c r="F2212" i="5"/>
  <c r="J2220" i="5"/>
  <c r="R2220" i="5"/>
  <c r="I2220" i="5"/>
  <c r="H2220" i="5"/>
  <c r="F2220" i="5"/>
  <c r="R1956" i="5"/>
  <c r="R1960" i="5"/>
  <c r="R1964" i="5"/>
  <c r="R1968" i="5"/>
  <c r="R1972" i="5"/>
  <c r="R1976" i="5"/>
  <c r="R1980" i="5"/>
  <c r="R1984" i="5"/>
  <c r="R1988" i="5"/>
  <c r="R1992" i="5"/>
  <c r="R1996" i="5"/>
  <c r="R2000" i="5"/>
  <c r="R2004" i="5"/>
  <c r="R2008" i="5"/>
  <c r="R2020" i="5"/>
  <c r="R2024" i="5"/>
  <c r="R2028" i="5"/>
  <c r="R2032" i="5"/>
  <c r="R2036" i="5"/>
  <c r="R2040" i="5"/>
  <c r="R2048" i="5"/>
  <c r="I2053" i="5"/>
  <c r="I2061" i="5"/>
  <c r="R2080" i="5"/>
  <c r="J2080" i="5"/>
  <c r="I2080" i="5"/>
  <c r="X2085" i="5"/>
  <c r="R2085" i="5"/>
  <c r="F2134" i="5"/>
  <c r="R2134" i="5"/>
  <c r="J2134" i="5"/>
  <c r="I2134" i="5"/>
  <c r="H2182" i="5"/>
  <c r="F2182" i="5"/>
  <c r="R2182" i="5"/>
  <c r="J2182" i="5"/>
  <c r="I2182" i="5"/>
  <c r="S2295" i="5"/>
  <c r="AB2295" i="5"/>
  <c r="AB2324" i="5"/>
  <c r="S2324" i="5"/>
  <c r="S1928" i="5"/>
  <c r="S1932" i="5"/>
  <c r="S1936" i="5"/>
  <c r="S1940" i="5"/>
  <c r="S1944" i="5"/>
  <c r="S1948" i="5"/>
  <c r="S1952" i="5"/>
  <c r="S1956" i="5"/>
  <c r="S1960" i="5"/>
  <c r="S1964" i="5"/>
  <c r="S1968" i="5"/>
  <c r="S1972" i="5"/>
  <c r="S1976" i="5"/>
  <c r="S1980" i="5"/>
  <c r="S1984" i="5"/>
  <c r="S1988" i="5"/>
  <c r="S1992" i="5"/>
  <c r="S1996" i="5"/>
  <c r="S2000" i="5"/>
  <c r="S2004" i="5"/>
  <c r="S2008" i="5"/>
  <c r="S2012" i="5"/>
  <c r="S2016" i="5"/>
  <c r="S2020" i="5"/>
  <c r="S2024" i="5"/>
  <c r="S2028" i="5"/>
  <c r="S2032" i="5"/>
  <c r="S2036" i="5"/>
  <c r="S2040" i="5"/>
  <c r="S2044" i="5"/>
  <c r="S2048" i="5"/>
  <c r="J2053" i="5"/>
  <c r="J2061" i="5"/>
  <c r="S2086" i="5"/>
  <c r="S2087" i="5"/>
  <c r="S2090" i="5"/>
  <c r="S2094" i="5"/>
  <c r="S2098" i="5"/>
  <c r="S2102" i="5"/>
  <c r="S2106" i="5"/>
  <c r="S2110" i="5"/>
  <c r="AB2114" i="5"/>
  <c r="S2114" i="5"/>
  <c r="AB2143" i="5"/>
  <c r="S2143" i="5"/>
  <c r="S2291" i="5"/>
  <c r="AB2291" i="5"/>
  <c r="X1956" i="5"/>
  <c r="X1964" i="5"/>
  <c r="X1972" i="5"/>
  <c r="X1980" i="5"/>
  <c r="X1988" i="5"/>
  <c r="X1996" i="5"/>
  <c r="X2004" i="5"/>
  <c r="X2020" i="5"/>
  <c r="X2028" i="5"/>
  <c r="X2036" i="5"/>
  <c r="X2048" i="5"/>
  <c r="R2053" i="5"/>
  <c r="R2061" i="5"/>
  <c r="X2081" i="5"/>
  <c r="R2081" i="5"/>
  <c r="AB2086" i="5"/>
  <c r="S2170" i="5"/>
  <c r="AB2170" i="5"/>
  <c r="R2188" i="5"/>
  <c r="J2188" i="5"/>
  <c r="I2188" i="5"/>
  <c r="H2188" i="5"/>
  <c r="F2188" i="5"/>
  <c r="X2188" i="5"/>
  <c r="AB2191" i="5"/>
  <c r="S2191" i="5"/>
  <c r="AB2286" i="5"/>
  <c r="S2286" i="5"/>
  <c r="AB2050" i="5"/>
  <c r="S2053" i="5"/>
  <c r="AB2058" i="5"/>
  <c r="S2061" i="5"/>
  <c r="AB2066" i="5"/>
  <c r="S2069" i="5"/>
  <c r="AB2074" i="5"/>
  <c r="S2077" i="5"/>
  <c r="I2087" i="5"/>
  <c r="H2087" i="5"/>
  <c r="AB2147" i="5"/>
  <c r="S2147" i="5"/>
  <c r="F2170" i="5"/>
  <c r="X2170" i="5"/>
  <c r="R2170" i="5"/>
  <c r="J2170" i="5"/>
  <c r="I2170" i="5"/>
  <c r="H2170" i="5"/>
  <c r="S2174" i="5"/>
  <c r="AB2174" i="5"/>
  <c r="S2217" i="5"/>
  <c r="AB2217" i="5"/>
  <c r="R2268" i="5"/>
  <c r="J2268" i="5"/>
  <c r="H2268" i="5"/>
  <c r="F2268" i="5"/>
  <c r="I2268" i="5"/>
  <c r="AB2051" i="5"/>
  <c r="AB2059" i="5"/>
  <c r="AB2067" i="5"/>
  <c r="AB2075" i="5"/>
  <c r="X2153" i="5"/>
  <c r="R2153" i="5"/>
  <c r="J2153" i="5"/>
  <c r="I2153" i="5"/>
  <c r="H2153" i="5"/>
  <c r="F2153" i="5"/>
  <c r="I2193" i="5"/>
  <c r="R2193" i="5"/>
  <c r="J2193" i="5"/>
  <c r="H2193" i="5"/>
  <c r="F2193" i="5"/>
  <c r="X2193" i="5"/>
  <c r="J2117" i="5"/>
  <c r="F2125" i="5"/>
  <c r="S2126" i="5"/>
  <c r="AB2126" i="5"/>
  <c r="R2128" i="5"/>
  <c r="J2128" i="5"/>
  <c r="I2128" i="5"/>
  <c r="H2128" i="5"/>
  <c r="J2130" i="5"/>
  <c r="F2142" i="5"/>
  <c r="F2145" i="5"/>
  <c r="S2146" i="5"/>
  <c r="J2157" i="5"/>
  <c r="J2162" i="5"/>
  <c r="F2174" i="5"/>
  <c r="AB2178" i="5"/>
  <c r="S2178" i="5"/>
  <c r="I2201" i="5"/>
  <c r="R2201" i="5"/>
  <c r="J2201" i="5"/>
  <c r="H2201" i="5"/>
  <c r="F2201" i="5"/>
  <c r="AB2238" i="5"/>
  <c r="R2244" i="5"/>
  <c r="J2244" i="5"/>
  <c r="I2244" i="5"/>
  <c r="H2244" i="5"/>
  <c r="F2244" i="5"/>
  <c r="J2267" i="5"/>
  <c r="I2267" i="5"/>
  <c r="H2267" i="5"/>
  <c r="X2267" i="5"/>
  <c r="X2271" i="5"/>
  <c r="F2271" i="5"/>
  <c r="J2271" i="5"/>
  <c r="R2271" i="5"/>
  <c r="I2271" i="5"/>
  <c r="H2271" i="5"/>
  <c r="I2316" i="5"/>
  <c r="H2316" i="5"/>
  <c r="R2316" i="5"/>
  <c r="J2316" i="5"/>
  <c r="F2316" i="5"/>
  <c r="J2371" i="5"/>
  <c r="R2371" i="5"/>
  <c r="I2371" i="5"/>
  <c r="H2371" i="5"/>
  <c r="F2371" i="5"/>
  <c r="X2371" i="5"/>
  <c r="R2117" i="5"/>
  <c r="F2126" i="5"/>
  <c r="X2126" i="5"/>
  <c r="X2129" i="5"/>
  <c r="R2129" i="5"/>
  <c r="J2129" i="5"/>
  <c r="R2132" i="5"/>
  <c r="J2132" i="5"/>
  <c r="I2132" i="5"/>
  <c r="H2132" i="5"/>
  <c r="S2135" i="5"/>
  <c r="H2141" i="5"/>
  <c r="H2142" i="5"/>
  <c r="F2146" i="5"/>
  <c r="X2146" i="5"/>
  <c r="S2150" i="5"/>
  <c r="S2167" i="5"/>
  <c r="H2174" i="5"/>
  <c r="H2178" i="5"/>
  <c r="F2178" i="5"/>
  <c r="S2179" i="5"/>
  <c r="X2191" i="5"/>
  <c r="I2209" i="5"/>
  <c r="R2209" i="5"/>
  <c r="J2209" i="5"/>
  <c r="H2209" i="5"/>
  <c r="F2209" i="5"/>
  <c r="R2274" i="5"/>
  <c r="I2274" i="5"/>
  <c r="H2274" i="5"/>
  <c r="F2274" i="5"/>
  <c r="J2274" i="5"/>
  <c r="X2274" i="5"/>
  <c r="S2299" i="5"/>
  <c r="AB2299" i="5"/>
  <c r="S2081" i="5"/>
  <c r="S2085" i="5"/>
  <c r="S2089" i="5"/>
  <c r="S2093" i="5"/>
  <c r="S2097" i="5"/>
  <c r="S2101" i="5"/>
  <c r="S2105" i="5"/>
  <c r="S2109" i="5"/>
  <c r="S2113" i="5"/>
  <c r="S2117" i="5"/>
  <c r="S2122" i="5"/>
  <c r="AB2122" i="5"/>
  <c r="H2125" i="5"/>
  <c r="AB2132" i="5"/>
  <c r="S2139" i="5"/>
  <c r="I2142" i="5"/>
  <c r="H2145" i="5"/>
  <c r="H2146" i="5"/>
  <c r="F2150" i="5"/>
  <c r="X2150" i="5"/>
  <c r="S2154" i="5"/>
  <c r="AB2159" i="5"/>
  <c r="AB2164" i="5"/>
  <c r="J2165" i="5"/>
  <c r="S2171" i="5"/>
  <c r="I2174" i="5"/>
  <c r="I2178" i="5"/>
  <c r="AB2190" i="5"/>
  <c r="S2190" i="5"/>
  <c r="S2196" i="5"/>
  <c r="I2217" i="5"/>
  <c r="R2217" i="5"/>
  <c r="J2217" i="5"/>
  <c r="H2217" i="5"/>
  <c r="F2217" i="5"/>
  <c r="AB2227" i="5"/>
  <c r="S2227" i="5"/>
  <c r="R2228" i="5"/>
  <c r="J2228" i="5"/>
  <c r="I2228" i="5"/>
  <c r="H2228" i="5"/>
  <c r="F2228" i="5"/>
  <c r="X2228" i="5"/>
  <c r="R2248" i="5"/>
  <c r="J2248" i="5"/>
  <c r="I2248" i="5"/>
  <c r="H2248" i="5"/>
  <c r="F2248" i="5"/>
  <c r="R2267" i="5"/>
  <c r="X2311" i="5"/>
  <c r="R2311" i="5"/>
  <c r="J2311" i="5"/>
  <c r="I2311" i="5"/>
  <c r="H2311" i="5"/>
  <c r="F2311" i="5"/>
  <c r="J2358" i="5"/>
  <c r="H2358" i="5"/>
  <c r="R2358" i="5"/>
  <c r="I2358" i="5"/>
  <c r="F2358" i="5"/>
  <c r="H2118" i="5"/>
  <c r="AB2119" i="5"/>
  <c r="S2119" i="5"/>
  <c r="S2120" i="5"/>
  <c r="F2122" i="5"/>
  <c r="X2122" i="5"/>
  <c r="AB2123" i="5"/>
  <c r="AB2124" i="5"/>
  <c r="H2126" i="5"/>
  <c r="X2128" i="5"/>
  <c r="AB2131" i="5"/>
  <c r="AB2136" i="5"/>
  <c r="X2137" i="5"/>
  <c r="R2137" i="5"/>
  <c r="J2137" i="5"/>
  <c r="J2142" i="5"/>
  <c r="I2146" i="5"/>
  <c r="S2158" i="5"/>
  <c r="AB2163" i="5"/>
  <c r="AB2168" i="5"/>
  <c r="X2169" i="5"/>
  <c r="R2169" i="5"/>
  <c r="J2169" i="5"/>
  <c r="J2174" i="5"/>
  <c r="J2178" i="5"/>
  <c r="AB2183" i="5"/>
  <c r="H2190" i="5"/>
  <c r="F2190" i="5"/>
  <c r="X2190" i="5"/>
  <c r="S2193" i="5"/>
  <c r="AB2193" i="5"/>
  <c r="S2204" i="5"/>
  <c r="AB2220" i="5"/>
  <c r="AB2242" i="5"/>
  <c r="AB2281" i="5"/>
  <c r="S2312" i="5"/>
  <c r="AB2312" i="5"/>
  <c r="S2130" i="5"/>
  <c r="AB2135" i="5"/>
  <c r="AB2140" i="5"/>
  <c r="X2141" i="5"/>
  <c r="R2141" i="5"/>
  <c r="J2141" i="5"/>
  <c r="F2158" i="5"/>
  <c r="X2158" i="5"/>
  <c r="S2162" i="5"/>
  <c r="AB2167" i="5"/>
  <c r="AB2172" i="5"/>
  <c r="R2173" i="5"/>
  <c r="AB2186" i="5"/>
  <c r="S2186" i="5"/>
  <c r="J2191" i="5"/>
  <c r="I2191" i="5"/>
  <c r="H2191" i="5"/>
  <c r="F2191" i="5"/>
  <c r="H2195" i="5"/>
  <c r="X2195" i="5"/>
  <c r="R2195" i="5"/>
  <c r="J2195" i="5"/>
  <c r="I2195" i="5"/>
  <c r="J2196" i="5"/>
  <c r="R2196" i="5"/>
  <c r="I2196" i="5"/>
  <c r="H2196" i="5"/>
  <c r="F2196" i="5"/>
  <c r="X2196" i="5"/>
  <c r="S2201" i="5"/>
  <c r="AB2201" i="5"/>
  <c r="I2227" i="5"/>
  <c r="H2227" i="5"/>
  <c r="X2227" i="5"/>
  <c r="R2227" i="5"/>
  <c r="J2227" i="5"/>
  <c r="F2227" i="5"/>
  <c r="J2243" i="5"/>
  <c r="I2243" i="5"/>
  <c r="H2243" i="5"/>
  <c r="X2243" i="5"/>
  <c r="F2243" i="5"/>
  <c r="AB2255" i="5"/>
  <c r="S2255" i="5"/>
  <c r="AB2259" i="5"/>
  <c r="S2259" i="5"/>
  <c r="AB2266" i="5"/>
  <c r="AB2270" i="5"/>
  <c r="AB2304" i="5"/>
  <c r="AB2120" i="5"/>
  <c r="R2125" i="5"/>
  <c r="J2125" i="5"/>
  <c r="F2130" i="5"/>
  <c r="S2134" i="5"/>
  <c r="AB2139" i="5"/>
  <c r="AB2144" i="5"/>
  <c r="X2145" i="5"/>
  <c r="R2145" i="5"/>
  <c r="J2145" i="5"/>
  <c r="F2162" i="5"/>
  <c r="S2166" i="5"/>
  <c r="AB2171" i="5"/>
  <c r="AB2176" i="5"/>
  <c r="AB2179" i="5"/>
  <c r="H2186" i="5"/>
  <c r="F2186" i="5"/>
  <c r="X2186" i="5"/>
  <c r="H2203" i="5"/>
  <c r="X2203" i="5"/>
  <c r="R2203" i="5"/>
  <c r="J2203" i="5"/>
  <c r="I2203" i="5"/>
  <c r="J2204" i="5"/>
  <c r="R2204" i="5"/>
  <c r="I2204" i="5"/>
  <c r="H2204" i="5"/>
  <c r="F2204" i="5"/>
  <c r="X2204" i="5"/>
  <c r="S2209" i="5"/>
  <c r="AB2209" i="5"/>
  <c r="I2223" i="5"/>
  <c r="H2223" i="5"/>
  <c r="X2223" i="5"/>
  <c r="J2223" i="5"/>
  <c r="F2223" i="5"/>
  <c r="AB2234" i="5"/>
  <c r="J2239" i="5"/>
  <c r="I2239" i="5"/>
  <c r="H2239" i="5"/>
  <c r="X2239" i="5"/>
  <c r="R2240" i="5"/>
  <c r="J2240" i="5"/>
  <c r="I2240" i="5"/>
  <c r="F2240" i="5"/>
  <c r="X2240" i="5"/>
  <c r="AB2276" i="5"/>
  <c r="S2276" i="5"/>
  <c r="R2285" i="5"/>
  <c r="J2285" i="5"/>
  <c r="I2285" i="5"/>
  <c r="H2285" i="5"/>
  <c r="X2285" i="5"/>
  <c r="F2285" i="5"/>
  <c r="J2177" i="5"/>
  <c r="J2185" i="5"/>
  <c r="J2189" i="5"/>
  <c r="AB2199" i="5"/>
  <c r="X2199" i="5"/>
  <c r="AB2207" i="5"/>
  <c r="H2207" i="5"/>
  <c r="X2207" i="5"/>
  <c r="AB2215" i="5"/>
  <c r="AB2223" i="5"/>
  <c r="AB2228" i="5"/>
  <c r="AB2251" i="5"/>
  <c r="F2256" i="5"/>
  <c r="AB2262" i="5"/>
  <c r="AB2303" i="5"/>
  <c r="S2303" i="5"/>
  <c r="J2354" i="5"/>
  <c r="R2354" i="5"/>
  <c r="I2354" i="5"/>
  <c r="H2354" i="5"/>
  <c r="F2354" i="5"/>
  <c r="X2354" i="5"/>
  <c r="R2177" i="5"/>
  <c r="R2185" i="5"/>
  <c r="R2189" i="5"/>
  <c r="S2192" i="5"/>
  <c r="S2200" i="5"/>
  <c r="S2208" i="5"/>
  <c r="S2216" i="5"/>
  <c r="S2229" i="5"/>
  <c r="R2236" i="5"/>
  <c r="J2236" i="5"/>
  <c r="I2236" i="5"/>
  <c r="AB2247" i="5"/>
  <c r="F2252" i="5"/>
  <c r="F2255" i="5"/>
  <c r="AB2258" i="5"/>
  <c r="R2264" i="5"/>
  <c r="J2264" i="5"/>
  <c r="I2264" i="5"/>
  <c r="X2280" i="5"/>
  <c r="I2286" i="5"/>
  <c r="X2291" i="5"/>
  <c r="F2291" i="5"/>
  <c r="R2291" i="5"/>
  <c r="J2291" i="5"/>
  <c r="I2291" i="5"/>
  <c r="X2307" i="5"/>
  <c r="J2307" i="5"/>
  <c r="F2307" i="5"/>
  <c r="I2307" i="5"/>
  <c r="H2307" i="5"/>
  <c r="I2312" i="5"/>
  <c r="H2312" i="5"/>
  <c r="R2312" i="5"/>
  <c r="J2312" i="5"/>
  <c r="F2312" i="5"/>
  <c r="X2312" i="5"/>
  <c r="X2322" i="5"/>
  <c r="R2322" i="5"/>
  <c r="F2322" i="5"/>
  <c r="J2322" i="5"/>
  <c r="I2322" i="5"/>
  <c r="H2322" i="5"/>
  <c r="R2349" i="5"/>
  <c r="J2349" i="5"/>
  <c r="I2349" i="5"/>
  <c r="H2349" i="5"/>
  <c r="F2349" i="5"/>
  <c r="X2349" i="5"/>
  <c r="F2194" i="5"/>
  <c r="R2194" i="5"/>
  <c r="X2194" i="5"/>
  <c r="F2199" i="5"/>
  <c r="F2202" i="5"/>
  <c r="R2202" i="5"/>
  <c r="X2202" i="5"/>
  <c r="F2207" i="5"/>
  <c r="F2210" i="5"/>
  <c r="R2210" i="5"/>
  <c r="X2210" i="5"/>
  <c r="F2218" i="5"/>
  <c r="R2218" i="5"/>
  <c r="AB2224" i="5"/>
  <c r="X2225" i="5"/>
  <c r="I2225" i="5"/>
  <c r="AB2231" i="5"/>
  <c r="AB2243" i="5"/>
  <c r="AB2254" i="5"/>
  <c r="R2260" i="5"/>
  <c r="J2260" i="5"/>
  <c r="I2260" i="5"/>
  <c r="AB2269" i="5"/>
  <c r="AB2285" i="5"/>
  <c r="X2295" i="5"/>
  <c r="R2295" i="5"/>
  <c r="J2295" i="5"/>
  <c r="I2295" i="5"/>
  <c r="H2295" i="5"/>
  <c r="X2299" i="5"/>
  <c r="F2299" i="5"/>
  <c r="R2299" i="5"/>
  <c r="J2299" i="5"/>
  <c r="I2299" i="5"/>
  <c r="R2307" i="5"/>
  <c r="S2225" i="5"/>
  <c r="X2236" i="5"/>
  <c r="AB2239" i="5"/>
  <c r="AB2250" i="5"/>
  <c r="R2256" i="5"/>
  <c r="J2256" i="5"/>
  <c r="I2256" i="5"/>
  <c r="X2286" i="5"/>
  <c r="R2286" i="5"/>
  <c r="H2286" i="5"/>
  <c r="F2286" i="5"/>
  <c r="J2317" i="5"/>
  <c r="AB2344" i="5"/>
  <c r="S2344" i="5"/>
  <c r="F2368" i="5"/>
  <c r="R2368" i="5"/>
  <c r="J2368" i="5"/>
  <c r="I2368" i="5"/>
  <c r="H2368" i="5"/>
  <c r="X2368" i="5"/>
  <c r="AB2384" i="5"/>
  <c r="S2384" i="5"/>
  <c r="AB2195" i="5"/>
  <c r="AB2203" i="5"/>
  <c r="AB2211" i="5"/>
  <c r="AB2219" i="5"/>
  <c r="AB2230" i="5"/>
  <c r="S2233" i="5"/>
  <c r="AB2235" i="5"/>
  <c r="AB2246" i="5"/>
  <c r="R2252" i="5"/>
  <c r="J2252" i="5"/>
  <c r="I2252" i="5"/>
  <c r="J2255" i="5"/>
  <c r="I2255" i="5"/>
  <c r="H2255" i="5"/>
  <c r="X2255" i="5"/>
  <c r="AB2267" i="5"/>
  <c r="I2280" i="5"/>
  <c r="F2280" i="5"/>
  <c r="R2280" i="5"/>
  <c r="J2280" i="5"/>
  <c r="AB2311" i="5"/>
  <c r="S2311" i="5"/>
  <c r="R2341" i="5"/>
  <c r="J2341" i="5"/>
  <c r="I2341" i="5"/>
  <c r="F2341" i="5"/>
  <c r="H2341" i="5"/>
  <c r="X2341" i="5"/>
  <c r="J2348" i="5"/>
  <c r="I2348" i="5"/>
  <c r="H2348" i="5"/>
  <c r="X2348" i="5"/>
  <c r="R2348" i="5"/>
  <c r="F2348" i="5"/>
  <c r="AB2263" i="5"/>
  <c r="R2277" i="5"/>
  <c r="X2277" i="5"/>
  <c r="J2277" i="5"/>
  <c r="H2277" i="5"/>
  <c r="I2288" i="5"/>
  <c r="R2288" i="5"/>
  <c r="J2288" i="5"/>
  <c r="H2288" i="5"/>
  <c r="X2288" i="5"/>
  <c r="S2304" i="5"/>
  <c r="I2320" i="5"/>
  <c r="H2320" i="5"/>
  <c r="F2320" i="5"/>
  <c r="R2320" i="5"/>
  <c r="J2320" i="5"/>
  <c r="X2320" i="5"/>
  <c r="I2229" i="5"/>
  <c r="I2233" i="5"/>
  <c r="I2237" i="5"/>
  <c r="J2273" i="5"/>
  <c r="AB2278" i="5"/>
  <c r="H2282" i="5"/>
  <c r="F2303" i="5"/>
  <c r="R2305" i="5"/>
  <c r="I2305" i="5"/>
  <c r="AB2315" i="5"/>
  <c r="AB2320" i="5"/>
  <c r="S2320" i="5"/>
  <c r="AB2328" i="5"/>
  <c r="AB2332" i="5"/>
  <c r="J2340" i="5"/>
  <c r="I2340" i="5"/>
  <c r="H2340" i="5"/>
  <c r="X2340" i="5"/>
  <c r="I2308" i="5"/>
  <c r="F2308" i="5"/>
  <c r="R2313" i="5"/>
  <c r="I2313" i="5"/>
  <c r="AB2323" i="5"/>
  <c r="AB2366" i="5"/>
  <c r="S2366" i="5"/>
  <c r="S2271" i="5"/>
  <c r="S2273" i="5"/>
  <c r="S2284" i="5"/>
  <c r="X2306" i="5"/>
  <c r="R2306" i="5"/>
  <c r="I2306" i="5"/>
  <c r="X2313" i="5"/>
  <c r="S2319" i="5"/>
  <c r="AB2348" i="5"/>
  <c r="F2360" i="5"/>
  <c r="R2360" i="5"/>
  <c r="J2360" i="5"/>
  <c r="I2360" i="5"/>
  <c r="H2360" i="5"/>
  <c r="X2360" i="5"/>
  <c r="J2374" i="5"/>
  <c r="H2374" i="5"/>
  <c r="R2374" i="5"/>
  <c r="I2374" i="5"/>
  <c r="X2374" i="5"/>
  <c r="F2374" i="5"/>
  <c r="AB2411" i="5"/>
  <c r="S2411" i="5"/>
  <c r="AB2424" i="5"/>
  <c r="S2237" i="5"/>
  <c r="S2241" i="5"/>
  <c r="S2245" i="5"/>
  <c r="S2249" i="5"/>
  <c r="S2253" i="5"/>
  <c r="S2257" i="5"/>
  <c r="S2261" i="5"/>
  <c r="S2265" i="5"/>
  <c r="R2282" i="5"/>
  <c r="S2287" i="5"/>
  <c r="X2289" i="5"/>
  <c r="R2297" i="5"/>
  <c r="I2297" i="5"/>
  <c r="F2306" i="5"/>
  <c r="R2309" i="5"/>
  <c r="I2309" i="5"/>
  <c r="H2309" i="5"/>
  <c r="F2313" i="5"/>
  <c r="X2314" i="5"/>
  <c r="R2314" i="5"/>
  <c r="I2314" i="5"/>
  <c r="AB2331" i="5"/>
  <c r="R2337" i="5"/>
  <c r="J2337" i="5"/>
  <c r="I2337" i="5"/>
  <c r="X2337" i="5"/>
  <c r="S2388" i="5"/>
  <c r="S2268" i="5"/>
  <c r="S2275" i="5"/>
  <c r="S2282" i="5"/>
  <c r="X2297" i="5"/>
  <c r="X2302" i="5"/>
  <c r="R2302" i="5"/>
  <c r="H2302" i="5"/>
  <c r="X2308" i="5"/>
  <c r="H2313" i="5"/>
  <c r="F2314" i="5"/>
  <c r="AB2340" i="5"/>
  <c r="S2340" i="5"/>
  <c r="AB2343" i="5"/>
  <c r="AB2383" i="5"/>
  <c r="S2383" i="5"/>
  <c r="AB2271" i="5"/>
  <c r="F2273" i="5"/>
  <c r="AB2284" i="5"/>
  <c r="X2294" i="5"/>
  <c r="R2294" i="5"/>
  <c r="X2303" i="5"/>
  <c r="R2303" i="5"/>
  <c r="H2306" i="5"/>
  <c r="H2308" i="5"/>
  <c r="H2310" i="5"/>
  <c r="J2313" i="5"/>
  <c r="S2316" i="5"/>
  <c r="R2321" i="5"/>
  <c r="J2321" i="5"/>
  <c r="I2321" i="5"/>
  <c r="H2321" i="5"/>
  <c r="X2321" i="5"/>
  <c r="I2324" i="5"/>
  <c r="H2324" i="5"/>
  <c r="J2324" i="5"/>
  <c r="R2325" i="5"/>
  <c r="J2325" i="5"/>
  <c r="I2325" i="5"/>
  <c r="R2329" i="5"/>
  <c r="J2329" i="5"/>
  <c r="I2329" i="5"/>
  <c r="X2329" i="5"/>
  <c r="R2333" i="5"/>
  <c r="J2333" i="5"/>
  <c r="I2333" i="5"/>
  <c r="F2333" i="5"/>
  <c r="S2348" i="5"/>
  <c r="F2376" i="5"/>
  <c r="R2376" i="5"/>
  <c r="J2376" i="5"/>
  <c r="I2376" i="5"/>
  <c r="H2376" i="5"/>
  <c r="X2376" i="5"/>
  <c r="AB2336" i="5"/>
  <c r="AB2347" i="5"/>
  <c r="AB2353" i="5"/>
  <c r="S2359" i="5"/>
  <c r="AB2359" i="5"/>
  <c r="S2364" i="5"/>
  <c r="AB2364" i="5"/>
  <c r="S2375" i="5"/>
  <c r="AB2375" i="5"/>
  <c r="AB2382" i="5"/>
  <c r="S2382" i="5"/>
  <c r="F2437" i="5"/>
  <c r="J2437" i="5"/>
  <c r="I2437" i="5"/>
  <c r="H2437" i="5"/>
  <c r="X2437" i="5"/>
  <c r="R2437" i="5"/>
  <c r="AB2327" i="5"/>
  <c r="AB2335" i="5"/>
  <c r="R2345" i="5"/>
  <c r="J2345" i="5"/>
  <c r="I2345" i="5"/>
  <c r="AB2352" i="5"/>
  <c r="AB2358" i="5"/>
  <c r="S2358" i="5"/>
  <c r="J2366" i="5"/>
  <c r="H2366" i="5"/>
  <c r="R2366" i="5"/>
  <c r="I2366" i="5"/>
  <c r="X2366" i="5"/>
  <c r="AB2374" i="5"/>
  <c r="S2374" i="5"/>
  <c r="X2379" i="5"/>
  <c r="AB2394" i="5"/>
  <c r="S2394" i="5"/>
  <c r="R2400" i="5"/>
  <c r="J2400" i="5"/>
  <c r="I2400" i="5"/>
  <c r="H2400" i="5"/>
  <c r="F2400" i="5"/>
  <c r="X2400" i="5"/>
  <c r="AB2428" i="5"/>
  <c r="S2367" i="5"/>
  <c r="AB2367" i="5"/>
  <c r="S2372" i="5"/>
  <c r="AB2372" i="5"/>
  <c r="AB2356" i="5"/>
  <c r="J2379" i="5"/>
  <c r="R2379" i="5"/>
  <c r="I2379" i="5"/>
  <c r="H2379" i="5"/>
  <c r="F2379" i="5"/>
  <c r="AB2399" i="5"/>
  <c r="S2399" i="5"/>
  <c r="AB2361" i="5"/>
  <c r="AB2369" i="5"/>
  <c r="AB2377" i="5"/>
  <c r="J2388" i="5"/>
  <c r="I2388" i="5"/>
  <c r="X2388" i="5"/>
  <c r="AB2390" i="5"/>
  <c r="S2390" i="5"/>
  <c r="F2394" i="5"/>
  <c r="X2394" i="5"/>
  <c r="R2394" i="5"/>
  <c r="J2394" i="5"/>
  <c r="I2394" i="5"/>
  <c r="H2394" i="5"/>
  <c r="AB2416" i="5"/>
  <c r="D14" i="6"/>
  <c r="AB2404" i="5"/>
  <c r="R2420" i="5"/>
  <c r="J2420" i="5"/>
  <c r="I2420" i="5"/>
  <c r="H2420" i="5"/>
  <c r="F2420" i="5"/>
  <c r="X2420" i="5"/>
  <c r="R2445" i="5"/>
  <c r="J2445" i="5"/>
  <c r="I2445" i="5"/>
  <c r="H2445" i="5"/>
  <c r="F2445" i="5"/>
  <c r="X2445" i="5"/>
  <c r="J2460" i="5"/>
  <c r="I2460" i="5"/>
  <c r="R2460" i="5"/>
  <c r="H2460" i="5"/>
  <c r="F2460" i="5"/>
  <c r="X2460" i="5"/>
  <c r="AB2490" i="5"/>
  <c r="S2490" i="5"/>
  <c r="S2500" i="5"/>
  <c r="R2326" i="5"/>
  <c r="R2338" i="5"/>
  <c r="R2342" i="5"/>
  <c r="R2346" i="5"/>
  <c r="R2350" i="5"/>
  <c r="AB2362" i="5"/>
  <c r="AB2370" i="5"/>
  <c r="AB2378" i="5"/>
  <c r="I2395" i="5"/>
  <c r="H2395" i="5"/>
  <c r="J2395" i="5"/>
  <c r="F2395" i="5"/>
  <c r="X2395" i="5"/>
  <c r="R2412" i="5"/>
  <c r="J2412" i="5"/>
  <c r="I2412" i="5"/>
  <c r="H2412" i="5"/>
  <c r="J2498" i="5"/>
  <c r="I2498" i="5"/>
  <c r="H2498" i="5"/>
  <c r="R2498" i="5"/>
  <c r="F2498" i="5"/>
  <c r="H2356" i="5"/>
  <c r="S2357" i="5"/>
  <c r="AB2380" i="5"/>
  <c r="R2381" i="5"/>
  <c r="H2388" i="5"/>
  <c r="AB2400" i="5"/>
  <c r="AB2351" i="5"/>
  <c r="F2353" i="5"/>
  <c r="I2356" i="5"/>
  <c r="F2359" i="5"/>
  <c r="AB2365" i="5"/>
  <c r="F2367" i="5"/>
  <c r="AB2373" i="5"/>
  <c r="F2375" i="5"/>
  <c r="R2388" i="5"/>
  <c r="X2401" i="5"/>
  <c r="R2401" i="5"/>
  <c r="J2401" i="5"/>
  <c r="I2401" i="5"/>
  <c r="H2401" i="5"/>
  <c r="F2401" i="5"/>
  <c r="R2408" i="5"/>
  <c r="J2408" i="5"/>
  <c r="I2408" i="5"/>
  <c r="H2408" i="5"/>
  <c r="F2408" i="5"/>
  <c r="X2408" i="5"/>
  <c r="F2412" i="5"/>
  <c r="X2413" i="5"/>
  <c r="R2413" i="5"/>
  <c r="J2413" i="5"/>
  <c r="I2413" i="5"/>
  <c r="F2413" i="5"/>
  <c r="AB2423" i="5"/>
  <c r="S2423" i="5"/>
  <c r="J2449" i="5"/>
  <c r="I2449" i="5"/>
  <c r="H2449" i="5"/>
  <c r="F2449" i="5"/>
  <c r="X2449" i="5"/>
  <c r="R2449" i="5"/>
  <c r="J2356" i="5"/>
  <c r="H2365" i="5"/>
  <c r="F2365" i="5"/>
  <c r="H2373" i="5"/>
  <c r="F2373" i="5"/>
  <c r="S2386" i="5"/>
  <c r="S2387" i="5"/>
  <c r="R2389" i="5"/>
  <c r="I2389" i="5"/>
  <c r="H2389" i="5"/>
  <c r="F2389" i="5"/>
  <c r="AB2392" i="5"/>
  <c r="S2398" i="5"/>
  <c r="X2421" i="5"/>
  <c r="R2421" i="5"/>
  <c r="J2421" i="5"/>
  <c r="I2421" i="5"/>
  <c r="H2421" i="5"/>
  <c r="F2421" i="5"/>
  <c r="AB2455" i="5"/>
  <c r="S2455" i="5"/>
  <c r="H2475" i="5"/>
  <c r="R2475" i="5"/>
  <c r="J2475" i="5"/>
  <c r="X2475" i="5"/>
  <c r="F2475" i="5"/>
  <c r="S2479" i="5"/>
  <c r="AB2479" i="5"/>
  <c r="S2402" i="5"/>
  <c r="AB2407" i="5"/>
  <c r="AB2408" i="5"/>
  <c r="AB2415" i="5"/>
  <c r="X2425" i="5"/>
  <c r="R2425" i="5"/>
  <c r="J2425" i="5"/>
  <c r="I2425" i="5"/>
  <c r="AB2444" i="5"/>
  <c r="S2444" i="5"/>
  <c r="AB2468" i="5"/>
  <c r="S2468" i="5"/>
  <c r="R2473" i="5"/>
  <c r="I2473" i="5"/>
  <c r="H2473" i="5"/>
  <c r="F2473" i="5"/>
  <c r="X2473" i="5"/>
  <c r="S2406" i="5"/>
  <c r="AB2420" i="5"/>
  <c r="AB2427" i="5"/>
  <c r="S2453" i="5"/>
  <c r="AB2453" i="5"/>
  <c r="J2456" i="5"/>
  <c r="I2456" i="5"/>
  <c r="X2456" i="5"/>
  <c r="R2456" i="5"/>
  <c r="H2456" i="5"/>
  <c r="J2476" i="5"/>
  <c r="I2476" i="5"/>
  <c r="R2476" i="5"/>
  <c r="H2476" i="5"/>
  <c r="F2476" i="5"/>
  <c r="X2476" i="5"/>
  <c r="AB2487" i="5"/>
  <c r="S2487" i="5"/>
  <c r="S2496" i="5"/>
  <c r="F2382" i="5"/>
  <c r="X2382" i="5"/>
  <c r="F2390" i="5"/>
  <c r="X2390" i="5"/>
  <c r="AB2432" i="5"/>
  <c r="F2456" i="5"/>
  <c r="H2482" i="5"/>
  <c r="I2482" i="5"/>
  <c r="F2482" i="5"/>
  <c r="X2482" i="5"/>
  <c r="R2482" i="5"/>
  <c r="J2482" i="5"/>
  <c r="AB2391" i="5"/>
  <c r="AB2412" i="5"/>
  <c r="X2412" i="5"/>
  <c r="AB2419" i="5"/>
  <c r="X2429" i="5"/>
  <c r="R2429" i="5"/>
  <c r="J2429" i="5"/>
  <c r="I2429" i="5"/>
  <c r="S2437" i="5"/>
  <c r="AB2437" i="5"/>
  <c r="H2447" i="5"/>
  <c r="R2447" i="5"/>
  <c r="J2447" i="5"/>
  <c r="F2447" i="5"/>
  <c r="X2447" i="5"/>
  <c r="AB2485" i="5"/>
  <c r="S2485" i="5"/>
  <c r="AB2431" i="5"/>
  <c r="J2436" i="5"/>
  <c r="R2436" i="5"/>
  <c r="I2436" i="5"/>
  <c r="H2436" i="5"/>
  <c r="S2441" i="5"/>
  <c r="AB2441" i="5"/>
  <c r="J2502" i="5"/>
  <c r="I2502" i="5"/>
  <c r="H2502" i="5"/>
  <c r="R2502" i="5"/>
  <c r="F2502" i="5"/>
  <c r="J2464" i="5"/>
  <c r="I2464" i="5"/>
  <c r="X2464" i="5"/>
  <c r="S2493" i="5"/>
  <c r="S2410" i="5"/>
  <c r="S2414" i="5"/>
  <c r="S2418" i="5"/>
  <c r="S2422" i="5"/>
  <c r="S2426" i="5"/>
  <c r="S2430" i="5"/>
  <c r="F2438" i="5"/>
  <c r="R2438" i="5"/>
  <c r="J2438" i="5"/>
  <c r="AB2449" i="5"/>
  <c r="H2451" i="5"/>
  <c r="R2451" i="5"/>
  <c r="J2451" i="5"/>
  <c r="I2451" i="5"/>
  <c r="R2457" i="5"/>
  <c r="I2457" i="5"/>
  <c r="H2457" i="5"/>
  <c r="F2457" i="5"/>
  <c r="F2464" i="5"/>
  <c r="AB2478" i="5"/>
  <c r="S2478" i="5"/>
  <c r="AB2481" i="5"/>
  <c r="F2493" i="5"/>
  <c r="R2493" i="5"/>
  <c r="J2493" i="5"/>
  <c r="I2493" i="5"/>
  <c r="H2493" i="5"/>
  <c r="S2497" i="5"/>
  <c r="F22" i="6"/>
  <c r="B22" i="6"/>
  <c r="F27" i="6" s="1"/>
  <c r="X2438" i="5"/>
  <c r="F2442" i="5"/>
  <c r="J2442" i="5"/>
  <c r="I2442" i="5"/>
  <c r="H2442" i="5"/>
  <c r="AB2460" i="5"/>
  <c r="F2497" i="5"/>
  <c r="R2497" i="5"/>
  <c r="J2497" i="5"/>
  <c r="I2497" i="5"/>
  <c r="H2497" i="5"/>
  <c r="S2501" i="5"/>
  <c r="F64" i="6"/>
  <c r="G5" i="6"/>
  <c r="H5" i="6"/>
  <c r="X2433" i="5"/>
  <c r="X2442" i="5"/>
  <c r="H2464" i="5"/>
  <c r="J2472" i="5"/>
  <c r="I2472" i="5"/>
  <c r="X2472" i="5"/>
  <c r="S2476" i="5"/>
  <c r="AB2486" i="5"/>
  <c r="S2486" i="5"/>
  <c r="S2489" i="5"/>
  <c r="F2501" i="5"/>
  <c r="R2501" i="5"/>
  <c r="J2501" i="5"/>
  <c r="I2501" i="5"/>
  <c r="H2501" i="5"/>
  <c r="AB2433" i="5"/>
  <c r="H2438" i="5"/>
  <c r="I2453" i="5"/>
  <c r="H2453" i="5"/>
  <c r="F2453" i="5"/>
  <c r="F2462" i="5"/>
  <c r="X2462" i="5"/>
  <c r="R2462" i="5"/>
  <c r="J2462" i="5"/>
  <c r="I2462" i="5"/>
  <c r="H2462" i="5"/>
  <c r="R2464" i="5"/>
  <c r="R2465" i="5"/>
  <c r="I2465" i="5"/>
  <c r="H2465" i="5"/>
  <c r="F2465" i="5"/>
  <c r="F2472" i="5"/>
  <c r="J2483" i="5"/>
  <c r="I2483" i="5"/>
  <c r="R2483" i="5"/>
  <c r="H2483" i="5"/>
  <c r="F2483" i="5"/>
  <c r="X2483" i="5"/>
  <c r="F2489" i="5"/>
  <c r="X2489" i="5"/>
  <c r="I2489" i="5"/>
  <c r="H2489" i="5"/>
  <c r="R2489" i="5"/>
  <c r="J2489" i="5"/>
  <c r="J2494" i="5"/>
  <c r="I2494" i="5"/>
  <c r="H2494" i="5"/>
  <c r="G17" i="6"/>
  <c r="H17" i="6" s="1"/>
  <c r="D17" i="6" s="1"/>
  <c r="AB2443" i="5"/>
  <c r="S2443" i="5"/>
  <c r="S2450" i="5"/>
  <c r="S2452" i="5"/>
  <c r="J2461" i="5"/>
  <c r="J2469" i="5"/>
  <c r="S2495" i="5"/>
  <c r="S2499" i="5"/>
  <c r="S2503" i="5"/>
  <c r="G15" i="6"/>
  <c r="H15" i="6"/>
  <c r="B20" i="6"/>
  <c r="F25" i="6" s="1"/>
  <c r="AB2447" i="5"/>
  <c r="S2447" i="5"/>
  <c r="F2458" i="5"/>
  <c r="X2458" i="5"/>
  <c r="AB2458" i="5"/>
  <c r="F2466" i="5"/>
  <c r="X2466" i="5"/>
  <c r="AB2466" i="5"/>
  <c r="F2474" i="5"/>
  <c r="X2474" i="5"/>
  <c r="AB2474" i="5"/>
  <c r="S2494" i="5"/>
  <c r="F2495" i="5"/>
  <c r="R2495" i="5"/>
  <c r="J2495" i="5"/>
  <c r="S2498" i="5"/>
  <c r="F2499" i="5"/>
  <c r="R2499" i="5"/>
  <c r="J2499" i="5"/>
  <c r="S2502" i="5"/>
  <c r="F2503" i="5"/>
  <c r="R2503" i="5"/>
  <c r="J2503" i="5"/>
  <c r="AB2459" i="5"/>
  <c r="AB2467" i="5"/>
  <c r="AB2475" i="5"/>
  <c r="R2488" i="5"/>
  <c r="J2488" i="5"/>
  <c r="I2488" i="5"/>
  <c r="AB2491" i="5"/>
  <c r="F2481" i="5"/>
  <c r="X2481" i="5"/>
  <c r="R2492" i="5"/>
  <c r="J2492" i="5"/>
  <c r="S2504" i="5"/>
  <c r="S2477" i="5"/>
  <c r="AB2482" i="5"/>
  <c r="X2484" i="5"/>
  <c r="B21" i="6"/>
  <c r="B51" i="6" s="1"/>
  <c r="G51" i="6" s="1"/>
  <c r="G16" i="6"/>
  <c r="H16" i="6"/>
  <c r="B19" i="6"/>
  <c r="A38" i="2"/>
  <c r="J4" i="5"/>
  <c r="A55" i="2"/>
  <c r="A73" i="2"/>
  <c r="B9" i="3"/>
  <c r="A3" i="2"/>
  <c r="A20" i="2"/>
  <c r="B17" i="3"/>
  <c r="B25" i="3"/>
  <c r="C20" i="3"/>
  <c r="A75" i="2"/>
  <c r="C25" i="3"/>
  <c r="N4" i="5"/>
  <c r="A43" i="2"/>
  <c r="C3" i="3"/>
  <c r="C19" i="3"/>
  <c r="P4" i="5"/>
  <c r="A45" i="2"/>
  <c r="C4" i="3"/>
  <c r="B26" i="4"/>
  <c r="A14" i="6" s="1"/>
  <c r="A12" i="2"/>
  <c r="A29" i="2"/>
  <c r="A46" i="2"/>
  <c r="A63" i="2"/>
  <c r="B5" i="3"/>
  <c r="B13" i="3"/>
  <c r="B21" i="3"/>
  <c r="B29" i="3"/>
  <c r="B9" i="4"/>
  <c r="A5" i="6" s="1"/>
  <c r="B39" i="4"/>
  <c r="B69" i="4" s="1"/>
  <c r="A50" i="6" s="1"/>
  <c r="G3" i="5"/>
  <c r="B19" i="4"/>
  <c r="H74" i="4"/>
  <c r="A11" i="2"/>
  <c r="A28" i="2"/>
  <c r="A62" i="2"/>
  <c r="C12" i="3"/>
  <c r="C28" i="3"/>
  <c r="B7" i="4"/>
  <c r="J2" i="5"/>
  <c r="A13" i="2"/>
  <c r="A30" i="2"/>
  <c r="A48" i="2"/>
  <c r="A64" i="2"/>
  <c r="C5" i="3"/>
  <c r="C13" i="3"/>
  <c r="C21" i="3"/>
  <c r="C29" i="3"/>
  <c r="B73" i="4"/>
  <c r="B4" i="5"/>
  <c r="B2006" i="7"/>
  <c r="A21" i="2"/>
  <c r="A39" i="2"/>
  <c r="C17" i="3"/>
  <c r="A4" i="2"/>
  <c r="A56" i="2"/>
  <c r="C9" i="3"/>
  <c r="B4" i="4"/>
  <c r="B24" i="4"/>
  <c r="A9" i="2"/>
  <c r="A26" i="2"/>
  <c r="A60" i="2"/>
  <c r="C11" i="3"/>
  <c r="C27" i="3"/>
  <c r="D25" i="4"/>
  <c r="D37" i="4" s="1"/>
  <c r="A17" i="2"/>
  <c r="A34" i="2"/>
  <c r="A52" i="2"/>
  <c r="A70" i="2"/>
  <c r="C7" i="3"/>
  <c r="C15" i="3"/>
  <c r="C23" i="3"/>
  <c r="C31" i="3"/>
  <c r="B15" i="4"/>
  <c r="A7" i="6" s="1"/>
  <c r="B28" i="4"/>
  <c r="A16" i="6" s="1"/>
  <c r="B40" i="4"/>
  <c r="B70" i="4" s="1"/>
  <c r="A51" i="6" s="1"/>
  <c r="F4" i="5"/>
  <c r="A2" i="2"/>
  <c r="A19" i="2"/>
  <c r="A37" i="2"/>
  <c r="A54" i="2"/>
  <c r="A72" i="2"/>
  <c r="C8" i="3"/>
  <c r="C16" i="3"/>
  <c r="C24" i="3"/>
  <c r="D2" i="4"/>
  <c r="B17" i="4"/>
  <c r="A9" i="6" s="1"/>
  <c r="H4" i="5"/>
  <c r="J14" i="6"/>
  <c r="J15" i="6"/>
  <c r="J16" i="6"/>
  <c r="J17" i="6"/>
  <c r="J25" i="6"/>
  <c r="I26" i="6"/>
  <c r="J37" i="6"/>
  <c r="J45" i="6"/>
  <c r="I46" i="6"/>
  <c r="I54" i="6"/>
  <c r="J63" i="6"/>
  <c r="J64" i="6"/>
  <c r="J66" i="6"/>
  <c r="I67" i="6"/>
  <c r="A1" i="8"/>
  <c r="I19" i="6"/>
  <c r="J26" i="6"/>
  <c r="I27" i="6"/>
  <c r="I39" i="6"/>
  <c r="J46" i="6"/>
  <c r="I47" i="6"/>
  <c r="J54" i="6"/>
  <c r="I55" i="6"/>
  <c r="I56" i="6"/>
  <c r="L65" i="6"/>
  <c r="J67" i="6"/>
  <c r="I68" i="6"/>
  <c r="I69" i="6"/>
  <c r="A4" i="8"/>
  <c r="A23" i="2"/>
  <c r="A40" i="2"/>
  <c r="A49" i="2"/>
  <c r="A65" i="2"/>
  <c r="B2" i="3"/>
  <c r="B6" i="3"/>
  <c r="B10" i="3"/>
  <c r="B14" i="3"/>
  <c r="B22" i="3"/>
  <c r="B26" i="3"/>
  <c r="B30" i="3"/>
  <c r="I4" i="4"/>
  <c r="B12" i="4"/>
  <c r="B20" i="4"/>
  <c r="A11" i="6" s="1"/>
  <c r="B45" i="4"/>
  <c r="A30" i="6" s="1"/>
  <c r="I74" i="4"/>
  <c r="K4" i="5"/>
  <c r="A15" i="2"/>
  <c r="A32" i="2"/>
  <c r="A50" i="2"/>
  <c r="A66" i="2"/>
  <c r="C6" i="3"/>
  <c r="C14" i="3"/>
  <c r="C22" i="3"/>
  <c r="C30" i="3"/>
  <c r="B27" i="4"/>
  <c r="B33" i="4" s="1"/>
  <c r="A20" i="6" s="1"/>
  <c r="A3" i="6"/>
  <c r="J19" i="6"/>
  <c r="I20" i="6"/>
  <c r="J27" i="6"/>
  <c r="I29" i="6"/>
  <c r="I30" i="6"/>
  <c r="I31" i="6"/>
  <c r="I32" i="6"/>
  <c r="J39" i="6"/>
  <c r="I40" i="6"/>
  <c r="J47" i="6"/>
  <c r="J55" i="6"/>
  <c r="J56" i="6"/>
  <c r="I57" i="6"/>
  <c r="L66" i="6"/>
  <c r="J68" i="6"/>
  <c r="B4" i="8"/>
  <c r="A6" i="2"/>
  <c r="A14" i="2"/>
  <c r="A31" i="2"/>
  <c r="A57" i="2"/>
  <c r="B18" i="3"/>
  <c r="A7" i="2"/>
  <c r="A24" i="2"/>
  <c r="A41" i="2"/>
  <c r="A58" i="2"/>
  <c r="C2" i="3"/>
  <c r="C10" i="3"/>
  <c r="C18" i="3"/>
  <c r="C26" i="3"/>
  <c r="B13" i="4"/>
  <c r="B21" i="4"/>
  <c r="B38" i="4"/>
  <c r="B68" i="4" s="1"/>
  <c r="A49" i="6" s="1"/>
  <c r="L4" i="5"/>
  <c r="A8" i="2"/>
  <c r="A16" i="2"/>
  <c r="A25" i="2"/>
  <c r="A33" i="2"/>
  <c r="A42" i="2"/>
  <c r="A51" i="2"/>
  <c r="A59" i="2"/>
  <c r="A68" i="2"/>
  <c r="B3" i="3"/>
  <c r="B7" i="3"/>
  <c r="B11" i="3"/>
  <c r="B15" i="3"/>
  <c r="B19" i="3"/>
  <c r="B23" i="3"/>
  <c r="B27" i="3"/>
  <c r="B31" i="3"/>
  <c r="B6" i="4"/>
  <c r="B14" i="4"/>
  <c r="B22" i="4"/>
  <c r="A12" i="6" s="1"/>
  <c r="B46" i="4"/>
  <c r="A31" i="6" s="1"/>
  <c r="A91" i="4"/>
  <c r="B2" i="5"/>
  <c r="M4" i="5"/>
  <c r="B3" i="6"/>
  <c r="J20" i="6"/>
  <c r="I21" i="6"/>
  <c r="J29" i="6"/>
  <c r="J30" i="6"/>
  <c r="J31" i="6"/>
  <c r="J32" i="6"/>
  <c r="J40" i="6"/>
  <c r="I41" i="6"/>
  <c r="I49" i="6"/>
  <c r="J57" i="6"/>
  <c r="I58" i="6"/>
  <c r="L67" i="6"/>
  <c r="A1" i="7"/>
  <c r="D4" i="8"/>
  <c r="C3" i="6"/>
  <c r="I4" i="6"/>
  <c r="I5" i="6"/>
  <c r="J21" i="6"/>
  <c r="I22" i="6"/>
  <c r="I34" i="6"/>
  <c r="C34" i="6" s="1"/>
  <c r="J41" i="6"/>
  <c r="I42" i="6"/>
  <c r="J49" i="6"/>
  <c r="I50" i="6"/>
  <c r="J58" i="6"/>
  <c r="I59" i="6"/>
  <c r="L68" i="6"/>
  <c r="B5" i="7"/>
  <c r="G4" i="8"/>
  <c r="A1" i="2"/>
  <c r="A10" i="2"/>
  <c r="A18" i="2"/>
  <c r="A27" i="2"/>
  <c r="A35" i="2"/>
  <c r="A44" i="2"/>
  <c r="A53" i="2"/>
  <c r="A61" i="2"/>
  <c r="A71" i="2"/>
  <c r="B4" i="3"/>
  <c r="B8" i="3"/>
  <c r="B12" i="3"/>
  <c r="B16" i="3"/>
  <c r="B20" i="3"/>
  <c r="B24" i="3"/>
  <c r="B28" i="3"/>
  <c r="B32" i="3"/>
  <c r="B8" i="4"/>
  <c r="A4" i="6" s="1"/>
  <c r="B16" i="4"/>
  <c r="A8" i="6" s="1"/>
  <c r="B25" i="4"/>
  <c r="A13" i="6" s="1"/>
  <c r="B47" i="4"/>
  <c r="A32" i="6" s="1"/>
  <c r="B74" i="4"/>
  <c r="A53" i="6" s="1"/>
  <c r="B3" i="5"/>
  <c r="G4" i="5"/>
  <c r="O4" i="5"/>
  <c r="A1" i="6"/>
  <c r="D3" i="6"/>
  <c r="J4" i="6"/>
  <c r="J5" i="6"/>
  <c r="I6" i="6"/>
  <c r="I7" i="6"/>
  <c r="I8" i="6"/>
  <c r="I9" i="6"/>
  <c r="I10" i="6"/>
  <c r="I11" i="6"/>
  <c r="I12" i="6"/>
  <c r="J22" i="6"/>
  <c r="J34" i="6"/>
  <c r="I35" i="6"/>
  <c r="J42" i="6"/>
  <c r="J50" i="6"/>
  <c r="I51" i="6"/>
  <c r="J59" i="6"/>
  <c r="I60" i="6"/>
  <c r="C5" i="7"/>
  <c r="D1" i="6"/>
  <c r="J6" i="6"/>
  <c r="J7" i="6"/>
  <c r="J8" i="6"/>
  <c r="J9" i="6"/>
  <c r="J10" i="6"/>
  <c r="J11" i="6"/>
  <c r="J12" i="6"/>
  <c r="I24" i="6"/>
  <c r="J35" i="6"/>
  <c r="I36" i="6"/>
  <c r="I44" i="6"/>
  <c r="J51" i="6"/>
  <c r="I52" i="6"/>
  <c r="J60" i="6"/>
  <c r="I62" i="6"/>
  <c r="I65" i="6"/>
  <c r="D5" i="7"/>
  <c r="B10" i="4"/>
  <c r="A6" i="6" s="1"/>
  <c r="B18" i="4"/>
  <c r="A10" i="6" s="1"/>
  <c r="G25" i="4"/>
  <c r="G61" i="4" s="1"/>
  <c r="B44" i="4"/>
  <c r="A29" i="6" s="1"/>
  <c r="A4" i="5"/>
  <c r="I4" i="5"/>
  <c r="I14" i="6"/>
  <c r="C14" i="6" s="1"/>
  <c r="I15" i="6"/>
  <c r="I16" i="6"/>
  <c r="I17" i="6"/>
  <c r="J24" i="6"/>
  <c r="I25" i="6"/>
  <c r="J36" i="6"/>
  <c r="I37" i="6"/>
  <c r="J44" i="6"/>
  <c r="I45" i="6"/>
  <c r="J52" i="6"/>
  <c r="J62" i="6"/>
  <c r="I63" i="6"/>
  <c r="I64" i="6"/>
  <c r="J65" i="6"/>
  <c r="I66" i="6"/>
  <c r="B59" i="1"/>
  <c r="F4" i="8"/>
  <c r="H4" i="8"/>
  <c r="I4" i="8"/>
  <c r="C4" i="8"/>
  <c r="S94" i="5"/>
  <c r="S150" i="5"/>
  <c r="S491" i="5"/>
  <c r="S511" i="5"/>
  <c r="S147" i="5"/>
  <c r="S35" i="5"/>
  <c r="S193" i="5"/>
  <c r="S203" i="5"/>
  <c r="S85" i="5"/>
  <c r="S167" i="5"/>
  <c r="S247" i="5"/>
  <c r="S344" i="5"/>
  <c r="S397" i="5"/>
  <c r="S401" i="5"/>
  <c r="S409" i="5"/>
  <c r="S372" i="5"/>
  <c r="S437" i="5"/>
  <c r="S428" i="5"/>
  <c r="S452" i="5"/>
  <c r="S548" i="5"/>
  <c r="S377" i="5"/>
  <c r="S349" i="5"/>
  <c r="S539" i="5"/>
  <c r="S18" i="5"/>
  <c r="S169" i="5"/>
  <c r="S53" i="5"/>
  <c r="S61" i="5"/>
  <c r="S123" i="5"/>
  <c r="S177" i="5"/>
  <c r="S361" i="5"/>
  <c r="S77" i="5"/>
  <c r="S97" i="5"/>
  <c r="S219" i="5"/>
  <c r="S295" i="5"/>
  <c r="S417" i="5"/>
  <c r="S432" i="5"/>
  <c r="S560" i="5"/>
  <c r="S510" i="5"/>
  <c r="S106" i="5"/>
  <c r="S341" i="5"/>
  <c r="S47" i="5"/>
  <c r="S55" i="5"/>
  <c r="S83" i="5"/>
  <c r="S95" i="5"/>
  <c r="S161" i="5"/>
  <c r="S171" i="5"/>
  <c r="S31" i="5"/>
  <c r="S45" i="5"/>
  <c r="S113" i="5"/>
  <c r="S145" i="5"/>
  <c r="S135" i="5"/>
  <c r="S267" i="5"/>
  <c r="S275" i="5"/>
  <c r="S388" i="5"/>
  <c r="S429" i="5"/>
  <c r="S449" i="5"/>
  <c r="S457" i="5"/>
  <c r="S436" i="5"/>
  <c r="S190" i="5"/>
  <c r="S229" i="5"/>
  <c r="S237" i="5"/>
  <c r="S225" i="5"/>
  <c r="S179" i="5"/>
  <c r="S105" i="5"/>
  <c r="S137" i="5"/>
  <c r="S159" i="5"/>
  <c r="S75" i="5"/>
  <c r="S119" i="5"/>
  <c r="S183" i="5"/>
  <c r="S131" i="5"/>
  <c r="S195" i="5"/>
  <c r="S19" i="5"/>
  <c r="S65" i="5"/>
  <c r="S223" i="5"/>
  <c r="S259" i="5"/>
  <c r="S416" i="5"/>
  <c r="S441" i="5"/>
  <c r="S572" i="5"/>
  <c r="S440" i="5"/>
  <c r="S568" i="5"/>
  <c r="S468" i="5"/>
  <c r="S257" i="5"/>
  <c r="S543" i="5"/>
  <c r="S127" i="5"/>
  <c r="S39" i="5"/>
  <c r="S129" i="5"/>
  <c r="S408" i="5"/>
  <c r="S111" i="5"/>
  <c r="S197" i="5"/>
  <c r="S187" i="5"/>
  <c r="S199" i="5"/>
  <c r="S352" i="5"/>
  <c r="S299" i="5"/>
  <c r="S389" i="5"/>
  <c r="S302" i="5"/>
  <c r="S404" i="5"/>
  <c r="S421" i="5"/>
  <c r="S464" i="5"/>
  <c r="S552" i="5"/>
  <c r="S586" i="5"/>
  <c r="S269" i="5"/>
  <c r="S26" i="5"/>
  <c r="S479" i="5"/>
  <c r="S67" i="5"/>
  <c r="S143" i="5"/>
  <c r="S175" i="5"/>
  <c r="S57" i="5"/>
  <c r="S69" i="5"/>
  <c r="S89" i="5"/>
  <c r="S155" i="5"/>
  <c r="S49" i="5"/>
  <c r="S157" i="5"/>
  <c r="S364" i="5"/>
  <c r="S304" i="5"/>
  <c r="S392" i="5"/>
  <c r="S348" i="5"/>
  <c r="S433" i="5"/>
  <c r="S444" i="5"/>
  <c r="S584" i="5"/>
  <c r="S51" i="5"/>
  <c r="S59" i="5"/>
  <c r="S99" i="5"/>
  <c r="S27" i="5"/>
  <c r="S25" i="5"/>
  <c r="S81" i="5"/>
  <c r="S41" i="5"/>
  <c r="S235" i="5"/>
  <c r="S271" i="5"/>
  <c r="S291" i="5"/>
  <c r="S396" i="5"/>
  <c r="S400" i="5"/>
  <c r="S405" i="5"/>
  <c r="S413" i="5"/>
  <c r="S453" i="5"/>
  <c r="S420" i="5"/>
  <c r="S448" i="5"/>
  <c r="S28" i="5"/>
  <c r="S210" i="5"/>
  <c r="S73" i="5"/>
  <c r="S33" i="5"/>
  <c r="S93" i="5"/>
  <c r="S125" i="5"/>
  <c r="S385" i="5"/>
  <c r="S227" i="5"/>
  <c r="S255" i="5"/>
  <c r="S263" i="5"/>
  <c r="S283" i="5"/>
  <c r="S393" i="5"/>
  <c r="S380" i="5"/>
  <c r="S425" i="5"/>
  <c r="S445" i="5"/>
  <c r="S424" i="5"/>
  <c r="S470" i="5"/>
  <c r="S461" i="5"/>
  <c r="S494" i="5"/>
  <c r="R2165" i="5"/>
  <c r="I1967" i="5"/>
  <c r="X2165" i="5"/>
  <c r="J2069" i="5"/>
  <c r="I2069" i="5"/>
  <c r="J1967" i="5"/>
  <c r="I987" i="5"/>
  <c r="H650" i="5"/>
  <c r="X290" i="5"/>
  <c r="X2044" i="5"/>
  <c r="R2044" i="5"/>
  <c r="R1967" i="5"/>
  <c r="F290" i="5"/>
  <c r="H987" i="5"/>
  <c r="X1967" i="5"/>
  <c r="H1959" i="5"/>
  <c r="R987" i="5"/>
  <c r="R2069" i="5"/>
  <c r="I1959" i="5"/>
  <c r="X1272" i="5"/>
  <c r="H2069" i="5"/>
  <c r="J1959" i="5"/>
  <c r="R1959" i="5"/>
  <c r="X1198" i="5"/>
  <c r="I678" i="5"/>
  <c r="H678" i="5"/>
  <c r="J987" i="5"/>
  <c r="S606" i="5"/>
  <c r="S610" i="5"/>
  <c r="X520" i="5"/>
  <c r="X363" i="5"/>
  <c r="X322" i="5"/>
  <c r="X347" i="5"/>
  <c r="X186" i="5"/>
  <c r="X226" i="5"/>
  <c r="X456" i="5"/>
  <c r="S598" i="5"/>
  <c r="X550" i="5"/>
  <c r="X542" i="5"/>
  <c r="X376" i="5"/>
  <c r="X221" i="5"/>
  <c r="X165" i="5"/>
  <c r="X37" i="5"/>
  <c r="X504" i="5"/>
  <c r="X503" i="5"/>
  <c r="X338" i="5"/>
  <c r="X121" i="5"/>
  <c r="X323" i="5"/>
  <c r="X360" i="5"/>
  <c r="X483" i="5"/>
  <c r="X326" i="5"/>
  <c r="X310" i="5"/>
  <c r="X146" i="5"/>
  <c r="X488" i="5"/>
  <c r="X514" i="5"/>
  <c r="X498" i="5"/>
  <c r="X482" i="5"/>
  <c r="X558" i="5"/>
  <c r="X555" i="5"/>
  <c r="X535" i="5"/>
  <c r="X230" i="5"/>
  <c r="X21" i="5"/>
  <c r="X149" i="5"/>
  <c r="X530" i="5"/>
  <c r="X387" i="5"/>
  <c r="X122" i="5"/>
  <c r="X546" i="5"/>
  <c r="X559" i="5"/>
  <c r="S532" i="5"/>
  <c r="X336" i="5"/>
  <c r="X356" i="5"/>
  <c r="S356" i="5"/>
  <c r="X318" i="5"/>
  <c r="X154" i="5"/>
  <c r="X214" i="5"/>
  <c r="X20" i="5"/>
  <c r="X233" i="5"/>
  <c r="X70" i="5"/>
  <c r="X329" i="5"/>
  <c r="X98" i="5"/>
  <c r="X241" i="5"/>
  <c r="X301" i="5"/>
  <c r="X198" i="5"/>
  <c r="X134" i="5"/>
  <c r="X234" i="5"/>
  <c r="X174" i="5"/>
  <c r="X353" i="5"/>
  <c r="X34" i="5"/>
  <c r="S343" i="5"/>
  <c r="X158" i="5"/>
  <c r="X331" i="5"/>
  <c r="X246" i="5"/>
  <c r="X114" i="5"/>
  <c r="X333" i="5"/>
  <c r="X82" i="5"/>
  <c r="X451" i="5"/>
  <c r="X78" i="5"/>
  <c r="X335" i="5"/>
  <c r="X282" i="5"/>
  <c r="X206" i="5"/>
  <c r="X162" i="5"/>
  <c r="X325" i="5"/>
  <c r="X38" i="5"/>
  <c r="X138" i="5"/>
  <c r="X142" i="5"/>
  <c r="X126" i="5"/>
  <c r="X217" i="5"/>
  <c r="X278" i="5"/>
  <c r="X182" i="5"/>
  <c r="X218" i="5"/>
  <c r="X86" i="5"/>
  <c r="X202" i="5"/>
  <c r="X369" i="5"/>
  <c r="X46" i="5"/>
  <c r="X315" i="5"/>
  <c r="S315" i="5"/>
  <c r="X96" i="5"/>
  <c r="X48" i="5"/>
  <c r="X22" i="5"/>
  <c r="X327" i="5"/>
  <c r="X118" i="5"/>
  <c r="X311" i="5"/>
  <c r="X253" i="5"/>
  <c r="X54" i="5"/>
  <c r="X50" i="5"/>
  <c r="X317" i="5"/>
  <c r="X66" i="5"/>
  <c r="X373" i="5"/>
  <c r="X62" i="5"/>
  <c r="X357" i="5"/>
  <c r="S357" i="5"/>
  <c r="X90" i="5"/>
  <c r="X130" i="5"/>
  <c r="X383" i="5"/>
  <c r="S383" i="5"/>
  <c r="X313" i="5"/>
  <c r="X92" i="5"/>
  <c r="X76" i="5"/>
  <c r="X44" i="5"/>
  <c r="X250" i="5"/>
  <c r="X319" i="5"/>
  <c r="X242" i="5"/>
  <c r="X345" i="5"/>
  <c r="X285" i="5"/>
  <c r="X321" i="5"/>
  <c r="X249" i="5"/>
  <c r="X309" i="5"/>
  <c r="B32" i="6"/>
  <c r="G32" i="6" s="1"/>
  <c r="X2318" i="5"/>
  <c r="J1919" i="5"/>
  <c r="X1289" i="5"/>
  <c r="R983" i="5"/>
  <c r="R872" i="5"/>
  <c r="I851" i="5"/>
  <c r="F1735" i="5"/>
  <c r="I1859" i="5"/>
  <c r="F1577" i="5"/>
  <c r="H1339" i="5"/>
  <c r="I1224" i="5"/>
  <c r="X752" i="5"/>
  <c r="J775" i="5"/>
  <c r="F678" i="5"/>
  <c r="I1735" i="5"/>
  <c r="J2284" i="5"/>
  <c r="J1339" i="5"/>
  <c r="F967" i="5"/>
  <c r="J678" i="5"/>
  <c r="J265" i="5"/>
  <c r="F2189" i="5"/>
  <c r="J1735" i="5"/>
  <c r="R1339" i="5"/>
  <c r="I967" i="5"/>
  <c r="I829" i="5"/>
  <c r="H752" i="5"/>
  <c r="H578" i="5"/>
  <c r="I1665" i="5"/>
  <c r="H1577" i="5"/>
  <c r="X1339" i="5"/>
  <c r="R967" i="5"/>
  <c r="R829" i="5"/>
  <c r="J752" i="5"/>
  <c r="I578" i="5"/>
  <c r="I265" i="5"/>
  <c r="H265" i="5"/>
  <c r="J1492" i="5"/>
  <c r="F2409" i="5"/>
  <c r="R1669" i="5"/>
  <c r="J1577" i="5"/>
  <c r="I1339" i="5"/>
  <c r="X967" i="5"/>
  <c r="J578" i="5"/>
  <c r="X678" i="5"/>
  <c r="F1385" i="5"/>
  <c r="F982" i="5"/>
  <c r="J672" i="5"/>
  <c r="X650" i="5"/>
  <c r="J1051" i="5"/>
  <c r="H2173" i="5"/>
  <c r="J1684" i="5"/>
  <c r="I1385" i="5"/>
  <c r="I1051" i="5"/>
  <c r="I1320" i="5"/>
  <c r="I1133" i="5"/>
  <c r="H982" i="5"/>
  <c r="I650" i="5"/>
  <c r="X1385" i="5"/>
  <c r="R1039" i="5"/>
  <c r="I1015" i="5"/>
  <c r="J1320" i="5"/>
  <c r="J1133" i="5"/>
  <c r="I982" i="5"/>
  <c r="J2173" i="5"/>
  <c r="R1320" i="5"/>
  <c r="J982" i="5"/>
  <c r="X2173" i="5"/>
  <c r="H2116" i="5"/>
  <c r="R1754" i="5"/>
  <c r="J1593" i="5"/>
  <c r="H1593" i="5"/>
  <c r="H1385" i="5"/>
  <c r="I672" i="5"/>
  <c r="J215" i="5"/>
  <c r="F2301" i="5"/>
  <c r="R1593" i="5"/>
  <c r="J1385" i="5"/>
  <c r="X1320" i="5"/>
  <c r="J189" i="5"/>
  <c r="R2301" i="5"/>
  <c r="X1593" i="5"/>
  <c r="R1051" i="5"/>
  <c r="R1015" i="5"/>
  <c r="I1039" i="5"/>
  <c r="F1320" i="5"/>
  <c r="R852" i="5"/>
  <c r="F1947" i="5"/>
  <c r="H1947" i="5"/>
  <c r="X1426" i="5"/>
  <c r="I1381" i="5"/>
  <c r="X872" i="5"/>
  <c r="J463" i="5"/>
  <c r="I1947" i="5"/>
  <c r="R1665" i="5"/>
  <c r="X1158" i="5"/>
  <c r="H463" i="5"/>
  <c r="X2363" i="5"/>
  <c r="J1947" i="5"/>
  <c r="J1438" i="5"/>
  <c r="F1158" i="5"/>
  <c r="R1947" i="5"/>
  <c r="J1665" i="5"/>
  <c r="J1426" i="5"/>
  <c r="R262" i="5"/>
  <c r="I2363" i="5"/>
  <c r="I872" i="5"/>
  <c r="I463" i="5"/>
  <c r="R574" i="5"/>
  <c r="I2480" i="5"/>
  <c r="X1947" i="5"/>
  <c r="R1325" i="5"/>
  <c r="H1158" i="5"/>
  <c r="F872" i="5"/>
  <c r="H297" i="5"/>
  <c r="F91" i="5"/>
  <c r="R746" i="5"/>
  <c r="F262" i="5"/>
  <c r="F767" i="5"/>
  <c r="H746" i="5"/>
  <c r="H262" i="5"/>
  <c r="H2325" i="5"/>
  <c r="R1329" i="5"/>
  <c r="H562" i="5"/>
  <c r="F463" i="5"/>
  <c r="R1204" i="5"/>
  <c r="H574" i="5"/>
  <c r="I562" i="5"/>
  <c r="F1665" i="5"/>
  <c r="J1204" i="5"/>
  <c r="I574" i="5"/>
  <c r="J562" i="5"/>
  <c r="J297" i="5"/>
  <c r="I262" i="5"/>
  <c r="J872" i="5"/>
  <c r="F562" i="5"/>
  <c r="I103" i="5"/>
  <c r="H1665" i="5"/>
  <c r="J574" i="5"/>
  <c r="R2363" i="5"/>
  <c r="R2317" i="5"/>
  <c r="R2157" i="5"/>
  <c r="H1786" i="5"/>
  <c r="R799" i="5"/>
  <c r="H576" i="5"/>
  <c r="R2397" i="5"/>
  <c r="J2363" i="5"/>
  <c r="X2157" i="5"/>
  <c r="F696" i="5"/>
  <c r="I644" i="5"/>
  <c r="H403" i="5"/>
  <c r="H2397" i="5"/>
  <c r="X2397" i="5"/>
  <c r="X717" i="5"/>
  <c r="J403" i="5"/>
  <c r="J1233" i="5"/>
  <c r="F717" i="5"/>
  <c r="R775" i="5"/>
  <c r="X799" i="5"/>
  <c r="X775" i="5"/>
  <c r="R403" i="5"/>
  <c r="H2317" i="5"/>
  <c r="F799" i="5"/>
  <c r="F775" i="5"/>
  <c r="F2363" i="5"/>
  <c r="H799" i="5"/>
  <c r="H775" i="5"/>
  <c r="J391" i="5"/>
  <c r="H2363" i="5"/>
  <c r="I2317" i="5"/>
  <c r="F1786" i="5"/>
  <c r="F942" i="5"/>
  <c r="I799" i="5"/>
  <c r="I775" i="5"/>
  <c r="X2016" i="5"/>
  <c r="J2016" i="5"/>
  <c r="J1724" i="5"/>
  <c r="X1684" i="5"/>
  <c r="H1434" i="5"/>
  <c r="I1308" i="5"/>
  <c r="F1272" i="5"/>
  <c r="J602" i="5"/>
  <c r="J2077" i="5"/>
  <c r="I2077" i="5"/>
  <c r="J1673" i="5"/>
  <c r="X1716" i="5"/>
  <c r="R1403" i="5"/>
  <c r="R1308" i="5"/>
  <c r="H602" i="5"/>
  <c r="X2257" i="5"/>
  <c r="I1770" i="5"/>
  <c r="R1633" i="5"/>
  <c r="I1272" i="5"/>
  <c r="R891" i="5"/>
  <c r="X1067" i="5"/>
  <c r="R2077" i="5"/>
  <c r="J1770" i="5"/>
  <c r="R1673" i="5"/>
  <c r="J1434" i="5"/>
  <c r="J1272" i="5"/>
  <c r="R2257" i="5"/>
  <c r="F1526" i="5"/>
  <c r="R1123" i="5"/>
  <c r="R1272" i="5"/>
  <c r="I602" i="5"/>
  <c r="F1673" i="5"/>
  <c r="J2318" i="5"/>
  <c r="H1464" i="5"/>
  <c r="I1526" i="5"/>
  <c r="H1673" i="5"/>
  <c r="R2318" i="5"/>
  <c r="H2043" i="5"/>
  <c r="J1633" i="5"/>
  <c r="X1434" i="5"/>
  <c r="X1673" i="5"/>
  <c r="F1051" i="5"/>
  <c r="J115" i="5"/>
  <c r="F115" i="5"/>
  <c r="I115" i="5"/>
  <c r="F265" i="5"/>
  <c r="F672" i="5"/>
  <c r="R115" i="5"/>
  <c r="R1724" i="5"/>
  <c r="F1680" i="5"/>
  <c r="H1672" i="5"/>
  <c r="X1325" i="5"/>
  <c r="J1224" i="5"/>
  <c r="J696" i="5"/>
  <c r="I1325" i="5"/>
  <c r="F1681" i="5"/>
  <c r="H1700" i="5"/>
  <c r="X1724" i="5"/>
  <c r="F1313" i="5"/>
  <c r="F2293" i="5"/>
  <c r="I1700" i="5"/>
  <c r="F1609" i="5"/>
  <c r="H1680" i="5"/>
  <c r="X696" i="5"/>
  <c r="I1681" i="5"/>
  <c r="I1313" i="5"/>
  <c r="H1681" i="5"/>
  <c r="H2293" i="5"/>
  <c r="F1936" i="5"/>
  <c r="J1700" i="5"/>
  <c r="J1609" i="5"/>
  <c r="R1712" i="5"/>
  <c r="I1680" i="5"/>
  <c r="R1313" i="5"/>
  <c r="H1313" i="5"/>
  <c r="R762" i="5"/>
  <c r="I2293" i="5"/>
  <c r="R1697" i="5"/>
  <c r="J1693" i="5"/>
  <c r="R1609" i="5"/>
  <c r="X1712" i="5"/>
  <c r="J1680" i="5"/>
  <c r="X1313" i="5"/>
  <c r="F1224" i="5"/>
  <c r="H648" i="5"/>
  <c r="R419" i="5"/>
  <c r="X2293" i="5"/>
  <c r="R2293" i="5"/>
  <c r="R1693" i="5"/>
  <c r="H1724" i="5"/>
  <c r="R1680" i="5"/>
  <c r="H1224" i="5"/>
  <c r="I696" i="5"/>
  <c r="H696" i="5"/>
  <c r="J419" i="5"/>
  <c r="H2289" i="5"/>
  <c r="I1724" i="5"/>
  <c r="H1325" i="5"/>
  <c r="R1224" i="5"/>
  <c r="I648" i="5"/>
  <c r="H419" i="5"/>
  <c r="J2480" i="5"/>
  <c r="J2232" i="5"/>
  <c r="J1641" i="5"/>
  <c r="I1508" i="5"/>
  <c r="X1297" i="5"/>
  <c r="H1222" i="5"/>
  <c r="I1110" i="5"/>
  <c r="I1140" i="5"/>
  <c r="I1233" i="5"/>
  <c r="H2480" i="5"/>
  <c r="H1859" i="5"/>
  <c r="I1754" i="5"/>
  <c r="R1641" i="5"/>
  <c r="J1110" i="5"/>
  <c r="I632" i="5"/>
  <c r="R1233" i="5"/>
  <c r="R2480" i="5"/>
  <c r="R2310" i="5"/>
  <c r="J1859" i="5"/>
  <c r="X1754" i="5"/>
  <c r="R1644" i="5"/>
  <c r="R1253" i="5"/>
  <c r="H1253" i="5"/>
  <c r="H1233" i="5"/>
  <c r="I596" i="5"/>
  <c r="R447" i="5"/>
  <c r="X2310" i="5"/>
  <c r="F2092" i="5"/>
  <c r="R1859" i="5"/>
  <c r="X1253" i="5"/>
  <c r="H415" i="5"/>
  <c r="H395" i="5"/>
  <c r="X2480" i="5"/>
  <c r="F1859" i="5"/>
  <c r="X1859" i="5"/>
  <c r="X1668" i="5"/>
  <c r="X1508" i="5"/>
  <c r="X1222" i="5"/>
  <c r="R1086" i="5"/>
  <c r="I836" i="5"/>
  <c r="H596" i="5"/>
  <c r="R415" i="5"/>
  <c r="J447" i="5"/>
  <c r="J395" i="5"/>
  <c r="F2480" i="5"/>
  <c r="X2386" i="5"/>
  <c r="J2164" i="5"/>
  <c r="R1653" i="5"/>
  <c r="J1653" i="5"/>
  <c r="F1508" i="5"/>
  <c r="F1222" i="5"/>
  <c r="H1297" i="5"/>
  <c r="F836" i="5"/>
  <c r="R836" i="5"/>
  <c r="R395" i="5"/>
  <c r="I496" i="5"/>
  <c r="F1233" i="5"/>
  <c r="X1900" i="5"/>
  <c r="J1725" i="5"/>
  <c r="H1716" i="5"/>
  <c r="F1403" i="5"/>
  <c r="X1381" i="5"/>
  <c r="X1329" i="5"/>
  <c r="I1095" i="5"/>
  <c r="X971" i="5"/>
  <c r="X2213" i="5"/>
  <c r="X1633" i="5"/>
  <c r="R808" i="5"/>
  <c r="J239" i="5"/>
  <c r="J2133" i="5"/>
  <c r="J2161" i="5"/>
  <c r="X1919" i="5"/>
  <c r="I1716" i="5"/>
  <c r="H1426" i="5"/>
  <c r="H1329" i="5"/>
  <c r="I608" i="5"/>
  <c r="F808" i="5"/>
  <c r="J314" i="5"/>
  <c r="H239" i="5"/>
  <c r="R2133" i="5"/>
  <c r="R2161" i="5"/>
  <c r="F1919" i="5"/>
  <c r="J1716" i="5"/>
  <c r="X1403" i="5"/>
  <c r="R1067" i="5"/>
  <c r="X1308" i="5"/>
  <c r="J1145" i="5"/>
  <c r="H883" i="5"/>
  <c r="H447" i="5"/>
  <c r="I808" i="5"/>
  <c r="F175" i="5"/>
  <c r="X2133" i="5"/>
  <c r="H1900" i="5"/>
  <c r="I1919" i="5"/>
  <c r="R1716" i="5"/>
  <c r="H1684" i="5"/>
  <c r="R1285" i="5"/>
  <c r="F1308" i="5"/>
  <c r="F883" i="5"/>
  <c r="I1403" i="5"/>
  <c r="H1919" i="5"/>
  <c r="I1684" i="5"/>
  <c r="X1285" i="5"/>
  <c r="I1123" i="5"/>
  <c r="I1067" i="5"/>
  <c r="I883" i="5"/>
  <c r="F314" i="5"/>
  <c r="R883" i="5"/>
  <c r="X783" i="5"/>
  <c r="F1900" i="5"/>
  <c r="R1919" i="5"/>
  <c r="R1725" i="5"/>
  <c r="R1684" i="5"/>
  <c r="X1526" i="5"/>
  <c r="J1308" i="5"/>
  <c r="J2181" i="5"/>
  <c r="H2164" i="5"/>
  <c r="R2184" i="5"/>
  <c r="J1668" i="5"/>
  <c r="R1660" i="5"/>
  <c r="X1688" i="5"/>
  <c r="H1652" i="5"/>
  <c r="I1644" i="5"/>
  <c r="H942" i="5"/>
  <c r="I720" i="5"/>
  <c r="R2181" i="5"/>
  <c r="I2164" i="5"/>
  <c r="X2012" i="5"/>
  <c r="X2092" i="5"/>
  <c r="R1668" i="5"/>
  <c r="F1708" i="5"/>
  <c r="X1660" i="5"/>
  <c r="I1652" i="5"/>
  <c r="J1644" i="5"/>
  <c r="X942" i="5"/>
  <c r="X767" i="5"/>
  <c r="H391" i="5"/>
  <c r="J720" i="5"/>
  <c r="J2454" i="5"/>
  <c r="F2215" i="5"/>
  <c r="X2215" i="5"/>
  <c r="X2184" i="5"/>
  <c r="R2164" i="5"/>
  <c r="I2043" i="5"/>
  <c r="R1657" i="5"/>
  <c r="R1652" i="5"/>
  <c r="H1708" i="5"/>
  <c r="X1644" i="5"/>
  <c r="I942" i="5"/>
  <c r="H767" i="5"/>
  <c r="J680" i="5"/>
  <c r="H720" i="5"/>
  <c r="I680" i="5"/>
  <c r="X680" i="5"/>
  <c r="R391" i="5"/>
  <c r="F2012" i="5"/>
  <c r="R2454" i="5"/>
  <c r="H2215" i="5"/>
  <c r="J2043" i="5"/>
  <c r="H2092" i="5"/>
  <c r="H1688" i="5"/>
  <c r="X1652" i="5"/>
  <c r="I1708" i="5"/>
  <c r="R942" i="5"/>
  <c r="I767" i="5"/>
  <c r="R720" i="5"/>
  <c r="F2253" i="5"/>
  <c r="X2253" i="5"/>
  <c r="J2197" i="5"/>
  <c r="H2184" i="5"/>
  <c r="R2012" i="5"/>
  <c r="R2043" i="5"/>
  <c r="I2092" i="5"/>
  <c r="H1660" i="5"/>
  <c r="F1644" i="5"/>
  <c r="I1688" i="5"/>
  <c r="F1668" i="5"/>
  <c r="J1708" i="5"/>
  <c r="J767" i="5"/>
  <c r="H600" i="5"/>
  <c r="R2197" i="5"/>
  <c r="I2184" i="5"/>
  <c r="X2043" i="5"/>
  <c r="J2092" i="5"/>
  <c r="J1657" i="5"/>
  <c r="H1668" i="5"/>
  <c r="I1660" i="5"/>
  <c r="J1688" i="5"/>
  <c r="R1708" i="5"/>
  <c r="J644" i="5"/>
  <c r="J2184" i="5"/>
  <c r="I1668" i="5"/>
  <c r="J1660" i="5"/>
  <c r="R1688" i="5"/>
  <c r="H680" i="5"/>
  <c r="F680" i="5"/>
  <c r="X2197" i="5"/>
  <c r="X2409" i="5"/>
  <c r="I2116" i="5"/>
  <c r="R1774" i="5"/>
  <c r="R1140" i="5"/>
  <c r="H869" i="5"/>
  <c r="X852" i="5"/>
  <c r="R754" i="5"/>
  <c r="J439" i="5"/>
  <c r="J411" i="5"/>
  <c r="J293" i="5"/>
  <c r="H277" i="5"/>
  <c r="X1140" i="5"/>
  <c r="J2116" i="5"/>
  <c r="I1855" i="5"/>
  <c r="X1842" i="5"/>
  <c r="H1774" i="5"/>
  <c r="H1811" i="5"/>
  <c r="X1774" i="5"/>
  <c r="R979" i="5"/>
  <c r="F852" i="5"/>
  <c r="F817" i="5"/>
  <c r="I580" i="5"/>
  <c r="H293" i="5"/>
  <c r="R2116" i="5"/>
  <c r="H1855" i="5"/>
  <c r="I1811" i="5"/>
  <c r="F1774" i="5"/>
  <c r="X730" i="5"/>
  <c r="X1086" i="5"/>
  <c r="J869" i="5"/>
  <c r="R580" i="5"/>
  <c r="F1842" i="5"/>
  <c r="J1855" i="5"/>
  <c r="J1811" i="5"/>
  <c r="H1140" i="5"/>
  <c r="R1292" i="5"/>
  <c r="I888" i="5"/>
  <c r="F738" i="5"/>
  <c r="H580" i="5"/>
  <c r="J277" i="5"/>
  <c r="H1086" i="5"/>
  <c r="R869" i="5"/>
  <c r="J592" i="5"/>
  <c r="I87" i="5"/>
  <c r="I2417" i="5"/>
  <c r="H1842" i="5"/>
  <c r="R1855" i="5"/>
  <c r="X1811" i="5"/>
  <c r="H1317" i="5"/>
  <c r="I979" i="5"/>
  <c r="X869" i="5"/>
  <c r="F888" i="5"/>
  <c r="R730" i="5"/>
  <c r="X738" i="5"/>
  <c r="F524" i="5"/>
  <c r="F1140" i="5"/>
  <c r="J580" i="5"/>
  <c r="I1842" i="5"/>
  <c r="X1855" i="5"/>
  <c r="R1811" i="5"/>
  <c r="F1471" i="5"/>
  <c r="R1317" i="5"/>
  <c r="I1086" i="5"/>
  <c r="I869" i="5"/>
  <c r="H730" i="5"/>
  <c r="H592" i="5"/>
  <c r="R411" i="5"/>
  <c r="H439" i="5"/>
  <c r="H411" i="5"/>
  <c r="I277" i="5"/>
  <c r="I730" i="5"/>
  <c r="F87" i="5"/>
  <c r="R87" i="5"/>
  <c r="J1842" i="5"/>
  <c r="H1696" i="5"/>
  <c r="X1317" i="5"/>
  <c r="J1086" i="5"/>
  <c r="I524" i="5"/>
  <c r="R439" i="5"/>
  <c r="I293" i="5"/>
  <c r="J87" i="5"/>
  <c r="B30" i="6"/>
  <c r="G30" i="6"/>
  <c r="B41" i="6"/>
  <c r="G41" i="6" s="1"/>
  <c r="B31" i="6"/>
  <c r="G31" i="6"/>
  <c r="J306" i="5"/>
  <c r="J2417" i="5"/>
  <c r="J2160" i="5"/>
  <c r="F1876" i="5"/>
  <c r="X1801" i="5"/>
  <c r="R1770" i="5"/>
  <c r="R1700" i="5"/>
  <c r="X1609" i="5"/>
  <c r="X1577" i="5"/>
  <c r="I1696" i="5"/>
  <c r="I1672" i="5"/>
  <c r="F1126" i="5"/>
  <c r="F875" i="5"/>
  <c r="R888" i="5"/>
  <c r="X829" i="5"/>
  <c r="F783" i="5"/>
  <c r="R757" i="5"/>
  <c r="I588" i="5"/>
  <c r="R431" i="5"/>
  <c r="J435" i="5"/>
  <c r="F102" i="5"/>
  <c r="X2325" i="5"/>
  <c r="H2012" i="5"/>
  <c r="F640" i="5"/>
  <c r="J207" i="5"/>
  <c r="F2197" i="5"/>
  <c r="R2417" i="5"/>
  <c r="H2409" i="5"/>
  <c r="X2317" i="5"/>
  <c r="H2011" i="5"/>
  <c r="J1876" i="5"/>
  <c r="X1770" i="5"/>
  <c r="J1669" i="5"/>
  <c r="X1700" i="5"/>
  <c r="J1696" i="5"/>
  <c r="F1700" i="5"/>
  <c r="F1712" i="5"/>
  <c r="J1672" i="5"/>
  <c r="R1003" i="5"/>
  <c r="X1352" i="5"/>
  <c r="X1292" i="5"/>
  <c r="I974" i="5"/>
  <c r="H1138" i="5"/>
  <c r="H875" i="5"/>
  <c r="H783" i="5"/>
  <c r="I757" i="5"/>
  <c r="I640" i="5"/>
  <c r="H644" i="5"/>
  <c r="H435" i="5"/>
  <c r="F334" i="5"/>
  <c r="J2397" i="5"/>
  <c r="I2012" i="5"/>
  <c r="J640" i="5"/>
  <c r="I2197" i="5"/>
  <c r="X2417" i="5"/>
  <c r="I2409" i="5"/>
  <c r="F2325" i="5"/>
  <c r="I2011" i="5"/>
  <c r="J1936" i="5"/>
  <c r="F1770" i="5"/>
  <c r="R1696" i="5"/>
  <c r="H1664" i="5"/>
  <c r="I1494" i="5"/>
  <c r="R1672" i="5"/>
  <c r="F1352" i="5"/>
  <c r="F1292" i="5"/>
  <c r="J974" i="5"/>
  <c r="J875" i="5"/>
  <c r="I783" i="5"/>
  <c r="I749" i="5"/>
  <c r="J757" i="5"/>
  <c r="I556" i="5"/>
  <c r="J431" i="5"/>
  <c r="I334" i="5"/>
  <c r="J281" i="5"/>
  <c r="H281" i="5"/>
  <c r="R194" i="5"/>
  <c r="R215" i="5"/>
  <c r="J2409" i="5"/>
  <c r="H2301" i="5"/>
  <c r="H2100" i="5"/>
  <c r="J2011" i="5"/>
  <c r="R1936" i="5"/>
  <c r="H1801" i="5"/>
  <c r="H1867" i="5"/>
  <c r="I1664" i="5"/>
  <c r="H1712" i="5"/>
  <c r="F1494" i="5"/>
  <c r="J1494" i="5"/>
  <c r="X1672" i="5"/>
  <c r="I1003" i="5"/>
  <c r="H1352" i="5"/>
  <c r="R974" i="5"/>
  <c r="I1074" i="5"/>
  <c r="I875" i="5"/>
  <c r="J783" i="5"/>
  <c r="J749" i="5"/>
  <c r="X757" i="5"/>
  <c r="R334" i="5"/>
  <c r="F306" i="5"/>
  <c r="X2301" i="5"/>
  <c r="I1801" i="5"/>
  <c r="J1664" i="5"/>
  <c r="I1712" i="5"/>
  <c r="X1494" i="5"/>
  <c r="X1190" i="5"/>
  <c r="J1352" i="5"/>
  <c r="I1292" i="5"/>
  <c r="R875" i="5"/>
  <c r="R738" i="5"/>
  <c r="X749" i="5"/>
  <c r="I717" i="5"/>
  <c r="R718" i="5"/>
  <c r="F757" i="5"/>
  <c r="I306" i="5"/>
  <c r="H189" i="5"/>
  <c r="F189" i="5"/>
  <c r="R207" i="5"/>
  <c r="F281" i="5"/>
  <c r="X1510" i="5"/>
  <c r="F1190" i="5"/>
  <c r="I983" i="5"/>
  <c r="J1292" i="5"/>
  <c r="X974" i="5"/>
  <c r="F749" i="5"/>
  <c r="J717" i="5"/>
  <c r="H640" i="5"/>
  <c r="H588" i="5"/>
  <c r="R435" i="5"/>
  <c r="H431" i="5"/>
  <c r="I281" i="5"/>
  <c r="I189" i="5"/>
  <c r="F2061" i="5"/>
  <c r="H556" i="5"/>
  <c r="H2197" i="5"/>
  <c r="F2405" i="5"/>
  <c r="F2386" i="5"/>
  <c r="R2289" i="5"/>
  <c r="X2154" i="5"/>
  <c r="R2160" i="5"/>
  <c r="I2100" i="5"/>
  <c r="R2035" i="5"/>
  <c r="X1876" i="5"/>
  <c r="I1867" i="5"/>
  <c r="X1304" i="5"/>
  <c r="I1145" i="5"/>
  <c r="J1074" i="5"/>
  <c r="R794" i="5"/>
  <c r="I634" i="5"/>
  <c r="H670" i="5"/>
  <c r="X634" i="5"/>
  <c r="F1940" i="5"/>
  <c r="F2289" i="5"/>
  <c r="F2154" i="5"/>
  <c r="J2100" i="5"/>
  <c r="J1940" i="5"/>
  <c r="X2035" i="5"/>
  <c r="J1867" i="5"/>
  <c r="I1761" i="5"/>
  <c r="X1471" i="5"/>
  <c r="F1193" i="5"/>
  <c r="R1115" i="5"/>
  <c r="I1035" i="5"/>
  <c r="F1304" i="5"/>
  <c r="X1145" i="5"/>
  <c r="R1074" i="5"/>
  <c r="F814" i="5"/>
  <c r="J814" i="5"/>
  <c r="F243" i="5"/>
  <c r="J1527" i="5"/>
  <c r="I1527" i="5"/>
  <c r="H1527" i="5"/>
  <c r="X1527" i="5"/>
  <c r="F592" i="5"/>
  <c r="R592" i="5"/>
  <c r="I2386" i="5"/>
  <c r="H2405" i="5"/>
  <c r="H2180" i="5"/>
  <c r="R2100" i="5"/>
  <c r="R1940" i="5"/>
  <c r="R1867" i="5"/>
  <c r="J1193" i="5"/>
  <c r="F1145" i="5"/>
  <c r="F867" i="5"/>
  <c r="J303" i="5"/>
  <c r="H1940" i="5"/>
  <c r="H243" i="5"/>
  <c r="J2405" i="5"/>
  <c r="X2160" i="5"/>
  <c r="I2180" i="5"/>
  <c r="X1940" i="5"/>
  <c r="X1867" i="5"/>
  <c r="I1786" i="5"/>
  <c r="J1471" i="5"/>
  <c r="I1131" i="5"/>
  <c r="I1115" i="5"/>
  <c r="I1304" i="5"/>
  <c r="R1145" i="5"/>
  <c r="X814" i="5"/>
  <c r="H634" i="5"/>
  <c r="R423" i="5"/>
  <c r="I2289" i="5"/>
  <c r="J1435" i="5"/>
  <c r="I1435" i="5"/>
  <c r="H1435" i="5"/>
  <c r="R2405" i="5"/>
  <c r="H2386" i="5"/>
  <c r="J2180" i="5"/>
  <c r="X2100" i="5"/>
  <c r="J1952" i="5"/>
  <c r="J1786" i="5"/>
  <c r="J1304" i="5"/>
  <c r="X1074" i="5"/>
  <c r="J423" i="5"/>
  <c r="R303" i="5"/>
  <c r="F330" i="5"/>
  <c r="H379" i="5"/>
  <c r="J330" i="5"/>
  <c r="F71" i="5"/>
  <c r="R71" i="5"/>
  <c r="F2381" i="5"/>
  <c r="X2405" i="5"/>
  <c r="J2386" i="5"/>
  <c r="R2180" i="5"/>
  <c r="H2160" i="5"/>
  <c r="F2100" i="5"/>
  <c r="R1952" i="5"/>
  <c r="H2035" i="5"/>
  <c r="F1867" i="5"/>
  <c r="R1786" i="5"/>
  <c r="R1131" i="5"/>
  <c r="R1304" i="5"/>
  <c r="I971" i="5"/>
  <c r="F1074" i="5"/>
  <c r="F971" i="5"/>
  <c r="I817" i="5"/>
  <c r="I330" i="5"/>
  <c r="J379" i="5"/>
  <c r="I303" i="5"/>
  <c r="H201" i="5"/>
  <c r="R2386" i="5"/>
  <c r="I2160" i="5"/>
  <c r="X1952" i="5"/>
  <c r="I2035" i="5"/>
  <c r="X1786" i="5"/>
  <c r="I1471" i="5"/>
  <c r="R1471" i="5"/>
  <c r="R971" i="5"/>
  <c r="H1145" i="5"/>
  <c r="H971" i="5"/>
  <c r="J817" i="5"/>
  <c r="R817" i="5"/>
  <c r="F303" i="5"/>
  <c r="I201" i="5"/>
  <c r="J71" i="5"/>
  <c r="I71" i="5"/>
  <c r="F201" i="5"/>
  <c r="R1055" i="5"/>
  <c r="I891" i="5"/>
  <c r="H867" i="5"/>
  <c r="R712" i="5"/>
  <c r="R427" i="5"/>
  <c r="J194" i="5"/>
  <c r="R608" i="5"/>
  <c r="J712" i="5"/>
  <c r="X2465" i="5"/>
  <c r="J2465" i="5"/>
  <c r="F1696" i="5"/>
  <c r="I2205" i="5"/>
  <c r="R2205" i="5"/>
  <c r="J2205" i="5"/>
  <c r="H2205" i="5"/>
  <c r="F2205" i="5"/>
  <c r="X2205" i="5"/>
  <c r="X640" i="5"/>
  <c r="R640" i="5"/>
  <c r="J1067" i="5"/>
  <c r="H1067" i="5"/>
  <c r="X672" i="5"/>
  <c r="R672" i="5"/>
  <c r="H175" i="5"/>
  <c r="R175" i="5"/>
  <c r="J175" i="5"/>
  <c r="H808" i="5"/>
  <c r="J808" i="5"/>
  <c r="X808" i="5"/>
  <c r="X644" i="5"/>
  <c r="F644" i="5"/>
  <c r="I2265" i="5"/>
  <c r="R2265" i="5"/>
  <c r="J2265" i="5"/>
  <c r="F608" i="5"/>
  <c r="J1138" i="5"/>
  <c r="X891" i="5"/>
  <c r="I867" i="5"/>
  <c r="R915" i="5"/>
  <c r="R710" i="5"/>
  <c r="H664" i="5"/>
  <c r="H608" i="5"/>
  <c r="H407" i="5"/>
  <c r="F194" i="5"/>
  <c r="I2215" i="5"/>
  <c r="J2215" i="5"/>
  <c r="J1198" i="5"/>
  <c r="R1198" i="5"/>
  <c r="I1198" i="5"/>
  <c r="H1198" i="5"/>
  <c r="X987" i="5"/>
  <c r="F987" i="5"/>
  <c r="H851" i="5"/>
  <c r="F851" i="5"/>
  <c r="R1107" i="5"/>
  <c r="F931" i="5"/>
  <c r="I931" i="5"/>
  <c r="I1138" i="5"/>
  <c r="R867" i="5"/>
  <c r="X915" i="5"/>
  <c r="I712" i="5"/>
  <c r="X679" i="5"/>
  <c r="H710" i="5"/>
  <c r="J407" i="5"/>
  <c r="H1526" i="5"/>
  <c r="R1526" i="5"/>
  <c r="F580" i="5"/>
  <c r="H836" i="5"/>
  <c r="J836" i="5"/>
  <c r="R1158" i="5"/>
  <c r="J1158" i="5"/>
  <c r="I1158" i="5"/>
  <c r="H215" i="5"/>
  <c r="I215" i="5"/>
  <c r="F215" i="5"/>
  <c r="R931" i="5"/>
  <c r="R1138" i="5"/>
  <c r="X867" i="5"/>
  <c r="I679" i="5"/>
  <c r="J427" i="5"/>
  <c r="F2265" i="5"/>
  <c r="X2265" i="5"/>
  <c r="I2199" i="5"/>
  <c r="R2199" i="5"/>
  <c r="J2199" i="5"/>
  <c r="X1051" i="5"/>
  <c r="H1051" i="5"/>
  <c r="R578" i="5"/>
  <c r="F578" i="5"/>
  <c r="R306" i="5"/>
  <c r="H306" i="5"/>
  <c r="R243" i="5"/>
  <c r="J243" i="5"/>
  <c r="I243" i="5"/>
  <c r="J1761" i="5"/>
  <c r="I1510" i="5"/>
  <c r="X1464" i="5"/>
  <c r="F1138" i="5"/>
  <c r="F891" i="5"/>
  <c r="H2265" i="5"/>
  <c r="F974" i="5"/>
  <c r="I2397" i="5"/>
  <c r="F2397" i="5"/>
  <c r="I2253" i="5"/>
  <c r="R2253" i="5"/>
  <c r="J2253" i="5"/>
  <c r="H2253" i="5"/>
  <c r="I2257" i="5"/>
  <c r="J2257" i="5"/>
  <c r="J1403" i="5"/>
  <c r="H1403" i="5"/>
  <c r="H191" i="5"/>
  <c r="J191" i="5"/>
  <c r="R191" i="5"/>
  <c r="I191" i="5"/>
  <c r="H103" i="5"/>
  <c r="J103" i="5"/>
  <c r="R103" i="5"/>
  <c r="R314" i="5"/>
  <c r="H314" i="5"/>
  <c r="H207" i="5"/>
  <c r="I207" i="5"/>
  <c r="F207" i="5"/>
  <c r="R330" i="5"/>
  <c r="H330" i="5"/>
  <c r="J1510" i="5"/>
  <c r="X1138" i="5"/>
  <c r="H891" i="5"/>
  <c r="H915" i="5"/>
  <c r="J608" i="5"/>
  <c r="X712" i="5"/>
  <c r="X2189" i="5"/>
  <c r="I2189" i="5"/>
  <c r="H2189" i="5"/>
  <c r="I1851" i="5"/>
  <c r="F1851" i="5"/>
  <c r="I1633" i="5"/>
  <c r="F1633" i="5"/>
  <c r="I239" i="5"/>
  <c r="R239" i="5"/>
  <c r="F239" i="5"/>
  <c r="I391" i="5"/>
  <c r="F391" i="5"/>
  <c r="H102" i="5"/>
  <c r="I102" i="5"/>
  <c r="F915" i="5"/>
  <c r="H712" i="5"/>
  <c r="H427" i="5"/>
  <c r="H194" i="5"/>
  <c r="I2213" i="5"/>
  <c r="R2213" i="5"/>
  <c r="J2213" i="5"/>
  <c r="H2213" i="5"/>
  <c r="F2213" i="5"/>
  <c r="J2381" i="5"/>
  <c r="I2381" i="5"/>
  <c r="X2381" i="5"/>
  <c r="J1309" i="5"/>
  <c r="I1309" i="5"/>
  <c r="J1325" i="5"/>
  <c r="F1325" i="5"/>
  <c r="H43" i="5"/>
  <c r="I43" i="5"/>
  <c r="J43" i="5"/>
  <c r="R43" i="5"/>
  <c r="H91" i="5"/>
  <c r="R91" i="5"/>
  <c r="I91" i="5"/>
  <c r="J91" i="5"/>
  <c r="X2334" i="5"/>
  <c r="I2334" i="5"/>
  <c r="J2334" i="5"/>
  <c r="H2334" i="5"/>
  <c r="F2334" i="5"/>
  <c r="I2161" i="5"/>
  <c r="H2161" i="5"/>
  <c r="F2161" i="5"/>
  <c r="R1876" i="5"/>
  <c r="I1876" i="5"/>
  <c r="H1936" i="5"/>
  <c r="I1936" i="5"/>
  <c r="X1697" i="5"/>
  <c r="F1697" i="5"/>
  <c r="I1697" i="5"/>
  <c r="H1697" i="5"/>
  <c r="X1713" i="5"/>
  <c r="I1713" i="5"/>
  <c r="H1713" i="5"/>
  <c r="F1713" i="5"/>
  <c r="F1664" i="5"/>
  <c r="J1508" i="5"/>
  <c r="R1508" i="5"/>
  <c r="X1645" i="5"/>
  <c r="I1645" i="5"/>
  <c r="H1645" i="5"/>
  <c r="F1645" i="5"/>
  <c r="J1297" i="5"/>
  <c r="I1297" i="5"/>
  <c r="F1297" i="5"/>
  <c r="X1071" i="5"/>
  <c r="J1071" i="5"/>
  <c r="H1071" i="5"/>
  <c r="F1071" i="5"/>
  <c r="X1035" i="5"/>
  <c r="F1035" i="5"/>
  <c r="H1035" i="5"/>
  <c r="J1035" i="5"/>
  <c r="H794" i="5"/>
  <c r="I794" i="5"/>
  <c r="J794" i="5"/>
  <c r="F794" i="5"/>
  <c r="X794" i="5"/>
  <c r="X1007" i="5"/>
  <c r="J1007" i="5"/>
  <c r="H1007" i="5"/>
  <c r="F1007" i="5"/>
  <c r="X632" i="5"/>
  <c r="R632" i="5"/>
  <c r="F632" i="5"/>
  <c r="J632" i="5"/>
  <c r="J829" i="5"/>
  <c r="H829" i="5"/>
  <c r="R814" i="5"/>
  <c r="I814" i="5"/>
  <c r="I443" i="5"/>
  <c r="F443" i="5"/>
  <c r="H163" i="5"/>
  <c r="R163" i="5"/>
  <c r="J163" i="5"/>
  <c r="I163" i="5"/>
  <c r="F163" i="5"/>
  <c r="I290" i="5"/>
  <c r="X2330" i="5"/>
  <c r="I2330" i="5"/>
  <c r="J2330" i="5"/>
  <c r="H2330" i="5"/>
  <c r="F2330" i="5"/>
  <c r="R2225" i="5"/>
  <c r="J2225" i="5"/>
  <c r="H2225" i="5"/>
  <c r="F2225" i="5"/>
  <c r="X2181" i="5"/>
  <c r="I2181" i="5"/>
  <c r="H2181" i="5"/>
  <c r="F2181" i="5"/>
  <c r="I2165" i="5"/>
  <c r="H2165" i="5"/>
  <c r="F2165" i="5"/>
  <c r="I2044" i="5"/>
  <c r="H2044" i="5"/>
  <c r="F2044" i="5"/>
  <c r="X2069" i="5"/>
  <c r="F2069" i="5"/>
  <c r="R1494" i="5"/>
  <c r="H1494" i="5"/>
  <c r="F1632" i="5"/>
  <c r="J1317" i="5"/>
  <c r="I1317" i="5"/>
  <c r="F1317" i="5"/>
  <c r="I1426" i="5"/>
  <c r="R1426" i="5"/>
  <c r="F1426" i="5"/>
  <c r="R1193" i="5"/>
  <c r="H1193" i="5"/>
  <c r="X1193" i="5"/>
  <c r="I1193" i="5"/>
  <c r="X1123" i="5"/>
  <c r="H1123" i="5"/>
  <c r="F1123" i="5"/>
  <c r="J1123" i="5"/>
  <c r="J943" i="5"/>
  <c r="H943" i="5"/>
  <c r="F943" i="5"/>
  <c r="J888" i="5"/>
  <c r="H888" i="5"/>
  <c r="X979" i="5"/>
  <c r="H979" i="5"/>
  <c r="F979" i="5"/>
  <c r="J979" i="5"/>
  <c r="H774" i="5"/>
  <c r="F774" i="5"/>
  <c r="I774" i="5"/>
  <c r="X774" i="5"/>
  <c r="J774" i="5"/>
  <c r="I710" i="5"/>
  <c r="F710" i="5"/>
  <c r="X710" i="5"/>
  <c r="J576" i="5"/>
  <c r="F576" i="5"/>
  <c r="R576" i="5"/>
  <c r="I423" i="5"/>
  <c r="F423" i="5"/>
  <c r="F379" i="5"/>
  <c r="I379" i="5"/>
  <c r="R297" i="5"/>
  <c r="F297" i="5"/>
  <c r="J290" i="5"/>
  <c r="H2417" i="5"/>
  <c r="F2417" i="5"/>
  <c r="I2173" i="5"/>
  <c r="F2173" i="5"/>
  <c r="I2284" i="5"/>
  <c r="R2284" i="5"/>
  <c r="H2284" i="5"/>
  <c r="F2284" i="5"/>
  <c r="X2284" i="5"/>
  <c r="F2180" i="5"/>
  <c r="X2180" i="5"/>
  <c r="X2237" i="5"/>
  <c r="R2237" i="5"/>
  <c r="J2237" i="5"/>
  <c r="H2237" i="5"/>
  <c r="F2237" i="5"/>
  <c r="H2133" i="5"/>
  <c r="F2133" i="5"/>
  <c r="I2133" i="5"/>
  <c r="I1952" i="5"/>
  <c r="H1952" i="5"/>
  <c r="F1952" i="5"/>
  <c r="F1761" i="5"/>
  <c r="X1761" i="5"/>
  <c r="H1761" i="5"/>
  <c r="J1253" i="5"/>
  <c r="I1253" i="5"/>
  <c r="F1253" i="5"/>
  <c r="I738" i="5"/>
  <c r="J738" i="5"/>
  <c r="J746" i="5"/>
  <c r="I746" i="5"/>
  <c r="X1003" i="5"/>
  <c r="J1003" i="5"/>
  <c r="H1003" i="5"/>
  <c r="F1003" i="5"/>
  <c r="R596" i="5"/>
  <c r="J596" i="5"/>
  <c r="F596" i="5"/>
  <c r="I365" i="5"/>
  <c r="H365" i="5"/>
  <c r="F365" i="5"/>
  <c r="R365" i="5"/>
  <c r="J365" i="5"/>
  <c r="H279" i="5"/>
  <c r="F279" i="5"/>
  <c r="R279" i="5"/>
  <c r="J279" i="5"/>
  <c r="I279" i="5"/>
  <c r="R717" i="5"/>
  <c r="H717" i="5"/>
  <c r="H251" i="5"/>
  <c r="R251" i="5"/>
  <c r="J251" i="5"/>
  <c r="I251" i="5"/>
  <c r="F251" i="5"/>
  <c r="R293" i="5"/>
  <c r="F293" i="5"/>
  <c r="J334" i="5"/>
  <c r="H334" i="5"/>
  <c r="R290" i="5"/>
  <c r="I2016" i="5"/>
  <c r="H2016" i="5"/>
  <c r="F2016" i="5"/>
  <c r="X1657" i="5"/>
  <c r="F1657" i="5"/>
  <c r="I1657" i="5"/>
  <c r="H1657" i="5"/>
  <c r="F1204" i="5"/>
  <c r="H1204" i="5"/>
  <c r="X1204" i="5"/>
  <c r="I1190" i="5"/>
  <c r="R1190" i="5"/>
  <c r="J1190" i="5"/>
  <c r="X1015" i="5"/>
  <c r="F1015" i="5"/>
  <c r="J1015" i="5"/>
  <c r="H1015" i="5"/>
  <c r="J883" i="5"/>
  <c r="H750" i="5"/>
  <c r="I750" i="5"/>
  <c r="X750" i="5"/>
  <c r="J750" i="5"/>
  <c r="F750" i="5"/>
  <c r="J852" i="5"/>
  <c r="H852" i="5"/>
  <c r="H754" i="5"/>
  <c r="I754" i="5"/>
  <c r="J754" i="5"/>
  <c r="F754" i="5"/>
  <c r="X754" i="5"/>
  <c r="X648" i="5"/>
  <c r="R648" i="5"/>
  <c r="F648" i="5"/>
  <c r="J648" i="5"/>
  <c r="I447" i="5"/>
  <c r="F447" i="5"/>
  <c r="I415" i="5"/>
  <c r="F415" i="5"/>
  <c r="I752" i="5"/>
  <c r="F752" i="5"/>
  <c r="R602" i="5"/>
  <c r="F602" i="5"/>
  <c r="R261" i="5"/>
  <c r="F261" i="5"/>
  <c r="R277" i="5"/>
  <c r="F277" i="5"/>
  <c r="R600" i="5"/>
  <c r="J600" i="5"/>
  <c r="F600" i="5"/>
  <c r="H151" i="5"/>
  <c r="R151" i="5"/>
  <c r="J151" i="5"/>
  <c r="I151" i="5"/>
  <c r="F151" i="5"/>
  <c r="I2157" i="5"/>
  <c r="H2157" i="5"/>
  <c r="J2301" i="5"/>
  <c r="X2233" i="5"/>
  <c r="R2233" i="5"/>
  <c r="J2233" i="5"/>
  <c r="H2233" i="5"/>
  <c r="F2233" i="5"/>
  <c r="X1641" i="5"/>
  <c r="F1641" i="5"/>
  <c r="I1641" i="5"/>
  <c r="H1641" i="5"/>
  <c r="J1754" i="5"/>
  <c r="H1754" i="5"/>
  <c r="R1510" i="5"/>
  <c r="H1510" i="5"/>
  <c r="F1510" i="5"/>
  <c r="X1079" i="5"/>
  <c r="J1079" i="5"/>
  <c r="H1079" i="5"/>
  <c r="F1079" i="5"/>
  <c r="X1107" i="5"/>
  <c r="J1107" i="5"/>
  <c r="H1107" i="5"/>
  <c r="F1107" i="5"/>
  <c r="I662" i="5"/>
  <c r="F662" i="5"/>
  <c r="X662" i="5"/>
  <c r="R662" i="5"/>
  <c r="J662" i="5"/>
  <c r="J634" i="5"/>
  <c r="R634" i="5"/>
  <c r="F634" i="5"/>
  <c r="X664" i="5"/>
  <c r="R664" i="5"/>
  <c r="I664" i="5"/>
  <c r="F664" i="5"/>
  <c r="I407" i="5"/>
  <c r="F407" i="5"/>
  <c r="H287" i="5"/>
  <c r="R287" i="5"/>
  <c r="J287" i="5"/>
  <c r="I287" i="5"/>
  <c r="F287" i="5"/>
  <c r="I435" i="5"/>
  <c r="F435" i="5"/>
  <c r="H211" i="5"/>
  <c r="R211" i="5"/>
  <c r="J211" i="5"/>
  <c r="I211" i="5"/>
  <c r="F211" i="5"/>
  <c r="I2232" i="5"/>
  <c r="H2232" i="5"/>
  <c r="X2232" i="5"/>
  <c r="F2232" i="5"/>
  <c r="F2454" i="5"/>
  <c r="H2454" i="5"/>
  <c r="X2454" i="5"/>
  <c r="I2454" i="5"/>
  <c r="X2116" i="5"/>
  <c r="F2318" i="5"/>
  <c r="I2318" i="5"/>
  <c r="H2318" i="5"/>
  <c r="X2077" i="5"/>
  <c r="F2077" i="5"/>
  <c r="J1941" i="5"/>
  <c r="I1941" i="5"/>
  <c r="H1941" i="5"/>
  <c r="F1941" i="5"/>
  <c r="X1941" i="5"/>
  <c r="R1941" i="5"/>
  <c r="X1653" i="5"/>
  <c r="I1653" i="5"/>
  <c r="H1653" i="5"/>
  <c r="F1653" i="5"/>
  <c r="I1438" i="5"/>
  <c r="H1438" i="5"/>
  <c r="F1438" i="5"/>
  <c r="R1438" i="5"/>
  <c r="J1222" i="5"/>
  <c r="I1222" i="5"/>
  <c r="R1222" i="5"/>
  <c r="J1289" i="5"/>
  <c r="I1289" i="5"/>
  <c r="F1289" i="5"/>
  <c r="X1115" i="5"/>
  <c r="J1115" i="5"/>
  <c r="H1115" i="5"/>
  <c r="F1115" i="5"/>
  <c r="R1464" i="5"/>
  <c r="J1464" i="5"/>
  <c r="I1464" i="5"/>
  <c r="J1269" i="5"/>
  <c r="I1269" i="5"/>
  <c r="F1269" i="5"/>
  <c r="H1149" i="5"/>
  <c r="F1149" i="5"/>
  <c r="X1055" i="5"/>
  <c r="H1055" i="5"/>
  <c r="F1055" i="5"/>
  <c r="J1055" i="5"/>
  <c r="H931" i="5"/>
  <c r="J931" i="5"/>
  <c r="R684" i="5"/>
  <c r="J684" i="5"/>
  <c r="I684" i="5"/>
  <c r="H684" i="5"/>
  <c r="F684" i="5"/>
  <c r="X684" i="5"/>
  <c r="R749" i="5"/>
  <c r="H749" i="5"/>
  <c r="J588" i="5"/>
  <c r="F588" i="5"/>
  <c r="R588" i="5"/>
  <c r="J650" i="5"/>
  <c r="R650" i="5"/>
  <c r="F650" i="5"/>
  <c r="I670" i="5"/>
  <c r="R670" i="5"/>
  <c r="J670" i="5"/>
  <c r="F670" i="5"/>
  <c r="X670" i="5"/>
  <c r="J472" i="5"/>
  <c r="H472" i="5"/>
  <c r="F472" i="5"/>
  <c r="R472" i="5"/>
  <c r="I439" i="5"/>
  <c r="F439" i="5"/>
  <c r="R305" i="5"/>
  <c r="J305" i="5"/>
  <c r="I305" i="5"/>
  <c r="H305" i="5"/>
  <c r="F305" i="5"/>
  <c r="H290" i="5"/>
  <c r="H2357" i="5"/>
  <c r="F2357" i="5"/>
  <c r="X2357" i="5"/>
  <c r="R2357" i="5"/>
  <c r="J2357" i="5"/>
  <c r="I2357" i="5"/>
  <c r="F2164" i="5"/>
  <c r="X2164" i="5"/>
  <c r="X1725" i="5"/>
  <c r="I1725" i="5"/>
  <c r="H1725" i="5"/>
  <c r="F1725" i="5"/>
  <c r="I1430" i="5"/>
  <c r="H1430" i="5"/>
  <c r="F1430" i="5"/>
  <c r="R1430" i="5"/>
  <c r="X1693" i="5"/>
  <c r="I1693" i="5"/>
  <c r="H1693" i="5"/>
  <c r="F1693" i="5"/>
  <c r="J1329" i="5"/>
  <c r="I1329" i="5"/>
  <c r="F1329" i="5"/>
  <c r="X1095" i="5"/>
  <c r="F1095" i="5"/>
  <c r="J1095" i="5"/>
  <c r="H1095" i="5"/>
  <c r="H1110" i="5"/>
  <c r="X1110" i="5"/>
  <c r="X1039" i="5"/>
  <c r="H1039" i="5"/>
  <c r="F1039" i="5"/>
  <c r="J1039" i="5"/>
  <c r="H762" i="5"/>
  <c r="F762" i="5"/>
  <c r="X762" i="5"/>
  <c r="J762" i="5"/>
  <c r="I762" i="5"/>
  <c r="H679" i="5"/>
  <c r="J679" i="5"/>
  <c r="F679" i="5"/>
  <c r="R679" i="5"/>
  <c r="H817" i="5"/>
  <c r="X817" i="5"/>
  <c r="J524" i="5"/>
  <c r="R524" i="5"/>
  <c r="H524" i="5"/>
  <c r="I403" i="5"/>
  <c r="F403" i="5"/>
  <c r="I419" i="5"/>
  <c r="F419" i="5"/>
  <c r="I395" i="5"/>
  <c r="F395" i="5"/>
  <c r="I411" i="5"/>
  <c r="F411" i="5"/>
  <c r="X2326" i="5"/>
  <c r="I2326" i="5"/>
  <c r="F2326" i="5"/>
  <c r="H2326" i="5"/>
  <c r="J2326" i="5"/>
  <c r="J2310" i="5"/>
  <c r="I2310" i="5"/>
  <c r="R2154" i="5"/>
  <c r="J2154" i="5"/>
  <c r="I2154" i="5"/>
  <c r="H2154" i="5"/>
  <c r="R1900" i="5"/>
  <c r="I1900" i="5"/>
  <c r="X1669" i="5"/>
  <c r="I1669" i="5"/>
  <c r="H1669" i="5"/>
  <c r="F1669" i="5"/>
  <c r="X1701" i="5"/>
  <c r="I1701" i="5"/>
  <c r="H1701" i="5"/>
  <c r="F1701" i="5"/>
  <c r="J1285" i="5"/>
  <c r="I1285" i="5"/>
  <c r="F1285" i="5"/>
  <c r="I1434" i="5"/>
  <c r="R1434" i="5"/>
  <c r="F1434" i="5"/>
  <c r="R1381" i="5"/>
  <c r="J1381" i="5"/>
  <c r="H1381" i="5"/>
  <c r="F1381" i="5"/>
  <c r="X1133" i="5"/>
  <c r="F1133" i="5"/>
  <c r="H1133" i="5"/>
  <c r="R1181" i="5"/>
  <c r="J1181" i="5"/>
  <c r="F1181" i="5"/>
  <c r="H1181" i="5"/>
  <c r="X1181" i="5"/>
  <c r="I1181" i="5"/>
  <c r="X1131" i="5"/>
  <c r="J1131" i="5"/>
  <c r="H1131" i="5"/>
  <c r="F1131" i="5"/>
  <c r="I718" i="5"/>
  <c r="J718" i="5"/>
  <c r="F718" i="5"/>
  <c r="X718" i="5"/>
  <c r="X983" i="5"/>
  <c r="J983" i="5"/>
  <c r="H983" i="5"/>
  <c r="F983" i="5"/>
  <c r="H766" i="5"/>
  <c r="J766" i="5"/>
  <c r="I766" i="5"/>
  <c r="F766" i="5"/>
  <c r="X766" i="5"/>
  <c r="H496" i="5"/>
  <c r="F496" i="5"/>
  <c r="R496" i="5"/>
  <c r="J496" i="5"/>
  <c r="H303" i="5"/>
  <c r="I431" i="5"/>
  <c r="F431" i="5"/>
  <c r="I427" i="5"/>
  <c r="F427" i="5"/>
  <c r="F26" i="6"/>
  <c r="F41" i="6" s="1"/>
  <c r="H41" i="6" s="1"/>
  <c r="X18" i="5"/>
  <c r="B52" i="6"/>
  <c r="G52" i="6" s="1"/>
  <c r="B37" i="6"/>
  <c r="G37" i="6" s="1"/>
  <c r="B42" i="6"/>
  <c r="G42" i="6" s="1"/>
  <c r="B40" i="6"/>
  <c r="G40" i="6" s="1"/>
  <c r="B50" i="6"/>
  <c r="G50" i="6"/>
  <c r="B25" i="6"/>
  <c r="G25" i="6" s="1"/>
  <c r="B35" i="6"/>
  <c r="G35" i="6"/>
  <c r="X6" i="5"/>
  <c r="B39" i="6"/>
  <c r="G39" i="6" s="1"/>
  <c r="F24" i="6"/>
  <c r="B44" i="6"/>
  <c r="G44" i="6" s="1"/>
  <c r="B49" i="6"/>
  <c r="G49" i="6" s="1"/>
  <c r="H49" i="6" s="1"/>
  <c r="B34" i="6"/>
  <c r="G34" i="6"/>
  <c r="B29" i="6"/>
  <c r="G29" i="6" s="1"/>
  <c r="B24" i="6"/>
  <c r="G24" i="6"/>
  <c r="G19" i="6"/>
  <c r="H19" i="6" s="1"/>
  <c r="F2426" i="5"/>
  <c r="X2426" i="5"/>
  <c r="R2426" i="5"/>
  <c r="J2426" i="5"/>
  <c r="I2426" i="5"/>
  <c r="H2426" i="5"/>
  <c r="D5" i="6"/>
  <c r="F2446" i="5"/>
  <c r="H2446" i="5"/>
  <c r="X2446" i="5"/>
  <c r="J2446" i="5"/>
  <c r="I2446" i="5"/>
  <c r="R2446" i="5"/>
  <c r="G22" i="6"/>
  <c r="B47" i="6"/>
  <c r="G47" i="6" s="1"/>
  <c r="J2504" i="5"/>
  <c r="I2504" i="5"/>
  <c r="H2504" i="5"/>
  <c r="R2504" i="5"/>
  <c r="F2504" i="5"/>
  <c r="X2504" i="5"/>
  <c r="F2434" i="5"/>
  <c r="R2434" i="5"/>
  <c r="J2434" i="5"/>
  <c r="I2434" i="5"/>
  <c r="H2434" i="5"/>
  <c r="X2434" i="5"/>
  <c r="H2459" i="5"/>
  <c r="R2459" i="5"/>
  <c r="J2459" i="5"/>
  <c r="I2459" i="5"/>
  <c r="F2459" i="5"/>
  <c r="X2459" i="5"/>
  <c r="I2399" i="5"/>
  <c r="H2399" i="5"/>
  <c r="F2399" i="5"/>
  <c r="R2399" i="5"/>
  <c r="J2399" i="5"/>
  <c r="X2399" i="5"/>
  <c r="J2392" i="5"/>
  <c r="I2392" i="5"/>
  <c r="R2392" i="5"/>
  <c r="H2392" i="5"/>
  <c r="F2392" i="5"/>
  <c r="X2392" i="5"/>
  <c r="H2369" i="5"/>
  <c r="F2369" i="5"/>
  <c r="J2369" i="5"/>
  <c r="I2369" i="5"/>
  <c r="X2369" i="5"/>
  <c r="R2369" i="5"/>
  <c r="H2383" i="5"/>
  <c r="J2383" i="5"/>
  <c r="R2383" i="5"/>
  <c r="I2383" i="5"/>
  <c r="F2383" i="5"/>
  <c r="X2383" i="5"/>
  <c r="F2319" i="5"/>
  <c r="X2319" i="5"/>
  <c r="I2319" i="5"/>
  <c r="J2319" i="5"/>
  <c r="H2319" i="5"/>
  <c r="R2319" i="5"/>
  <c r="R2279" i="5"/>
  <c r="F2279" i="5"/>
  <c r="X2279" i="5"/>
  <c r="J2279" i="5"/>
  <c r="I2279" i="5"/>
  <c r="H2279" i="5"/>
  <c r="R2272" i="5"/>
  <c r="J2272" i="5"/>
  <c r="I2272" i="5"/>
  <c r="H2272" i="5"/>
  <c r="X2272" i="5"/>
  <c r="F2272" i="5"/>
  <c r="J2200" i="5"/>
  <c r="X2200" i="5"/>
  <c r="R2200" i="5"/>
  <c r="I2200" i="5"/>
  <c r="H2200" i="5"/>
  <c r="F2200" i="5"/>
  <c r="H2254" i="5"/>
  <c r="F2254" i="5"/>
  <c r="X2254" i="5"/>
  <c r="R2254" i="5"/>
  <c r="J2254" i="5"/>
  <c r="I2254" i="5"/>
  <c r="H2258" i="5"/>
  <c r="F2258" i="5"/>
  <c r="X2258" i="5"/>
  <c r="R2258" i="5"/>
  <c r="J2258" i="5"/>
  <c r="I2258" i="5"/>
  <c r="R2270" i="5"/>
  <c r="J2270" i="5"/>
  <c r="I2270" i="5"/>
  <c r="H2270" i="5"/>
  <c r="F2270" i="5"/>
  <c r="X2270" i="5"/>
  <c r="J2187" i="5"/>
  <c r="I2187" i="5"/>
  <c r="H2187" i="5"/>
  <c r="F2187" i="5"/>
  <c r="R2187" i="5"/>
  <c r="X2187" i="5"/>
  <c r="I2155" i="5"/>
  <c r="H2155" i="5"/>
  <c r="F2155" i="5"/>
  <c r="R2155" i="5"/>
  <c r="J2155" i="5"/>
  <c r="X2155" i="5"/>
  <c r="F2206" i="5"/>
  <c r="R2206" i="5"/>
  <c r="J2206" i="5"/>
  <c r="I2206" i="5"/>
  <c r="H2206" i="5"/>
  <c r="X2206" i="5"/>
  <c r="F2198" i="5"/>
  <c r="R2198" i="5"/>
  <c r="J2198" i="5"/>
  <c r="I2198" i="5"/>
  <c r="H2198" i="5"/>
  <c r="X2198" i="5"/>
  <c r="J2179" i="5"/>
  <c r="I2179" i="5"/>
  <c r="H2179" i="5"/>
  <c r="F2179" i="5"/>
  <c r="R2179" i="5"/>
  <c r="X2179" i="5"/>
  <c r="F2066" i="5"/>
  <c r="X2066" i="5"/>
  <c r="R2066" i="5"/>
  <c r="J2066" i="5"/>
  <c r="I2066" i="5"/>
  <c r="H2066" i="5"/>
  <c r="R2176" i="5"/>
  <c r="J2176" i="5"/>
  <c r="I2176" i="5"/>
  <c r="H2176" i="5"/>
  <c r="F2176" i="5"/>
  <c r="X2176" i="5"/>
  <c r="I2063" i="5"/>
  <c r="H2063" i="5"/>
  <c r="F2063" i="5"/>
  <c r="X2063" i="5"/>
  <c r="R2063" i="5"/>
  <c r="J2063" i="5"/>
  <c r="J2115" i="5"/>
  <c r="I2115" i="5"/>
  <c r="H2115" i="5"/>
  <c r="F2115" i="5"/>
  <c r="R2115" i="5"/>
  <c r="X2115" i="5"/>
  <c r="I2171" i="5"/>
  <c r="H2171" i="5"/>
  <c r="F2171" i="5"/>
  <c r="R2171" i="5"/>
  <c r="J2171" i="5"/>
  <c r="X2171" i="5"/>
  <c r="I1926" i="5"/>
  <c r="H1926" i="5"/>
  <c r="F1926" i="5"/>
  <c r="R1926" i="5"/>
  <c r="J1926" i="5"/>
  <c r="X1926" i="5"/>
  <c r="R2038" i="5"/>
  <c r="J2038" i="5"/>
  <c r="I2038" i="5"/>
  <c r="H2038" i="5"/>
  <c r="F2038" i="5"/>
  <c r="X2038" i="5"/>
  <c r="R1974" i="5"/>
  <c r="J1974" i="5"/>
  <c r="I1974" i="5"/>
  <c r="H1974" i="5"/>
  <c r="F1974" i="5"/>
  <c r="X1974" i="5"/>
  <c r="F1852" i="5"/>
  <c r="X1852" i="5"/>
  <c r="J1852" i="5"/>
  <c r="R1852" i="5"/>
  <c r="I1852" i="5"/>
  <c r="H1852" i="5"/>
  <c r="R2018" i="5"/>
  <c r="J2018" i="5"/>
  <c r="I2018" i="5"/>
  <c r="H2018" i="5"/>
  <c r="F2018" i="5"/>
  <c r="X2018" i="5"/>
  <c r="R1998" i="5"/>
  <c r="J1998" i="5"/>
  <c r="I1998" i="5"/>
  <c r="H1998" i="5"/>
  <c r="F1998" i="5"/>
  <c r="X1998" i="5"/>
  <c r="I1845" i="5"/>
  <c r="H1845" i="5"/>
  <c r="F1845" i="5"/>
  <c r="R1845" i="5"/>
  <c r="J1845" i="5"/>
  <c r="X1845" i="5"/>
  <c r="R1978" i="5"/>
  <c r="J1978" i="5"/>
  <c r="I1978" i="5"/>
  <c r="H1978" i="5"/>
  <c r="F1978" i="5"/>
  <c r="X1978" i="5"/>
  <c r="R2046" i="5"/>
  <c r="J2046" i="5"/>
  <c r="I2046" i="5"/>
  <c r="H2046" i="5"/>
  <c r="F2046" i="5"/>
  <c r="X2046" i="5"/>
  <c r="H1783" i="5"/>
  <c r="F1783" i="5"/>
  <c r="X1783" i="5"/>
  <c r="R1783" i="5"/>
  <c r="J1783" i="5"/>
  <c r="I1783" i="5"/>
  <c r="R1826" i="5"/>
  <c r="I1826" i="5"/>
  <c r="H1826" i="5"/>
  <c r="F1826" i="5"/>
  <c r="X1826" i="5"/>
  <c r="J1826" i="5"/>
  <c r="I1833" i="5"/>
  <c r="R1833" i="5"/>
  <c r="J1833" i="5"/>
  <c r="H1833" i="5"/>
  <c r="F1833" i="5"/>
  <c r="X1833" i="5"/>
  <c r="I1914" i="5"/>
  <c r="H1914" i="5"/>
  <c r="F1914" i="5"/>
  <c r="R1914" i="5"/>
  <c r="J1914" i="5"/>
  <c r="X1914" i="5"/>
  <c r="R1737" i="5"/>
  <c r="H1737" i="5"/>
  <c r="F1737" i="5"/>
  <c r="X1737" i="5"/>
  <c r="J1737" i="5"/>
  <c r="I1737" i="5"/>
  <c r="F1550" i="5"/>
  <c r="H1550" i="5"/>
  <c r="X1550" i="5"/>
  <c r="R1550" i="5"/>
  <c r="J1550" i="5"/>
  <c r="I1550" i="5"/>
  <c r="R1747" i="5"/>
  <c r="J1747" i="5"/>
  <c r="I1747" i="5"/>
  <c r="H1747" i="5"/>
  <c r="F1747" i="5"/>
  <c r="X1747" i="5"/>
  <c r="R1671" i="5"/>
  <c r="J1671" i="5"/>
  <c r="I1671" i="5"/>
  <c r="H1671" i="5"/>
  <c r="F1671" i="5"/>
  <c r="X1671" i="5"/>
  <c r="R1552" i="5"/>
  <c r="J1552" i="5"/>
  <c r="H1552" i="5"/>
  <c r="I1552" i="5"/>
  <c r="X1552" i="5"/>
  <c r="F1552" i="5"/>
  <c r="R1667" i="5"/>
  <c r="J1667" i="5"/>
  <c r="I1667" i="5"/>
  <c r="H1667" i="5"/>
  <c r="F1667" i="5"/>
  <c r="X1667" i="5"/>
  <c r="I1825" i="5"/>
  <c r="R1825" i="5"/>
  <c r="J1825" i="5"/>
  <c r="H1825" i="5"/>
  <c r="F1825" i="5"/>
  <c r="X1825" i="5"/>
  <c r="R1655" i="5"/>
  <c r="J1655" i="5"/>
  <c r="I1655" i="5"/>
  <c r="H1655" i="5"/>
  <c r="F1655" i="5"/>
  <c r="X1655" i="5"/>
  <c r="J1413" i="5"/>
  <c r="I1413" i="5"/>
  <c r="H1413" i="5"/>
  <c r="R1413" i="5"/>
  <c r="F1413" i="5"/>
  <c r="X1413" i="5"/>
  <c r="I1615" i="5"/>
  <c r="H1615" i="5"/>
  <c r="F1615" i="5"/>
  <c r="R1615" i="5"/>
  <c r="J1615" i="5"/>
  <c r="X1615" i="5"/>
  <c r="I1583" i="5"/>
  <c r="H1583" i="5"/>
  <c r="F1583" i="5"/>
  <c r="R1583" i="5"/>
  <c r="J1583" i="5"/>
  <c r="X1583" i="5"/>
  <c r="R1346" i="5"/>
  <c r="X1346" i="5"/>
  <c r="I1346" i="5"/>
  <c r="H1346" i="5"/>
  <c r="J1346" i="5"/>
  <c r="F1346" i="5"/>
  <c r="H1476" i="5"/>
  <c r="F1476" i="5"/>
  <c r="X1476" i="5"/>
  <c r="J1476" i="5"/>
  <c r="I1476" i="5"/>
  <c r="R1476" i="5"/>
  <c r="F1394" i="5"/>
  <c r="R1394" i="5"/>
  <c r="I1394" i="5"/>
  <c r="H1394" i="5"/>
  <c r="X1394" i="5"/>
  <c r="J1394" i="5"/>
  <c r="R1604" i="5"/>
  <c r="J1604" i="5"/>
  <c r="I1604" i="5"/>
  <c r="H1604" i="5"/>
  <c r="F1604" i="5"/>
  <c r="X1604" i="5"/>
  <c r="R1687" i="5"/>
  <c r="J1687" i="5"/>
  <c r="I1687" i="5"/>
  <c r="H1687" i="5"/>
  <c r="F1687" i="5"/>
  <c r="X1687" i="5"/>
  <c r="R1392" i="5"/>
  <c r="J1392" i="5"/>
  <c r="F1392" i="5"/>
  <c r="X1392" i="5"/>
  <c r="I1392" i="5"/>
  <c r="H1392" i="5"/>
  <c r="R1584" i="5"/>
  <c r="J1584" i="5"/>
  <c r="I1584" i="5"/>
  <c r="H1584" i="5"/>
  <c r="F1584" i="5"/>
  <c r="X1584" i="5"/>
  <c r="J1445" i="5"/>
  <c r="H1445" i="5"/>
  <c r="I1445" i="5"/>
  <c r="F1445" i="5"/>
  <c r="R1445" i="5"/>
  <c r="X1445" i="5"/>
  <c r="R1592" i="5"/>
  <c r="J1592" i="5"/>
  <c r="I1592" i="5"/>
  <c r="H1592" i="5"/>
  <c r="F1592" i="5"/>
  <c r="X1592" i="5"/>
  <c r="R1517" i="5"/>
  <c r="J1517" i="5"/>
  <c r="H1517" i="5"/>
  <c r="I1517" i="5"/>
  <c r="F1517" i="5"/>
  <c r="X1517" i="5"/>
  <c r="J1244" i="5"/>
  <c r="I1244" i="5"/>
  <c r="R1244" i="5"/>
  <c r="H1244" i="5"/>
  <c r="X1244" i="5"/>
  <c r="F1244" i="5"/>
  <c r="J1477" i="5"/>
  <c r="H1477" i="5"/>
  <c r="I1477" i="5"/>
  <c r="F1477" i="5"/>
  <c r="R1477" i="5"/>
  <c r="X1477" i="5"/>
  <c r="I1335" i="5"/>
  <c r="H1335" i="5"/>
  <c r="R1335" i="5"/>
  <c r="J1335" i="5"/>
  <c r="F1335" i="5"/>
  <c r="X1335" i="5"/>
  <c r="I1303" i="5"/>
  <c r="H1303" i="5"/>
  <c r="R1303" i="5"/>
  <c r="J1303" i="5"/>
  <c r="F1303" i="5"/>
  <c r="X1303" i="5"/>
  <c r="I1271" i="5"/>
  <c r="H1271" i="5"/>
  <c r="R1271" i="5"/>
  <c r="J1271" i="5"/>
  <c r="F1271" i="5"/>
  <c r="X1271" i="5"/>
  <c r="F1366" i="5"/>
  <c r="R1366" i="5"/>
  <c r="J1366" i="5"/>
  <c r="I1366" i="5"/>
  <c r="H1366" i="5"/>
  <c r="X1366" i="5"/>
  <c r="H1016" i="5"/>
  <c r="F1016" i="5"/>
  <c r="X1016" i="5"/>
  <c r="R1016" i="5"/>
  <c r="I1016" i="5"/>
  <c r="J1016" i="5"/>
  <c r="R1137" i="5"/>
  <c r="J1137" i="5"/>
  <c r="I1137" i="5"/>
  <c r="H1137" i="5"/>
  <c r="X1137" i="5"/>
  <c r="F1137" i="5"/>
  <c r="F1162" i="5"/>
  <c r="X1162" i="5"/>
  <c r="R1162" i="5"/>
  <c r="J1162" i="5"/>
  <c r="I1162" i="5"/>
  <c r="H1162" i="5"/>
  <c r="H1120" i="5"/>
  <c r="F1120" i="5"/>
  <c r="X1120" i="5"/>
  <c r="R1120" i="5"/>
  <c r="I1120" i="5"/>
  <c r="J1120" i="5"/>
  <c r="H1056" i="5"/>
  <c r="F1056" i="5"/>
  <c r="X1056" i="5"/>
  <c r="R1056" i="5"/>
  <c r="I1056" i="5"/>
  <c r="J1056" i="5"/>
  <c r="H992" i="5"/>
  <c r="F992" i="5"/>
  <c r="X992" i="5"/>
  <c r="R992" i="5"/>
  <c r="J992" i="5"/>
  <c r="I992" i="5"/>
  <c r="F1238" i="5"/>
  <c r="X1238" i="5"/>
  <c r="R1238" i="5"/>
  <c r="J1238" i="5"/>
  <c r="H1238" i="5"/>
  <c r="I1238" i="5"/>
  <c r="H988" i="5"/>
  <c r="F988" i="5"/>
  <c r="X988" i="5"/>
  <c r="R988" i="5"/>
  <c r="J988" i="5"/>
  <c r="I988" i="5"/>
  <c r="H1116" i="5"/>
  <c r="F1116" i="5"/>
  <c r="X1116" i="5"/>
  <c r="R1116" i="5"/>
  <c r="J1116" i="5"/>
  <c r="I1116" i="5"/>
  <c r="H1052" i="5"/>
  <c r="F1052" i="5"/>
  <c r="X1052" i="5"/>
  <c r="R1052" i="5"/>
  <c r="J1052" i="5"/>
  <c r="I1052" i="5"/>
  <c r="X932" i="5"/>
  <c r="R932" i="5"/>
  <c r="J932" i="5"/>
  <c r="I932" i="5"/>
  <c r="F932" i="5"/>
  <c r="H932" i="5"/>
  <c r="R914" i="5"/>
  <c r="I914" i="5"/>
  <c r="J914" i="5"/>
  <c r="H914" i="5"/>
  <c r="F914" i="5"/>
  <c r="X914" i="5"/>
  <c r="R870" i="5"/>
  <c r="I870" i="5"/>
  <c r="J870" i="5"/>
  <c r="H870" i="5"/>
  <c r="X870" i="5"/>
  <c r="F870" i="5"/>
  <c r="X863" i="5"/>
  <c r="R863" i="5"/>
  <c r="I863" i="5"/>
  <c r="H863" i="5"/>
  <c r="F863" i="5"/>
  <c r="J863" i="5"/>
  <c r="J1049" i="5"/>
  <c r="I1049" i="5"/>
  <c r="H1049" i="5"/>
  <c r="X1049" i="5"/>
  <c r="R1049" i="5"/>
  <c r="F1049" i="5"/>
  <c r="I669" i="5"/>
  <c r="H669" i="5"/>
  <c r="F669" i="5"/>
  <c r="X669" i="5"/>
  <c r="R669" i="5"/>
  <c r="J669" i="5"/>
  <c r="I637" i="5"/>
  <c r="H637" i="5"/>
  <c r="F637" i="5"/>
  <c r="X637" i="5"/>
  <c r="R637" i="5"/>
  <c r="J637" i="5"/>
  <c r="I605" i="5"/>
  <c r="H605" i="5"/>
  <c r="F605" i="5"/>
  <c r="R605" i="5"/>
  <c r="J605" i="5"/>
  <c r="R595" i="5"/>
  <c r="J595" i="5"/>
  <c r="F595" i="5"/>
  <c r="I595" i="5"/>
  <c r="H595" i="5"/>
  <c r="R583" i="5"/>
  <c r="J583" i="5"/>
  <c r="F583" i="5"/>
  <c r="I583" i="5"/>
  <c r="H583" i="5"/>
  <c r="R567" i="5"/>
  <c r="J567" i="5"/>
  <c r="F567" i="5"/>
  <c r="I567" i="5"/>
  <c r="H567" i="5"/>
  <c r="F529" i="5"/>
  <c r="R529" i="5"/>
  <c r="J529" i="5"/>
  <c r="I529" i="5"/>
  <c r="H529" i="5"/>
  <c r="I486" i="5"/>
  <c r="H486" i="5"/>
  <c r="F486" i="5"/>
  <c r="R486" i="5"/>
  <c r="J486" i="5"/>
  <c r="R467" i="5"/>
  <c r="J467" i="5"/>
  <c r="F467" i="5"/>
  <c r="I467" i="5"/>
  <c r="H467" i="5"/>
  <c r="F521" i="5"/>
  <c r="R521" i="5"/>
  <c r="J521" i="5"/>
  <c r="I521" i="5"/>
  <c r="H521" i="5"/>
  <c r="F469" i="5"/>
  <c r="J469" i="5"/>
  <c r="I469" i="5"/>
  <c r="H469" i="5"/>
  <c r="R469" i="5"/>
  <c r="F541" i="5"/>
  <c r="R541" i="5"/>
  <c r="J541" i="5"/>
  <c r="I541" i="5"/>
  <c r="H541" i="5"/>
  <c r="F509" i="5"/>
  <c r="R509" i="5"/>
  <c r="J509" i="5"/>
  <c r="I509" i="5"/>
  <c r="H509" i="5"/>
  <c r="I466" i="5"/>
  <c r="H466" i="5"/>
  <c r="R466" i="5"/>
  <c r="J466" i="5"/>
  <c r="F466" i="5"/>
  <c r="R378" i="5"/>
  <c r="I378" i="5"/>
  <c r="H378" i="5"/>
  <c r="F378" i="5"/>
  <c r="J378" i="5"/>
  <c r="J340" i="5"/>
  <c r="R340" i="5"/>
  <c r="I340" i="5"/>
  <c r="H340" i="5"/>
  <c r="F340" i="5"/>
  <c r="R394" i="5"/>
  <c r="J394" i="5"/>
  <c r="I394" i="5"/>
  <c r="H394" i="5"/>
  <c r="F394" i="5"/>
  <c r="R374" i="5"/>
  <c r="I374" i="5"/>
  <c r="H374" i="5"/>
  <c r="F374" i="5"/>
  <c r="J374" i="5"/>
  <c r="R355" i="5"/>
  <c r="J355" i="5"/>
  <c r="H355" i="5"/>
  <c r="F355" i="5"/>
  <c r="I355" i="5"/>
  <c r="J324" i="5"/>
  <c r="R324" i="5"/>
  <c r="H324" i="5"/>
  <c r="F324" i="5"/>
  <c r="I324" i="5"/>
  <c r="J300" i="5"/>
  <c r="I300" i="5"/>
  <c r="H300" i="5"/>
  <c r="F300" i="5"/>
  <c r="R300" i="5"/>
  <c r="J292" i="5"/>
  <c r="I292" i="5"/>
  <c r="H292" i="5"/>
  <c r="F292" i="5"/>
  <c r="R292" i="5"/>
  <c r="J284" i="5"/>
  <c r="I284" i="5"/>
  <c r="H284" i="5"/>
  <c r="F284" i="5"/>
  <c r="R284" i="5"/>
  <c r="J276" i="5"/>
  <c r="I276" i="5"/>
  <c r="H276" i="5"/>
  <c r="F276" i="5"/>
  <c r="R276" i="5"/>
  <c r="J268" i="5"/>
  <c r="I268" i="5"/>
  <c r="H268" i="5"/>
  <c r="F268" i="5"/>
  <c r="R268" i="5"/>
  <c r="J260" i="5"/>
  <c r="I260" i="5"/>
  <c r="H260" i="5"/>
  <c r="F260" i="5"/>
  <c r="R260" i="5"/>
  <c r="J252" i="5"/>
  <c r="I252" i="5"/>
  <c r="H252" i="5"/>
  <c r="F252" i="5"/>
  <c r="R252" i="5"/>
  <c r="J244" i="5"/>
  <c r="I244" i="5"/>
  <c r="H244" i="5"/>
  <c r="F244" i="5"/>
  <c r="R244" i="5"/>
  <c r="J236" i="5"/>
  <c r="I236" i="5"/>
  <c r="H236" i="5"/>
  <c r="F236" i="5"/>
  <c r="R236" i="5"/>
  <c r="J228" i="5"/>
  <c r="I228" i="5"/>
  <c r="H228" i="5"/>
  <c r="F228" i="5"/>
  <c r="R228" i="5"/>
  <c r="J132" i="5"/>
  <c r="H132" i="5"/>
  <c r="F132" i="5"/>
  <c r="R132" i="5"/>
  <c r="I132" i="5"/>
  <c r="R402" i="5"/>
  <c r="J402" i="5"/>
  <c r="I402" i="5"/>
  <c r="H402" i="5"/>
  <c r="F402" i="5"/>
  <c r="J204" i="5"/>
  <c r="H204" i="5"/>
  <c r="F204" i="5"/>
  <c r="I204" i="5"/>
  <c r="R204" i="5"/>
  <c r="J116" i="5"/>
  <c r="H116" i="5"/>
  <c r="F116" i="5"/>
  <c r="R116" i="5"/>
  <c r="I116" i="5"/>
  <c r="J104" i="5"/>
  <c r="H104" i="5"/>
  <c r="F104" i="5"/>
  <c r="R104" i="5"/>
  <c r="I104" i="5"/>
  <c r="D74" i="4"/>
  <c r="B46" i="6"/>
  <c r="G46" i="6"/>
  <c r="B26" i="6"/>
  <c r="G26" i="6" s="1"/>
  <c r="G21" i="6"/>
  <c r="B36" i="6"/>
  <c r="G36" i="6" s="1"/>
  <c r="G20" i="6"/>
  <c r="H20" i="6"/>
  <c r="D20" i="6" s="1"/>
  <c r="B45" i="6"/>
  <c r="G45" i="6" s="1"/>
  <c r="H2439" i="5"/>
  <c r="F2439" i="5"/>
  <c r="X2439" i="5"/>
  <c r="R2439" i="5"/>
  <c r="J2439" i="5"/>
  <c r="I2439" i="5"/>
  <c r="F2414" i="5"/>
  <c r="X2414" i="5"/>
  <c r="R2414" i="5"/>
  <c r="J2414" i="5"/>
  <c r="I2414" i="5"/>
  <c r="H2414" i="5"/>
  <c r="J2448" i="5"/>
  <c r="F2448" i="5"/>
  <c r="X2448" i="5"/>
  <c r="I2448" i="5"/>
  <c r="H2448" i="5"/>
  <c r="R2448" i="5"/>
  <c r="B27" i="6"/>
  <c r="G27" i="6" s="1"/>
  <c r="I2427" i="5"/>
  <c r="H2427" i="5"/>
  <c r="F2427" i="5"/>
  <c r="X2427" i="5"/>
  <c r="R2427" i="5"/>
  <c r="J2427" i="5"/>
  <c r="J2378" i="5"/>
  <c r="H2378" i="5"/>
  <c r="F2378" i="5"/>
  <c r="X2378" i="5"/>
  <c r="R2378" i="5"/>
  <c r="I2378" i="5"/>
  <c r="F2287" i="5"/>
  <c r="R2287" i="5"/>
  <c r="I2287" i="5"/>
  <c r="J2287" i="5"/>
  <c r="H2287" i="5"/>
  <c r="X2287" i="5"/>
  <c r="J2192" i="5"/>
  <c r="X2192" i="5"/>
  <c r="R2192" i="5"/>
  <c r="I2192" i="5"/>
  <c r="H2192" i="5"/>
  <c r="F2192" i="5"/>
  <c r="I2135" i="5"/>
  <c r="H2135" i="5"/>
  <c r="F2135" i="5"/>
  <c r="R2135" i="5"/>
  <c r="X2135" i="5"/>
  <c r="J2135" i="5"/>
  <c r="H2266" i="5"/>
  <c r="F2266" i="5"/>
  <c r="X2266" i="5"/>
  <c r="R2266" i="5"/>
  <c r="J2266" i="5"/>
  <c r="I2266" i="5"/>
  <c r="F2222" i="5"/>
  <c r="R2222" i="5"/>
  <c r="J2222" i="5"/>
  <c r="I2222" i="5"/>
  <c r="H2222" i="5"/>
  <c r="X2222" i="5"/>
  <c r="R2172" i="5"/>
  <c r="J2172" i="5"/>
  <c r="I2172" i="5"/>
  <c r="H2172" i="5"/>
  <c r="F2172" i="5"/>
  <c r="X2172" i="5"/>
  <c r="H2114" i="5"/>
  <c r="F2114" i="5"/>
  <c r="X2114" i="5"/>
  <c r="J2114" i="5"/>
  <c r="I2114" i="5"/>
  <c r="R2114" i="5"/>
  <c r="F2098" i="5"/>
  <c r="X2098" i="5"/>
  <c r="I2098" i="5"/>
  <c r="H2098" i="5"/>
  <c r="R2098" i="5"/>
  <c r="J2098" i="5"/>
  <c r="I2151" i="5"/>
  <c r="H2151" i="5"/>
  <c r="F2151" i="5"/>
  <c r="R2151" i="5"/>
  <c r="J2151" i="5"/>
  <c r="X2151" i="5"/>
  <c r="H2238" i="5"/>
  <c r="F2238" i="5"/>
  <c r="X2238" i="5"/>
  <c r="R2238" i="5"/>
  <c r="J2238" i="5"/>
  <c r="I2238" i="5"/>
  <c r="F2086" i="5"/>
  <c r="X2086" i="5"/>
  <c r="R2086" i="5"/>
  <c r="J2086" i="5"/>
  <c r="I2086" i="5"/>
  <c r="H2086" i="5"/>
  <c r="I2091" i="5"/>
  <c r="H2091" i="5"/>
  <c r="F2091" i="5"/>
  <c r="R2091" i="5"/>
  <c r="J2091" i="5"/>
  <c r="X2091" i="5"/>
  <c r="I2055" i="5"/>
  <c r="H2055" i="5"/>
  <c r="F2055" i="5"/>
  <c r="X2055" i="5"/>
  <c r="R2055" i="5"/>
  <c r="J2055" i="5"/>
  <c r="I2139" i="5"/>
  <c r="H2139" i="5"/>
  <c r="F2139" i="5"/>
  <c r="R2139" i="5"/>
  <c r="J2139" i="5"/>
  <c r="X2139" i="5"/>
  <c r="F2078" i="5"/>
  <c r="R2078" i="5"/>
  <c r="J2078" i="5"/>
  <c r="I2078" i="5"/>
  <c r="H2078" i="5"/>
  <c r="X2078" i="5"/>
  <c r="F2070" i="5"/>
  <c r="R2070" i="5"/>
  <c r="J2070" i="5"/>
  <c r="I2070" i="5"/>
  <c r="H2070" i="5"/>
  <c r="X2070" i="5"/>
  <c r="F2062" i="5"/>
  <c r="R2062" i="5"/>
  <c r="J2062" i="5"/>
  <c r="I2062" i="5"/>
  <c r="H2062" i="5"/>
  <c r="X2062" i="5"/>
  <c r="F2054" i="5"/>
  <c r="R2054" i="5"/>
  <c r="J2054" i="5"/>
  <c r="I2054" i="5"/>
  <c r="H2054" i="5"/>
  <c r="X2054" i="5"/>
  <c r="R2026" i="5"/>
  <c r="J2026" i="5"/>
  <c r="I2026" i="5"/>
  <c r="H2026" i="5"/>
  <c r="F2026" i="5"/>
  <c r="X2026" i="5"/>
  <c r="F1872" i="5"/>
  <c r="X1872" i="5"/>
  <c r="R1872" i="5"/>
  <c r="J1872" i="5"/>
  <c r="I1872" i="5"/>
  <c r="H1872" i="5"/>
  <c r="I1934" i="5"/>
  <c r="H1934" i="5"/>
  <c r="F1934" i="5"/>
  <c r="J1934" i="5"/>
  <c r="X1934" i="5"/>
  <c r="R1934" i="5"/>
  <c r="R1966" i="5"/>
  <c r="J1966" i="5"/>
  <c r="I1966" i="5"/>
  <c r="H1966" i="5"/>
  <c r="F1966" i="5"/>
  <c r="X1966" i="5"/>
  <c r="I1861" i="5"/>
  <c r="H1861" i="5"/>
  <c r="F1861" i="5"/>
  <c r="X1861" i="5"/>
  <c r="R1861" i="5"/>
  <c r="J1861" i="5"/>
  <c r="J2263" i="5"/>
  <c r="I2263" i="5"/>
  <c r="H2263" i="5"/>
  <c r="X2263" i="5"/>
  <c r="R2263" i="5"/>
  <c r="F2263" i="5"/>
  <c r="R2034" i="5"/>
  <c r="J2034" i="5"/>
  <c r="I2034" i="5"/>
  <c r="H2034" i="5"/>
  <c r="F2034" i="5"/>
  <c r="X2034" i="5"/>
  <c r="X1819" i="5"/>
  <c r="R1819" i="5"/>
  <c r="F1819" i="5"/>
  <c r="J1819" i="5"/>
  <c r="I1819" i="5"/>
  <c r="H1819" i="5"/>
  <c r="H1803" i="5"/>
  <c r="F1803" i="5"/>
  <c r="X1803" i="5"/>
  <c r="R1803" i="5"/>
  <c r="J1803" i="5"/>
  <c r="I1803" i="5"/>
  <c r="H1771" i="5"/>
  <c r="F1771" i="5"/>
  <c r="X1771" i="5"/>
  <c r="R1771" i="5"/>
  <c r="J1771" i="5"/>
  <c r="I1771" i="5"/>
  <c r="F2082" i="5"/>
  <c r="X2082" i="5"/>
  <c r="R2082" i="5"/>
  <c r="J2082" i="5"/>
  <c r="I2082" i="5"/>
  <c r="H2082" i="5"/>
  <c r="X1880" i="5"/>
  <c r="J1880" i="5"/>
  <c r="R1880" i="5"/>
  <c r="I1880" i="5"/>
  <c r="H1880" i="5"/>
  <c r="F1880" i="5"/>
  <c r="H1763" i="5"/>
  <c r="F1763" i="5"/>
  <c r="X1763" i="5"/>
  <c r="R1763" i="5"/>
  <c r="I1763" i="5"/>
  <c r="J1763" i="5"/>
  <c r="R1745" i="5"/>
  <c r="H1745" i="5"/>
  <c r="F1745" i="5"/>
  <c r="X1745" i="5"/>
  <c r="J1745" i="5"/>
  <c r="I1745" i="5"/>
  <c r="I1722" i="5"/>
  <c r="H1722" i="5"/>
  <c r="F1722" i="5"/>
  <c r="X1722" i="5"/>
  <c r="J1722" i="5"/>
  <c r="R1722" i="5"/>
  <c r="I1706" i="5"/>
  <c r="H1706" i="5"/>
  <c r="F1706" i="5"/>
  <c r="X1706" i="5"/>
  <c r="R1706" i="5"/>
  <c r="J1706" i="5"/>
  <c r="I1690" i="5"/>
  <c r="H1690" i="5"/>
  <c r="F1690" i="5"/>
  <c r="X1690" i="5"/>
  <c r="R1690" i="5"/>
  <c r="J1690" i="5"/>
  <c r="I1674" i="5"/>
  <c r="H1674" i="5"/>
  <c r="F1674" i="5"/>
  <c r="X1674" i="5"/>
  <c r="R1674" i="5"/>
  <c r="J1674" i="5"/>
  <c r="I1658" i="5"/>
  <c r="H1658" i="5"/>
  <c r="F1658" i="5"/>
  <c r="X1658" i="5"/>
  <c r="R1658" i="5"/>
  <c r="J1658" i="5"/>
  <c r="I1642" i="5"/>
  <c r="H1642" i="5"/>
  <c r="F1642" i="5"/>
  <c r="X1642" i="5"/>
  <c r="R1642" i="5"/>
  <c r="J1642" i="5"/>
  <c r="H1626" i="5"/>
  <c r="F1626" i="5"/>
  <c r="X1626" i="5"/>
  <c r="R1626" i="5"/>
  <c r="J1626" i="5"/>
  <c r="I1626" i="5"/>
  <c r="F1610" i="5"/>
  <c r="X1610" i="5"/>
  <c r="R1610" i="5"/>
  <c r="J1610" i="5"/>
  <c r="I1610" i="5"/>
  <c r="H1610" i="5"/>
  <c r="F1594" i="5"/>
  <c r="X1594" i="5"/>
  <c r="R1594" i="5"/>
  <c r="J1594" i="5"/>
  <c r="I1594" i="5"/>
  <c r="H1594" i="5"/>
  <c r="F1578" i="5"/>
  <c r="X1578" i="5"/>
  <c r="R1578" i="5"/>
  <c r="J1578" i="5"/>
  <c r="I1578" i="5"/>
  <c r="H1578" i="5"/>
  <c r="F1562" i="5"/>
  <c r="X1562" i="5"/>
  <c r="R1562" i="5"/>
  <c r="J1562" i="5"/>
  <c r="I1562" i="5"/>
  <c r="H1562" i="5"/>
  <c r="R1846" i="5"/>
  <c r="J1846" i="5"/>
  <c r="I1846" i="5"/>
  <c r="H1846" i="5"/>
  <c r="F1846" i="5"/>
  <c r="X1846" i="5"/>
  <c r="X1742" i="5"/>
  <c r="I1742" i="5"/>
  <c r="J1742" i="5"/>
  <c r="H1742" i="5"/>
  <c r="F1742" i="5"/>
  <c r="R1742" i="5"/>
  <c r="R1624" i="5"/>
  <c r="J1624" i="5"/>
  <c r="I1624" i="5"/>
  <c r="H1624" i="5"/>
  <c r="F1624" i="5"/>
  <c r="X1624" i="5"/>
  <c r="R1699" i="5"/>
  <c r="J1699" i="5"/>
  <c r="I1699" i="5"/>
  <c r="H1699" i="5"/>
  <c r="F1699" i="5"/>
  <c r="X1699" i="5"/>
  <c r="R1663" i="5"/>
  <c r="J1663" i="5"/>
  <c r="I1663" i="5"/>
  <c r="H1663" i="5"/>
  <c r="F1663" i="5"/>
  <c r="X1663" i="5"/>
  <c r="R1691" i="5"/>
  <c r="J1691" i="5"/>
  <c r="I1691" i="5"/>
  <c r="H1691" i="5"/>
  <c r="F1691" i="5"/>
  <c r="X1691" i="5"/>
  <c r="R1548" i="5"/>
  <c r="J1548" i="5"/>
  <c r="H1548" i="5"/>
  <c r="I1548" i="5"/>
  <c r="F1548" i="5"/>
  <c r="X1548" i="5"/>
  <c r="I1611" i="5"/>
  <c r="H1611" i="5"/>
  <c r="F1611" i="5"/>
  <c r="R1611" i="5"/>
  <c r="J1611" i="5"/>
  <c r="X1611" i="5"/>
  <c r="I1579" i="5"/>
  <c r="H1579" i="5"/>
  <c r="F1579" i="5"/>
  <c r="R1579" i="5"/>
  <c r="J1579" i="5"/>
  <c r="X1579" i="5"/>
  <c r="R1338" i="5"/>
  <c r="H1338" i="5"/>
  <c r="F1338" i="5"/>
  <c r="X1338" i="5"/>
  <c r="J1338" i="5"/>
  <c r="I1338" i="5"/>
  <c r="R1572" i="5"/>
  <c r="J1572" i="5"/>
  <c r="I1572" i="5"/>
  <c r="H1572" i="5"/>
  <c r="F1572" i="5"/>
  <c r="X1572" i="5"/>
  <c r="R1360" i="5"/>
  <c r="J1360" i="5"/>
  <c r="H1360" i="5"/>
  <c r="F1360" i="5"/>
  <c r="I1360" i="5"/>
  <c r="X1360" i="5"/>
  <c r="F1399" i="5"/>
  <c r="R1399" i="5"/>
  <c r="J1399" i="5"/>
  <c r="I1399" i="5"/>
  <c r="X1399" i="5"/>
  <c r="H1399" i="5"/>
  <c r="I1528" i="5"/>
  <c r="H1528" i="5"/>
  <c r="F1528" i="5"/>
  <c r="X1528" i="5"/>
  <c r="R1528" i="5"/>
  <c r="J1528" i="5"/>
  <c r="X1134" i="5"/>
  <c r="H1134" i="5"/>
  <c r="F1134" i="5"/>
  <c r="R1134" i="5"/>
  <c r="I1134" i="5"/>
  <c r="J1134" i="5"/>
  <c r="J1627" i="5"/>
  <c r="I1627" i="5"/>
  <c r="H1627" i="5"/>
  <c r="F1627" i="5"/>
  <c r="X1627" i="5"/>
  <c r="R1627" i="5"/>
  <c r="R1560" i="5"/>
  <c r="J1560" i="5"/>
  <c r="I1560" i="5"/>
  <c r="H1560" i="5"/>
  <c r="F1560" i="5"/>
  <c r="X1560" i="5"/>
  <c r="H1207" i="5"/>
  <c r="R1207" i="5"/>
  <c r="J1207" i="5"/>
  <c r="I1207" i="5"/>
  <c r="F1207" i="5"/>
  <c r="X1207" i="5"/>
  <c r="H1108" i="5"/>
  <c r="F1108" i="5"/>
  <c r="X1108" i="5"/>
  <c r="R1108" i="5"/>
  <c r="I1108" i="5"/>
  <c r="J1108" i="5"/>
  <c r="H1044" i="5"/>
  <c r="F1044" i="5"/>
  <c r="X1044" i="5"/>
  <c r="R1044" i="5"/>
  <c r="I1044" i="5"/>
  <c r="J1044" i="5"/>
  <c r="F1398" i="5"/>
  <c r="R1398" i="5"/>
  <c r="J1398" i="5"/>
  <c r="I1398" i="5"/>
  <c r="H1398" i="5"/>
  <c r="X1398" i="5"/>
  <c r="R1368" i="5"/>
  <c r="J1368" i="5"/>
  <c r="H1368" i="5"/>
  <c r="F1368" i="5"/>
  <c r="X1368" i="5"/>
  <c r="I1368" i="5"/>
  <c r="I1323" i="5"/>
  <c r="H1323" i="5"/>
  <c r="R1323" i="5"/>
  <c r="J1323" i="5"/>
  <c r="F1323" i="5"/>
  <c r="X1323" i="5"/>
  <c r="I1291" i="5"/>
  <c r="H1291" i="5"/>
  <c r="R1291" i="5"/>
  <c r="J1291" i="5"/>
  <c r="F1291" i="5"/>
  <c r="X1291" i="5"/>
  <c r="I1259" i="5"/>
  <c r="H1259" i="5"/>
  <c r="R1259" i="5"/>
  <c r="J1259" i="5"/>
  <c r="F1259" i="5"/>
  <c r="X1259" i="5"/>
  <c r="F1350" i="5"/>
  <c r="R1350" i="5"/>
  <c r="J1350" i="5"/>
  <c r="I1350" i="5"/>
  <c r="H1350" i="5"/>
  <c r="X1350" i="5"/>
  <c r="F1330" i="5"/>
  <c r="X1330" i="5"/>
  <c r="R1330" i="5"/>
  <c r="J1330" i="5"/>
  <c r="I1330" i="5"/>
  <c r="H1330" i="5"/>
  <c r="F1322" i="5"/>
  <c r="X1322" i="5"/>
  <c r="R1322" i="5"/>
  <c r="J1322" i="5"/>
  <c r="I1322" i="5"/>
  <c r="H1322" i="5"/>
  <c r="F1314" i="5"/>
  <c r="X1314" i="5"/>
  <c r="R1314" i="5"/>
  <c r="J1314" i="5"/>
  <c r="I1314" i="5"/>
  <c r="H1314" i="5"/>
  <c r="F1306" i="5"/>
  <c r="X1306" i="5"/>
  <c r="R1306" i="5"/>
  <c r="J1306" i="5"/>
  <c r="I1306" i="5"/>
  <c r="H1306" i="5"/>
  <c r="F1298" i="5"/>
  <c r="X1298" i="5"/>
  <c r="R1298" i="5"/>
  <c r="J1298" i="5"/>
  <c r="I1298" i="5"/>
  <c r="H1298" i="5"/>
  <c r="F1290" i="5"/>
  <c r="X1290" i="5"/>
  <c r="R1290" i="5"/>
  <c r="J1290" i="5"/>
  <c r="I1290" i="5"/>
  <c r="H1290" i="5"/>
  <c r="F1282" i="5"/>
  <c r="X1282" i="5"/>
  <c r="R1282" i="5"/>
  <c r="J1282" i="5"/>
  <c r="I1282" i="5"/>
  <c r="H1282" i="5"/>
  <c r="F1274" i="5"/>
  <c r="X1274" i="5"/>
  <c r="R1274" i="5"/>
  <c r="J1274" i="5"/>
  <c r="I1274" i="5"/>
  <c r="H1274" i="5"/>
  <c r="H1012" i="5"/>
  <c r="F1012" i="5"/>
  <c r="X1012" i="5"/>
  <c r="R1012" i="5"/>
  <c r="J1012" i="5"/>
  <c r="I1012" i="5"/>
  <c r="H1231" i="5"/>
  <c r="R1231" i="5"/>
  <c r="J1231" i="5"/>
  <c r="F1231" i="5"/>
  <c r="X1231" i="5"/>
  <c r="I1231" i="5"/>
  <c r="X911" i="5"/>
  <c r="R911" i="5"/>
  <c r="I911" i="5"/>
  <c r="H911" i="5"/>
  <c r="F911" i="5"/>
  <c r="J911" i="5"/>
  <c r="X900" i="5"/>
  <c r="R900" i="5"/>
  <c r="I900" i="5"/>
  <c r="F900" i="5"/>
  <c r="J900" i="5"/>
  <c r="H900" i="5"/>
  <c r="H1004" i="5"/>
  <c r="F1004" i="5"/>
  <c r="X1004" i="5"/>
  <c r="R1004" i="5"/>
  <c r="J1004" i="5"/>
  <c r="I1004" i="5"/>
  <c r="X895" i="5"/>
  <c r="R895" i="5"/>
  <c r="I895" i="5"/>
  <c r="H895" i="5"/>
  <c r="F895" i="5"/>
  <c r="J895" i="5"/>
  <c r="J1033" i="5"/>
  <c r="I1033" i="5"/>
  <c r="H1033" i="5"/>
  <c r="X1033" i="5"/>
  <c r="R1033" i="5"/>
  <c r="F1033" i="5"/>
  <c r="J1081" i="5"/>
  <c r="I1081" i="5"/>
  <c r="H1081" i="5"/>
  <c r="X1081" i="5"/>
  <c r="R1081" i="5"/>
  <c r="F1081" i="5"/>
  <c r="X912" i="5"/>
  <c r="R912" i="5"/>
  <c r="J912" i="5"/>
  <c r="I912" i="5"/>
  <c r="F912" i="5"/>
  <c r="H912" i="5"/>
  <c r="R858" i="5"/>
  <c r="I858" i="5"/>
  <c r="H858" i="5"/>
  <c r="X858" i="5"/>
  <c r="J858" i="5"/>
  <c r="F858" i="5"/>
  <c r="J823" i="5"/>
  <c r="I823" i="5"/>
  <c r="X823" i="5"/>
  <c r="F823" i="5"/>
  <c r="R823" i="5"/>
  <c r="H823" i="5"/>
  <c r="X868" i="5"/>
  <c r="R868" i="5"/>
  <c r="I868" i="5"/>
  <c r="F868" i="5"/>
  <c r="J868" i="5"/>
  <c r="H868" i="5"/>
  <c r="X907" i="5"/>
  <c r="R907" i="5"/>
  <c r="I907" i="5"/>
  <c r="J907" i="5"/>
  <c r="H907" i="5"/>
  <c r="F907" i="5"/>
  <c r="J695" i="5"/>
  <c r="I695" i="5"/>
  <c r="X695" i="5"/>
  <c r="F695" i="5"/>
  <c r="R695" i="5"/>
  <c r="H695" i="5"/>
  <c r="I665" i="5"/>
  <c r="H665" i="5"/>
  <c r="F665" i="5"/>
  <c r="X665" i="5"/>
  <c r="R665" i="5"/>
  <c r="J665" i="5"/>
  <c r="I633" i="5"/>
  <c r="H633" i="5"/>
  <c r="F633" i="5"/>
  <c r="X633" i="5"/>
  <c r="R633" i="5"/>
  <c r="J633" i="5"/>
  <c r="I601" i="5"/>
  <c r="H601" i="5"/>
  <c r="F601" i="5"/>
  <c r="R601" i="5"/>
  <c r="J601" i="5"/>
  <c r="R591" i="5"/>
  <c r="J591" i="5"/>
  <c r="F591" i="5"/>
  <c r="I591" i="5"/>
  <c r="H591" i="5"/>
  <c r="H577" i="5"/>
  <c r="F577" i="5"/>
  <c r="R577" i="5"/>
  <c r="J577" i="5"/>
  <c r="I577" i="5"/>
  <c r="I534" i="5"/>
  <c r="H534" i="5"/>
  <c r="F534" i="5"/>
  <c r="R534" i="5"/>
  <c r="J534" i="5"/>
  <c r="F537" i="5"/>
  <c r="R537" i="5"/>
  <c r="J537" i="5"/>
  <c r="I537" i="5"/>
  <c r="H537" i="5"/>
  <c r="I538" i="5"/>
  <c r="H538" i="5"/>
  <c r="J538" i="5"/>
  <c r="F538" i="5"/>
  <c r="R538" i="5"/>
  <c r="I522" i="5"/>
  <c r="H522" i="5"/>
  <c r="J522" i="5"/>
  <c r="F522" i="5"/>
  <c r="R522" i="5"/>
  <c r="I506" i="5"/>
  <c r="H506" i="5"/>
  <c r="J506" i="5"/>
  <c r="F506" i="5"/>
  <c r="R506" i="5"/>
  <c r="I490" i="5"/>
  <c r="H490" i="5"/>
  <c r="J490" i="5"/>
  <c r="F490" i="5"/>
  <c r="R490" i="5"/>
  <c r="R398" i="5"/>
  <c r="J398" i="5"/>
  <c r="I398" i="5"/>
  <c r="H398" i="5"/>
  <c r="F398" i="5"/>
  <c r="R362" i="5"/>
  <c r="I362" i="5"/>
  <c r="H362" i="5"/>
  <c r="F362" i="5"/>
  <c r="J362" i="5"/>
  <c r="J184" i="5"/>
  <c r="H184" i="5"/>
  <c r="F184" i="5"/>
  <c r="R184" i="5"/>
  <c r="I184" i="5"/>
  <c r="J328" i="5"/>
  <c r="F328" i="5"/>
  <c r="R328" i="5"/>
  <c r="I328" i="5"/>
  <c r="H328" i="5"/>
  <c r="J220" i="5"/>
  <c r="I220" i="5"/>
  <c r="H220" i="5"/>
  <c r="F220" i="5"/>
  <c r="R220" i="5"/>
  <c r="J176" i="5"/>
  <c r="H176" i="5"/>
  <c r="F176" i="5"/>
  <c r="R176" i="5"/>
  <c r="I176" i="5"/>
  <c r="F2422" i="5"/>
  <c r="X2422" i="5"/>
  <c r="R2422" i="5"/>
  <c r="I2422" i="5"/>
  <c r="H2422" i="5"/>
  <c r="J2422" i="5"/>
  <c r="R2396" i="5"/>
  <c r="J2396" i="5"/>
  <c r="I2396" i="5"/>
  <c r="F2396" i="5"/>
  <c r="X2396" i="5"/>
  <c r="H2396" i="5"/>
  <c r="H2331" i="5"/>
  <c r="F2331" i="5"/>
  <c r="X2331" i="5"/>
  <c r="R2331" i="5"/>
  <c r="I2331" i="5"/>
  <c r="J2331" i="5"/>
  <c r="H2327" i="5"/>
  <c r="F2327" i="5"/>
  <c r="X2327" i="5"/>
  <c r="I2327" i="5"/>
  <c r="R2327" i="5"/>
  <c r="J2327" i="5"/>
  <c r="I2292" i="5"/>
  <c r="J2292" i="5"/>
  <c r="H2292" i="5"/>
  <c r="F2292" i="5"/>
  <c r="X2292" i="5"/>
  <c r="R2292" i="5"/>
  <c r="X2290" i="5"/>
  <c r="R2290" i="5"/>
  <c r="I2290" i="5"/>
  <c r="J2290" i="5"/>
  <c r="H2290" i="5"/>
  <c r="F2290" i="5"/>
  <c r="H2123" i="5"/>
  <c r="F2123" i="5"/>
  <c r="X2123" i="5"/>
  <c r="R2123" i="5"/>
  <c r="J2123" i="5"/>
  <c r="I2123" i="5"/>
  <c r="R2281" i="5"/>
  <c r="I2281" i="5"/>
  <c r="H2281" i="5"/>
  <c r="F2281" i="5"/>
  <c r="X2281" i="5"/>
  <c r="J2281" i="5"/>
  <c r="I2099" i="5"/>
  <c r="H2099" i="5"/>
  <c r="F2099" i="5"/>
  <c r="R2099" i="5"/>
  <c r="J2099" i="5"/>
  <c r="X2099" i="5"/>
  <c r="R1958" i="5"/>
  <c r="J1958" i="5"/>
  <c r="I1958" i="5"/>
  <c r="H1958" i="5"/>
  <c r="F1958" i="5"/>
  <c r="X1958" i="5"/>
  <c r="I1837" i="5"/>
  <c r="F1837" i="5"/>
  <c r="X1837" i="5"/>
  <c r="R1837" i="5"/>
  <c r="J1837" i="5"/>
  <c r="H1837" i="5"/>
  <c r="R1970" i="5"/>
  <c r="J1970" i="5"/>
  <c r="I1970" i="5"/>
  <c r="H1970" i="5"/>
  <c r="F1970" i="5"/>
  <c r="X1970" i="5"/>
  <c r="X1888" i="5"/>
  <c r="J1888" i="5"/>
  <c r="R1888" i="5"/>
  <c r="I1888" i="5"/>
  <c r="H1888" i="5"/>
  <c r="F1888" i="5"/>
  <c r="J1796" i="5"/>
  <c r="I1796" i="5"/>
  <c r="H1796" i="5"/>
  <c r="F1796" i="5"/>
  <c r="X1796" i="5"/>
  <c r="R1796" i="5"/>
  <c r="J1788" i="5"/>
  <c r="I1788" i="5"/>
  <c r="H1788" i="5"/>
  <c r="F1788" i="5"/>
  <c r="X1788" i="5"/>
  <c r="R1788" i="5"/>
  <c r="J1780" i="5"/>
  <c r="I1780" i="5"/>
  <c r="H1780" i="5"/>
  <c r="F1780" i="5"/>
  <c r="X1780" i="5"/>
  <c r="R1780" i="5"/>
  <c r="I1726" i="5"/>
  <c r="H1726" i="5"/>
  <c r="F1726" i="5"/>
  <c r="X1726" i="5"/>
  <c r="J1726" i="5"/>
  <c r="R1726" i="5"/>
  <c r="I1694" i="5"/>
  <c r="H1694" i="5"/>
  <c r="F1694" i="5"/>
  <c r="X1694" i="5"/>
  <c r="J1694" i="5"/>
  <c r="R1694" i="5"/>
  <c r="I1646" i="5"/>
  <c r="H1646" i="5"/>
  <c r="F1646" i="5"/>
  <c r="X1646" i="5"/>
  <c r="R1646" i="5"/>
  <c r="J1646" i="5"/>
  <c r="F1614" i="5"/>
  <c r="X1614" i="5"/>
  <c r="R1614" i="5"/>
  <c r="J1614" i="5"/>
  <c r="I1614" i="5"/>
  <c r="H1614" i="5"/>
  <c r="F1582" i="5"/>
  <c r="X1582" i="5"/>
  <c r="R1582" i="5"/>
  <c r="J1582" i="5"/>
  <c r="I1582" i="5"/>
  <c r="H1582" i="5"/>
  <c r="R1659" i="5"/>
  <c r="J1659" i="5"/>
  <c r="I1659" i="5"/>
  <c r="H1659" i="5"/>
  <c r="F1659" i="5"/>
  <c r="X1659" i="5"/>
  <c r="R1679" i="5"/>
  <c r="J1679" i="5"/>
  <c r="I1679" i="5"/>
  <c r="H1679" i="5"/>
  <c r="F1679" i="5"/>
  <c r="X1679" i="5"/>
  <c r="I1571" i="5"/>
  <c r="H1571" i="5"/>
  <c r="F1571" i="5"/>
  <c r="R1571" i="5"/>
  <c r="J1571" i="5"/>
  <c r="X1571" i="5"/>
  <c r="R1485" i="5"/>
  <c r="J1485" i="5"/>
  <c r="H1485" i="5"/>
  <c r="I1485" i="5"/>
  <c r="F1485" i="5"/>
  <c r="X1485" i="5"/>
  <c r="H1456" i="5"/>
  <c r="F1456" i="5"/>
  <c r="X1456" i="5"/>
  <c r="I1456" i="5"/>
  <c r="R1456" i="5"/>
  <c r="J1456" i="5"/>
  <c r="I1532" i="5"/>
  <c r="H1532" i="5"/>
  <c r="F1532" i="5"/>
  <c r="X1532" i="5"/>
  <c r="J1532" i="5"/>
  <c r="R1532" i="5"/>
  <c r="R1612" i="5"/>
  <c r="J1612" i="5"/>
  <c r="I1612" i="5"/>
  <c r="H1612" i="5"/>
  <c r="F1612" i="5"/>
  <c r="X1612" i="5"/>
  <c r="J1461" i="5"/>
  <c r="H1461" i="5"/>
  <c r="I1461" i="5"/>
  <c r="F1461" i="5"/>
  <c r="R1461" i="5"/>
  <c r="X1461" i="5"/>
  <c r="H1235" i="5"/>
  <c r="F1235" i="5"/>
  <c r="X1235" i="5"/>
  <c r="R1235" i="5"/>
  <c r="J1235" i="5"/>
  <c r="I1235" i="5"/>
  <c r="H1171" i="5"/>
  <c r="F1171" i="5"/>
  <c r="X1171" i="5"/>
  <c r="R1171" i="5"/>
  <c r="J1171" i="5"/>
  <c r="I1171" i="5"/>
  <c r="R1501" i="5"/>
  <c r="J1501" i="5"/>
  <c r="H1501" i="5"/>
  <c r="I1501" i="5"/>
  <c r="F1501" i="5"/>
  <c r="X1501" i="5"/>
  <c r="F1386" i="5"/>
  <c r="R1386" i="5"/>
  <c r="J1386" i="5"/>
  <c r="I1386" i="5"/>
  <c r="H1386" i="5"/>
  <c r="X1386" i="5"/>
  <c r="R1596" i="5"/>
  <c r="J1596" i="5"/>
  <c r="I1596" i="5"/>
  <c r="H1596" i="5"/>
  <c r="F1596" i="5"/>
  <c r="X1596" i="5"/>
  <c r="F1174" i="5"/>
  <c r="X1174" i="5"/>
  <c r="R1174" i="5"/>
  <c r="J1174" i="5"/>
  <c r="H1174" i="5"/>
  <c r="I1174" i="5"/>
  <c r="H1092" i="5"/>
  <c r="F1092" i="5"/>
  <c r="X1092" i="5"/>
  <c r="R1092" i="5"/>
  <c r="I1092" i="5"/>
  <c r="J1092" i="5"/>
  <c r="H1028" i="5"/>
  <c r="F1028" i="5"/>
  <c r="X1028" i="5"/>
  <c r="R1028" i="5"/>
  <c r="J1028" i="5"/>
  <c r="I1028" i="5"/>
  <c r="F1407" i="5"/>
  <c r="R1407" i="5"/>
  <c r="J1407" i="5"/>
  <c r="I1407" i="5"/>
  <c r="X1407" i="5"/>
  <c r="H1407" i="5"/>
  <c r="I1331" i="5"/>
  <c r="H1331" i="5"/>
  <c r="R1331" i="5"/>
  <c r="J1331" i="5"/>
  <c r="F1331" i="5"/>
  <c r="X1331" i="5"/>
  <c r="I1299" i="5"/>
  <c r="H1299" i="5"/>
  <c r="R1299" i="5"/>
  <c r="J1299" i="5"/>
  <c r="F1299" i="5"/>
  <c r="X1299" i="5"/>
  <c r="I1267" i="5"/>
  <c r="H1267" i="5"/>
  <c r="R1267" i="5"/>
  <c r="J1267" i="5"/>
  <c r="F1267" i="5"/>
  <c r="X1267" i="5"/>
  <c r="F1202" i="5"/>
  <c r="X1202" i="5"/>
  <c r="J1202" i="5"/>
  <c r="I1202" i="5"/>
  <c r="H1202" i="5"/>
  <c r="R1202" i="5"/>
  <c r="H1128" i="5"/>
  <c r="F1128" i="5"/>
  <c r="X1128" i="5"/>
  <c r="R1128" i="5"/>
  <c r="J1128" i="5"/>
  <c r="I1128" i="5"/>
  <c r="H1096" i="5"/>
  <c r="F1096" i="5"/>
  <c r="X1096" i="5"/>
  <c r="R1096" i="5"/>
  <c r="J1096" i="5"/>
  <c r="I1096" i="5"/>
  <c r="H1064" i="5"/>
  <c r="F1064" i="5"/>
  <c r="X1064" i="5"/>
  <c r="R1064" i="5"/>
  <c r="J1064" i="5"/>
  <c r="I1064" i="5"/>
  <c r="R1588" i="5"/>
  <c r="J1588" i="5"/>
  <c r="I1588" i="5"/>
  <c r="H1588" i="5"/>
  <c r="F1588" i="5"/>
  <c r="X1588" i="5"/>
  <c r="R1384" i="5"/>
  <c r="J1384" i="5"/>
  <c r="H1384" i="5"/>
  <c r="F1384" i="5"/>
  <c r="X1384" i="5"/>
  <c r="I1384" i="5"/>
  <c r="X927" i="5"/>
  <c r="R927" i="5"/>
  <c r="I927" i="5"/>
  <c r="H927" i="5"/>
  <c r="F927" i="5"/>
  <c r="J927" i="5"/>
  <c r="H1195" i="5"/>
  <c r="J1195" i="5"/>
  <c r="I1195" i="5"/>
  <c r="F1195" i="5"/>
  <c r="X1195" i="5"/>
  <c r="R1195" i="5"/>
  <c r="F972" i="5"/>
  <c r="X972" i="5"/>
  <c r="R972" i="5"/>
  <c r="J972" i="5"/>
  <c r="I972" i="5"/>
  <c r="H972" i="5"/>
  <c r="R930" i="5"/>
  <c r="I930" i="5"/>
  <c r="J930" i="5"/>
  <c r="H930" i="5"/>
  <c r="F930" i="5"/>
  <c r="X930" i="5"/>
  <c r="J985" i="5"/>
  <c r="I985" i="5"/>
  <c r="H985" i="5"/>
  <c r="X985" i="5"/>
  <c r="R985" i="5"/>
  <c r="F985" i="5"/>
  <c r="F837" i="5"/>
  <c r="X837" i="5"/>
  <c r="R837" i="5"/>
  <c r="I837" i="5"/>
  <c r="J837" i="5"/>
  <c r="H837" i="5"/>
  <c r="I657" i="5"/>
  <c r="H657" i="5"/>
  <c r="F657" i="5"/>
  <c r="X657" i="5"/>
  <c r="R657" i="5"/>
  <c r="J657" i="5"/>
  <c r="X675" i="5"/>
  <c r="R675" i="5"/>
  <c r="J675" i="5"/>
  <c r="I675" i="5"/>
  <c r="H675" i="5"/>
  <c r="F675" i="5"/>
  <c r="X659" i="5"/>
  <c r="R659" i="5"/>
  <c r="J659" i="5"/>
  <c r="I659" i="5"/>
  <c r="H659" i="5"/>
  <c r="F659" i="5"/>
  <c r="X643" i="5"/>
  <c r="R643" i="5"/>
  <c r="J643" i="5"/>
  <c r="I643" i="5"/>
  <c r="H643" i="5"/>
  <c r="F643" i="5"/>
  <c r="X627" i="5"/>
  <c r="R627" i="5"/>
  <c r="J627" i="5"/>
  <c r="I627" i="5"/>
  <c r="H627" i="5"/>
  <c r="F627" i="5"/>
  <c r="R611" i="5"/>
  <c r="J611" i="5"/>
  <c r="I611" i="5"/>
  <c r="H611" i="5"/>
  <c r="F611" i="5"/>
  <c r="I502" i="5"/>
  <c r="H502" i="5"/>
  <c r="F502" i="5"/>
  <c r="R502" i="5"/>
  <c r="J502" i="5"/>
  <c r="F2418" i="5"/>
  <c r="X2418" i="5"/>
  <c r="R2418" i="5"/>
  <c r="J2418" i="5"/>
  <c r="I2418" i="5"/>
  <c r="H2418" i="5"/>
  <c r="J2468" i="5"/>
  <c r="I2468" i="5"/>
  <c r="R2468" i="5"/>
  <c r="H2468" i="5"/>
  <c r="F2468" i="5"/>
  <c r="X2468" i="5"/>
  <c r="I2407" i="5"/>
  <c r="H2407" i="5"/>
  <c r="F2407" i="5"/>
  <c r="J2407" i="5"/>
  <c r="X2407" i="5"/>
  <c r="R2407" i="5"/>
  <c r="I2431" i="5"/>
  <c r="H2431" i="5"/>
  <c r="F2431" i="5"/>
  <c r="X2431" i="5"/>
  <c r="J2431" i="5"/>
  <c r="R2431" i="5"/>
  <c r="H2347" i="5"/>
  <c r="F2347" i="5"/>
  <c r="X2347" i="5"/>
  <c r="R2347" i="5"/>
  <c r="J2347" i="5"/>
  <c r="I2347" i="5"/>
  <c r="I2111" i="5"/>
  <c r="H2111" i="5"/>
  <c r="F2111" i="5"/>
  <c r="R2111" i="5"/>
  <c r="J2111" i="5"/>
  <c r="X2111" i="5"/>
  <c r="X1738" i="5"/>
  <c r="I1738" i="5"/>
  <c r="R1738" i="5"/>
  <c r="J1738" i="5"/>
  <c r="H1738" i="5"/>
  <c r="F1738" i="5"/>
  <c r="R1711" i="5"/>
  <c r="J1711" i="5"/>
  <c r="I1711" i="5"/>
  <c r="H1711" i="5"/>
  <c r="F1711" i="5"/>
  <c r="X1711" i="5"/>
  <c r="R1675" i="5"/>
  <c r="J1675" i="5"/>
  <c r="I1675" i="5"/>
  <c r="H1675" i="5"/>
  <c r="F1675" i="5"/>
  <c r="X1675" i="5"/>
  <c r="J1401" i="5"/>
  <c r="I1401" i="5"/>
  <c r="R1401" i="5"/>
  <c r="H1401" i="5"/>
  <c r="F1401" i="5"/>
  <c r="X1401" i="5"/>
  <c r="I1295" i="5"/>
  <c r="H1295" i="5"/>
  <c r="R1295" i="5"/>
  <c r="J1295" i="5"/>
  <c r="F1295" i="5"/>
  <c r="X1295" i="5"/>
  <c r="F964" i="5"/>
  <c r="X964" i="5"/>
  <c r="R964" i="5"/>
  <c r="I964" i="5"/>
  <c r="H964" i="5"/>
  <c r="J964" i="5"/>
  <c r="F960" i="5"/>
  <c r="X960" i="5"/>
  <c r="R960" i="5"/>
  <c r="H960" i="5"/>
  <c r="J960" i="5"/>
  <c r="I960" i="5"/>
  <c r="X884" i="5"/>
  <c r="R884" i="5"/>
  <c r="I884" i="5"/>
  <c r="F884" i="5"/>
  <c r="J884" i="5"/>
  <c r="H884" i="5"/>
  <c r="I677" i="5"/>
  <c r="H677" i="5"/>
  <c r="F677" i="5"/>
  <c r="X677" i="5"/>
  <c r="R677" i="5"/>
  <c r="J677" i="5"/>
  <c r="I645" i="5"/>
  <c r="H645" i="5"/>
  <c r="F645" i="5"/>
  <c r="X645" i="5"/>
  <c r="R645" i="5"/>
  <c r="J645" i="5"/>
  <c r="I518" i="5"/>
  <c r="H518" i="5"/>
  <c r="F518" i="5"/>
  <c r="R518" i="5"/>
  <c r="J518" i="5"/>
  <c r="F493" i="5"/>
  <c r="R493" i="5"/>
  <c r="J493" i="5"/>
  <c r="I493" i="5"/>
  <c r="H493" i="5"/>
  <c r="R442" i="5"/>
  <c r="J442" i="5"/>
  <c r="I442" i="5"/>
  <c r="H442" i="5"/>
  <c r="F442" i="5"/>
  <c r="R410" i="5"/>
  <c r="J410" i="5"/>
  <c r="I410" i="5"/>
  <c r="H410" i="5"/>
  <c r="F410" i="5"/>
  <c r="J216" i="5"/>
  <c r="I216" i="5"/>
  <c r="H216" i="5"/>
  <c r="F216" i="5"/>
  <c r="R216" i="5"/>
  <c r="J120" i="5"/>
  <c r="H120" i="5"/>
  <c r="F120" i="5"/>
  <c r="R120" i="5"/>
  <c r="I120" i="5"/>
  <c r="J140" i="5"/>
  <c r="H140" i="5"/>
  <c r="F140" i="5"/>
  <c r="I140" i="5"/>
  <c r="R140" i="5"/>
  <c r="J192" i="5"/>
  <c r="H192" i="5"/>
  <c r="F192" i="5"/>
  <c r="R192" i="5"/>
  <c r="I192" i="5"/>
  <c r="A25" i="6"/>
  <c r="B51" i="4"/>
  <c r="A35" i="6" s="1"/>
  <c r="F46" i="6"/>
  <c r="H46" i="6" s="1"/>
  <c r="D46" i="6" s="1"/>
  <c r="F36" i="6"/>
  <c r="H36" i="6" s="1"/>
  <c r="D36" i="6" s="1"/>
  <c r="J2479" i="5"/>
  <c r="I2479" i="5"/>
  <c r="X2479" i="5"/>
  <c r="R2479" i="5"/>
  <c r="H2479" i="5"/>
  <c r="F2479" i="5"/>
  <c r="F2410" i="5"/>
  <c r="X2410" i="5"/>
  <c r="R2410" i="5"/>
  <c r="J2410" i="5"/>
  <c r="I2410" i="5"/>
  <c r="H2410" i="5"/>
  <c r="J2491" i="5"/>
  <c r="I2491" i="5"/>
  <c r="H2491" i="5"/>
  <c r="F2491" i="5"/>
  <c r="X2491" i="5"/>
  <c r="R2491" i="5"/>
  <c r="I2403" i="5"/>
  <c r="H2403" i="5"/>
  <c r="F2403" i="5"/>
  <c r="R2403" i="5"/>
  <c r="J2403" i="5"/>
  <c r="X2403" i="5"/>
  <c r="H2387" i="5"/>
  <c r="I2387" i="5"/>
  <c r="F2387" i="5"/>
  <c r="R2387" i="5"/>
  <c r="J2387" i="5"/>
  <c r="X2387" i="5"/>
  <c r="R2404" i="5"/>
  <c r="J2404" i="5"/>
  <c r="I2404" i="5"/>
  <c r="H2404" i="5"/>
  <c r="F2404" i="5"/>
  <c r="X2404" i="5"/>
  <c r="F2398" i="5"/>
  <c r="X2398" i="5"/>
  <c r="R2398" i="5"/>
  <c r="J2398" i="5"/>
  <c r="I2398" i="5"/>
  <c r="H2398" i="5"/>
  <c r="J2370" i="5"/>
  <c r="H2370" i="5"/>
  <c r="F2370" i="5"/>
  <c r="X2370" i="5"/>
  <c r="R2370" i="5"/>
  <c r="I2370" i="5"/>
  <c r="F2470" i="5"/>
  <c r="X2470" i="5"/>
  <c r="R2470" i="5"/>
  <c r="J2470" i="5"/>
  <c r="I2470" i="5"/>
  <c r="H2470" i="5"/>
  <c r="H2339" i="5"/>
  <c r="F2339" i="5"/>
  <c r="X2339" i="5"/>
  <c r="R2339" i="5"/>
  <c r="J2339" i="5"/>
  <c r="I2339" i="5"/>
  <c r="F2315" i="5"/>
  <c r="X2315" i="5"/>
  <c r="R2315" i="5"/>
  <c r="H2315" i="5"/>
  <c r="I2315" i="5"/>
  <c r="J2315" i="5"/>
  <c r="R2424" i="5"/>
  <c r="J2424" i="5"/>
  <c r="I2424" i="5"/>
  <c r="H2424" i="5"/>
  <c r="F2424" i="5"/>
  <c r="X2424" i="5"/>
  <c r="J2344" i="5"/>
  <c r="I2344" i="5"/>
  <c r="H2344" i="5"/>
  <c r="X2344" i="5"/>
  <c r="F2344" i="5"/>
  <c r="R2344" i="5"/>
  <c r="I2276" i="5"/>
  <c r="H2276" i="5"/>
  <c r="R2276" i="5"/>
  <c r="J2276" i="5"/>
  <c r="F2276" i="5"/>
  <c r="X2276" i="5"/>
  <c r="H2262" i="5"/>
  <c r="F2262" i="5"/>
  <c r="X2262" i="5"/>
  <c r="R2262" i="5"/>
  <c r="J2262" i="5"/>
  <c r="I2262" i="5"/>
  <c r="I2131" i="5"/>
  <c r="H2131" i="5"/>
  <c r="F2131" i="5"/>
  <c r="X2131" i="5"/>
  <c r="R2131" i="5"/>
  <c r="J2131" i="5"/>
  <c r="H2119" i="5"/>
  <c r="X2119" i="5"/>
  <c r="R2119" i="5"/>
  <c r="J2119" i="5"/>
  <c r="I2119" i="5"/>
  <c r="F2119" i="5"/>
  <c r="R2136" i="5"/>
  <c r="J2136" i="5"/>
  <c r="I2136" i="5"/>
  <c r="H2136" i="5"/>
  <c r="X2136" i="5"/>
  <c r="F2136" i="5"/>
  <c r="F2050" i="5"/>
  <c r="X2050" i="5"/>
  <c r="R2050" i="5"/>
  <c r="J2050" i="5"/>
  <c r="I2050" i="5"/>
  <c r="H2050" i="5"/>
  <c r="H2219" i="5"/>
  <c r="X2219" i="5"/>
  <c r="R2219" i="5"/>
  <c r="J2219" i="5"/>
  <c r="I2219" i="5"/>
  <c r="F2219" i="5"/>
  <c r="I2103" i="5"/>
  <c r="H2103" i="5"/>
  <c r="F2103" i="5"/>
  <c r="R2103" i="5"/>
  <c r="J2103" i="5"/>
  <c r="X2103" i="5"/>
  <c r="R2076" i="5"/>
  <c r="J2076" i="5"/>
  <c r="H2076" i="5"/>
  <c r="F2076" i="5"/>
  <c r="X2076" i="5"/>
  <c r="I2076" i="5"/>
  <c r="R2148" i="5"/>
  <c r="J2148" i="5"/>
  <c r="I2148" i="5"/>
  <c r="H2148" i="5"/>
  <c r="F2148" i="5"/>
  <c r="X2148" i="5"/>
  <c r="R2006" i="5"/>
  <c r="J2006" i="5"/>
  <c r="I2006" i="5"/>
  <c r="H2006" i="5"/>
  <c r="F2006" i="5"/>
  <c r="X2006" i="5"/>
  <c r="F1868" i="5"/>
  <c r="X1868" i="5"/>
  <c r="R1868" i="5"/>
  <c r="J1868" i="5"/>
  <c r="I1868" i="5"/>
  <c r="H1868" i="5"/>
  <c r="R1986" i="5"/>
  <c r="J1986" i="5"/>
  <c r="I1986" i="5"/>
  <c r="H1986" i="5"/>
  <c r="F1986" i="5"/>
  <c r="X1986" i="5"/>
  <c r="R1954" i="5"/>
  <c r="I1954" i="5"/>
  <c r="H1954" i="5"/>
  <c r="F1954" i="5"/>
  <c r="J1954" i="5"/>
  <c r="X1954" i="5"/>
  <c r="I1817" i="5"/>
  <c r="X1817" i="5"/>
  <c r="R1817" i="5"/>
  <c r="J1817" i="5"/>
  <c r="H1817" i="5"/>
  <c r="F1817" i="5"/>
  <c r="H1799" i="5"/>
  <c r="F1799" i="5"/>
  <c r="X1799" i="5"/>
  <c r="R1799" i="5"/>
  <c r="J1799" i="5"/>
  <c r="I1799" i="5"/>
  <c r="I1950" i="5"/>
  <c r="H1950" i="5"/>
  <c r="F1950" i="5"/>
  <c r="R1950" i="5"/>
  <c r="J1950" i="5"/>
  <c r="X1950" i="5"/>
  <c r="I1938" i="5"/>
  <c r="H1938" i="5"/>
  <c r="F1938" i="5"/>
  <c r="R1938" i="5"/>
  <c r="J1938" i="5"/>
  <c r="X1938" i="5"/>
  <c r="X1812" i="5"/>
  <c r="I1812" i="5"/>
  <c r="H1812" i="5"/>
  <c r="F1812" i="5"/>
  <c r="R1812" i="5"/>
  <c r="J1812" i="5"/>
  <c r="H1755" i="5"/>
  <c r="F1755" i="5"/>
  <c r="X1755" i="5"/>
  <c r="R1755" i="5"/>
  <c r="J1755" i="5"/>
  <c r="I1755" i="5"/>
  <c r="R1739" i="5"/>
  <c r="J1739" i="5"/>
  <c r="I1739" i="5"/>
  <c r="H1739" i="5"/>
  <c r="F1739" i="5"/>
  <c r="X1739" i="5"/>
  <c r="I1744" i="5"/>
  <c r="X1744" i="5"/>
  <c r="R1744" i="5"/>
  <c r="J1744" i="5"/>
  <c r="H1744" i="5"/>
  <c r="F1744" i="5"/>
  <c r="R1651" i="5"/>
  <c r="J1651" i="5"/>
  <c r="I1651" i="5"/>
  <c r="H1651" i="5"/>
  <c r="F1651" i="5"/>
  <c r="X1651" i="5"/>
  <c r="J1409" i="5"/>
  <c r="I1409" i="5"/>
  <c r="X1409" i="5"/>
  <c r="R1409" i="5"/>
  <c r="H1409" i="5"/>
  <c r="F1409" i="5"/>
  <c r="J1421" i="5"/>
  <c r="I1421" i="5"/>
  <c r="H1421" i="5"/>
  <c r="R1421" i="5"/>
  <c r="F1421" i="5"/>
  <c r="X1421" i="5"/>
  <c r="J1405" i="5"/>
  <c r="I1405" i="5"/>
  <c r="H1405" i="5"/>
  <c r="R1405" i="5"/>
  <c r="F1405" i="5"/>
  <c r="X1405" i="5"/>
  <c r="I1599" i="5"/>
  <c r="H1599" i="5"/>
  <c r="F1599" i="5"/>
  <c r="R1599" i="5"/>
  <c r="J1599" i="5"/>
  <c r="X1599" i="5"/>
  <c r="I1567" i="5"/>
  <c r="H1567" i="5"/>
  <c r="F1567" i="5"/>
  <c r="R1567" i="5"/>
  <c r="J1567" i="5"/>
  <c r="X1567" i="5"/>
  <c r="R1719" i="5"/>
  <c r="J1719" i="5"/>
  <c r="I1719" i="5"/>
  <c r="H1719" i="5"/>
  <c r="F1719" i="5"/>
  <c r="X1719" i="5"/>
  <c r="F1374" i="5"/>
  <c r="R1374" i="5"/>
  <c r="X1374" i="5"/>
  <c r="J1374" i="5"/>
  <c r="I1374" i="5"/>
  <c r="H1374" i="5"/>
  <c r="I1375" i="5"/>
  <c r="H1375" i="5"/>
  <c r="X1375" i="5"/>
  <c r="R1375" i="5"/>
  <c r="J1375" i="5"/>
  <c r="F1375" i="5"/>
  <c r="I1544" i="5"/>
  <c r="H1544" i="5"/>
  <c r="F1544" i="5"/>
  <c r="X1544" i="5"/>
  <c r="R1544" i="5"/>
  <c r="J1544" i="5"/>
  <c r="H1243" i="5"/>
  <c r="R1243" i="5"/>
  <c r="I1243" i="5"/>
  <c r="F1243" i="5"/>
  <c r="J1243" i="5"/>
  <c r="X1243" i="5"/>
  <c r="H1211" i="5"/>
  <c r="R1211" i="5"/>
  <c r="I1211" i="5"/>
  <c r="X1211" i="5"/>
  <c r="F1211" i="5"/>
  <c r="J1211" i="5"/>
  <c r="H1179" i="5"/>
  <c r="R1179" i="5"/>
  <c r="I1179" i="5"/>
  <c r="J1179" i="5"/>
  <c r="F1179" i="5"/>
  <c r="X1179" i="5"/>
  <c r="R1608" i="5"/>
  <c r="J1608" i="5"/>
  <c r="I1608" i="5"/>
  <c r="H1608" i="5"/>
  <c r="F1608" i="5"/>
  <c r="X1608" i="5"/>
  <c r="R1521" i="5"/>
  <c r="J1521" i="5"/>
  <c r="H1521" i="5"/>
  <c r="F1521" i="5"/>
  <c r="X1521" i="5"/>
  <c r="I1521" i="5"/>
  <c r="R1580" i="5"/>
  <c r="J1580" i="5"/>
  <c r="I1580" i="5"/>
  <c r="H1580" i="5"/>
  <c r="F1580" i="5"/>
  <c r="X1580" i="5"/>
  <c r="H1436" i="5"/>
  <c r="X1436" i="5"/>
  <c r="R1436" i="5"/>
  <c r="F1436" i="5"/>
  <c r="J1436" i="5"/>
  <c r="I1436" i="5"/>
  <c r="J1228" i="5"/>
  <c r="I1228" i="5"/>
  <c r="F1228" i="5"/>
  <c r="X1228" i="5"/>
  <c r="R1228" i="5"/>
  <c r="H1228" i="5"/>
  <c r="J1196" i="5"/>
  <c r="I1196" i="5"/>
  <c r="F1196" i="5"/>
  <c r="X1196" i="5"/>
  <c r="R1196" i="5"/>
  <c r="H1196" i="5"/>
  <c r="J1164" i="5"/>
  <c r="I1164" i="5"/>
  <c r="F1164" i="5"/>
  <c r="X1164" i="5"/>
  <c r="R1164" i="5"/>
  <c r="H1164" i="5"/>
  <c r="H1215" i="5"/>
  <c r="I1215" i="5"/>
  <c r="F1215" i="5"/>
  <c r="X1215" i="5"/>
  <c r="J1215" i="5"/>
  <c r="R1215" i="5"/>
  <c r="F1378" i="5"/>
  <c r="R1378" i="5"/>
  <c r="I1378" i="5"/>
  <c r="H1378" i="5"/>
  <c r="X1378" i="5"/>
  <c r="J1378" i="5"/>
  <c r="X1146" i="5"/>
  <c r="J1146" i="5"/>
  <c r="I1146" i="5"/>
  <c r="H1146" i="5"/>
  <c r="R1146" i="5"/>
  <c r="F1146" i="5"/>
  <c r="R1564" i="5"/>
  <c r="J1564" i="5"/>
  <c r="I1564" i="5"/>
  <c r="H1564" i="5"/>
  <c r="F1564" i="5"/>
  <c r="X1564" i="5"/>
  <c r="I1496" i="5"/>
  <c r="H1496" i="5"/>
  <c r="F1496" i="5"/>
  <c r="X1496" i="5"/>
  <c r="R1496" i="5"/>
  <c r="J1496" i="5"/>
  <c r="H1124" i="5"/>
  <c r="F1124" i="5"/>
  <c r="X1124" i="5"/>
  <c r="R1124" i="5"/>
  <c r="I1124" i="5"/>
  <c r="J1124" i="5"/>
  <c r="I1319" i="5"/>
  <c r="H1319" i="5"/>
  <c r="R1319" i="5"/>
  <c r="J1319" i="5"/>
  <c r="F1319" i="5"/>
  <c r="X1319" i="5"/>
  <c r="I1287" i="5"/>
  <c r="H1287" i="5"/>
  <c r="R1287" i="5"/>
  <c r="J1287" i="5"/>
  <c r="F1287" i="5"/>
  <c r="X1287" i="5"/>
  <c r="I1255" i="5"/>
  <c r="H1255" i="5"/>
  <c r="R1255" i="5"/>
  <c r="J1255" i="5"/>
  <c r="F1255" i="5"/>
  <c r="X1255" i="5"/>
  <c r="R1647" i="5"/>
  <c r="J1647" i="5"/>
  <c r="I1647" i="5"/>
  <c r="H1647" i="5"/>
  <c r="F1647" i="5"/>
  <c r="X1647" i="5"/>
  <c r="F1194" i="5"/>
  <c r="X1194" i="5"/>
  <c r="R1194" i="5"/>
  <c r="J1194" i="5"/>
  <c r="I1194" i="5"/>
  <c r="H1194" i="5"/>
  <c r="F1226" i="5"/>
  <c r="X1226" i="5"/>
  <c r="R1226" i="5"/>
  <c r="J1226" i="5"/>
  <c r="I1226" i="5"/>
  <c r="H1226" i="5"/>
  <c r="H1088" i="5"/>
  <c r="F1088" i="5"/>
  <c r="X1088" i="5"/>
  <c r="R1088" i="5"/>
  <c r="I1088" i="5"/>
  <c r="J1088" i="5"/>
  <c r="H1024" i="5"/>
  <c r="F1024" i="5"/>
  <c r="X1024" i="5"/>
  <c r="R1024" i="5"/>
  <c r="J1024" i="5"/>
  <c r="I1024" i="5"/>
  <c r="F1206" i="5"/>
  <c r="X1206" i="5"/>
  <c r="R1206" i="5"/>
  <c r="J1206" i="5"/>
  <c r="H1206" i="5"/>
  <c r="I1206" i="5"/>
  <c r="H1084" i="5"/>
  <c r="F1084" i="5"/>
  <c r="X1084" i="5"/>
  <c r="R1084" i="5"/>
  <c r="J1084" i="5"/>
  <c r="I1084" i="5"/>
  <c r="F1266" i="5"/>
  <c r="X1266" i="5"/>
  <c r="R1266" i="5"/>
  <c r="J1266" i="5"/>
  <c r="I1266" i="5"/>
  <c r="H1266" i="5"/>
  <c r="F968" i="5"/>
  <c r="X968" i="5"/>
  <c r="R968" i="5"/>
  <c r="J968" i="5"/>
  <c r="I968" i="5"/>
  <c r="H968" i="5"/>
  <c r="J989" i="5"/>
  <c r="I989" i="5"/>
  <c r="H989" i="5"/>
  <c r="X989" i="5"/>
  <c r="F989" i="5"/>
  <c r="R989" i="5"/>
  <c r="J1065" i="5"/>
  <c r="I1065" i="5"/>
  <c r="H1065" i="5"/>
  <c r="X1065" i="5"/>
  <c r="R1065" i="5"/>
  <c r="F1065" i="5"/>
  <c r="R866" i="5"/>
  <c r="I866" i="5"/>
  <c r="H866" i="5"/>
  <c r="F866" i="5"/>
  <c r="X866" i="5"/>
  <c r="J866" i="5"/>
  <c r="X859" i="5"/>
  <c r="R859" i="5"/>
  <c r="I859" i="5"/>
  <c r="J859" i="5"/>
  <c r="H859" i="5"/>
  <c r="F859" i="5"/>
  <c r="H980" i="5"/>
  <c r="F980" i="5"/>
  <c r="X980" i="5"/>
  <c r="R980" i="5"/>
  <c r="J980" i="5"/>
  <c r="I980" i="5"/>
  <c r="X879" i="5"/>
  <c r="R879" i="5"/>
  <c r="I879" i="5"/>
  <c r="H879" i="5"/>
  <c r="F879" i="5"/>
  <c r="J879" i="5"/>
  <c r="I653" i="5"/>
  <c r="H653" i="5"/>
  <c r="F653" i="5"/>
  <c r="X653" i="5"/>
  <c r="R653" i="5"/>
  <c r="J653" i="5"/>
  <c r="I621" i="5"/>
  <c r="H621" i="5"/>
  <c r="F621" i="5"/>
  <c r="X621" i="5"/>
  <c r="R621" i="5"/>
  <c r="J621" i="5"/>
  <c r="R575" i="5"/>
  <c r="J575" i="5"/>
  <c r="F575" i="5"/>
  <c r="I575" i="5"/>
  <c r="H575" i="5"/>
  <c r="F545" i="5"/>
  <c r="R545" i="5"/>
  <c r="J545" i="5"/>
  <c r="I545" i="5"/>
  <c r="H545" i="5"/>
  <c r="F473" i="5"/>
  <c r="R473" i="5"/>
  <c r="J473" i="5"/>
  <c r="I473" i="5"/>
  <c r="H473" i="5"/>
  <c r="F517" i="5"/>
  <c r="R517" i="5"/>
  <c r="H517" i="5"/>
  <c r="J517" i="5"/>
  <c r="I517" i="5"/>
  <c r="R475" i="5"/>
  <c r="J475" i="5"/>
  <c r="F475" i="5"/>
  <c r="I475" i="5"/>
  <c r="H475" i="5"/>
  <c r="F525" i="5"/>
  <c r="R525" i="5"/>
  <c r="J525" i="5"/>
  <c r="I525" i="5"/>
  <c r="H525" i="5"/>
  <c r="F477" i="5"/>
  <c r="R477" i="5"/>
  <c r="J477" i="5"/>
  <c r="I477" i="5"/>
  <c r="H477" i="5"/>
  <c r="H585" i="5"/>
  <c r="F585" i="5"/>
  <c r="R585" i="5"/>
  <c r="J585" i="5"/>
  <c r="I585" i="5"/>
  <c r="R346" i="5"/>
  <c r="I346" i="5"/>
  <c r="H346" i="5"/>
  <c r="F346" i="5"/>
  <c r="J346" i="5"/>
  <c r="R366" i="5"/>
  <c r="I366" i="5"/>
  <c r="H366" i="5"/>
  <c r="F366" i="5"/>
  <c r="J366" i="5"/>
  <c r="R390" i="5"/>
  <c r="J390" i="5"/>
  <c r="I390" i="5"/>
  <c r="H390" i="5"/>
  <c r="F390" i="5"/>
  <c r="R386" i="5"/>
  <c r="J386" i="5"/>
  <c r="I386" i="5"/>
  <c r="H386" i="5"/>
  <c r="F386" i="5"/>
  <c r="R367" i="5"/>
  <c r="J367" i="5"/>
  <c r="H367" i="5"/>
  <c r="I367" i="5"/>
  <c r="F367" i="5"/>
  <c r="R342" i="5"/>
  <c r="I342" i="5"/>
  <c r="H342" i="5"/>
  <c r="F342" i="5"/>
  <c r="J342" i="5"/>
  <c r="J296" i="5"/>
  <c r="I296" i="5"/>
  <c r="H296" i="5"/>
  <c r="F296" i="5"/>
  <c r="R296" i="5"/>
  <c r="J288" i="5"/>
  <c r="I288" i="5"/>
  <c r="H288" i="5"/>
  <c r="F288" i="5"/>
  <c r="R288" i="5"/>
  <c r="J280" i="5"/>
  <c r="I280" i="5"/>
  <c r="H280" i="5"/>
  <c r="F280" i="5"/>
  <c r="R280" i="5"/>
  <c r="J272" i="5"/>
  <c r="I272" i="5"/>
  <c r="H272" i="5"/>
  <c r="F272" i="5"/>
  <c r="R272" i="5"/>
  <c r="J264" i="5"/>
  <c r="I264" i="5"/>
  <c r="H264" i="5"/>
  <c r="F264" i="5"/>
  <c r="R264" i="5"/>
  <c r="J256" i="5"/>
  <c r="I256" i="5"/>
  <c r="H256" i="5"/>
  <c r="F256" i="5"/>
  <c r="R256" i="5"/>
  <c r="J248" i="5"/>
  <c r="I248" i="5"/>
  <c r="H248" i="5"/>
  <c r="F248" i="5"/>
  <c r="R248" i="5"/>
  <c r="J240" i="5"/>
  <c r="I240" i="5"/>
  <c r="H240" i="5"/>
  <c r="F240" i="5"/>
  <c r="R240" i="5"/>
  <c r="J232" i="5"/>
  <c r="I232" i="5"/>
  <c r="H232" i="5"/>
  <c r="F232" i="5"/>
  <c r="R232" i="5"/>
  <c r="J224" i="5"/>
  <c r="I224" i="5"/>
  <c r="H224" i="5"/>
  <c r="F224" i="5"/>
  <c r="R224" i="5"/>
  <c r="R382" i="5"/>
  <c r="I382" i="5"/>
  <c r="H382" i="5"/>
  <c r="F382" i="5"/>
  <c r="J382" i="5"/>
  <c r="R359" i="5"/>
  <c r="J359" i="5"/>
  <c r="H359" i="5"/>
  <c r="F359" i="5"/>
  <c r="I359" i="5"/>
  <c r="J196" i="5"/>
  <c r="H196" i="5"/>
  <c r="F196" i="5"/>
  <c r="R196" i="5"/>
  <c r="I196" i="5"/>
  <c r="J208" i="5"/>
  <c r="H208" i="5"/>
  <c r="F208" i="5"/>
  <c r="I208" i="5"/>
  <c r="R208" i="5"/>
  <c r="J144" i="5"/>
  <c r="H144" i="5"/>
  <c r="F144" i="5"/>
  <c r="R144" i="5"/>
  <c r="I144" i="5"/>
  <c r="J2487" i="5"/>
  <c r="I2487" i="5"/>
  <c r="X2487" i="5"/>
  <c r="R2487" i="5"/>
  <c r="H2487" i="5"/>
  <c r="F2487" i="5"/>
  <c r="H2467" i="5"/>
  <c r="R2467" i="5"/>
  <c r="J2467" i="5"/>
  <c r="I2467" i="5"/>
  <c r="F2467" i="5"/>
  <c r="X2467" i="5"/>
  <c r="J2500" i="5"/>
  <c r="I2500" i="5"/>
  <c r="H2500" i="5"/>
  <c r="R2500" i="5"/>
  <c r="F2500" i="5"/>
  <c r="I2419" i="5"/>
  <c r="H2419" i="5"/>
  <c r="F2419" i="5"/>
  <c r="X2419" i="5"/>
  <c r="R2419" i="5"/>
  <c r="J2419" i="5"/>
  <c r="I2269" i="5"/>
  <c r="H2269" i="5"/>
  <c r="F2269" i="5"/>
  <c r="X2269" i="5"/>
  <c r="R2269" i="5"/>
  <c r="J2269" i="5"/>
  <c r="J2259" i="5"/>
  <c r="I2259" i="5"/>
  <c r="H2259" i="5"/>
  <c r="X2259" i="5"/>
  <c r="R2259" i="5"/>
  <c r="F2259" i="5"/>
  <c r="F2226" i="5"/>
  <c r="R2226" i="5"/>
  <c r="J2226" i="5"/>
  <c r="I2226" i="5"/>
  <c r="H2226" i="5"/>
  <c r="X2226" i="5"/>
  <c r="F2214" i="5"/>
  <c r="R2214" i="5"/>
  <c r="J2214" i="5"/>
  <c r="I2214" i="5"/>
  <c r="H2214" i="5"/>
  <c r="X2214" i="5"/>
  <c r="H2127" i="5"/>
  <c r="F2127" i="5"/>
  <c r="J2127" i="5"/>
  <c r="I2127" i="5"/>
  <c r="X2127" i="5"/>
  <c r="R2127" i="5"/>
  <c r="F2102" i="5"/>
  <c r="X2102" i="5"/>
  <c r="I2102" i="5"/>
  <c r="H2102" i="5"/>
  <c r="J2102" i="5"/>
  <c r="R2102" i="5"/>
  <c r="R1994" i="5"/>
  <c r="J1994" i="5"/>
  <c r="I1994" i="5"/>
  <c r="H1994" i="5"/>
  <c r="F1994" i="5"/>
  <c r="X1994" i="5"/>
  <c r="I1865" i="5"/>
  <c r="H1865" i="5"/>
  <c r="F1865" i="5"/>
  <c r="X1865" i="5"/>
  <c r="R1865" i="5"/>
  <c r="J1865" i="5"/>
  <c r="I1942" i="5"/>
  <c r="H1942" i="5"/>
  <c r="F1942" i="5"/>
  <c r="R1942" i="5"/>
  <c r="J1942" i="5"/>
  <c r="X1942" i="5"/>
  <c r="R2022" i="5"/>
  <c r="J2022" i="5"/>
  <c r="I2022" i="5"/>
  <c r="H2022" i="5"/>
  <c r="F2022" i="5"/>
  <c r="X2022" i="5"/>
  <c r="X1904" i="5"/>
  <c r="J1904" i="5"/>
  <c r="R1904" i="5"/>
  <c r="I1904" i="5"/>
  <c r="H1904" i="5"/>
  <c r="F1904" i="5"/>
  <c r="H1779" i="5"/>
  <c r="F1779" i="5"/>
  <c r="X1779" i="5"/>
  <c r="R1779" i="5"/>
  <c r="J1779" i="5"/>
  <c r="I1779" i="5"/>
  <c r="I1821" i="5"/>
  <c r="J1821" i="5"/>
  <c r="H1821" i="5"/>
  <c r="F1821" i="5"/>
  <c r="X1821" i="5"/>
  <c r="R1821" i="5"/>
  <c r="I1910" i="5"/>
  <c r="H1910" i="5"/>
  <c r="F1910" i="5"/>
  <c r="R1910" i="5"/>
  <c r="J1910" i="5"/>
  <c r="X1910" i="5"/>
  <c r="J1804" i="5"/>
  <c r="I1804" i="5"/>
  <c r="H1804" i="5"/>
  <c r="F1804" i="5"/>
  <c r="X1804" i="5"/>
  <c r="R1804" i="5"/>
  <c r="J1800" i="5"/>
  <c r="I1800" i="5"/>
  <c r="H1800" i="5"/>
  <c r="F1800" i="5"/>
  <c r="X1800" i="5"/>
  <c r="R1800" i="5"/>
  <c r="J1792" i="5"/>
  <c r="I1792" i="5"/>
  <c r="H1792" i="5"/>
  <c r="F1792" i="5"/>
  <c r="X1792" i="5"/>
  <c r="R1792" i="5"/>
  <c r="J1784" i="5"/>
  <c r="I1784" i="5"/>
  <c r="H1784" i="5"/>
  <c r="F1784" i="5"/>
  <c r="X1784" i="5"/>
  <c r="R1784" i="5"/>
  <c r="J1776" i="5"/>
  <c r="I1776" i="5"/>
  <c r="H1776" i="5"/>
  <c r="F1776" i="5"/>
  <c r="X1776" i="5"/>
  <c r="R1776" i="5"/>
  <c r="I1710" i="5"/>
  <c r="H1710" i="5"/>
  <c r="F1710" i="5"/>
  <c r="X1710" i="5"/>
  <c r="R1710" i="5"/>
  <c r="J1710" i="5"/>
  <c r="I1678" i="5"/>
  <c r="H1678" i="5"/>
  <c r="F1678" i="5"/>
  <c r="X1678" i="5"/>
  <c r="R1678" i="5"/>
  <c r="J1678" i="5"/>
  <c r="I1662" i="5"/>
  <c r="H1662" i="5"/>
  <c r="F1662" i="5"/>
  <c r="X1662" i="5"/>
  <c r="J1662" i="5"/>
  <c r="R1662" i="5"/>
  <c r="I1630" i="5"/>
  <c r="H1630" i="5"/>
  <c r="F1630" i="5"/>
  <c r="X1630" i="5"/>
  <c r="J1630" i="5"/>
  <c r="R1630" i="5"/>
  <c r="F1598" i="5"/>
  <c r="X1598" i="5"/>
  <c r="R1598" i="5"/>
  <c r="J1598" i="5"/>
  <c r="I1598" i="5"/>
  <c r="H1598" i="5"/>
  <c r="F1566" i="5"/>
  <c r="X1566" i="5"/>
  <c r="R1566" i="5"/>
  <c r="J1566" i="5"/>
  <c r="I1566" i="5"/>
  <c r="H1566" i="5"/>
  <c r="R1862" i="5"/>
  <c r="J1862" i="5"/>
  <c r="I1862" i="5"/>
  <c r="H1862" i="5"/>
  <c r="F1862" i="5"/>
  <c r="X1862" i="5"/>
  <c r="J1772" i="5"/>
  <c r="I1772" i="5"/>
  <c r="H1772" i="5"/>
  <c r="F1772" i="5"/>
  <c r="X1772" i="5"/>
  <c r="R1772" i="5"/>
  <c r="I1603" i="5"/>
  <c r="H1603" i="5"/>
  <c r="F1603" i="5"/>
  <c r="R1603" i="5"/>
  <c r="J1603" i="5"/>
  <c r="X1603" i="5"/>
  <c r="I1536" i="5"/>
  <c r="H1536" i="5"/>
  <c r="F1536" i="5"/>
  <c r="X1536" i="5"/>
  <c r="J1536" i="5"/>
  <c r="R1536" i="5"/>
  <c r="I1391" i="5"/>
  <c r="H1391" i="5"/>
  <c r="X1391" i="5"/>
  <c r="F1391" i="5"/>
  <c r="R1391" i="5"/>
  <c r="J1391" i="5"/>
  <c r="H1203" i="5"/>
  <c r="F1203" i="5"/>
  <c r="X1203" i="5"/>
  <c r="R1203" i="5"/>
  <c r="J1203" i="5"/>
  <c r="I1203" i="5"/>
  <c r="R1376" i="5"/>
  <c r="J1376" i="5"/>
  <c r="I1376" i="5"/>
  <c r="H1376" i="5"/>
  <c r="F1376" i="5"/>
  <c r="X1376" i="5"/>
  <c r="F1234" i="5"/>
  <c r="X1234" i="5"/>
  <c r="J1234" i="5"/>
  <c r="I1234" i="5"/>
  <c r="H1234" i="5"/>
  <c r="R1234" i="5"/>
  <c r="H1112" i="5"/>
  <c r="F1112" i="5"/>
  <c r="X1112" i="5"/>
  <c r="R1112" i="5"/>
  <c r="J1112" i="5"/>
  <c r="I1112" i="5"/>
  <c r="H1080" i="5"/>
  <c r="F1080" i="5"/>
  <c r="X1080" i="5"/>
  <c r="R1080" i="5"/>
  <c r="J1080" i="5"/>
  <c r="I1080" i="5"/>
  <c r="H1048" i="5"/>
  <c r="F1048" i="5"/>
  <c r="X1048" i="5"/>
  <c r="R1048" i="5"/>
  <c r="J1048" i="5"/>
  <c r="I1048" i="5"/>
  <c r="H1032" i="5"/>
  <c r="F1032" i="5"/>
  <c r="X1032" i="5"/>
  <c r="R1032" i="5"/>
  <c r="J1032" i="5"/>
  <c r="I1032" i="5"/>
  <c r="R1489" i="5"/>
  <c r="J1489" i="5"/>
  <c r="H1489" i="5"/>
  <c r="F1489" i="5"/>
  <c r="X1489" i="5"/>
  <c r="I1489" i="5"/>
  <c r="X916" i="5"/>
  <c r="R916" i="5"/>
  <c r="I916" i="5"/>
  <c r="F916" i="5"/>
  <c r="J916" i="5"/>
  <c r="H916" i="5"/>
  <c r="F956" i="5"/>
  <c r="X956" i="5"/>
  <c r="R956" i="5"/>
  <c r="I956" i="5"/>
  <c r="J956" i="5"/>
  <c r="H956" i="5"/>
  <c r="X871" i="5"/>
  <c r="R871" i="5"/>
  <c r="I871" i="5"/>
  <c r="H871" i="5"/>
  <c r="F871" i="5"/>
  <c r="J871" i="5"/>
  <c r="R874" i="5"/>
  <c r="I874" i="5"/>
  <c r="H874" i="5"/>
  <c r="X874" i="5"/>
  <c r="J874" i="5"/>
  <c r="F874" i="5"/>
  <c r="F853" i="5"/>
  <c r="X853" i="5"/>
  <c r="R853" i="5"/>
  <c r="I853" i="5"/>
  <c r="J853" i="5"/>
  <c r="H853" i="5"/>
  <c r="H818" i="5"/>
  <c r="X818" i="5"/>
  <c r="R818" i="5"/>
  <c r="J818" i="5"/>
  <c r="I818" i="5"/>
  <c r="F818" i="5"/>
  <c r="I625" i="5"/>
  <c r="H625" i="5"/>
  <c r="F625" i="5"/>
  <c r="X625" i="5"/>
  <c r="R625" i="5"/>
  <c r="J625" i="5"/>
  <c r="J687" i="5"/>
  <c r="I687" i="5"/>
  <c r="X687" i="5"/>
  <c r="R687" i="5"/>
  <c r="H687" i="5"/>
  <c r="F687" i="5"/>
  <c r="X667" i="5"/>
  <c r="R667" i="5"/>
  <c r="J667" i="5"/>
  <c r="I667" i="5"/>
  <c r="H667" i="5"/>
  <c r="F667" i="5"/>
  <c r="X651" i="5"/>
  <c r="R651" i="5"/>
  <c r="J651" i="5"/>
  <c r="I651" i="5"/>
  <c r="H651" i="5"/>
  <c r="F651" i="5"/>
  <c r="X635" i="5"/>
  <c r="R635" i="5"/>
  <c r="J635" i="5"/>
  <c r="I635" i="5"/>
  <c r="H635" i="5"/>
  <c r="F635" i="5"/>
  <c r="X619" i="5"/>
  <c r="R619" i="5"/>
  <c r="J619" i="5"/>
  <c r="I619" i="5"/>
  <c r="H619" i="5"/>
  <c r="F619" i="5"/>
  <c r="R603" i="5"/>
  <c r="J603" i="5"/>
  <c r="I603" i="5"/>
  <c r="H603" i="5"/>
  <c r="F603" i="5"/>
  <c r="H565" i="5"/>
  <c r="F565" i="5"/>
  <c r="R565" i="5"/>
  <c r="J565" i="5"/>
  <c r="I565" i="5"/>
  <c r="F501" i="5"/>
  <c r="R501" i="5"/>
  <c r="H501" i="5"/>
  <c r="J501" i="5"/>
  <c r="I501" i="5"/>
  <c r="H557" i="5"/>
  <c r="F557" i="5"/>
  <c r="R557" i="5"/>
  <c r="J557" i="5"/>
  <c r="I557" i="5"/>
  <c r="I462" i="5"/>
  <c r="R462" i="5"/>
  <c r="J462" i="5"/>
  <c r="H462" i="5"/>
  <c r="F462" i="5"/>
  <c r="R460" i="5"/>
  <c r="J460" i="5"/>
  <c r="I460" i="5"/>
  <c r="H460" i="5"/>
  <c r="F460" i="5"/>
  <c r="R375" i="5"/>
  <c r="J375" i="5"/>
  <c r="H375" i="5"/>
  <c r="I375" i="5"/>
  <c r="F375" i="5"/>
  <c r="J124" i="5"/>
  <c r="H124" i="5"/>
  <c r="F124" i="5"/>
  <c r="R124" i="5"/>
  <c r="I124" i="5"/>
  <c r="H2463" i="5"/>
  <c r="I2463" i="5"/>
  <c r="F2463" i="5"/>
  <c r="X2463" i="5"/>
  <c r="R2463" i="5"/>
  <c r="J2463" i="5"/>
  <c r="F2323" i="5"/>
  <c r="X2323" i="5"/>
  <c r="J2323" i="5"/>
  <c r="R2323" i="5"/>
  <c r="I2323" i="5"/>
  <c r="H2323" i="5"/>
  <c r="I2300" i="5"/>
  <c r="J2300" i="5"/>
  <c r="H2300" i="5"/>
  <c r="F2300" i="5"/>
  <c r="X2300" i="5"/>
  <c r="R2300" i="5"/>
  <c r="R2168" i="5"/>
  <c r="J2168" i="5"/>
  <c r="I2168" i="5"/>
  <c r="H2168" i="5"/>
  <c r="X2168" i="5"/>
  <c r="F2168" i="5"/>
  <c r="F2074" i="5"/>
  <c r="X2074" i="5"/>
  <c r="R2074" i="5"/>
  <c r="J2074" i="5"/>
  <c r="I2074" i="5"/>
  <c r="H2074" i="5"/>
  <c r="R2060" i="5"/>
  <c r="J2060" i="5"/>
  <c r="H2060" i="5"/>
  <c r="F2060" i="5"/>
  <c r="X2060" i="5"/>
  <c r="I2060" i="5"/>
  <c r="R2088" i="5"/>
  <c r="J2088" i="5"/>
  <c r="I2088" i="5"/>
  <c r="H2088" i="5"/>
  <c r="F2088" i="5"/>
  <c r="X2088" i="5"/>
  <c r="R2042" i="5"/>
  <c r="J2042" i="5"/>
  <c r="I2042" i="5"/>
  <c r="H2042" i="5"/>
  <c r="F2042" i="5"/>
  <c r="X2042" i="5"/>
  <c r="R1822" i="5"/>
  <c r="I1822" i="5"/>
  <c r="X1822" i="5"/>
  <c r="J1822" i="5"/>
  <c r="H1822" i="5"/>
  <c r="F1822" i="5"/>
  <c r="I1841" i="5"/>
  <c r="F1841" i="5"/>
  <c r="H1841" i="5"/>
  <c r="X1841" i="5"/>
  <c r="R1841" i="5"/>
  <c r="J1841" i="5"/>
  <c r="H1775" i="5"/>
  <c r="F1775" i="5"/>
  <c r="X1775" i="5"/>
  <c r="R1775" i="5"/>
  <c r="J1775" i="5"/>
  <c r="I1775" i="5"/>
  <c r="R1703" i="5"/>
  <c r="J1703" i="5"/>
  <c r="I1703" i="5"/>
  <c r="H1703" i="5"/>
  <c r="F1703" i="5"/>
  <c r="X1703" i="5"/>
  <c r="R1727" i="5"/>
  <c r="J1727" i="5"/>
  <c r="I1727" i="5"/>
  <c r="H1727" i="5"/>
  <c r="F1727" i="5"/>
  <c r="X1727" i="5"/>
  <c r="I1591" i="5"/>
  <c r="H1591" i="5"/>
  <c r="F1591" i="5"/>
  <c r="R1591" i="5"/>
  <c r="J1591" i="5"/>
  <c r="X1591" i="5"/>
  <c r="I1559" i="5"/>
  <c r="H1559" i="5"/>
  <c r="F1559" i="5"/>
  <c r="R1559" i="5"/>
  <c r="J1559" i="5"/>
  <c r="X1559" i="5"/>
  <c r="R1348" i="5"/>
  <c r="F1348" i="5"/>
  <c r="X1348" i="5"/>
  <c r="I1348" i="5"/>
  <c r="H1348" i="5"/>
  <c r="J1348" i="5"/>
  <c r="F1370" i="5"/>
  <c r="R1370" i="5"/>
  <c r="I1370" i="5"/>
  <c r="H1370" i="5"/>
  <c r="J1370" i="5"/>
  <c r="X1370" i="5"/>
  <c r="J1473" i="5"/>
  <c r="H1473" i="5"/>
  <c r="F1473" i="5"/>
  <c r="X1473" i="5"/>
  <c r="I1473" i="5"/>
  <c r="R1473" i="5"/>
  <c r="H1400" i="5"/>
  <c r="X1400" i="5"/>
  <c r="F1400" i="5"/>
  <c r="R1400" i="5"/>
  <c r="J1400" i="5"/>
  <c r="I1400" i="5"/>
  <c r="I1327" i="5"/>
  <c r="H1327" i="5"/>
  <c r="R1327" i="5"/>
  <c r="J1327" i="5"/>
  <c r="F1327" i="5"/>
  <c r="X1327" i="5"/>
  <c r="H1072" i="5"/>
  <c r="F1072" i="5"/>
  <c r="X1072" i="5"/>
  <c r="R1072" i="5"/>
  <c r="I1072" i="5"/>
  <c r="J1072" i="5"/>
  <c r="H1008" i="5"/>
  <c r="F1008" i="5"/>
  <c r="X1008" i="5"/>
  <c r="R1008" i="5"/>
  <c r="J1008" i="5"/>
  <c r="I1008" i="5"/>
  <c r="H1100" i="5"/>
  <c r="F1100" i="5"/>
  <c r="X1100" i="5"/>
  <c r="R1100" i="5"/>
  <c r="J1100" i="5"/>
  <c r="I1100" i="5"/>
  <c r="J1017" i="5"/>
  <c r="I1017" i="5"/>
  <c r="H1017" i="5"/>
  <c r="X1017" i="5"/>
  <c r="R1017" i="5"/>
  <c r="F1017" i="5"/>
  <c r="J1129" i="5"/>
  <c r="I1129" i="5"/>
  <c r="H1129" i="5"/>
  <c r="X1129" i="5"/>
  <c r="R1129" i="5"/>
  <c r="F1129" i="5"/>
  <c r="J1113" i="5"/>
  <c r="I1113" i="5"/>
  <c r="H1113" i="5"/>
  <c r="X1113" i="5"/>
  <c r="R1113" i="5"/>
  <c r="F1113" i="5"/>
  <c r="F841" i="5"/>
  <c r="X841" i="5"/>
  <c r="R841" i="5"/>
  <c r="I841" i="5"/>
  <c r="J841" i="5"/>
  <c r="H841" i="5"/>
  <c r="R579" i="5"/>
  <c r="J579" i="5"/>
  <c r="F579" i="5"/>
  <c r="I579" i="5"/>
  <c r="H579" i="5"/>
  <c r="F465" i="5"/>
  <c r="R465" i="5"/>
  <c r="J465" i="5"/>
  <c r="I465" i="5"/>
  <c r="H465" i="5"/>
  <c r="H561" i="5"/>
  <c r="F561" i="5"/>
  <c r="R561" i="5"/>
  <c r="J561" i="5"/>
  <c r="I561" i="5"/>
  <c r="H549" i="5"/>
  <c r="F549" i="5"/>
  <c r="R549" i="5"/>
  <c r="I549" i="5"/>
  <c r="J549" i="5"/>
  <c r="F489" i="5"/>
  <c r="R489" i="5"/>
  <c r="J489" i="5"/>
  <c r="I489" i="5"/>
  <c r="H489" i="5"/>
  <c r="R434" i="5"/>
  <c r="J434" i="5"/>
  <c r="I434" i="5"/>
  <c r="H434" i="5"/>
  <c r="F434" i="5"/>
  <c r="R426" i="5"/>
  <c r="J426" i="5"/>
  <c r="I426" i="5"/>
  <c r="H426" i="5"/>
  <c r="F426" i="5"/>
  <c r="R370" i="5"/>
  <c r="I370" i="5"/>
  <c r="H370" i="5"/>
  <c r="F370" i="5"/>
  <c r="J370" i="5"/>
  <c r="R358" i="5"/>
  <c r="I358" i="5"/>
  <c r="H358" i="5"/>
  <c r="F358" i="5"/>
  <c r="J358" i="5"/>
  <c r="A15" i="6"/>
  <c r="F2406" i="5"/>
  <c r="X2406" i="5"/>
  <c r="H2406" i="5"/>
  <c r="R2406" i="5"/>
  <c r="J2406" i="5"/>
  <c r="I2406" i="5"/>
  <c r="J2440" i="5"/>
  <c r="R2440" i="5"/>
  <c r="I2440" i="5"/>
  <c r="X2440" i="5"/>
  <c r="H2440" i="5"/>
  <c r="F2440" i="5"/>
  <c r="H22" i="6"/>
  <c r="F2485" i="5"/>
  <c r="X2485" i="5"/>
  <c r="R2485" i="5"/>
  <c r="J2485" i="5"/>
  <c r="I2485" i="5"/>
  <c r="H2485" i="5"/>
  <c r="J2444" i="5"/>
  <c r="I2444" i="5"/>
  <c r="H2444" i="5"/>
  <c r="R2444" i="5"/>
  <c r="F2444" i="5"/>
  <c r="X2444" i="5"/>
  <c r="J2362" i="5"/>
  <c r="H2362" i="5"/>
  <c r="F2362" i="5"/>
  <c r="X2362" i="5"/>
  <c r="R2362" i="5"/>
  <c r="I2362" i="5"/>
  <c r="R2416" i="5"/>
  <c r="J2416" i="5"/>
  <c r="I2416" i="5"/>
  <c r="H2416" i="5"/>
  <c r="F2416" i="5"/>
  <c r="X2416" i="5"/>
  <c r="R2428" i="5"/>
  <c r="J2428" i="5"/>
  <c r="I2428" i="5"/>
  <c r="H2428" i="5"/>
  <c r="F2428" i="5"/>
  <c r="X2428" i="5"/>
  <c r="I2411" i="5"/>
  <c r="H2411" i="5"/>
  <c r="F2411" i="5"/>
  <c r="X2411" i="5"/>
  <c r="R2411" i="5"/>
  <c r="J2411" i="5"/>
  <c r="J2332" i="5"/>
  <c r="I2332" i="5"/>
  <c r="H2332" i="5"/>
  <c r="F2332" i="5"/>
  <c r="R2332" i="5"/>
  <c r="X2332" i="5"/>
  <c r="J2336" i="5"/>
  <c r="I2336" i="5"/>
  <c r="H2336" i="5"/>
  <c r="X2336" i="5"/>
  <c r="R2336" i="5"/>
  <c r="F2336" i="5"/>
  <c r="I2296" i="5"/>
  <c r="H2296" i="5"/>
  <c r="R2296" i="5"/>
  <c r="J2296" i="5"/>
  <c r="F2296" i="5"/>
  <c r="X2296" i="5"/>
  <c r="H2246" i="5"/>
  <c r="F2246" i="5"/>
  <c r="X2246" i="5"/>
  <c r="R2246" i="5"/>
  <c r="J2246" i="5"/>
  <c r="I2246" i="5"/>
  <c r="J2208" i="5"/>
  <c r="X2208" i="5"/>
  <c r="R2208" i="5"/>
  <c r="I2208" i="5"/>
  <c r="H2208" i="5"/>
  <c r="F2208" i="5"/>
  <c r="X2298" i="5"/>
  <c r="R2298" i="5"/>
  <c r="I2298" i="5"/>
  <c r="J2298" i="5"/>
  <c r="H2298" i="5"/>
  <c r="F2298" i="5"/>
  <c r="I2304" i="5"/>
  <c r="H2304" i="5"/>
  <c r="R2304" i="5"/>
  <c r="J2304" i="5"/>
  <c r="X2304" i="5"/>
  <c r="F2304" i="5"/>
  <c r="H2234" i="5"/>
  <c r="F2234" i="5"/>
  <c r="X2234" i="5"/>
  <c r="R2234" i="5"/>
  <c r="J2234" i="5"/>
  <c r="I2234" i="5"/>
  <c r="H2242" i="5"/>
  <c r="F2242" i="5"/>
  <c r="X2242" i="5"/>
  <c r="R2242" i="5"/>
  <c r="J2242" i="5"/>
  <c r="I2242" i="5"/>
  <c r="R2140" i="5"/>
  <c r="J2140" i="5"/>
  <c r="I2140" i="5"/>
  <c r="H2140" i="5"/>
  <c r="X2140" i="5"/>
  <c r="F2140" i="5"/>
  <c r="J2124" i="5"/>
  <c r="I2124" i="5"/>
  <c r="H2124" i="5"/>
  <c r="X2124" i="5"/>
  <c r="R2124" i="5"/>
  <c r="F2124" i="5"/>
  <c r="F2110" i="5"/>
  <c r="X2110" i="5"/>
  <c r="I2110" i="5"/>
  <c r="H2110" i="5"/>
  <c r="R2110" i="5"/>
  <c r="J2110" i="5"/>
  <c r="F2094" i="5"/>
  <c r="X2094" i="5"/>
  <c r="I2094" i="5"/>
  <c r="H2094" i="5"/>
  <c r="R2094" i="5"/>
  <c r="J2094" i="5"/>
  <c r="J2235" i="5"/>
  <c r="I2235" i="5"/>
  <c r="H2235" i="5"/>
  <c r="X2235" i="5"/>
  <c r="R2235" i="5"/>
  <c r="F2235" i="5"/>
  <c r="X2278" i="5"/>
  <c r="J2278" i="5"/>
  <c r="I2278" i="5"/>
  <c r="H2278" i="5"/>
  <c r="F2278" i="5"/>
  <c r="R2278" i="5"/>
  <c r="I2071" i="5"/>
  <c r="H2071" i="5"/>
  <c r="F2071" i="5"/>
  <c r="X2071" i="5"/>
  <c r="R2071" i="5"/>
  <c r="J2071" i="5"/>
  <c r="R2052" i="5"/>
  <c r="J2052" i="5"/>
  <c r="H2052" i="5"/>
  <c r="F2052" i="5"/>
  <c r="X2052" i="5"/>
  <c r="I2052" i="5"/>
  <c r="F1864" i="5"/>
  <c r="X1864" i="5"/>
  <c r="R1864" i="5"/>
  <c r="J1864" i="5"/>
  <c r="H1864" i="5"/>
  <c r="I1864" i="5"/>
  <c r="R2030" i="5"/>
  <c r="J2030" i="5"/>
  <c r="I2030" i="5"/>
  <c r="H2030" i="5"/>
  <c r="F2030" i="5"/>
  <c r="X2030" i="5"/>
  <c r="I1857" i="5"/>
  <c r="H1857" i="5"/>
  <c r="F1857" i="5"/>
  <c r="R1857" i="5"/>
  <c r="J1857" i="5"/>
  <c r="X1857" i="5"/>
  <c r="R2010" i="5"/>
  <c r="J2010" i="5"/>
  <c r="I2010" i="5"/>
  <c r="H2010" i="5"/>
  <c r="F2010" i="5"/>
  <c r="X2010" i="5"/>
  <c r="R1990" i="5"/>
  <c r="J1990" i="5"/>
  <c r="I1990" i="5"/>
  <c r="H1990" i="5"/>
  <c r="F1990" i="5"/>
  <c r="X1990" i="5"/>
  <c r="R1866" i="5"/>
  <c r="J1866" i="5"/>
  <c r="I1866" i="5"/>
  <c r="H1866" i="5"/>
  <c r="F1866" i="5"/>
  <c r="X1866" i="5"/>
  <c r="R1870" i="5"/>
  <c r="J1870" i="5"/>
  <c r="I1870" i="5"/>
  <c r="H1870" i="5"/>
  <c r="F1870" i="5"/>
  <c r="X1870" i="5"/>
  <c r="R1854" i="5"/>
  <c r="J1854" i="5"/>
  <c r="I1854" i="5"/>
  <c r="H1854" i="5"/>
  <c r="F1854" i="5"/>
  <c r="X1854" i="5"/>
  <c r="H1795" i="5"/>
  <c r="F1795" i="5"/>
  <c r="X1795" i="5"/>
  <c r="R1795" i="5"/>
  <c r="J1795" i="5"/>
  <c r="I1795" i="5"/>
  <c r="X1831" i="5"/>
  <c r="R1831" i="5"/>
  <c r="H1831" i="5"/>
  <c r="F1831" i="5"/>
  <c r="J1831" i="5"/>
  <c r="I1831" i="5"/>
  <c r="R1733" i="5"/>
  <c r="H1733" i="5"/>
  <c r="F1733" i="5"/>
  <c r="X1733" i="5"/>
  <c r="J1733" i="5"/>
  <c r="I1733" i="5"/>
  <c r="I1718" i="5"/>
  <c r="H1718" i="5"/>
  <c r="F1718" i="5"/>
  <c r="X1718" i="5"/>
  <c r="R1718" i="5"/>
  <c r="J1718" i="5"/>
  <c r="I1702" i="5"/>
  <c r="H1702" i="5"/>
  <c r="F1702" i="5"/>
  <c r="X1702" i="5"/>
  <c r="R1702" i="5"/>
  <c r="J1702" i="5"/>
  <c r="I1686" i="5"/>
  <c r="H1686" i="5"/>
  <c r="F1686" i="5"/>
  <c r="X1686" i="5"/>
  <c r="J1686" i="5"/>
  <c r="R1686" i="5"/>
  <c r="I1670" i="5"/>
  <c r="H1670" i="5"/>
  <c r="F1670" i="5"/>
  <c r="X1670" i="5"/>
  <c r="R1670" i="5"/>
  <c r="J1670" i="5"/>
  <c r="I1654" i="5"/>
  <c r="H1654" i="5"/>
  <c r="F1654" i="5"/>
  <c r="X1654" i="5"/>
  <c r="J1654" i="5"/>
  <c r="R1654" i="5"/>
  <c r="I1638" i="5"/>
  <c r="H1638" i="5"/>
  <c r="F1638" i="5"/>
  <c r="X1638" i="5"/>
  <c r="R1638" i="5"/>
  <c r="J1638" i="5"/>
  <c r="F1622" i="5"/>
  <c r="X1622" i="5"/>
  <c r="R1622" i="5"/>
  <c r="J1622" i="5"/>
  <c r="I1622" i="5"/>
  <c r="H1622" i="5"/>
  <c r="F1606" i="5"/>
  <c r="X1606" i="5"/>
  <c r="R1606" i="5"/>
  <c r="J1606" i="5"/>
  <c r="I1606" i="5"/>
  <c r="H1606" i="5"/>
  <c r="F1590" i="5"/>
  <c r="X1590" i="5"/>
  <c r="R1590" i="5"/>
  <c r="J1590" i="5"/>
  <c r="I1590" i="5"/>
  <c r="H1590" i="5"/>
  <c r="F1574" i="5"/>
  <c r="X1574" i="5"/>
  <c r="R1574" i="5"/>
  <c r="J1574" i="5"/>
  <c r="I1574" i="5"/>
  <c r="H1574" i="5"/>
  <c r="F1558" i="5"/>
  <c r="X1558" i="5"/>
  <c r="R1558" i="5"/>
  <c r="J1558" i="5"/>
  <c r="I1558" i="5"/>
  <c r="H1558" i="5"/>
  <c r="R1931" i="5"/>
  <c r="J1931" i="5"/>
  <c r="I1931" i="5"/>
  <c r="H1931" i="5"/>
  <c r="F1931" i="5"/>
  <c r="X1931" i="5"/>
  <c r="H1759" i="5"/>
  <c r="F1759" i="5"/>
  <c r="X1759" i="5"/>
  <c r="R1759" i="5"/>
  <c r="J1759" i="5"/>
  <c r="I1759" i="5"/>
  <c r="X1839" i="5"/>
  <c r="R1839" i="5"/>
  <c r="J1839" i="5"/>
  <c r="I1839" i="5"/>
  <c r="H1839" i="5"/>
  <c r="F1839" i="5"/>
  <c r="R1707" i="5"/>
  <c r="J1707" i="5"/>
  <c r="I1707" i="5"/>
  <c r="H1707" i="5"/>
  <c r="F1707" i="5"/>
  <c r="X1707" i="5"/>
  <c r="R1635" i="5"/>
  <c r="J1635" i="5"/>
  <c r="I1635" i="5"/>
  <c r="H1635" i="5"/>
  <c r="F1635" i="5"/>
  <c r="X1635" i="5"/>
  <c r="X1835" i="5"/>
  <c r="R1835" i="5"/>
  <c r="J1835" i="5"/>
  <c r="I1835" i="5"/>
  <c r="H1835" i="5"/>
  <c r="F1835" i="5"/>
  <c r="R1723" i="5"/>
  <c r="J1723" i="5"/>
  <c r="I1723" i="5"/>
  <c r="H1723" i="5"/>
  <c r="F1723" i="5"/>
  <c r="X1723" i="5"/>
  <c r="X1832" i="5"/>
  <c r="R1832" i="5"/>
  <c r="J1832" i="5"/>
  <c r="I1832" i="5"/>
  <c r="H1832" i="5"/>
  <c r="F1832" i="5"/>
  <c r="I1547" i="5"/>
  <c r="H1547" i="5"/>
  <c r="F1547" i="5"/>
  <c r="R1547" i="5"/>
  <c r="J1547" i="5"/>
  <c r="X1547" i="5"/>
  <c r="I1810" i="5"/>
  <c r="R1810" i="5"/>
  <c r="J1810" i="5"/>
  <c r="H1810" i="5"/>
  <c r="F1810" i="5"/>
  <c r="X1810" i="5"/>
  <c r="J1429" i="5"/>
  <c r="I1429" i="5"/>
  <c r="H1429" i="5"/>
  <c r="R1429" i="5"/>
  <c r="X1429" i="5"/>
  <c r="F1429" i="5"/>
  <c r="I1619" i="5"/>
  <c r="H1619" i="5"/>
  <c r="F1619" i="5"/>
  <c r="R1619" i="5"/>
  <c r="J1619" i="5"/>
  <c r="X1619" i="5"/>
  <c r="I1587" i="5"/>
  <c r="H1587" i="5"/>
  <c r="F1587" i="5"/>
  <c r="R1587" i="5"/>
  <c r="J1587" i="5"/>
  <c r="X1587" i="5"/>
  <c r="I1555" i="5"/>
  <c r="H1555" i="5"/>
  <c r="F1555" i="5"/>
  <c r="R1555" i="5"/>
  <c r="J1555" i="5"/>
  <c r="X1555" i="5"/>
  <c r="R1533" i="5"/>
  <c r="J1533" i="5"/>
  <c r="H1533" i="5"/>
  <c r="I1533" i="5"/>
  <c r="F1533" i="5"/>
  <c r="X1533" i="5"/>
  <c r="H1440" i="5"/>
  <c r="F1440" i="5"/>
  <c r="X1440" i="5"/>
  <c r="I1440" i="5"/>
  <c r="J1440" i="5"/>
  <c r="R1440" i="5"/>
  <c r="R1505" i="5"/>
  <c r="J1505" i="5"/>
  <c r="H1505" i="5"/>
  <c r="F1505" i="5"/>
  <c r="X1505" i="5"/>
  <c r="I1505" i="5"/>
  <c r="I1343" i="5"/>
  <c r="X1343" i="5"/>
  <c r="F1343" i="5"/>
  <c r="R1343" i="5"/>
  <c r="J1343" i="5"/>
  <c r="H1343" i="5"/>
  <c r="H1223" i="5"/>
  <c r="X1223" i="5"/>
  <c r="J1223" i="5"/>
  <c r="R1223" i="5"/>
  <c r="I1223" i="5"/>
  <c r="F1223" i="5"/>
  <c r="R1616" i="5"/>
  <c r="J1616" i="5"/>
  <c r="I1616" i="5"/>
  <c r="H1616" i="5"/>
  <c r="F1616" i="5"/>
  <c r="X1616" i="5"/>
  <c r="H1247" i="5"/>
  <c r="I1247" i="5"/>
  <c r="F1247" i="5"/>
  <c r="X1247" i="5"/>
  <c r="R1247" i="5"/>
  <c r="J1247" i="5"/>
  <c r="H1460" i="5"/>
  <c r="F1460" i="5"/>
  <c r="X1460" i="5"/>
  <c r="J1460" i="5"/>
  <c r="I1460" i="5"/>
  <c r="R1460" i="5"/>
  <c r="X1750" i="5"/>
  <c r="R1750" i="5"/>
  <c r="I1750" i="5"/>
  <c r="J1750" i="5"/>
  <c r="H1750" i="5"/>
  <c r="F1750" i="5"/>
  <c r="H1251" i="5"/>
  <c r="R1251" i="5"/>
  <c r="J1251" i="5"/>
  <c r="I1251" i="5"/>
  <c r="X1251" i="5"/>
  <c r="F1251" i="5"/>
  <c r="R1568" i="5"/>
  <c r="J1568" i="5"/>
  <c r="I1568" i="5"/>
  <c r="H1568" i="5"/>
  <c r="F1568" i="5"/>
  <c r="X1568" i="5"/>
  <c r="H1060" i="5"/>
  <c r="F1060" i="5"/>
  <c r="X1060" i="5"/>
  <c r="R1060" i="5"/>
  <c r="I1060" i="5"/>
  <c r="J1060" i="5"/>
  <c r="I1315" i="5"/>
  <c r="H1315" i="5"/>
  <c r="R1315" i="5"/>
  <c r="J1315" i="5"/>
  <c r="F1315" i="5"/>
  <c r="X1315" i="5"/>
  <c r="I1283" i="5"/>
  <c r="H1283" i="5"/>
  <c r="R1283" i="5"/>
  <c r="J1283" i="5"/>
  <c r="F1283" i="5"/>
  <c r="X1283" i="5"/>
  <c r="I1484" i="5"/>
  <c r="H1484" i="5"/>
  <c r="F1484" i="5"/>
  <c r="X1484" i="5"/>
  <c r="J1484" i="5"/>
  <c r="R1484" i="5"/>
  <c r="J1180" i="5"/>
  <c r="I1180" i="5"/>
  <c r="R1180" i="5"/>
  <c r="H1180" i="5"/>
  <c r="X1180" i="5"/>
  <c r="F1180" i="5"/>
  <c r="H996" i="5"/>
  <c r="F996" i="5"/>
  <c r="X996" i="5"/>
  <c r="R996" i="5"/>
  <c r="J996" i="5"/>
  <c r="I996" i="5"/>
  <c r="F952" i="5"/>
  <c r="X952" i="5"/>
  <c r="R952" i="5"/>
  <c r="J952" i="5"/>
  <c r="I952" i="5"/>
  <c r="H952" i="5"/>
  <c r="F976" i="5"/>
  <c r="X976" i="5"/>
  <c r="R976" i="5"/>
  <c r="J976" i="5"/>
  <c r="I976" i="5"/>
  <c r="H976" i="5"/>
  <c r="H1020" i="5"/>
  <c r="F1020" i="5"/>
  <c r="X1020" i="5"/>
  <c r="R1020" i="5"/>
  <c r="J1020" i="5"/>
  <c r="I1020" i="5"/>
  <c r="X928" i="5"/>
  <c r="R928" i="5"/>
  <c r="J928" i="5"/>
  <c r="I928" i="5"/>
  <c r="F928" i="5"/>
  <c r="H928" i="5"/>
  <c r="X892" i="5"/>
  <c r="R892" i="5"/>
  <c r="I892" i="5"/>
  <c r="H892" i="5"/>
  <c r="F892" i="5"/>
  <c r="J892" i="5"/>
  <c r="R847" i="5"/>
  <c r="J847" i="5"/>
  <c r="I847" i="5"/>
  <c r="X847" i="5"/>
  <c r="H847" i="5"/>
  <c r="F847" i="5"/>
  <c r="R839" i="5"/>
  <c r="J839" i="5"/>
  <c r="I839" i="5"/>
  <c r="X839" i="5"/>
  <c r="H839" i="5"/>
  <c r="F839" i="5"/>
  <c r="F845" i="5"/>
  <c r="X845" i="5"/>
  <c r="R845" i="5"/>
  <c r="I845" i="5"/>
  <c r="J845" i="5"/>
  <c r="H845" i="5"/>
  <c r="R970" i="5"/>
  <c r="J970" i="5"/>
  <c r="I970" i="5"/>
  <c r="X970" i="5"/>
  <c r="H970" i="5"/>
  <c r="F970" i="5"/>
  <c r="J811" i="5"/>
  <c r="R811" i="5"/>
  <c r="I811" i="5"/>
  <c r="H811" i="5"/>
  <c r="F811" i="5"/>
  <c r="X811" i="5"/>
  <c r="R918" i="5"/>
  <c r="I918" i="5"/>
  <c r="J918" i="5"/>
  <c r="H918" i="5"/>
  <c r="X918" i="5"/>
  <c r="F918" i="5"/>
  <c r="J1097" i="5"/>
  <c r="I1097" i="5"/>
  <c r="H1097" i="5"/>
  <c r="X1097" i="5"/>
  <c r="R1097" i="5"/>
  <c r="F1097" i="5"/>
  <c r="F833" i="5"/>
  <c r="X833" i="5"/>
  <c r="R833" i="5"/>
  <c r="I833" i="5"/>
  <c r="J833" i="5"/>
  <c r="H833" i="5"/>
  <c r="I673" i="5"/>
  <c r="H673" i="5"/>
  <c r="F673" i="5"/>
  <c r="X673" i="5"/>
  <c r="R673" i="5"/>
  <c r="J673" i="5"/>
  <c r="I641" i="5"/>
  <c r="H641" i="5"/>
  <c r="F641" i="5"/>
  <c r="X641" i="5"/>
  <c r="R641" i="5"/>
  <c r="J641" i="5"/>
  <c r="I609" i="5"/>
  <c r="H609" i="5"/>
  <c r="F609" i="5"/>
  <c r="R609" i="5"/>
  <c r="J609" i="5"/>
  <c r="X671" i="5"/>
  <c r="R671" i="5"/>
  <c r="J671" i="5"/>
  <c r="I671" i="5"/>
  <c r="H671" i="5"/>
  <c r="F671" i="5"/>
  <c r="X663" i="5"/>
  <c r="R663" i="5"/>
  <c r="J663" i="5"/>
  <c r="I663" i="5"/>
  <c r="H663" i="5"/>
  <c r="F663" i="5"/>
  <c r="X655" i="5"/>
  <c r="R655" i="5"/>
  <c r="J655" i="5"/>
  <c r="I655" i="5"/>
  <c r="H655" i="5"/>
  <c r="F655" i="5"/>
  <c r="X647" i="5"/>
  <c r="R647" i="5"/>
  <c r="J647" i="5"/>
  <c r="I647" i="5"/>
  <c r="H647" i="5"/>
  <c r="F647" i="5"/>
  <c r="X639" i="5"/>
  <c r="R639" i="5"/>
  <c r="J639" i="5"/>
  <c r="I639" i="5"/>
  <c r="H639" i="5"/>
  <c r="F639" i="5"/>
  <c r="X631" i="5"/>
  <c r="R631" i="5"/>
  <c r="J631" i="5"/>
  <c r="I631" i="5"/>
  <c r="H631" i="5"/>
  <c r="F631" i="5"/>
  <c r="X623" i="5"/>
  <c r="R623" i="5"/>
  <c r="J623" i="5"/>
  <c r="I623" i="5"/>
  <c r="H623" i="5"/>
  <c r="F623" i="5"/>
  <c r="X615" i="5"/>
  <c r="R615" i="5"/>
  <c r="J615" i="5"/>
  <c r="I615" i="5"/>
  <c r="H615" i="5"/>
  <c r="F615" i="5"/>
  <c r="R607" i="5"/>
  <c r="J607" i="5"/>
  <c r="I607" i="5"/>
  <c r="H607" i="5"/>
  <c r="F607" i="5"/>
  <c r="R599" i="5"/>
  <c r="J599" i="5"/>
  <c r="I599" i="5"/>
  <c r="H599" i="5"/>
  <c r="F599" i="5"/>
  <c r="F513" i="5"/>
  <c r="R513" i="5"/>
  <c r="J513" i="5"/>
  <c r="I513" i="5"/>
  <c r="H513" i="5"/>
  <c r="J554" i="5"/>
  <c r="I554" i="5"/>
  <c r="H554" i="5"/>
  <c r="R554" i="5"/>
  <c r="F554" i="5"/>
  <c r="H581" i="5"/>
  <c r="F581" i="5"/>
  <c r="R581" i="5"/>
  <c r="J581" i="5"/>
  <c r="I581" i="5"/>
  <c r="F505" i="5"/>
  <c r="R505" i="5"/>
  <c r="J505" i="5"/>
  <c r="I505" i="5"/>
  <c r="H505" i="5"/>
  <c r="I597" i="5"/>
  <c r="H597" i="5"/>
  <c r="F597" i="5"/>
  <c r="R597" i="5"/>
  <c r="J597" i="5"/>
  <c r="R354" i="5"/>
  <c r="I354" i="5"/>
  <c r="H354" i="5"/>
  <c r="F354" i="5"/>
  <c r="J354" i="5"/>
  <c r="J316" i="5"/>
  <c r="R316" i="5"/>
  <c r="H316" i="5"/>
  <c r="F316" i="5"/>
  <c r="I316" i="5"/>
  <c r="J172" i="5"/>
  <c r="H172" i="5"/>
  <c r="F172" i="5"/>
  <c r="I172" i="5"/>
  <c r="R172" i="5"/>
  <c r="J160" i="5"/>
  <c r="H160" i="5"/>
  <c r="F160" i="5"/>
  <c r="R160" i="5"/>
  <c r="I160" i="5"/>
  <c r="J180" i="5"/>
  <c r="H180" i="5"/>
  <c r="F180" i="5"/>
  <c r="R180" i="5"/>
  <c r="I180" i="5"/>
  <c r="J200" i="5"/>
  <c r="H200" i="5"/>
  <c r="F200" i="5"/>
  <c r="R200" i="5"/>
  <c r="I200" i="5"/>
  <c r="J156" i="5"/>
  <c r="H156" i="5"/>
  <c r="F156" i="5"/>
  <c r="R156" i="5"/>
  <c r="I156" i="5"/>
  <c r="J308" i="5"/>
  <c r="R308" i="5"/>
  <c r="H308" i="5"/>
  <c r="F308" i="5"/>
  <c r="I308" i="5"/>
  <c r="J100" i="5"/>
  <c r="H100" i="5"/>
  <c r="F100" i="5"/>
  <c r="R100" i="5"/>
  <c r="I100" i="5"/>
  <c r="J312" i="5"/>
  <c r="F312" i="5"/>
  <c r="R312" i="5"/>
  <c r="I312" i="5"/>
  <c r="H312" i="5"/>
  <c r="J188" i="5"/>
  <c r="H188" i="5"/>
  <c r="F188" i="5"/>
  <c r="R188" i="5"/>
  <c r="I188" i="5"/>
  <c r="D16" i="6"/>
  <c r="R2432" i="5"/>
  <c r="J2432" i="5"/>
  <c r="I2432" i="5"/>
  <c r="H2432" i="5"/>
  <c r="F2432" i="5"/>
  <c r="X2432" i="5"/>
  <c r="I2423" i="5"/>
  <c r="H2423" i="5"/>
  <c r="F2423" i="5"/>
  <c r="X2423" i="5"/>
  <c r="R2423" i="5"/>
  <c r="J2423" i="5"/>
  <c r="J2216" i="5"/>
  <c r="X2216" i="5"/>
  <c r="R2216" i="5"/>
  <c r="I2216" i="5"/>
  <c r="H2216" i="5"/>
  <c r="F2216" i="5"/>
  <c r="I2159" i="5"/>
  <c r="H2159" i="5"/>
  <c r="F2159" i="5"/>
  <c r="J2159" i="5"/>
  <c r="X2159" i="5"/>
  <c r="R2159" i="5"/>
  <c r="I2143" i="5"/>
  <c r="H2143" i="5"/>
  <c r="F2143" i="5"/>
  <c r="R2143" i="5"/>
  <c r="J2143" i="5"/>
  <c r="X2143" i="5"/>
  <c r="X1955" i="5"/>
  <c r="R1955" i="5"/>
  <c r="J1955" i="5"/>
  <c r="I1955" i="5"/>
  <c r="H1955" i="5"/>
  <c r="F1955" i="5"/>
  <c r="R1951" i="5"/>
  <c r="J1951" i="5"/>
  <c r="I1951" i="5"/>
  <c r="H1951" i="5"/>
  <c r="F1951" i="5"/>
  <c r="X1951" i="5"/>
  <c r="F1809" i="5"/>
  <c r="X1809" i="5"/>
  <c r="R1809" i="5"/>
  <c r="J1809" i="5"/>
  <c r="I1809" i="5"/>
  <c r="H1809" i="5"/>
  <c r="H1807" i="5"/>
  <c r="F1807" i="5"/>
  <c r="X1807" i="5"/>
  <c r="R1807" i="5"/>
  <c r="J1807" i="5"/>
  <c r="I1807" i="5"/>
  <c r="I1736" i="5"/>
  <c r="R1736" i="5"/>
  <c r="J1736" i="5"/>
  <c r="H1736" i="5"/>
  <c r="F1736" i="5"/>
  <c r="X1736" i="5"/>
  <c r="R1715" i="5"/>
  <c r="J1715" i="5"/>
  <c r="I1715" i="5"/>
  <c r="H1715" i="5"/>
  <c r="F1715" i="5"/>
  <c r="X1715" i="5"/>
  <c r="H2455" i="5"/>
  <c r="I2455" i="5"/>
  <c r="F2455" i="5"/>
  <c r="X2455" i="5"/>
  <c r="R2455" i="5"/>
  <c r="J2455" i="5"/>
  <c r="I1623" i="5"/>
  <c r="H1623" i="5"/>
  <c r="F1623" i="5"/>
  <c r="R1623" i="5"/>
  <c r="J1623" i="5"/>
  <c r="X1623" i="5"/>
  <c r="I1516" i="5"/>
  <c r="H1516" i="5"/>
  <c r="F1516" i="5"/>
  <c r="X1516" i="5"/>
  <c r="J1516" i="5"/>
  <c r="R1516" i="5"/>
  <c r="F1390" i="5"/>
  <c r="R1390" i="5"/>
  <c r="X1390" i="5"/>
  <c r="J1390" i="5"/>
  <c r="I1390" i="5"/>
  <c r="H1390" i="5"/>
  <c r="H1404" i="5"/>
  <c r="X1404" i="5"/>
  <c r="R1404" i="5"/>
  <c r="J1404" i="5"/>
  <c r="I1404" i="5"/>
  <c r="F1404" i="5"/>
  <c r="F1354" i="5"/>
  <c r="R1354" i="5"/>
  <c r="I1354" i="5"/>
  <c r="H1354" i="5"/>
  <c r="X1354" i="5"/>
  <c r="J1354" i="5"/>
  <c r="H1183" i="5"/>
  <c r="I1183" i="5"/>
  <c r="F1183" i="5"/>
  <c r="X1183" i="5"/>
  <c r="R1183" i="5"/>
  <c r="J1183" i="5"/>
  <c r="I1263" i="5"/>
  <c r="H1263" i="5"/>
  <c r="R1263" i="5"/>
  <c r="J1263" i="5"/>
  <c r="F1263" i="5"/>
  <c r="X1263" i="5"/>
  <c r="F1254" i="5"/>
  <c r="X1254" i="5"/>
  <c r="R1254" i="5"/>
  <c r="J1254" i="5"/>
  <c r="I1254" i="5"/>
  <c r="H1254" i="5"/>
  <c r="H1036" i="5"/>
  <c r="F1036" i="5"/>
  <c r="X1036" i="5"/>
  <c r="R1036" i="5"/>
  <c r="J1036" i="5"/>
  <c r="I1036" i="5"/>
  <c r="H1167" i="5"/>
  <c r="R1167" i="5"/>
  <c r="J1167" i="5"/>
  <c r="F1167" i="5"/>
  <c r="I1167" i="5"/>
  <c r="X1167" i="5"/>
  <c r="X923" i="5"/>
  <c r="R923" i="5"/>
  <c r="I923" i="5"/>
  <c r="J923" i="5"/>
  <c r="H923" i="5"/>
  <c r="F923" i="5"/>
  <c r="R854" i="5"/>
  <c r="I854" i="5"/>
  <c r="J854" i="5"/>
  <c r="H854" i="5"/>
  <c r="X854" i="5"/>
  <c r="F854" i="5"/>
  <c r="I613" i="5"/>
  <c r="H613" i="5"/>
  <c r="F613" i="5"/>
  <c r="X613" i="5"/>
  <c r="R613" i="5"/>
  <c r="J613" i="5"/>
  <c r="F497" i="5"/>
  <c r="R497" i="5"/>
  <c r="J497" i="5"/>
  <c r="I497" i="5"/>
  <c r="H497" i="5"/>
  <c r="R458" i="5"/>
  <c r="J458" i="5"/>
  <c r="I458" i="5"/>
  <c r="H458" i="5"/>
  <c r="F458" i="5"/>
  <c r="R450" i="5"/>
  <c r="J450" i="5"/>
  <c r="I450" i="5"/>
  <c r="H450" i="5"/>
  <c r="F450" i="5"/>
  <c r="R418" i="5"/>
  <c r="J418" i="5"/>
  <c r="I418" i="5"/>
  <c r="H418" i="5"/>
  <c r="F418" i="5"/>
  <c r="R406" i="5"/>
  <c r="J406" i="5"/>
  <c r="I406" i="5"/>
  <c r="H406" i="5"/>
  <c r="F406" i="5"/>
  <c r="J148" i="5"/>
  <c r="H148" i="5"/>
  <c r="F148" i="5"/>
  <c r="R148" i="5"/>
  <c r="I148" i="5"/>
  <c r="D15" i="6"/>
  <c r="K66" i="6"/>
  <c r="H2471" i="5"/>
  <c r="I2471" i="5"/>
  <c r="F2471" i="5"/>
  <c r="X2471" i="5"/>
  <c r="R2471" i="5"/>
  <c r="J2471" i="5"/>
  <c r="H2486" i="5"/>
  <c r="I2486" i="5"/>
  <c r="F2486" i="5"/>
  <c r="R2486" i="5"/>
  <c r="J2486" i="5"/>
  <c r="X2486" i="5"/>
  <c r="F2402" i="5"/>
  <c r="X2402" i="5"/>
  <c r="I2402" i="5"/>
  <c r="H2402" i="5"/>
  <c r="R2402" i="5"/>
  <c r="J2402" i="5"/>
  <c r="H2478" i="5"/>
  <c r="I2478" i="5"/>
  <c r="F2478" i="5"/>
  <c r="R2478" i="5"/>
  <c r="J2478" i="5"/>
  <c r="X2478" i="5"/>
  <c r="H2490" i="5"/>
  <c r="F2490" i="5"/>
  <c r="I2490" i="5"/>
  <c r="X2490" i="5"/>
  <c r="R2490" i="5"/>
  <c r="J2490" i="5"/>
  <c r="H2343" i="5"/>
  <c r="F2343" i="5"/>
  <c r="X2343" i="5"/>
  <c r="R2343" i="5"/>
  <c r="J2343" i="5"/>
  <c r="I2343" i="5"/>
  <c r="H2335" i="5"/>
  <c r="F2335" i="5"/>
  <c r="X2335" i="5"/>
  <c r="R2335" i="5"/>
  <c r="I2335" i="5"/>
  <c r="J2335" i="5"/>
  <c r="J2328" i="5"/>
  <c r="I2328" i="5"/>
  <c r="H2328" i="5"/>
  <c r="X2328" i="5"/>
  <c r="R2328" i="5"/>
  <c r="F2328" i="5"/>
  <c r="I2283" i="5"/>
  <c r="R2283" i="5"/>
  <c r="J2283" i="5"/>
  <c r="H2283" i="5"/>
  <c r="F2283" i="5"/>
  <c r="X2283" i="5"/>
  <c r="H2250" i="5"/>
  <c r="F2250" i="5"/>
  <c r="X2250" i="5"/>
  <c r="R2250" i="5"/>
  <c r="I2250" i="5"/>
  <c r="J2250" i="5"/>
  <c r="I2167" i="5"/>
  <c r="H2167" i="5"/>
  <c r="F2167" i="5"/>
  <c r="R2167" i="5"/>
  <c r="J2167" i="5"/>
  <c r="X2167" i="5"/>
  <c r="F2058" i="5"/>
  <c r="X2058" i="5"/>
  <c r="R2058" i="5"/>
  <c r="J2058" i="5"/>
  <c r="I2058" i="5"/>
  <c r="H2058" i="5"/>
  <c r="H2211" i="5"/>
  <c r="X2211" i="5"/>
  <c r="R2211" i="5"/>
  <c r="J2211" i="5"/>
  <c r="I2211" i="5"/>
  <c r="F2211" i="5"/>
  <c r="J2120" i="5"/>
  <c r="I2120" i="5"/>
  <c r="H2120" i="5"/>
  <c r="R2120" i="5"/>
  <c r="F2120" i="5"/>
  <c r="X2120" i="5"/>
  <c r="I2095" i="5"/>
  <c r="H2095" i="5"/>
  <c r="F2095" i="5"/>
  <c r="R2095" i="5"/>
  <c r="J2095" i="5"/>
  <c r="X2095" i="5"/>
  <c r="I2175" i="5"/>
  <c r="H2175" i="5"/>
  <c r="F2175" i="5"/>
  <c r="R2175" i="5"/>
  <c r="J2175" i="5"/>
  <c r="X2175" i="5"/>
  <c r="I1946" i="5"/>
  <c r="H1946" i="5"/>
  <c r="F1946" i="5"/>
  <c r="X1946" i="5"/>
  <c r="R1946" i="5"/>
  <c r="J1946" i="5"/>
  <c r="F1860" i="5"/>
  <c r="X1860" i="5"/>
  <c r="R1860" i="5"/>
  <c r="J1860" i="5"/>
  <c r="I1860" i="5"/>
  <c r="H1860" i="5"/>
  <c r="I1853" i="5"/>
  <c r="H1853" i="5"/>
  <c r="F1853" i="5"/>
  <c r="R1853" i="5"/>
  <c r="J1853" i="5"/>
  <c r="X1853" i="5"/>
  <c r="I1930" i="5"/>
  <c r="H1930" i="5"/>
  <c r="F1930" i="5"/>
  <c r="R1930" i="5"/>
  <c r="J1930" i="5"/>
  <c r="X1930" i="5"/>
  <c r="I1918" i="5"/>
  <c r="H1918" i="5"/>
  <c r="F1918" i="5"/>
  <c r="R1918" i="5"/>
  <c r="J1918" i="5"/>
  <c r="X1918" i="5"/>
  <c r="R1834" i="5"/>
  <c r="I1834" i="5"/>
  <c r="F1834" i="5"/>
  <c r="X1834" i="5"/>
  <c r="J1834" i="5"/>
  <c r="H1834" i="5"/>
  <c r="H1791" i="5"/>
  <c r="F1791" i="5"/>
  <c r="X1791" i="5"/>
  <c r="R1791" i="5"/>
  <c r="J1791" i="5"/>
  <c r="I1791" i="5"/>
  <c r="I1814" i="5"/>
  <c r="H1814" i="5"/>
  <c r="F1814" i="5"/>
  <c r="X1814" i="5"/>
  <c r="J1814" i="5"/>
  <c r="R1814" i="5"/>
  <c r="R1982" i="5"/>
  <c r="J1982" i="5"/>
  <c r="I1982" i="5"/>
  <c r="H1982" i="5"/>
  <c r="F1982" i="5"/>
  <c r="X1982" i="5"/>
  <c r="R2002" i="5"/>
  <c r="J2002" i="5"/>
  <c r="I2002" i="5"/>
  <c r="H2002" i="5"/>
  <c r="F2002" i="5"/>
  <c r="X2002" i="5"/>
  <c r="X1746" i="5"/>
  <c r="I1746" i="5"/>
  <c r="R1746" i="5"/>
  <c r="J1746" i="5"/>
  <c r="H1746" i="5"/>
  <c r="F1746" i="5"/>
  <c r="R2014" i="5"/>
  <c r="J2014" i="5"/>
  <c r="I2014" i="5"/>
  <c r="H2014" i="5"/>
  <c r="F2014" i="5"/>
  <c r="X2014" i="5"/>
  <c r="R1639" i="5"/>
  <c r="J1639" i="5"/>
  <c r="I1639" i="5"/>
  <c r="H1639" i="5"/>
  <c r="F1639" i="5"/>
  <c r="X1639" i="5"/>
  <c r="R1858" i="5"/>
  <c r="J1858" i="5"/>
  <c r="I1858" i="5"/>
  <c r="H1858" i="5"/>
  <c r="F1858" i="5"/>
  <c r="X1858" i="5"/>
  <c r="R1731" i="5"/>
  <c r="J1731" i="5"/>
  <c r="I1731" i="5"/>
  <c r="H1731" i="5"/>
  <c r="F1731" i="5"/>
  <c r="X1731" i="5"/>
  <c r="J1417" i="5"/>
  <c r="I1417" i="5"/>
  <c r="R1417" i="5"/>
  <c r="H1417" i="5"/>
  <c r="F1417" i="5"/>
  <c r="X1417" i="5"/>
  <c r="X1734" i="5"/>
  <c r="R1734" i="5"/>
  <c r="J1734" i="5"/>
  <c r="I1734" i="5"/>
  <c r="H1734" i="5"/>
  <c r="F1734" i="5"/>
  <c r="J1437" i="5"/>
  <c r="I1437" i="5"/>
  <c r="H1437" i="5"/>
  <c r="F1437" i="5"/>
  <c r="X1437" i="5"/>
  <c r="R1437" i="5"/>
  <c r="I1607" i="5"/>
  <c r="H1607" i="5"/>
  <c r="F1607" i="5"/>
  <c r="R1607" i="5"/>
  <c r="J1607" i="5"/>
  <c r="X1607" i="5"/>
  <c r="I1575" i="5"/>
  <c r="H1575" i="5"/>
  <c r="F1575" i="5"/>
  <c r="R1575" i="5"/>
  <c r="J1575" i="5"/>
  <c r="X1575" i="5"/>
  <c r="F1358" i="5"/>
  <c r="R1358" i="5"/>
  <c r="X1358" i="5"/>
  <c r="J1358" i="5"/>
  <c r="H1358" i="5"/>
  <c r="I1358" i="5"/>
  <c r="R1340" i="5"/>
  <c r="F1340" i="5"/>
  <c r="X1340" i="5"/>
  <c r="H1340" i="5"/>
  <c r="J1340" i="5"/>
  <c r="I1340" i="5"/>
  <c r="I1500" i="5"/>
  <c r="H1500" i="5"/>
  <c r="F1500" i="5"/>
  <c r="X1500" i="5"/>
  <c r="J1500" i="5"/>
  <c r="R1500" i="5"/>
  <c r="F1362" i="5"/>
  <c r="R1362" i="5"/>
  <c r="I1362" i="5"/>
  <c r="H1362" i="5"/>
  <c r="X1362" i="5"/>
  <c r="J1362" i="5"/>
  <c r="F1382" i="5"/>
  <c r="R1382" i="5"/>
  <c r="J1382" i="5"/>
  <c r="I1382" i="5"/>
  <c r="X1382" i="5"/>
  <c r="H1382" i="5"/>
  <c r="H1191" i="5"/>
  <c r="X1191" i="5"/>
  <c r="J1191" i="5"/>
  <c r="F1191" i="5"/>
  <c r="I1191" i="5"/>
  <c r="R1191" i="5"/>
  <c r="J1441" i="5"/>
  <c r="H1441" i="5"/>
  <c r="F1441" i="5"/>
  <c r="X1441" i="5"/>
  <c r="R1441" i="5"/>
  <c r="I1441" i="5"/>
  <c r="R1141" i="5"/>
  <c r="H1141" i="5"/>
  <c r="F1141" i="5"/>
  <c r="X1141" i="5"/>
  <c r="I1141" i="5"/>
  <c r="J1141" i="5"/>
  <c r="R1388" i="5"/>
  <c r="J1388" i="5"/>
  <c r="I1388" i="5"/>
  <c r="H1388" i="5"/>
  <c r="F1388" i="5"/>
  <c r="X1388" i="5"/>
  <c r="I1311" i="5"/>
  <c r="H1311" i="5"/>
  <c r="R1311" i="5"/>
  <c r="J1311" i="5"/>
  <c r="F1311" i="5"/>
  <c r="X1311" i="5"/>
  <c r="I1279" i="5"/>
  <c r="H1279" i="5"/>
  <c r="R1279" i="5"/>
  <c r="J1279" i="5"/>
  <c r="F1279" i="5"/>
  <c r="X1279" i="5"/>
  <c r="H984" i="5"/>
  <c r="F984" i="5"/>
  <c r="X984" i="5"/>
  <c r="R984" i="5"/>
  <c r="J984" i="5"/>
  <c r="I984" i="5"/>
  <c r="R1600" i="5"/>
  <c r="J1600" i="5"/>
  <c r="I1600" i="5"/>
  <c r="H1600" i="5"/>
  <c r="F1600" i="5"/>
  <c r="X1600" i="5"/>
  <c r="F1170" i="5"/>
  <c r="X1170" i="5"/>
  <c r="J1170" i="5"/>
  <c r="I1170" i="5"/>
  <c r="H1170" i="5"/>
  <c r="R1170" i="5"/>
  <c r="H1104" i="5"/>
  <c r="F1104" i="5"/>
  <c r="X1104" i="5"/>
  <c r="R1104" i="5"/>
  <c r="I1104" i="5"/>
  <c r="J1104" i="5"/>
  <c r="H1040" i="5"/>
  <c r="F1040" i="5"/>
  <c r="X1040" i="5"/>
  <c r="R1040" i="5"/>
  <c r="I1040" i="5"/>
  <c r="J1040" i="5"/>
  <c r="F1258" i="5"/>
  <c r="X1258" i="5"/>
  <c r="R1258" i="5"/>
  <c r="J1258" i="5"/>
  <c r="I1258" i="5"/>
  <c r="H1258" i="5"/>
  <c r="H1068" i="5"/>
  <c r="F1068" i="5"/>
  <c r="X1068" i="5"/>
  <c r="R1068" i="5"/>
  <c r="J1068" i="5"/>
  <c r="I1068" i="5"/>
  <c r="J1005" i="5"/>
  <c r="I1005" i="5"/>
  <c r="H1005" i="5"/>
  <c r="X1005" i="5"/>
  <c r="F1005" i="5"/>
  <c r="R1005" i="5"/>
  <c r="X947" i="5"/>
  <c r="R947" i="5"/>
  <c r="I947" i="5"/>
  <c r="J947" i="5"/>
  <c r="H947" i="5"/>
  <c r="F947" i="5"/>
  <c r="J1188" i="5"/>
  <c r="I1188" i="5"/>
  <c r="H1188" i="5"/>
  <c r="F1188" i="5"/>
  <c r="X1188" i="5"/>
  <c r="R1188" i="5"/>
  <c r="I1144" i="5"/>
  <c r="R1144" i="5"/>
  <c r="J1144" i="5"/>
  <c r="H1144" i="5"/>
  <c r="F1144" i="5"/>
  <c r="X1144" i="5"/>
  <c r="R898" i="5"/>
  <c r="I898" i="5"/>
  <c r="H898" i="5"/>
  <c r="F898" i="5"/>
  <c r="X898" i="5"/>
  <c r="J898" i="5"/>
  <c r="X903" i="5"/>
  <c r="R903" i="5"/>
  <c r="I903" i="5"/>
  <c r="J903" i="5"/>
  <c r="H903" i="5"/>
  <c r="F903" i="5"/>
  <c r="R886" i="5"/>
  <c r="I886" i="5"/>
  <c r="J886" i="5"/>
  <c r="H886" i="5"/>
  <c r="X886" i="5"/>
  <c r="F886" i="5"/>
  <c r="I661" i="5"/>
  <c r="H661" i="5"/>
  <c r="F661" i="5"/>
  <c r="X661" i="5"/>
  <c r="R661" i="5"/>
  <c r="J661" i="5"/>
  <c r="I629" i="5"/>
  <c r="H629" i="5"/>
  <c r="F629" i="5"/>
  <c r="X629" i="5"/>
  <c r="R629" i="5"/>
  <c r="J629" i="5"/>
  <c r="R587" i="5"/>
  <c r="J587" i="5"/>
  <c r="F587" i="5"/>
  <c r="H587" i="5"/>
  <c r="I587" i="5"/>
  <c r="R571" i="5"/>
  <c r="J571" i="5"/>
  <c r="F571" i="5"/>
  <c r="I571" i="5"/>
  <c r="H571" i="5"/>
  <c r="H589" i="5"/>
  <c r="F589" i="5"/>
  <c r="R589" i="5"/>
  <c r="J589" i="5"/>
  <c r="I589" i="5"/>
  <c r="F485" i="5"/>
  <c r="R485" i="5"/>
  <c r="H485" i="5"/>
  <c r="J485" i="5"/>
  <c r="I485" i="5"/>
  <c r="H553" i="5"/>
  <c r="F553" i="5"/>
  <c r="R553" i="5"/>
  <c r="J553" i="5"/>
  <c r="I553" i="5"/>
  <c r="R454" i="5"/>
  <c r="J454" i="5"/>
  <c r="I454" i="5"/>
  <c r="H454" i="5"/>
  <c r="F454" i="5"/>
  <c r="R446" i="5"/>
  <c r="J446" i="5"/>
  <c r="I446" i="5"/>
  <c r="H446" i="5"/>
  <c r="F446" i="5"/>
  <c r="R438" i="5"/>
  <c r="J438" i="5"/>
  <c r="I438" i="5"/>
  <c r="H438" i="5"/>
  <c r="F438" i="5"/>
  <c r="R430" i="5"/>
  <c r="J430" i="5"/>
  <c r="I430" i="5"/>
  <c r="H430" i="5"/>
  <c r="F430" i="5"/>
  <c r="R422" i="5"/>
  <c r="J422" i="5"/>
  <c r="I422" i="5"/>
  <c r="H422" i="5"/>
  <c r="F422" i="5"/>
  <c r="R414" i="5"/>
  <c r="J414" i="5"/>
  <c r="I414" i="5"/>
  <c r="H414" i="5"/>
  <c r="F414" i="5"/>
  <c r="J164" i="5"/>
  <c r="H164" i="5"/>
  <c r="F164" i="5"/>
  <c r="R164" i="5"/>
  <c r="I164" i="5"/>
  <c r="R339" i="5"/>
  <c r="H339" i="5"/>
  <c r="F339" i="5"/>
  <c r="J339" i="5"/>
  <c r="I339" i="5"/>
  <c r="J152" i="5"/>
  <c r="H152" i="5"/>
  <c r="F152" i="5"/>
  <c r="R152" i="5"/>
  <c r="I152" i="5"/>
  <c r="J212" i="5"/>
  <c r="I212" i="5"/>
  <c r="H212" i="5"/>
  <c r="F212" i="5"/>
  <c r="R212" i="5"/>
  <c r="J168" i="5"/>
  <c r="H168" i="5"/>
  <c r="F168" i="5"/>
  <c r="R168" i="5"/>
  <c r="I168" i="5"/>
  <c r="B34" i="4"/>
  <c r="A21" i="6" s="1"/>
  <c r="F44" i="6"/>
  <c r="H44" i="6" s="1"/>
  <c r="F34" i="6"/>
  <c r="F39" i="6"/>
  <c r="H39" i="6" s="1"/>
  <c r="D39" i="6" s="1"/>
  <c r="F65" i="6"/>
  <c r="F49" i="6"/>
  <c r="F29" i="6"/>
  <c r="H29" i="6" s="1"/>
  <c r="D29" i="6" s="1"/>
  <c r="F2430" i="5"/>
  <c r="X2430" i="5"/>
  <c r="R2430" i="5"/>
  <c r="J2430" i="5"/>
  <c r="I2430" i="5"/>
  <c r="H2430" i="5"/>
  <c r="H2435" i="5"/>
  <c r="I2435" i="5"/>
  <c r="F2435" i="5"/>
  <c r="X2435" i="5"/>
  <c r="R2435" i="5"/>
  <c r="J2435" i="5"/>
  <c r="J2496" i="5"/>
  <c r="I2496" i="5"/>
  <c r="H2496" i="5"/>
  <c r="R2496" i="5"/>
  <c r="F2496" i="5"/>
  <c r="I2415" i="5"/>
  <c r="H2415" i="5"/>
  <c r="F2415" i="5"/>
  <c r="X2415" i="5"/>
  <c r="R2415" i="5"/>
  <c r="J2415" i="5"/>
  <c r="H2391" i="5"/>
  <c r="R2391" i="5"/>
  <c r="J2391" i="5"/>
  <c r="I2391" i="5"/>
  <c r="F2391" i="5"/>
  <c r="X2391" i="5"/>
  <c r="F2352" i="5"/>
  <c r="R2352" i="5"/>
  <c r="J2352" i="5"/>
  <c r="I2352" i="5"/>
  <c r="X2352" i="5"/>
  <c r="H2352" i="5"/>
  <c r="H2377" i="5"/>
  <c r="F2377" i="5"/>
  <c r="J2377" i="5"/>
  <c r="I2377" i="5"/>
  <c r="X2377" i="5"/>
  <c r="R2377" i="5"/>
  <c r="H2361" i="5"/>
  <c r="F2361" i="5"/>
  <c r="J2361" i="5"/>
  <c r="I2361" i="5"/>
  <c r="X2361" i="5"/>
  <c r="R2361" i="5"/>
  <c r="X2275" i="5"/>
  <c r="R2275" i="5"/>
  <c r="J2275" i="5"/>
  <c r="H2275" i="5"/>
  <c r="I2275" i="5"/>
  <c r="F2275" i="5"/>
  <c r="J2384" i="5"/>
  <c r="I2384" i="5"/>
  <c r="R2384" i="5"/>
  <c r="H2384" i="5"/>
  <c r="F2384" i="5"/>
  <c r="X2384" i="5"/>
  <c r="H2230" i="5"/>
  <c r="F2230" i="5"/>
  <c r="R2230" i="5"/>
  <c r="J2230" i="5"/>
  <c r="I2230" i="5"/>
  <c r="X2230" i="5"/>
  <c r="J2231" i="5"/>
  <c r="I2231" i="5"/>
  <c r="H2231" i="5"/>
  <c r="X2231" i="5"/>
  <c r="F2231" i="5"/>
  <c r="R2231" i="5"/>
  <c r="J2183" i="5"/>
  <c r="I2183" i="5"/>
  <c r="H2183" i="5"/>
  <c r="F2183" i="5"/>
  <c r="X2183" i="5"/>
  <c r="R2183" i="5"/>
  <c r="I2163" i="5"/>
  <c r="H2163" i="5"/>
  <c r="F2163" i="5"/>
  <c r="X2163" i="5"/>
  <c r="R2163" i="5"/>
  <c r="J2163" i="5"/>
  <c r="F2106" i="5"/>
  <c r="X2106" i="5"/>
  <c r="I2106" i="5"/>
  <c r="H2106" i="5"/>
  <c r="R2106" i="5"/>
  <c r="J2106" i="5"/>
  <c r="F2090" i="5"/>
  <c r="X2090" i="5"/>
  <c r="I2090" i="5"/>
  <c r="H2090" i="5"/>
  <c r="R2090" i="5"/>
  <c r="J2090" i="5"/>
  <c r="I2147" i="5"/>
  <c r="H2147" i="5"/>
  <c r="F2147" i="5"/>
  <c r="R2147" i="5"/>
  <c r="J2147" i="5"/>
  <c r="X2147" i="5"/>
  <c r="R2144" i="5"/>
  <c r="J2144" i="5"/>
  <c r="I2144" i="5"/>
  <c r="H2144" i="5"/>
  <c r="F2144" i="5"/>
  <c r="X2144" i="5"/>
  <c r="I2107" i="5"/>
  <c r="H2107" i="5"/>
  <c r="F2107" i="5"/>
  <c r="R2107" i="5"/>
  <c r="J2107" i="5"/>
  <c r="X2107" i="5"/>
  <c r="R2068" i="5"/>
  <c r="J2068" i="5"/>
  <c r="H2068" i="5"/>
  <c r="F2068" i="5"/>
  <c r="X2068" i="5"/>
  <c r="I2068" i="5"/>
  <c r="I2049" i="5"/>
  <c r="H2049" i="5"/>
  <c r="F2049" i="5"/>
  <c r="X2049" i="5"/>
  <c r="R2049" i="5"/>
  <c r="J2049" i="5"/>
  <c r="R1962" i="5"/>
  <c r="J1962" i="5"/>
  <c r="I1962" i="5"/>
  <c r="H1962" i="5"/>
  <c r="F1962" i="5"/>
  <c r="X1962" i="5"/>
  <c r="F1856" i="5"/>
  <c r="X1856" i="5"/>
  <c r="J1856" i="5"/>
  <c r="H1856" i="5"/>
  <c r="R1856" i="5"/>
  <c r="I1856" i="5"/>
  <c r="I1869" i="5"/>
  <c r="H1869" i="5"/>
  <c r="F1869" i="5"/>
  <c r="X1869" i="5"/>
  <c r="R1869" i="5"/>
  <c r="J1869" i="5"/>
  <c r="I1849" i="5"/>
  <c r="H1849" i="5"/>
  <c r="F1849" i="5"/>
  <c r="R1849" i="5"/>
  <c r="J1849" i="5"/>
  <c r="X1849" i="5"/>
  <c r="I1829" i="5"/>
  <c r="F1829" i="5"/>
  <c r="X1829" i="5"/>
  <c r="R1829" i="5"/>
  <c r="J1829" i="5"/>
  <c r="H1829" i="5"/>
  <c r="H1787" i="5"/>
  <c r="F1787" i="5"/>
  <c r="X1787" i="5"/>
  <c r="R1787" i="5"/>
  <c r="J1787" i="5"/>
  <c r="I1787" i="5"/>
  <c r="I1922" i="5"/>
  <c r="H1922" i="5"/>
  <c r="F1922" i="5"/>
  <c r="R1922" i="5"/>
  <c r="J1922" i="5"/>
  <c r="X1922" i="5"/>
  <c r="X1896" i="5"/>
  <c r="J1896" i="5"/>
  <c r="R1896" i="5"/>
  <c r="I1896" i="5"/>
  <c r="H1896" i="5"/>
  <c r="F1896" i="5"/>
  <c r="R1743" i="5"/>
  <c r="X1743" i="5"/>
  <c r="J1743" i="5"/>
  <c r="I1743" i="5"/>
  <c r="F1743" i="5"/>
  <c r="H1743" i="5"/>
  <c r="I1740" i="5"/>
  <c r="X1740" i="5"/>
  <c r="F1740" i="5"/>
  <c r="R1740" i="5"/>
  <c r="H1740" i="5"/>
  <c r="J1740" i="5"/>
  <c r="I1730" i="5"/>
  <c r="H1730" i="5"/>
  <c r="F1730" i="5"/>
  <c r="X1730" i="5"/>
  <c r="R1730" i="5"/>
  <c r="J1730" i="5"/>
  <c r="I1714" i="5"/>
  <c r="H1714" i="5"/>
  <c r="F1714" i="5"/>
  <c r="X1714" i="5"/>
  <c r="R1714" i="5"/>
  <c r="J1714" i="5"/>
  <c r="I1698" i="5"/>
  <c r="H1698" i="5"/>
  <c r="F1698" i="5"/>
  <c r="X1698" i="5"/>
  <c r="R1698" i="5"/>
  <c r="J1698" i="5"/>
  <c r="I1682" i="5"/>
  <c r="H1682" i="5"/>
  <c r="F1682" i="5"/>
  <c r="X1682" i="5"/>
  <c r="R1682" i="5"/>
  <c r="J1682" i="5"/>
  <c r="I1666" i="5"/>
  <c r="H1666" i="5"/>
  <c r="F1666" i="5"/>
  <c r="X1666" i="5"/>
  <c r="R1666" i="5"/>
  <c r="J1666" i="5"/>
  <c r="I1650" i="5"/>
  <c r="H1650" i="5"/>
  <c r="F1650" i="5"/>
  <c r="X1650" i="5"/>
  <c r="R1650" i="5"/>
  <c r="J1650" i="5"/>
  <c r="I1634" i="5"/>
  <c r="H1634" i="5"/>
  <c r="F1634" i="5"/>
  <c r="X1634" i="5"/>
  <c r="R1634" i="5"/>
  <c r="J1634" i="5"/>
  <c r="F1618" i="5"/>
  <c r="X1618" i="5"/>
  <c r="R1618" i="5"/>
  <c r="J1618" i="5"/>
  <c r="I1618" i="5"/>
  <c r="H1618" i="5"/>
  <c r="F1602" i="5"/>
  <c r="X1602" i="5"/>
  <c r="R1602" i="5"/>
  <c r="J1602" i="5"/>
  <c r="I1602" i="5"/>
  <c r="H1602" i="5"/>
  <c r="F1586" i="5"/>
  <c r="X1586" i="5"/>
  <c r="R1586" i="5"/>
  <c r="J1586" i="5"/>
  <c r="I1586" i="5"/>
  <c r="H1586" i="5"/>
  <c r="F1570" i="5"/>
  <c r="X1570" i="5"/>
  <c r="R1570" i="5"/>
  <c r="J1570" i="5"/>
  <c r="I1570" i="5"/>
  <c r="H1570" i="5"/>
  <c r="F1554" i="5"/>
  <c r="X1554" i="5"/>
  <c r="R1554" i="5"/>
  <c r="J1554" i="5"/>
  <c r="I1554" i="5"/>
  <c r="H1554" i="5"/>
  <c r="R1850" i="5"/>
  <c r="J1850" i="5"/>
  <c r="I1850" i="5"/>
  <c r="H1850" i="5"/>
  <c r="F1850" i="5"/>
  <c r="X1850" i="5"/>
  <c r="R1643" i="5"/>
  <c r="J1643" i="5"/>
  <c r="I1643" i="5"/>
  <c r="H1643" i="5"/>
  <c r="F1643" i="5"/>
  <c r="X1643" i="5"/>
  <c r="H1767" i="5"/>
  <c r="F1767" i="5"/>
  <c r="X1767" i="5"/>
  <c r="R1767" i="5"/>
  <c r="J1767" i="5"/>
  <c r="I1767" i="5"/>
  <c r="R1695" i="5"/>
  <c r="J1695" i="5"/>
  <c r="I1695" i="5"/>
  <c r="H1695" i="5"/>
  <c r="F1695" i="5"/>
  <c r="X1695" i="5"/>
  <c r="R1631" i="5"/>
  <c r="J1631" i="5"/>
  <c r="I1631" i="5"/>
  <c r="H1631" i="5"/>
  <c r="F1631" i="5"/>
  <c r="X1631" i="5"/>
  <c r="J1760" i="5"/>
  <c r="I1760" i="5"/>
  <c r="H1760" i="5"/>
  <c r="X1760" i="5"/>
  <c r="R1760" i="5"/>
  <c r="F1760" i="5"/>
  <c r="R1683" i="5"/>
  <c r="J1683" i="5"/>
  <c r="I1683" i="5"/>
  <c r="H1683" i="5"/>
  <c r="F1683" i="5"/>
  <c r="X1683" i="5"/>
  <c r="I1540" i="5"/>
  <c r="H1540" i="5"/>
  <c r="F1540" i="5"/>
  <c r="X1540" i="5"/>
  <c r="R1540" i="5"/>
  <c r="J1540" i="5"/>
  <c r="J1433" i="5"/>
  <c r="I1433" i="5"/>
  <c r="H1433" i="5"/>
  <c r="R1433" i="5"/>
  <c r="F1433" i="5"/>
  <c r="X1433" i="5"/>
  <c r="J1425" i="5"/>
  <c r="I1425" i="5"/>
  <c r="H1425" i="5"/>
  <c r="R1425" i="5"/>
  <c r="F1425" i="5"/>
  <c r="X1425" i="5"/>
  <c r="I1595" i="5"/>
  <c r="H1595" i="5"/>
  <c r="F1595" i="5"/>
  <c r="R1595" i="5"/>
  <c r="J1595" i="5"/>
  <c r="X1595" i="5"/>
  <c r="I1563" i="5"/>
  <c r="H1563" i="5"/>
  <c r="F1563" i="5"/>
  <c r="R1563" i="5"/>
  <c r="J1563" i="5"/>
  <c r="X1563" i="5"/>
  <c r="H1472" i="5"/>
  <c r="F1472" i="5"/>
  <c r="X1472" i="5"/>
  <c r="I1472" i="5"/>
  <c r="R1472" i="5"/>
  <c r="J1472" i="5"/>
  <c r="H1444" i="5"/>
  <c r="F1444" i="5"/>
  <c r="X1444" i="5"/>
  <c r="J1444" i="5"/>
  <c r="I1444" i="5"/>
  <c r="R1444" i="5"/>
  <c r="F1415" i="5"/>
  <c r="R1415" i="5"/>
  <c r="J1415" i="5"/>
  <c r="I1415" i="5"/>
  <c r="X1415" i="5"/>
  <c r="H1415" i="5"/>
  <c r="I1359" i="5"/>
  <c r="H1359" i="5"/>
  <c r="X1359" i="5"/>
  <c r="R1359" i="5"/>
  <c r="F1359" i="5"/>
  <c r="J1359" i="5"/>
  <c r="H1420" i="5"/>
  <c r="X1420" i="5"/>
  <c r="R1420" i="5"/>
  <c r="F1420" i="5"/>
  <c r="J1420" i="5"/>
  <c r="I1420" i="5"/>
  <c r="R1576" i="5"/>
  <c r="J1576" i="5"/>
  <c r="I1576" i="5"/>
  <c r="H1576" i="5"/>
  <c r="F1576" i="5"/>
  <c r="X1576" i="5"/>
  <c r="H1428" i="5"/>
  <c r="X1428" i="5"/>
  <c r="R1428" i="5"/>
  <c r="F1428" i="5"/>
  <c r="J1428" i="5"/>
  <c r="I1428" i="5"/>
  <c r="H1159" i="5"/>
  <c r="X1159" i="5"/>
  <c r="J1159" i="5"/>
  <c r="R1159" i="5"/>
  <c r="I1159" i="5"/>
  <c r="F1159" i="5"/>
  <c r="X1150" i="5"/>
  <c r="H1150" i="5"/>
  <c r="F1150" i="5"/>
  <c r="R1150" i="5"/>
  <c r="I1150" i="5"/>
  <c r="J1150" i="5"/>
  <c r="H1239" i="5"/>
  <c r="R1239" i="5"/>
  <c r="J1239" i="5"/>
  <c r="I1239" i="5"/>
  <c r="F1239" i="5"/>
  <c r="X1239" i="5"/>
  <c r="H1175" i="5"/>
  <c r="R1175" i="5"/>
  <c r="J1175" i="5"/>
  <c r="I1175" i="5"/>
  <c r="F1175" i="5"/>
  <c r="X1175" i="5"/>
  <c r="R1556" i="5"/>
  <c r="J1556" i="5"/>
  <c r="I1556" i="5"/>
  <c r="H1556" i="5"/>
  <c r="F1556" i="5"/>
  <c r="X1556" i="5"/>
  <c r="H1076" i="5"/>
  <c r="F1076" i="5"/>
  <c r="X1076" i="5"/>
  <c r="R1076" i="5"/>
  <c r="I1076" i="5"/>
  <c r="J1076" i="5"/>
  <c r="I1307" i="5"/>
  <c r="H1307" i="5"/>
  <c r="R1307" i="5"/>
  <c r="J1307" i="5"/>
  <c r="F1307" i="5"/>
  <c r="X1307" i="5"/>
  <c r="I1275" i="5"/>
  <c r="H1275" i="5"/>
  <c r="R1275" i="5"/>
  <c r="J1275" i="5"/>
  <c r="F1275" i="5"/>
  <c r="X1275" i="5"/>
  <c r="J1457" i="5"/>
  <c r="H1457" i="5"/>
  <c r="F1457" i="5"/>
  <c r="X1457" i="5"/>
  <c r="R1457" i="5"/>
  <c r="I1457" i="5"/>
  <c r="H1000" i="5"/>
  <c r="F1000" i="5"/>
  <c r="X1000" i="5"/>
  <c r="R1000" i="5"/>
  <c r="I1000" i="5"/>
  <c r="J1000" i="5"/>
  <c r="F1334" i="5"/>
  <c r="X1334" i="5"/>
  <c r="R1334" i="5"/>
  <c r="J1334" i="5"/>
  <c r="I1334" i="5"/>
  <c r="H1334" i="5"/>
  <c r="F1326" i="5"/>
  <c r="X1326" i="5"/>
  <c r="R1326" i="5"/>
  <c r="J1326" i="5"/>
  <c r="I1326" i="5"/>
  <c r="H1326" i="5"/>
  <c r="F1318" i="5"/>
  <c r="X1318" i="5"/>
  <c r="R1318" i="5"/>
  <c r="J1318" i="5"/>
  <c r="I1318" i="5"/>
  <c r="H1318" i="5"/>
  <c r="F1310" i="5"/>
  <c r="X1310" i="5"/>
  <c r="R1310" i="5"/>
  <c r="J1310" i="5"/>
  <c r="I1310" i="5"/>
  <c r="H1310" i="5"/>
  <c r="F1302" i="5"/>
  <c r="X1302" i="5"/>
  <c r="R1302" i="5"/>
  <c r="J1302" i="5"/>
  <c r="I1302" i="5"/>
  <c r="H1302" i="5"/>
  <c r="F1294" i="5"/>
  <c r="X1294" i="5"/>
  <c r="R1294" i="5"/>
  <c r="J1294" i="5"/>
  <c r="I1294" i="5"/>
  <c r="H1294" i="5"/>
  <c r="F1286" i="5"/>
  <c r="X1286" i="5"/>
  <c r="R1286" i="5"/>
  <c r="J1286" i="5"/>
  <c r="I1286" i="5"/>
  <c r="H1286" i="5"/>
  <c r="F1278" i="5"/>
  <c r="X1278" i="5"/>
  <c r="R1278" i="5"/>
  <c r="J1278" i="5"/>
  <c r="I1278" i="5"/>
  <c r="H1278" i="5"/>
  <c r="F1270" i="5"/>
  <c r="X1270" i="5"/>
  <c r="R1270" i="5"/>
  <c r="J1270" i="5"/>
  <c r="I1270" i="5"/>
  <c r="H1270" i="5"/>
  <c r="X944" i="5"/>
  <c r="R944" i="5"/>
  <c r="J944" i="5"/>
  <c r="I944" i="5"/>
  <c r="F944" i="5"/>
  <c r="H944" i="5"/>
  <c r="F1262" i="5"/>
  <c r="X1262" i="5"/>
  <c r="R1262" i="5"/>
  <c r="J1262" i="5"/>
  <c r="I1262" i="5"/>
  <c r="H1262" i="5"/>
  <c r="J1021" i="5"/>
  <c r="I1021" i="5"/>
  <c r="H1021" i="5"/>
  <c r="X1021" i="5"/>
  <c r="F1021" i="5"/>
  <c r="R1021" i="5"/>
  <c r="R946" i="5"/>
  <c r="I946" i="5"/>
  <c r="J946" i="5"/>
  <c r="H946" i="5"/>
  <c r="X946" i="5"/>
  <c r="F946" i="5"/>
  <c r="R958" i="5"/>
  <c r="J958" i="5"/>
  <c r="I958" i="5"/>
  <c r="X958" i="5"/>
  <c r="F958" i="5"/>
  <c r="H958" i="5"/>
  <c r="I1347" i="5"/>
  <c r="X1347" i="5"/>
  <c r="R1347" i="5"/>
  <c r="J1347" i="5"/>
  <c r="H1347" i="5"/>
  <c r="F1347" i="5"/>
  <c r="R950" i="5"/>
  <c r="J950" i="5"/>
  <c r="I950" i="5"/>
  <c r="H950" i="5"/>
  <c r="F950" i="5"/>
  <c r="X950" i="5"/>
  <c r="R1153" i="5"/>
  <c r="J1153" i="5"/>
  <c r="I1153" i="5"/>
  <c r="H1153" i="5"/>
  <c r="X1153" i="5"/>
  <c r="F1153" i="5"/>
  <c r="R882" i="5"/>
  <c r="I882" i="5"/>
  <c r="H882" i="5"/>
  <c r="F882" i="5"/>
  <c r="X882" i="5"/>
  <c r="J882" i="5"/>
  <c r="R902" i="5"/>
  <c r="I902" i="5"/>
  <c r="J902" i="5"/>
  <c r="H902" i="5"/>
  <c r="X902" i="5"/>
  <c r="F902" i="5"/>
  <c r="R890" i="5"/>
  <c r="I890" i="5"/>
  <c r="H890" i="5"/>
  <c r="X890" i="5"/>
  <c r="J890" i="5"/>
  <c r="F890" i="5"/>
  <c r="J977" i="5"/>
  <c r="I977" i="5"/>
  <c r="H977" i="5"/>
  <c r="X977" i="5"/>
  <c r="R977" i="5"/>
  <c r="F977" i="5"/>
  <c r="F849" i="5"/>
  <c r="X849" i="5"/>
  <c r="R849" i="5"/>
  <c r="I849" i="5"/>
  <c r="J849" i="5"/>
  <c r="H849" i="5"/>
  <c r="I649" i="5"/>
  <c r="H649" i="5"/>
  <c r="F649" i="5"/>
  <c r="X649" i="5"/>
  <c r="R649" i="5"/>
  <c r="J649" i="5"/>
  <c r="I617" i="5"/>
  <c r="H617" i="5"/>
  <c r="F617" i="5"/>
  <c r="X617" i="5"/>
  <c r="R617" i="5"/>
  <c r="J617" i="5"/>
  <c r="J703" i="5"/>
  <c r="I703" i="5"/>
  <c r="X703" i="5"/>
  <c r="R703" i="5"/>
  <c r="H703" i="5"/>
  <c r="F703" i="5"/>
  <c r="I593" i="5"/>
  <c r="H593" i="5"/>
  <c r="F593" i="5"/>
  <c r="R593" i="5"/>
  <c r="J593" i="5"/>
  <c r="F481" i="5"/>
  <c r="R481" i="5"/>
  <c r="J481" i="5"/>
  <c r="I481" i="5"/>
  <c r="H481" i="5"/>
  <c r="F533" i="5"/>
  <c r="R533" i="5"/>
  <c r="H533" i="5"/>
  <c r="J533" i="5"/>
  <c r="I533" i="5"/>
  <c r="H569" i="5"/>
  <c r="F569" i="5"/>
  <c r="R569" i="5"/>
  <c r="J569" i="5"/>
  <c r="I569" i="5"/>
  <c r="H573" i="5"/>
  <c r="F573" i="5"/>
  <c r="R573" i="5"/>
  <c r="J573" i="5"/>
  <c r="I573" i="5"/>
  <c r="I474" i="5"/>
  <c r="H474" i="5"/>
  <c r="R474" i="5"/>
  <c r="J474" i="5"/>
  <c r="F474" i="5"/>
  <c r="R350" i="5"/>
  <c r="I350" i="5"/>
  <c r="H350" i="5"/>
  <c r="F350" i="5"/>
  <c r="J350" i="5"/>
  <c r="J108" i="5"/>
  <c r="H108" i="5"/>
  <c r="F108" i="5"/>
  <c r="I108" i="5"/>
  <c r="R108" i="5"/>
  <c r="J128" i="5"/>
  <c r="H128" i="5"/>
  <c r="F128" i="5"/>
  <c r="R128" i="5"/>
  <c r="I128" i="5"/>
  <c r="J136" i="5"/>
  <c r="H136" i="5"/>
  <c r="F136" i="5"/>
  <c r="R136" i="5"/>
  <c r="I136" i="5"/>
  <c r="J320" i="5"/>
  <c r="F320" i="5"/>
  <c r="R320" i="5"/>
  <c r="I320" i="5"/>
  <c r="H320" i="5"/>
  <c r="J112" i="5"/>
  <c r="H112" i="5"/>
  <c r="F112" i="5"/>
  <c r="R112" i="5"/>
  <c r="I112" i="5"/>
  <c r="S566" i="5"/>
  <c r="S412" i="5"/>
  <c r="S363" i="5"/>
  <c r="S226" i="5"/>
  <c r="S542" i="5"/>
  <c r="S37" i="5"/>
  <c r="S121" i="5"/>
  <c r="S360" i="5"/>
  <c r="S146" i="5"/>
  <c r="S482" i="5"/>
  <c r="S149" i="5"/>
  <c r="S546" i="5"/>
  <c r="S117" i="5"/>
  <c r="S353" i="5"/>
  <c r="S178" i="5"/>
  <c r="S563" i="5"/>
  <c r="S459" i="5"/>
  <c r="S278" i="5"/>
  <c r="S222" i="5"/>
  <c r="S327" i="5"/>
  <c r="S311" i="5"/>
  <c r="S50" i="5"/>
  <c r="S373" i="5"/>
  <c r="S130" i="5"/>
  <c r="S56" i="5"/>
  <c r="S44" i="5"/>
  <c r="S499" i="5"/>
  <c r="S455" i="5"/>
  <c r="S495" i="5"/>
  <c r="S508" i="5"/>
  <c r="S384" i="5"/>
  <c r="S523" i="5"/>
  <c r="S332" i="5"/>
  <c r="S535" i="5"/>
  <c r="S476" i="5"/>
  <c r="S336" i="5"/>
  <c r="S214" i="5"/>
  <c r="S329" i="5"/>
  <c r="S198" i="5"/>
  <c r="S68" i="5"/>
  <c r="S371" i="5"/>
  <c r="S114" i="5"/>
  <c r="S351" i="5"/>
  <c r="S231" i="5"/>
  <c r="S162" i="5"/>
  <c r="S38" i="5"/>
  <c r="S286" i="5"/>
  <c r="S86" i="5"/>
  <c r="S270" i="5"/>
  <c r="S133" i="5"/>
  <c r="S23" i="5"/>
  <c r="S238" i="5"/>
  <c r="S109" i="5"/>
  <c r="S245" i="5"/>
  <c r="S80" i="5"/>
  <c r="S492" i="5"/>
  <c r="S32" i="5"/>
  <c r="S322" i="5"/>
  <c r="S456" i="5"/>
  <c r="S376" i="5"/>
  <c r="S504" i="5"/>
  <c r="S323" i="5"/>
  <c r="S483" i="5"/>
  <c r="S488" i="5"/>
  <c r="S590" i="5"/>
  <c r="S368" i="5"/>
  <c r="S530" i="5"/>
  <c r="S480" i="5"/>
  <c r="S234" i="5"/>
  <c r="S185" i="5"/>
  <c r="S290" i="5"/>
  <c r="S182" i="5"/>
  <c r="S36" i="5"/>
  <c r="S110" i="5"/>
  <c r="S96" i="5"/>
  <c r="S531" i="5"/>
  <c r="S62" i="5"/>
  <c r="S399" i="5"/>
  <c r="S250" i="5"/>
  <c r="S345" i="5"/>
  <c r="S321" i="5"/>
  <c r="S528" i="5"/>
  <c r="S141" i="5"/>
  <c r="S516" i="5"/>
  <c r="S594" i="5"/>
  <c r="S20" i="5"/>
  <c r="S98" i="5"/>
  <c r="S134" i="5"/>
  <c r="S507" i="5"/>
  <c r="S34" i="5"/>
  <c r="S158" i="5"/>
  <c r="S333" i="5"/>
  <c r="S451" i="5"/>
  <c r="S335" i="5"/>
  <c r="S205" i="5"/>
  <c r="S126" i="5"/>
  <c r="S153" i="5"/>
  <c r="S166" i="5"/>
  <c r="S118" i="5"/>
  <c r="S317" i="5"/>
  <c r="S88" i="5"/>
  <c r="S582" i="5"/>
  <c r="S72" i="5"/>
  <c r="S500" i="5"/>
  <c r="S347" i="5"/>
  <c r="S512" i="5"/>
  <c r="S221" i="5"/>
  <c r="S503" i="5"/>
  <c r="S478" i="5"/>
  <c r="S326" i="5"/>
  <c r="S514" i="5"/>
  <c r="S558" i="5"/>
  <c r="S230" i="5"/>
  <c r="S387" i="5"/>
  <c r="S559" i="5"/>
  <c r="S487" i="5"/>
  <c r="S551" i="5"/>
  <c r="S294" i="5"/>
  <c r="S170" i="5"/>
  <c r="S29" i="5"/>
  <c r="S138" i="5"/>
  <c r="S202" i="5"/>
  <c r="S519" i="5"/>
  <c r="S48" i="5"/>
  <c r="S209" i="5"/>
  <c r="S253" i="5"/>
  <c r="S258" i="5"/>
  <c r="S139" i="5"/>
  <c r="S92" i="5"/>
  <c r="S319" i="5"/>
  <c r="S249" i="5"/>
  <c r="S547" i="5"/>
  <c r="S273" i="5"/>
  <c r="S544" i="5"/>
  <c r="S526" i="5"/>
  <c r="S318" i="5"/>
  <c r="S233" i="5"/>
  <c r="S241" i="5"/>
  <c r="S173" i="5"/>
  <c r="S174" i="5"/>
  <c r="S379" i="5"/>
  <c r="S331" i="5"/>
  <c r="S282" i="5"/>
  <c r="S274" i="5"/>
  <c r="S217" i="5"/>
  <c r="S218" i="5"/>
  <c r="S84" i="5"/>
  <c r="S107" i="5"/>
  <c r="S285" i="5"/>
  <c r="S40" i="5"/>
  <c r="S100" i="5"/>
  <c r="S266" i="5"/>
  <c r="S540" i="5"/>
  <c r="S520" i="5"/>
  <c r="S186" i="5"/>
  <c r="S550" i="5"/>
  <c r="S165" i="5"/>
  <c r="S338" i="5"/>
  <c r="S536" i="5"/>
  <c r="S310" i="5"/>
  <c r="S498" i="5"/>
  <c r="S21" i="5"/>
  <c r="S122" i="5"/>
  <c r="S484" i="5"/>
  <c r="S79" i="5"/>
  <c r="S471" i="5"/>
  <c r="S298" i="5"/>
  <c r="S82" i="5"/>
  <c r="S78" i="5"/>
  <c r="S142" i="5"/>
  <c r="S515" i="5"/>
  <c r="S289" i="5"/>
  <c r="S46" i="5"/>
  <c r="S22" i="5"/>
  <c r="S181" i="5"/>
  <c r="S54" i="5"/>
  <c r="S66" i="5"/>
  <c r="S90" i="5"/>
  <c r="S313" i="5"/>
  <c r="S76" i="5"/>
  <c r="S242" i="5"/>
  <c r="S307" i="5"/>
  <c r="S337" i="5"/>
  <c r="S101" i="5"/>
  <c r="S555" i="5"/>
  <c r="S570" i="5"/>
  <c r="S154" i="5"/>
  <c r="S70" i="5"/>
  <c r="S301" i="5"/>
  <c r="S63" i="5"/>
  <c r="S64" i="5"/>
  <c r="S246" i="5"/>
  <c r="S254" i="5"/>
  <c r="S60" i="5"/>
  <c r="S206" i="5"/>
  <c r="S325" i="5"/>
  <c r="S527" i="5"/>
  <c r="S30" i="5"/>
  <c r="S369" i="5"/>
  <c r="S381" i="5"/>
  <c r="S24" i="5"/>
  <c r="S52" i="5"/>
  <c r="S309" i="5"/>
  <c r="X589" i="5"/>
  <c r="X354" i="5"/>
  <c r="X597" i="5"/>
  <c r="S597" i="5"/>
  <c r="X505" i="5"/>
  <c r="X599" i="5"/>
  <c r="S599" i="5"/>
  <c r="X465" i="5"/>
  <c r="X462" i="5"/>
  <c r="X346" i="5"/>
  <c r="X140" i="5"/>
  <c r="X493" i="5"/>
  <c r="X502" i="5"/>
  <c r="X611" i="5"/>
  <c r="S611" i="5"/>
  <c r="X220" i="5"/>
  <c r="X398" i="5"/>
  <c r="X538" i="5"/>
  <c r="X577" i="5"/>
  <c r="X601" i="5"/>
  <c r="S601" i="5"/>
  <c r="X402" i="5"/>
  <c r="X340" i="5"/>
  <c r="X466" i="5"/>
  <c r="X521" i="5"/>
  <c r="X467" i="5"/>
  <c r="X486" i="5"/>
  <c r="X427" i="5"/>
  <c r="X472" i="5"/>
  <c r="X287" i="5"/>
  <c r="X407" i="5"/>
  <c r="X152" i="5"/>
  <c r="X180" i="5"/>
  <c r="X375" i="5"/>
  <c r="X232" i="5"/>
  <c r="X264" i="5"/>
  <c r="X296" i="5"/>
  <c r="X192" i="5"/>
  <c r="X410" i="5"/>
  <c r="X518" i="5"/>
  <c r="X176" i="5"/>
  <c r="X362" i="5"/>
  <c r="X522" i="5"/>
  <c r="X244" i="5"/>
  <c r="X276" i="5"/>
  <c r="X378" i="5"/>
  <c r="X567" i="5"/>
  <c r="X151" i="5"/>
  <c r="X596" i="5"/>
  <c r="X91" i="5"/>
  <c r="X281" i="5"/>
  <c r="X524" i="5"/>
  <c r="X496" i="5"/>
  <c r="X103" i="5"/>
  <c r="X578" i="5"/>
  <c r="X320" i="5"/>
  <c r="X212" i="5"/>
  <c r="X339" i="5"/>
  <c r="X454" i="5"/>
  <c r="X406" i="5"/>
  <c r="X188" i="5"/>
  <c r="X370" i="5"/>
  <c r="X565" i="5"/>
  <c r="X359" i="5"/>
  <c r="X366" i="5"/>
  <c r="X517" i="5"/>
  <c r="X328" i="5"/>
  <c r="X506" i="5"/>
  <c r="X591" i="5"/>
  <c r="X204" i="5"/>
  <c r="X595" i="5"/>
  <c r="X411" i="5"/>
  <c r="X439" i="5"/>
  <c r="X600" i="5"/>
  <c r="S600" i="5"/>
  <c r="X447" i="5"/>
  <c r="X251" i="5"/>
  <c r="X365" i="5"/>
  <c r="X423" i="5"/>
  <c r="X191" i="5"/>
  <c r="X243" i="5"/>
  <c r="X403" i="5"/>
  <c r="X108" i="5"/>
  <c r="X481" i="5"/>
  <c r="X112" i="5"/>
  <c r="X569" i="5"/>
  <c r="X168" i="5"/>
  <c r="X164" i="5"/>
  <c r="X446" i="5"/>
  <c r="X553" i="5"/>
  <c r="X308" i="5"/>
  <c r="X200" i="5"/>
  <c r="X316" i="5"/>
  <c r="X144" i="5"/>
  <c r="X208" i="5"/>
  <c r="X382" i="5"/>
  <c r="S382" i="5"/>
  <c r="X224" i="5"/>
  <c r="X256" i="5"/>
  <c r="X288" i="5"/>
  <c r="X367" i="5"/>
  <c r="X390" i="5"/>
  <c r="X525" i="5"/>
  <c r="X475" i="5"/>
  <c r="X490" i="5"/>
  <c r="X537" i="5"/>
  <c r="X116" i="5"/>
  <c r="X236" i="5"/>
  <c r="X268" i="5"/>
  <c r="X300" i="5"/>
  <c r="X469" i="5"/>
  <c r="X529" i="5"/>
  <c r="X431" i="5"/>
  <c r="X305" i="5"/>
  <c r="X277" i="5"/>
  <c r="X334" i="5"/>
  <c r="X297" i="5"/>
  <c r="X207" i="5"/>
  <c r="X194" i="5"/>
  <c r="X306" i="5"/>
  <c r="X592" i="5"/>
  <c r="X395" i="5"/>
  <c r="X115" i="5"/>
  <c r="X533" i="5"/>
  <c r="S533" i="5"/>
  <c r="X438" i="5"/>
  <c r="X485" i="5"/>
  <c r="X148" i="5"/>
  <c r="X458" i="5"/>
  <c r="X513" i="5"/>
  <c r="X609" i="5"/>
  <c r="X561" i="5"/>
  <c r="X386" i="5"/>
  <c r="X545" i="5"/>
  <c r="X575" i="5"/>
  <c r="X216" i="5"/>
  <c r="X534" i="5"/>
  <c r="X355" i="5"/>
  <c r="S355" i="5"/>
  <c r="X541" i="5"/>
  <c r="X588" i="5"/>
  <c r="X330" i="5"/>
  <c r="X391" i="5"/>
  <c r="X602" i="5"/>
  <c r="S602" i="5"/>
  <c r="X562" i="5"/>
  <c r="X262" i="5"/>
  <c r="X350" i="5"/>
  <c r="X573" i="5"/>
  <c r="X430" i="5"/>
  <c r="X587" i="5"/>
  <c r="X450" i="5"/>
  <c r="X497" i="5"/>
  <c r="X312" i="5"/>
  <c r="X156" i="5"/>
  <c r="X358" i="5"/>
  <c r="X434" i="5"/>
  <c r="X549" i="5"/>
  <c r="X124" i="5"/>
  <c r="X603" i="5"/>
  <c r="S603" i="5"/>
  <c r="X248" i="5"/>
  <c r="X280" i="5"/>
  <c r="X477" i="5"/>
  <c r="X184" i="5"/>
  <c r="X104" i="5"/>
  <c r="X228" i="5"/>
  <c r="X260" i="5"/>
  <c r="X292" i="5"/>
  <c r="X374" i="5"/>
  <c r="X394" i="5"/>
  <c r="X605" i="5"/>
  <c r="S605" i="5"/>
  <c r="X279" i="5"/>
  <c r="X163" i="5"/>
  <c r="X443" i="5"/>
  <c r="X102" i="5"/>
  <c r="X189" i="5"/>
  <c r="X128" i="5"/>
  <c r="X422" i="5"/>
  <c r="X571" i="5"/>
  <c r="X418" i="5"/>
  <c r="X172" i="5"/>
  <c r="X581" i="5"/>
  <c r="X554" i="5"/>
  <c r="X607" i="5"/>
  <c r="S607" i="5"/>
  <c r="X426" i="5"/>
  <c r="X489" i="5"/>
  <c r="X579" i="5"/>
  <c r="X557" i="5"/>
  <c r="X501" i="5"/>
  <c r="X342" i="5"/>
  <c r="X473" i="5"/>
  <c r="X442" i="5"/>
  <c r="X132" i="5"/>
  <c r="X324" i="5"/>
  <c r="X509" i="5"/>
  <c r="X303" i="5"/>
  <c r="X211" i="5"/>
  <c r="X435" i="5"/>
  <c r="X576" i="5"/>
  <c r="X43" i="5"/>
  <c r="X215" i="5"/>
  <c r="X580" i="5"/>
  <c r="X201" i="5"/>
  <c r="X556" i="5"/>
  <c r="X87" i="5"/>
  <c r="X314" i="5"/>
  <c r="S314" i="5"/>
  <c r="X463" i="5"/>
  <c r="X136" i="5"/>
  <c r="X474" i="5"/>
  <c r="X593" i="5"/>
  <c r="X414" i="5"/>
  <c r="X160" i="5"/>
  <c r="X460" i="5"/>
  <c r="X196" i="5"/>
  <c r="X240" i="5"/>
  <c r="X272" i="5"/>
  <c r="X585" i="5"/>
  <c r="X120" i="5"/>
  <c r="X252" i="5"/>
  <c r="X284" i="5"/>
  <c r="X583" i="5"/>
  <c r="X419" i="5"/>
  <c r="X261" i="5"/>
  <c r="X415" i="5"/>
  <c r="X293" i="5"/>
  <c r="X239" i="5"/>
  <c r="X608" i="5"/>
  <c r="X71" i="5"/>
  <c r="X265" i="5"/>
  <c r="X574" i="5"/>
  <c r="H24" i="6"/>
  <c r="AB12" i="5"/>
  <c r="AB9" i="5"/>
  <c r="AB10" i="5"/>
  <c r="AB14" i="5"/>
  <c r="AB17" i="5"/>
  <c r="AB16" i="5"/>
  <c r="AB8" i="5"/>
  <c r="AB13" i="5"/>
  <c r="AB15" i="5"/>
  <c r="AB11" i="5"/>
  <c r="AB7" i="5"/>
  <c r="H34" i="6"/>
  <c r="X100" i="5"/>
  <c r="C2" i="6"/>
  <c r="B2" i="6"/>
  <c r="S430" i="5"/>
  <c r="S443" i="5"/>
  <c r="S324" i="5"/>
  <c r="S419" i="5"/>
  <c r="S240" i="5"/>
  <c r="S589" i="5"/>
  <c r="S140" i="5"/>
  <c r="S220" i="5"/>
  <c r="S521" i="5"/>
  <c r="S472" i="5"/>
  <c r="S180" i="5"/>
  <c r="S296" i="5"/>
  <c r="S176" i="5"/>
  <c r="S276" i="5"/>
  <c r="S596" i="5"/>
  <c r="S496" i="5"/>
  <c r="S212" i="5"/>
  <c r="S188" i="5"/>
  <c r="S366" i="5"/>
  <c r="S591" i="5"/>
  <c r="S439" i="5"/>
  <c r="S365" i="5"/>
  <c r="S403" i="5"/>
  <c r="S569" i="5"/>
  <c r="S553" i="5"/>
  <c r="S144" i="5"/>
  <c r="S256" i="5"/>
  <c r="S525" i="5"/>
  <c r="S116" i="5"/>
  <c r="S469" i="5"/>
  <c r="S277" i="5"/>
  <c r="S194" i="5"/>
  <c r="S115" i="5"/>
  <c r="S216" i="5"/>
  <c r="S562" i="5"/>
  <c r="S394" i="5"/>
  <c r="S342" i="5"/>
  <c r="S239" i="5"/>
  <c r="S463" i="5"/>
  <c r="S477" i="5"/>
  <c r="S571" i="5"/>
  <c r="S579" i="5"/>
  <c r="S473" i="5"/>
  <c r="S576" i="5"/>
  <c r="S608" i="5"/>
  <c r="S354" i="5"/>
  <c r="S465" i="5"/>
  <c r="S493" i="5"/>
  <c r="S398" i="5"/>
  <c r="S402" i="5"/>
  <c r="S467" i="5"/>
  <c r="S287" i="5"/>
  <c r="S375" i="5"/>
  <c r="S192" i="5"/>
  <c r="S362" i="5"/>
  <c r="S378" i="5"/>
  <c r="S91" i="5"/>
  <c r="S103" i="5"/>
  <c r="S339" i="5"/>
  <c r="S370" i="5"/>
  <c r="S517" i="5"/>
  <c r="S204" i="5"/>
  <c r="S423" i="5"/>
  <c r="S108" i="5"/>
  <c r="S168" i="5"/>
  <c r="S308" i="5"/>
  <c r="S208" i="5"/>
  <c r="S288" i="5"/>
  <c r="S475" i="5"/>
  <c r="S236" i="5"/>
  <c r="S529" i="5"/>
  <c r="S334" i="5"/>
  <c r="S306" i="5"/>
  <c r="S458" i="5"/>
  <c r="S386" i="5"/>
  <c r="S534" i="5"/>
  <c r="S330" i="5"/>
  <c r="S262" i="5"/>
  <c r="S587" i="5"/>
  <c r="S156" i="5"/>
  <c r="S124" i="5"/>
  <c r="S260" i="5"/>
  <c r="S102" i="5"/>
  <c r="S554" i="5"/>
  <c r="S509" i="5"/>
  <c r="S201" i="5"/>
  <c r="S522" i="5"/>
  <c r="S281" i="5"/>
  <c r="S565" i="5"/>
  <c r="S328" i="5"/>
  <c r="S447" i="5"/>
  <c r="S481" i="5"/>
  <c r="S200" i="5"/>
  <c r="S367" i="5"/>
  <c r="S268" i="5"/>
  <c r="S592" i="5"/>
  <c r="S438" i="5"/>
  <c r="S545" i="5"/>
  <c r="S391" i="5"/>
  <c r="S450" i="5"/>
  <c r="S184" i="5"/>
  <c r="S189" i="5"/>
  <c r="S442" i="5"/>
  <c r="S43" i="5"/>
  <c r="S136" i="5"/>
  <c r="S272" i="5"/>
  <c r="S415" i="5"/>
  <c r="S71" i="5"/>
  <c r="S228" i="5"/>
  <c r="S435" i="5"/>
  <c r="S196" i="5"/>
  <c r="S414" i="5"/>
  <c r="S462" i="5"/>
  <c r="S502" i="5"/>
  <c r="S538" i="5"/>
  <c r="S340" i="5"/>
  <c r="S486" i="5"/>
  <c r="S407" i="5"/>
  <c r="S232" i="5"/>
  <c r="S410" i="5"/>
  <c r="S567" i="5"/>
  <c r="S578" i="5"/>
  <c r="S454" i="5"/>
  <c r="S595" i="5"/>
  <c r="S191" i="5"/>
  <c r="S164" i="5"/>
  <c r="S490" i="5"/>
  <c r="S431" i="5"/>
  <c r="S297" i="5"/>
  <c r="S513" i="5"/>
  <c r="S350" i="5"/>
  <c r="S358" i="5"/>
  <c r="S292" i="5"/>
  <c r="S279" i="5"/>
  <c r="S418" i="5"/>
  <c r="S557" i="5"/>
  <c r="S303" i="5"/>
  <c r="S556" i="5"/>
  <c r="S160" i="5"/>
  <c r="S284" i="5"/>
  <c r="S549" i="5"/>
  <c r="S581" i="5"/>
  <c r="S580" i="5"/>
  <c r="S120" i="5"/>
  <c r="S252" i="5"/>
  <c r="S411" i="5"/>
  <c r="S112" i="5"/>
  <c r="S446" i="5"/>
  <c r="S224" i="5"/>
  <c r="S537" i="5"/>
  <c r="S300" i="5"/>
  <c r="S207" i="5"/>
  <c r="S485" i="5"/>
  <c r="S541" i="5"/>
  <c r="S573" i="5"/>
  <c r="S248" i="5"/>
  <c r="S374" i="5"/>
  <c r="S128" i="5"/>
  <c r="S426" i="5"/>
  <c r="S501" i="5"/>
  <c r="S132" i="5"/>
  <c r="S215" i="5"/>
  <c r="S87" i="5"/>
  <c r="S460" i="5"/>
  <c r="S293" i="5"/>
  <c r="S265" i="5"/>
  <c r="S561" i="5"/>
  <c r="S312" i="5"/>
  <c r="S280" i="5"/>
  <c r="S422" i="5"/>
  <c r="S574" i="5"/>
  <c r="S261" i="5"/>
  <c r="S505" i="5"/>
  <c r="S346" i="5"/>
  <c r="S577" i="5"/>
  <c r="S466" i="5"/>
  <c r="S427" i="5"/>
  <c r="S152" i="5"/>
  <c r="S264" i="5"/>
  <c r="S518" i="5"/>
  <c r="S244" i="5"/>
  <c r="S151" i="5"/>
  <c r="S524" i="5"/>
  <c r="S320" i="5"/>
  <c r="S406" i="5"/>
  <c r="S359" i="5"/>
  <c r="S506" i="5"/>
  <c r="S251" i="5"/>
  <c r="S243" i="5"/>
  <c r="S316" i="5"/>
  <c r="S390" i="5"/>
  <c r="S305" i="5"/>
  <c r="S395" i="5"/>
  <c r="S609" i="5"/>
  <c r="S575" i="5"/>
  <c r="S497" i="5"/>
  <c r="S434" i="5"/>
  <c r="S104" i="5"/>
  <c r="S163" i="5"/>
  <c r="S172" i="5"/>
  <c r="S211" i="5"/>
  <c r="S474" i="5"/>
  <c r="S585" i="5"/>
  <c r="S583" i="5"/>
  <c r="S148" i="5"/>
  <c r="S588" i="5"/>
  <c r="S489" i="5"/>
  <c r="S593" i="5"/>
  <c r="G68" i="6"/>
  <c r="D34" i="6"/>
  <c r="R16" i="5"/>
  <c r="I16" i="5"/>
  <c r="H16" i="5"/>
  <c r="J16" i="5"/>
  <c r="F16" i="5"/>
  <c r="I10" i="5"/>
  <c r="F10" i="5"/>
  <c r="R10" i="5"/>
  <c r="J10" i="5"/>
  <c r="H10" i="5"/>
  <c r="H13" i="5"/>
  <c r="R13" i="5"/>
  <c r="J13" i="5"/>
  <c r="I13" i="5"/>
  <c r="F13" i="5"/>
  <c r="H7" i="5"/>
  <c r="R7" i="5"/>
  <c r="F7" i="5"/>
  <c r="I7" i="5"/>
  <c r="H17" i="5"/>
  <c r="I17" i="5"/>
  <c r="J17" i="5"/>
  <c r="R17" i="5"/>
  <c r="F17" i="5"/>
  <c r="G66" i="6"/>
  <c r="G67" i="6"/>
  <c r="G65" i="6"/>
  <c r="H65" i="6"/>
  <c r="D65" i="6" s="1"/>
  <c r="I12" i="5"/>
  <c r="J12" i="5"/>
  <c r="R12" i="5"/>
  <c r="F12" i="5"/>
  <c r="H12" i="5"/>
  <c r="H9" i="5"/>
  <c r="J9" i="5"/>
  <c r="I9" i="5"/>
  <c r="R9" i="5"/>
  <c r="F9" i="5"/>
  <c r="R8" i="5"/>
  <c r="H8" i="5"/>
  <c r="I8" i="5"/>
  <c r="F8" i="5"/>
  <c r="H15" i="5"/>
  <c r="J15" i="5"/>
  <c r="I15" i="5"/>
  <c r="F15" i="5"/>
  <c r="R15" i="5"/>
  <c r="H11" i="5"/>
  <c r="R11" i="5"/>
  <c r="J11" i="5"/>
  <c r="F11" i="5"/>
  <c r="I11" i="5"/>
  <c r="I14" i="5"/>
  <c r="R14" i="5"/>
  <c r="J14" i="5"/>
  <c r="H14" i="5"/>
  <c r="F14" i="5"/>
  <c r="X13" i="5"/>
  <c r="X10" i="5"/>
  <c r="X9" i="5"/>
  <c r="X12" i="5"/>
  <c r="X14" i="5"/>
  <c r="X17" i="5"/>
  <c r="X11" i="5"/>
  <c r="X15" i="5"/>
  <c r="X8" i="5"/>
  <c r="X7" i="5"/>
  <c r="X16" i="5"/>
  <c r="S17" i="5"/>
  <c r="S12" i="5"/>
  <c r="S16" i="5"/>
  <c r="S15" i="5"/>
  <c r="S13" i="5"/>
  <c r="S14" i="5"/>
  <c r="S10" i="5"/>
  <c r="S11" i="5"/>
  <c r="S8" i="5"/>
  <c r="S9" i="5"/>
  <c r="S7" i="5"/>
  <c r="S6" i="5"/>
  <c r="G64" i="6" a="1"/>
  <c r="E5" i="5" l="1"/>
  <c r="D67" i="4"/>
  <c r="D49" i="4"/>
  <c r="D61" i="4"/>
  <c r="D55" i="4"/>
  <c r="D43" i="4"/>
  <c r="D31" i="4"/>
  <c r="B35" i="4"/>
  <c r="A22" i="6" s="1"/>
  <c r="C24" i="6"/>
  <c r="B56" i="4"/>
  <c r="A39" i="6" s="1"/>
  <c r="B53" i="4"/>
  <c r="A37" i="6" s="1"/>
  <c r="A27" i="6"/>
  <c r="C5" i="6"/>
  <c r="F52" i="6"/>
  <c r="F47" i="6"/>
  <c r="H47" i="6" s="1"/>
  <c r="F68" i="6"/>
  <c r="H68" i="6" s="1"/>
  <c r="F37" i="6"/>
  <c r="F32" i="6"/>
  <c r="H32" i="6" s="1"/>
  <c r="F42" i="6"/>
  <c r="H27" i="6"/>
  <c r="D27" i="6" s="1"/>
  <c r="H37" i="6"/>
  <c r="D37" i="6" s="1"/>
  <c r="H52" i="6"/>
  <c r="D52" i="6" s="1"/>
  <c r="C17" i="6"/>
  <c r="K68" i="6"/>
  <c r="H42" i="6"/>
  <c r="D42" i="6" s="1"/>
  <c r="C52" i="6"/>
  <c r="D22" i="6"/>
  <c r="C22" i="6"/>
  <c r="C37" i="6"/>
  <c r="K67" i="6"/>
  <c r="D21" i="6"/>
  <c r="C49" i="6"/>
  <c r="D49" i="6"/>
  <c r="C41" i="6"/>
  <c r="D41" i="6"/>
  <c r="D44" i="6"/>
  <c r="C44" i="6"/>
  <c r="F35" i="6"/>
  <c r="H35" i="6" s="1"/>
  <c r="D35" i="6" s="1"/>
  <c r="F54" i="6"/>
  <c r="F50" i="6"/>
  <c r="H50" i="6" s="1"/>
  <c r="D50" i="6" s="1"/>
  <c r="F40" i="6"/>
  <c r="H40" i="6" s="1"/>
  <c r="D40" i="6" s="1"/>
  <c r="F45" i="6"/>
  <c r="H45" i="6" s="1"/>
  <c r="D45" i="6" s="1"/>
  <c r="H25" i="6"/>
  <c r="F66" i="6"/>
  <c r="H66" i="6" s="1"/>
  <c r="F30" i="6"/>
  <c r="H30" i="6" s="1"/>
  <c r="D30" i="6" s="1"/>
  <c r="D19" i="6"/>
  <c r="K65" i="6"/>
  <c r="B55" i="4"/>
  <c r="A38" i="6" s="1"/>
  <c r="B67" i="4"/>
  <c r="A48" i="6" s="1"/>
  <c r="B83" i="4"/>
  <c r="A59" i="6" s="1"/>
  <c r="B43" i="4"/>
  <c r="A28" i="6" s="1"/>
  <c r="B77" i="4"/>
  <c r="A55" i="6" s="1"/>
  <c r="B61" i="4"/>
  <c r="A43" i="6" s="1"/>
  <c r="B49" i="4"/>
  <c r="A33" i="6" s="1"/>
  <c r="B79" i="4"/>
  <c r="A57" i="6" s="1"/>
  <c r="B89" i="4"/>
  <c r="A63" i="6" s="1"/>
  <c r="B85" i="4"/>
  <c r="A60" i="6" s="1"/>
  <c r="B31" i="4"/>
  <c r="A18" i="6" s="1"/>
  <c r="B87" i="4"/>
  <c r="A62" i="6" s="1"/>
  <c r="B75" i="4"/>
  <c r="A54" i="6" s="1"/>
  <c r="B37" i="4"/>
  <c r="A23" i="6" s="1"/>
  <c r="B81" i="4"/>
  <c r="A58" i="6" s="1"/>
  <c r="C65" i="6"/>
  <c r="C36" i="6"/>
  <c r="C51" i="6"/>
  <c r="C21" i="6"/>
  <c r="C19" i="6"/>
  <c r="C16" i="6"/>
  <c r="H26" i="6"/>
  <c r="F51" i="6"/>
  <c r="H51" i="6" s="1"/>
  <c r="D51" i="6" s="1"/>
  <c r="F31" i="6"/>
  <c r="H31" i="6" s="1"/>
  <c r="C50" i="6"/>
  <c r="C20" i="6"/>
  <c r="C39" i="6"/>
  <c r="C15" i="6"/>
  <c r="F67" i="6"/>
  <c r="H67" i="6" s="1"/>
  <c r="C30" i="6"/>
  <c r="D24" i="6"/>
  <c r="C35" i="6"/>
  <c r="C40" i="6"/>
  <c r="C29" i="6"/>
  <c r="C46" i="6"/>
  <c r="C45" i="6"/>
  <c r="C12" i="6"/>
  <c r="G55" i="4"/>
  <c r="C11" i="6"/>
  <c r="C7" i="6"/>
  <c r="D7" i="6"/>
  <c r="C9" i="6"/>
  <c r="G49" i="4"/>
  <c r="C8" i="6"/>
  <c r="C10" i="6"/>
  <c r="C6" i="6"/>
  <c r="C4" i="6"/>
  <c r="G43" i="4"/>
  <c r="G74" i="4"/>
  <c r="G31" i="4"/>
  <c r="G67" i="4"/>
  <c r="B71" i="4"/>
  <c r="A52" i="6" s="1"/>
  <c r="B63" i="4"/>
  <c r="A45" i="6" s="1"/>
  <c r="B57" i="4"/>
  <c r="A40" i="6" s="1"/>
  <c r="G69" i="6" a="1"/>
  <c r="G69" i="6" s="1"/>
  <c r="H69" i="6" s="1"/>
  <c r="B64" i="4"/>
  <c r="A46" i="6" s="1"/>
  <c r="B65" i="4"/>
  <c r="A47" i="6" s="1"/>
  <c r="B50" i="4"/>
  <c r="A34" i="6" s="1"/>
  <c r="A24" i="6"/>
  <c r="B52" i="4"/>
  <c r="A36" i="6" s="1"/>
  <c r="B59" i="4"/>
  <c r="A42" i="6" s="1"/>
  <c r="B62" i="4"/>
  <c r="A44" i="6" s="1"/>
  <c r="G37" i="4"/>
  <c r="G64" i="6"/>
  <c r="C69" i="6"/>
  <c r="A26" i="6"/>
  <c r="B32" i="4"/>
  <c r="A19" i="6" s="1"/>
  <c r="B58" i="4"/>
  <c r="A41" i="6" s="1"/>
  <c r="T6" i="5"/>
  <c r="X5" i="5" l="1"/>
  <c r="C42" i="6"/>
  <c r="C32" i="6"/>
  <c r="D32" i="6"/>
  <c r="C27" i="6"/>
  <c r="D47" i="6"/>
  <c r="C47" i="6"/>
  <c r="D68" i="6"/>
  <c r="C68" i="6"/>
  <c r="C31" i="6"/>
  <c r="D31" i="6"/>
  <c r="C66" i="6"/>
  <c r="D66" i="6"/>
  <c r="C67" i="6"/>
  <c r="D67" i="6"/>
  <c r="D26" i="6"/>
  <c r="C26" i="6"/>
  <c r="C25" i="6"/>
  <c r="D25" i="6"/>
  <c r="F62" i="6"/>
  <c r="H62" i="6" s="1"/>
  <c r="F60" i="6"/>
  <c r="H60" i="6" s="1"/>
  <c r="F59" i="6"/>
  <c r="H59" i="6" s="1"/>
  <c r="F57" i="6"/>
  <c r="H57" i="6" s="1"/>
  <c r="F58" i="6"/>
  <c r="H58" i="6" s="1"/>
  <c r="F63" i="6"/>
  <c r="H63" i="6" s="1"/>
  <c r="F55" i="6"/>
  <c r="H54" i="6"/>
  <c r="B64" i="6"/>
  <c r="H64" i="6"/>
  <c r="S5" i="5"/>
  <c r="D58" i="6" l="1"/>
  <c r="C58" i="6"/>
  <c r="D62" i="6"/>
  <c r="C62" i="6"/>
  <c r="D63" i="6"/>
  <c r="C63" i="6"/>
  <c r="D60" i="6"/>
  <c r="C60" i="6"/>
  <c r="C54" i="6"/>
  <c r="D54" i="6"/>
  <c r="D57" i="6"/>
  <c r="C57" i="6"/>
  <c r="H55" i="6"/>
  <c r="F56" i="6"/>
  <c r="H56" i="6" s="1"/>
  <c r="H70" i="6" s="1"/>
  <c r="D2" i="6" s="1"/>
  <c r="D59" i="6"/>
  <c r="C59" i="6"/>
  <c r="D64" i="6"/>
  <c r="C64" i="6"/>
  <c r="T5" i="5"/>
  <c r="D56" i="6" l="1"/>
  <c r="C56" i="6"/>
  <c r="C55" i="6"/>
  <c r="D55"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<sst xmlns="http://schemas.openxmlformats.org/spreadsheetml/2006/main" count="22504" uniqueCount="15873">
  <si>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</si>
  <si>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</si>
  <si>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</si>
  <si>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</si>
  <si>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</si>
  <si>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</si>
  <si>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</si>
  <si>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</si>
  <si>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</si>
  <si>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</si>
  <si>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</si>
  <si>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</si>
  <si>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</si>
  <si>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</si>
  <si>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</si>
  <si>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</si>
  <si>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</si>
  <si>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</si>
  <si>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</si>
  <si>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</si>
  <si>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</si>
  <si>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</si>
  <si>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</si>
  <si>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</si>
  <si>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</si>
  <si>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</si>
  <si>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</si>
  <si>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</si>
  <si>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</si>
  <si>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</si>
  <si>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</si>
  <si>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</si>
  <si>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</si>
  <si>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</si>
  <si>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</si>
  <si>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</si>
  <si>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</si>
  <si>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</si>
  <si>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</si>
  <si>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</si>
  <si>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</si>
  <si>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</si>
  <si>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</si>
  <si>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</si>
  <si>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</si>
  <si>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</si>
  <si>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</si>
  <si>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</si>
  <si>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</si>
  <si>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</si>
  <si>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</si>
  <si>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</si>
  <si>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</si>
  <si>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</si>
  <si>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</si>
  <si>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</si>
  <si>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</si>
  <si>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</si>
  <si>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</si>
  <si>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</si>
  <si>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</si>
  <si>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</si>
  <si>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</si>
  <si>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</si>
  <si>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</si>
  <si>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</si>
  <si>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</si>
  <si>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</si>
  <si>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</si>
  <si>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</si>
  <si>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</si>
  <si>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</si>
  <si>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</si>
  <si>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</si>
  <si>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</si>
  <si>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</si>
  <si>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</si>
  <si>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</si>
  <si>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</si>
  <si>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</si>
  <si>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</si>
  <si>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</si>
  <si>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</si>
  <si>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</si>
  <si>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</si>
  <si>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</si>
  <si>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</si>
  <si>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</si>
  <si>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</si>
  <si>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</si>
  <si>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</si>
  <si>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</si>
  <si>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</si>
  <si>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</si>
  <si>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</si>
  <si>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</si>
  <si>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</si>
  <si>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</si>
  <si>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</si>
  <si>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</si>
  <si>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</si>
  <si>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</si>
  <si>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</si>
  <si>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</si>
  <si>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</si>
  <si>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</si>
  <si>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</si>
  <si>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</si>
  <si>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</si>
  <si>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</si>
  <si>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</si>
  <si>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</si>
  <si>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</si>
  <si>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</si>
  <si>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</si>
  <si>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</si>
  <si>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</si>
  <si>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</si>
  <si>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</si>
  <si>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</si>
  <si>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</si>
  <si>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</si>
  <si>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</si>
  <si>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</si>
  <si>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</si>
  <si>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</si>
  <si>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</si>
  <si>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</si>
  <si>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</si>
  <si>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</si>
  <si>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</si>
  <si>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</si>
  <si>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</si>
  <si>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</si>
  <si>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</si>
  <si>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</si>
  <si>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</si>
  <si>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</si>
  <si>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</si>
  <si>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</si>
  <si>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</si>
  <si>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</si>
  <si>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</si>
  <si>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</si>
  <si>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</si>
  <si>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</si>
  <si>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</si>
  <si>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</si>
  <si>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</si>
  <si>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</si>
  <si>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</si>
  <si>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</si>
  <si>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</si>
  <si>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</si>
  <si>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</si>
  <si>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</si>
  <si>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</si>
  <si>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</si>
  <si>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</si>
  <si>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</si>
  <si>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</si>
  <si>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</si>
  <si>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</si>
  <si>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</si>
  <si>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</si>
  <si>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</si>
  <si>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</si>
  <si>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</si>
  <si>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</si>
  <si>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</si>
  <si>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</si>
  <si>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</si>
  <si>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</si>
  <si>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</si>
  <si>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</si>
  <si>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</si>
  <si>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</si>
  <si>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</si>
  <si>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</si>
  <si>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</si>
  <si>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</si>
  <si>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</si>
  <si>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</si>
  <si>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</si>
  <si>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</si>
  <si>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</si>
  <si>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</si>
  <si>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</si>
  <si>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</si>
  <si>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</si>
  <si>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</si>
  <si>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</si>
  <si>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</si>
  <si>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</si>
  <si>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</si>
  <si>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</si>
  <si>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</si>
  <si>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</si>
  <si>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</si>
  <si>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</si>
  <si>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</si>
  <si>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</si>
  <si>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</si>
  <si>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</si>
  <si>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</si>
  <si>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</si>
  <si>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</si>
  <si>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</si>
  <si>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</si>
  <si>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</si>
  <si>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</si>
  <si>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</si>
  <si>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</si>
  <si>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</si>
  <si>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</si>
  <si>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</si>
  <si>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</si>
  <si>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</si>
  <si>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</si>
  <si>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</si>
  <si>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</si>
  <si>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</si>
  <si>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</si>
  <si>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</si>
  <si>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</si>
  <si>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</si>
  <si>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</si>
  <si>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</si>
  <si>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</si>
  <si>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</si>
  <si>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</si>
  <si>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</si>
  <si>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</si>
  <si>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</si>
  <si>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</si>
  <si>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</si>
  <si>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</si>
  <si>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</si>
  <si>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</si>
  <si>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</si>
  <si>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</si>
  <si>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</si>
  <si>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</si>
  <si>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</si>
  <si>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</si>
  <si>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</si>
  <si>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</si>
  <si>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</si>
  <si>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</si>
  <si>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</si>
  <si>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</si>
  <si>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</si>
  <si>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</si>
  <si>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</si>
  <si>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</si>
  <si>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</si>
  <si>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</si>
  <si>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</si>
  <si>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</si>
  <si>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</si>
  <si>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</si>
  <si>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</si>
  <si>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</si>
  <si>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</si>
  <si>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</si>
  <si>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</si>
  <si>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</si>
  <si>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</si>
  <si>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</si>
  <si>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</si>
  <si>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</si>
  <si>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</si>
  <si>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</si>
  <si>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</si>
  <si>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</si>
  <si>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</si>
  <si>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</si>
  <si>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</si>
  <si>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</si>
  <si>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</si>
  <si>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</si>
  <si>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</si>
  <si>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</si>
  <si>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</si>
  <si>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</si>
  <si>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</si>
  <si>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</si>
  <si>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</si>
  <si>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</si>
  <si>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</si>
  <si>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</si>
  <si>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</si>
  <si>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</si>
  <si>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</si>
  <si>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</si>
  <si>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</si>
  <si>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</si>
  <si>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</si>
  <si>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</si>
  <si>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</si>
  <si>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</si>
  <si>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</si>
  <si>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</si>
  <si>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</si>
  <si>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</si>
  <si>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</si>
  <si>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</si>
  <si>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</si>
  <si>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</si>
  <si>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</si>
  <si>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</si>
  <si>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</si>
  <si>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</si>
  <si>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</si>
  <si>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</si>
  <si>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</si>
  <si>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</si>
  <si>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</si>
  <si>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</si>
  <si>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</si>
  <si>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</si>
  <si>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</si>
  <si>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</si>
  <si>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</si>
  <si>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</si>
  <si>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</si>
  <si>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</si>
  <si>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</si>
  <si>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</si>
  <si>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</si>
  <si>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</si>
  <si>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</si>
  <si>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</si>
  <si>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</si>
  <si>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</si>
  <si>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</si>
  <si>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</si>
  <si>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</si>
  <si>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</si>
  <si>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</si>
  <si>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</si>
  <si>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</si>
  <si>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</si>
  <si>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</si>
  <si>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</si>
  <si>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</si>
  <si>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</si>
  <si>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</si>
  <si>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</si>
  <si>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</si>
  <si>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</si>
  <si>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</si>
  <si>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</si>
  <si>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</si>
  <si>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</si>
  <si>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</si>
  <si>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</si>
  <si>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</si>
  <si>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</si>
  <si>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</si>
  <si>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</si>
  <si>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</si>
  <si>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</si>
  <si>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</si>
  <si>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</si>
  <si>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</si>
  <si>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</si>
  <si>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</si>
  <si>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</si>
  <si>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</si>
  <si>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</si>
  <si>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</si>
  <si>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</si>
  <si>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</si>
  <si>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</si>
  <si>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</si>
  <si>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</si>
  <si>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</si>
  <si>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</si>
  <si>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</si>
  <si>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</si>
  <si>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</si>
  <si>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</si>
  <si>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</si>
  <si>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</si>
  <si>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</si>
  <si>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</si>
  <si>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</si>
  <si>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</si>
  <si>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</si>
  <si>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</si>
  <si>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</si>
  <si>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</si>
  <si>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</si>
  <si>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</si>
  <si>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</si>
  <si>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</si>
  <si>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</si>
  <si>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</si>
  <si>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</si>
  <si>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</si>
  <si>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</si>
  <si>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</si>
  <si>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</si>
  <si>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</si>
  <si>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</si>
  <si>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</si>
  <si>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</si>
  <si>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</si>
  <si>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</si>
  <si>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</si>
  <si>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</si>
  <si>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</si>
  <si>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</si>
  <si>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</si>
  <si>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</si>
  <si>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</si>
  <si>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</si>
  <si>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</si>
  <si>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</si>
  <si>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</si>
  <si>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</si>
  <si>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</si>
  <si>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</si>
  <si>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</si>
  <si>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</si>
  <si>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</si>
  <si>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</si>
  <si>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</si>
  <si>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</si>
  <si>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</si>
  <si>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</si>
  <si>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</si>
  <si>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</si>
  <si>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</si>
  <si>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</si>
  <si>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</si>
  <si>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</si>
  <si>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</si>
  <si>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</si>
  <si>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</si>
  <si>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</si>
  <si>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</si>
  <si>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</si>
  <si>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</si>
  <si>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</si>
  <si>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</si>
  <si>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</si>
  <si>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</si>
  <si>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</si>
  <si>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</si>
  <si>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</si>
  <si>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</si>
  <si>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</si>
  <si>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</si>
  <si>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</si>
  <si>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</si>
  <si>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</si>
  <si>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</si>
  <si>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</si>
  <si>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</si>
  <si>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</si>
  <si>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</si>
  <si>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</si>
  <si>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</si>
  <si>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</si>
  <si>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</si>
  <si>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</si>
  <si>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</si>
  <si>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</si>
  <si>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</si>
  <si>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</si>
  <si>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</si>
  <si>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</si>
  <si>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</si>
  <si>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</si>
  <si>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</si>
  <si>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</si>
  <si>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</si>
  <si>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</si>
  <si>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</si>
  <si>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</si>
  <si>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</si>
  <si>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</si>
  <si>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</si>
  <si>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</si>
  <si>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</si>
  <si>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</si>
  <si>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</si>
  <si>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</si>
  <si>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</si>
  <si>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</si>
  <si>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</si>
  <si>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</si>
  <si>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</si>
  <si>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</si>
  <si>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</si>
  <si>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</si>
  <si>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</si>
  <si>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</si>
  <si>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</si>
  <si>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</si>
  <si>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</si>
  <si>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</si>
  <si>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</si>
  <si>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</si>
  <si>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</si>
  <si>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</si>
  <si>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</si>
  <si>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</si>
  <si>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</si>
  <si>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</si>
  <si>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</si>
  <si>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</si>
  <si>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</si>
  <si>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</si>
  <si>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</si>
  <si>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</si>
  <si>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</si>
  <si>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</si>
  <si>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</si>
  <si>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</si>
  <si>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</si>
  <si>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</si>
  <si>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</si>
  <si>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</si>
  <si>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</si>
  <si>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</si>
  <si>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</si>
  <si>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</si>
  <si>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</si>
  <si>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</si>
  <si>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</si>
  <si>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</si>
  <si>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</si>
  <si>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</si>
  <si>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</si>
  <si>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</si>
  <si>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</si>
  <si>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</si>
  <si>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</si>
  <si>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</si>
  <si>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</si>
  <si>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</si>
  <si>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</si>
  <si>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</si>
  <si>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</si>
  <si>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</si>
  <si>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</si>
  <si>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</si>
  <si>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</si>
  <si>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</si>
  <si>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</si>
  <si>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</si>
  <si>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</si>
  <si>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</si>
  <si>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</si>
  <si>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</si>
  <si>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</si>
  <si>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</si>
  <si>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</si>
  <si>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</si>
  <si>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</si>
  <si>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</si>
  <si>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</si>
  <si>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</si>
  <si>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</si>
  <si>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</si>
  <si>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</si>
  <si>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</si>
  <si>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</si>
  <si>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</si>
  <si>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</si>
  <si>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</si>
  <si>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</si>
  <si>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</si>
  <si>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</si>
  <si>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</si>
  <si>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</si>
  <si>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</si>
  <si>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</si>
  <si>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</si>
  <si>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</si>
  <si>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</si>
  <si>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</si>
  <si>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</si>
  <si>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</si>
  <si>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</si>
  <si>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</si>
  <si>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</si>
  <si>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</si>
  <si>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</si>
  <si>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</si>
  <si>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</si>
  <si>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</si>
  <si>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</si>
  <si>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</si>
  <si>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</si>
  <si>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</si>
  <si>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</si>
  <si>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</si>
  <si>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</si>
  <si>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</si>
  <si>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</si>
  <si>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</si>
  <si>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</si>
  <si>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</si>
  <si>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</si>
  <si>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</si>
  <si>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</si>
  <si>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</si>
  <si>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</si>
  <si>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</si>
  <si>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</si>
  <si>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</si>
  <si>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</si>
  <si>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</si>
  <si>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</si>
  <si>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</si>
  <si>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</si>
  <si>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</si>
  <si>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</si>
  <si>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</si>
  <si>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</si>
  <si>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</si>
  <si>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</si>
  <si>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</si>
  <si>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</si>
  <si>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</si>
  <si>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</si>
  <si>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</si>
  <si>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</si>
  <si>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</si>
  <si>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</si>
  <si>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</si>
  <si>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</si>
  <si>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</si>
  <si>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</si>
  <si>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</si>
  <si>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</si>
  <si>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</si>
  <si>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</si>
  <si>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</si>
  <si>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</si>
  <si>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</si>
  <si>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</si>
  <si>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</si>
  <si>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</si>
  <si>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</si>
  <si>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</si>
  <si>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</si>
  <si>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</si>
  <si>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</si>
  <si>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</si>
  <si>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</si>
  <si>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</si>
  <si>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</si>
  <si>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</si>
  <si>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</si>
  <si>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</si>
  <si>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</si>
  <si>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</si>
  <si>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</si>
  <si>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</si>
  <si>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</si>
  <si>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</si>
  <si>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</si>
  <si>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</si>
  <si>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</si>
  <si>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</si>
  <si>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</si>
  <si>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</si>
  <si>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</si>
  <si>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</si>
  <si>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</si>
  <si>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</si>
  <si>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</si>
  <si>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</si>
  <si>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</si>
  <si>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</si>
  <si>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</si>
  <si>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</si>
  <si>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</si>
  <si>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</si>
  <si>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</si>
  <si>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</si>
  <si>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</si>
  <si>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</si>
  <si>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</si>
  <si>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</si>
  <si>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</si>
  <si>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</si>
  <si>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</si>
  <si>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</si>
  <si>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</si>
  <si>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</si>
  <si>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</si>
  <si>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</si>
  <si>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</si>
  <si>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</si>
  <si>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</si>
  <si>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</si>
  <si>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</si>
  <si>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</si>
  <si>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</si>
  <si>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</si>
  <si>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</si>
  <si>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</si>
  <si>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</si>
  <si>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</si>
  <si>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</si>
  <si>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</si>
  <si>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</si>
  <si>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</si>
  <si>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</si>
  <si>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</si>
  <si>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</si>
  <si>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</si>
  <si>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</si>
  <si>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</si>
  <si>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</si>
  <si>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</si>
  <si>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</si>
  <si>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</si>
  <si>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</si>
  <si>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</si>
  <si>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</si>
  <si>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</si>
  <si>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</si>
  <si>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</si>
  <si>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</si>
  <si>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</si>
  <si>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</si>
  <si>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</si>
  <si>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</si>
  <si>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</si>
  <si>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</si>
  <si>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</si>
  <si>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</si>
  <si>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</si>
  <si>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</si>
  <si>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</si>
  <si>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</si>
  <si>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</si>
  <si>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</si>
  <si>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</si>
  <si>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</si>
  <si>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</si>
  <si>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</si>
  <si>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</si>
  <si>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</si>
  <si>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</si>
  <si>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</si>
  <si>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</si>
  <si>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</si>
  <si>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</si>
  <si>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</si>
  <si>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</si>
  <si>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</si>
  <si>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</si>
  <si>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</si>
  <si>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</si>
  <si>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</si>
  <si>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</si>
  <si>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</si>
  <si>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</si>
  <si>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</si>
  <si>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</si>
  <si>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</si>
  <si>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</si>
  <si>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</si>
  <si>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</si>
  <si>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</si>
  <si>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</si>
  <si>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</si>
  <si>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</si>
  <si>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</si>
  <si>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</si>
  <si>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</si>
  <si>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</si>
  <si>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</si>
  <si>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</si>
  <si>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</si>
  <si>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</si>
  <si>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</si>
  <si>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</si>
  <si>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</si>
  <si>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</si>
  <si>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</si>
  <si>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</si>
  <si>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</si>
  <si>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</si>
  <si>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</si>
  <si>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</si>
  <si>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</si>
  <si>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</si>
  <si>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</si>
  <si>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</si>
  <si>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</si>
  <si>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</si>
  <si>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</si>
  <si>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</si>
  <si>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</si>
  <si>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</si>
  <si>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</si>
  <si>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</si>
  <si>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</si>
  <si>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</si>
  <si>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</si>
  <si>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</si>
  <si>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</si>
  <si>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</si>
  <si>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</si>
  <si>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</si>
  <si>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</si>
  <si>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</si>
  <si>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</si>
  <si>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</si>
  <si>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</si>
  <si>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</si>
  <si>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</si>
  <si>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</si>
  <si>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</si>
  <si>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</si>
  <si>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</si>
  <si>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</si>
  <si>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</si>
  <si>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</si>
  <si>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</si>
  <si>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</si>
  <si>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</si>
  <si>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</si>
  <si>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</si>
  <si>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</si>
  <si>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</si>
  <si>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</si>
  <si>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</si>
  <si>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</si>
  <si>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</si>
  <si>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</si>
  <si>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</si>
  <si>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</si>
  <si>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</si>
  <si>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</si>
  <si>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</si>
  <si>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</si>
  <si>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</si>
  <si>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</si>
  <si>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</si>
  <si>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</si>
  <si>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</si>
  <si>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</si>
  <si>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</si>
  <si>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</si>
  <si>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</si>
  <si>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</si>
  <si>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</si>
  <si>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</si>
  <si>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</si>
  <si>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</si>
  <si>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</si>
  <si>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</si>
  <si>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</si>
  <si>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</si>
  <si>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</si>
  <si>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</si>
  <si>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</si>
  <si>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</si>
  <si>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</si>
  <si>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</si>
  <si>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</si>
  <si>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</si>
  <si>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</si>
  <si>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</si>
  <si>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</si>
  <si>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</si>
  <si>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</si>
  <si>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</si>
  <si>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</si>
  <si>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</si>
  <si>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</si>
  <si>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</si>
  <si>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</si>
  <si>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</si>
  <si>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</si>
  <si>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</si>
  <si>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</si>
  <si>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</si>
  <si>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</si>
  <si>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</si>
  <si>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</si>
  <si>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</si>
  <si>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</si>
  <si>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</si>
  <si>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</si>
  <si>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</si>
  <si>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</si>
  <si>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</si>
  <si>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</si>
  <si>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</si>
  <si>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</si>
  <si>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</si>
  <si>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</si>
  <si>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</si>
  <si>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</si>
  <si>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</si>
  <si>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</si>
  <si>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</si>
  <si>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</si>
  <si>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</si>
  <si>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</si>
  <si>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</si>
  <si>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</si>
  <si>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</si>
  <si>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</si>
  <si>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</si>
  <si>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</si>
  <si>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</si>
  <si>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</si>
  <si>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</si>
  <si>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</si>
  <si>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</si>
  <si>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</si>
  <si>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</si>
  <si>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</si>
  <si>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</si>
  <si>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</si>
  <si>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</si>
  <si>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</si>
  <si>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</si>
  <si>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</si>
  <si>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</si>
  <si>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</si>
  <si>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</si>
  <si>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</si>
  <si>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</si>
  <si>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</si>
  <si>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</si>
  <si>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</si>
  <si>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</si>
  <si>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</si>
  <si>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</si>
  <si>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</si>
  <si>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</si>
  <si>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</si>
  <si>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</si>
  <si>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</si>
  <si>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</si>
  <si>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</si>
  <si>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</si>
  <si>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</si>
  <si>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</si>
  <si>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</si>
  <si>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</si>
  <si>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</si>
  <si>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</si>
  <si>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</si>
  <si>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</si>
  <si>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</si>
  <si>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</si>
  <si>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</si>
  <si>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</si>
  <si>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</si>
  <si>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</si>
  <si>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</si>
  <si>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</si>
  <si>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</si>
  <si>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</si>
  <si>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</si>
  <si>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</si>
  <si>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</si>
  <si>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</si>
  <si>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</si>
  <si>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</si>
  <si>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</si>
  <si>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</si>
  <si>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</si>
  <si>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</si>
  <si>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</si>
  <si>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</si>
  <si>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</si>
  <si>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</si>
  <si>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</si>
  <si>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</si>
  <si>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</si>
  <si>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</si>
  <si>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</si>
  <si>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</si>
  <si>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</si>
  <si>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</si>
  <si>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</si>
  <si>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</si>
  <si>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</si>
  <si>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</si>
  <si>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</si>
  <si>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</si>
  <si>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</si>
  <si>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</si>
  <si>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</si>
  <si>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</si>
  <si>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</si>
  <si>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</si>
  <si>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</si>
  <si>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</si>
  <si>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</si>
  <si>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</si>
  <si>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</si>
  <si>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</si>
  <si>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</si>
  <si>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</si>
  <si>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</si>
  <si>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</si>
  <si>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</si>
  <si>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</si>
  <si>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</si>
  <si>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</si>
  <si>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</si>
  <si>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</si>
  <si>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</si>
  <si>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</si>
  <si>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</si>
  <si>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</si>
  <si>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</si>
  <si>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</si>
  <si>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</si>
  <si>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</si>
  <si>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</si>
  <si>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</si>
  <si>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</si>
  <si>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</si>
  <si>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</si>
  <si>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</si>
  <si>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</si>
  <si>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</si>
  <si>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</si>
  <si>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</si>
  <si>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</si>
  <si>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</si>
  <si>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</si>
  <si>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</si>
  <si>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</si>
  <si>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</si>
  <si>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</si>
  <si>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</si>
  <si>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</si>
  <si>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</si>
  <si>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</si>
  <si>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</si>
  <si>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</si>
  <si>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</si>
  <si>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</si>
  <si>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</si>
  <si>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</si>
  <si>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</si>
  <si>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</si>
  <si>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</si>
  <si>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</si>
  <si>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</si>
  <si>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</si>
  <si>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</si>
  <si>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</si>
  <si>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</si>
  <si>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</si>
  <si>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</si>
  <si>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</si>
  <si>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</si>
  <si>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</si>
  <si>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</si>
  <si>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</si>
  <si>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</si>
  <si>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</si>
  <si>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</si>
  <si>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</si>
  <si>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</si>
  <si>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</si>
  <si>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</si>
  <si>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</si>
  <si>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</si>
  <si>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</si>
  <si>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</si>
  <si>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</si>
  <si>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</si>
  <si>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</si>
  <si>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</si>
  <si>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</si>
  <si>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</si>
  <si>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</si>
  <si>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</si>
  <si>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</si>
  <si>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</si>
  <si>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</si>
  <si>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</si>
  <si>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</si>
  <si>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</si>
  <si>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</si>
  <si>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</si>
  <si>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</si>
  <si>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</si>
  <si>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</si>
  <si>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</si>
  <si>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</si>
  <si>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</si>
  <si>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</si>
  <si>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</si>
  <si>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</si>
  <si>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</si>
  <si>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</si>
  <si>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</si>
  <si>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</si>
  <si>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</si>
  <si>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</si>
  <si>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</si>
  <si>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</si>
  <si>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</si>
  <si>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</si>
  <si>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</si>
  <si>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</si>
  <si>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</si>
  <si>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</si>
  <si>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</si>
  <si>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</si>
  <si>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</si>
  <si>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</si>
  <si>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</si>
  <si>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</si>
  <si>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</si>
  <si>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</si>
  <si>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</si>
  <si>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</si>
  <si>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</si>
  <si>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</si>
  <si>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</si>
  <si>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</si>
  <si>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</si>
  <si>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</si>
  <si>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</si>
  <si>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</si>
  <si>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</si>
  <si>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</si>
  <si>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</si>
  <si>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</si>
  <si>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</si>
  <si>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</si>
  <si>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</si>
  <si>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</si>
  <si>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</si>
  <si>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</si>
  <si>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</si>
  <si>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</si>
  <si>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</si>
  <si>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</si>
  <si>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</si>
  <si>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</si>
  <si>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</si>
  <si>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</si>
  <si>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</si>
  <si>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</si>
  <si>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</si>
  <si>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</si>
  <si>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</si>
  <si>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</si>
  <si>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</si>
  <si>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</si>
  <si>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</si>
  <si>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</si>
  <si>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</si>
  <si>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</si>
  <si>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</si>
  <si>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</si>
  <si>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</si>
  <si>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</si>
  <si>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</si>
  <si>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</si>
  <si>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</si>
  <si>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</si>
  <si>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</si>
  <si>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</si>
  <si>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</si>
  <si>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</si>
  <si>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</si>
  <si>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</si>
  <si>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</si>
  <si>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</si>
  <si>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</si>
  <si>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</si>
  <si>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</si>
  <si>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</si>
  <si>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</si>
  <si>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</si>
  <si>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</si>
  <si>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</si>
  <si>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</si>
  <si>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</si>
  <si>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</si>
  <si>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</si>
  <si>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</si>
  <si>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</si>
  <si>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</si>
  <si>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</si>
  <si>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</si>
  <si>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</si>
  <si>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</si>
  <si>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</si>
  <si>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</si>
  <si>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</si>
  <si>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</si>
  <si>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</si>
  <si>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</si>
  <si>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</si>
  <si>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</si>
  <si>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</si>
  <si>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</si>
  <si>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</si>
  <si>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</si>
  <si>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</si>
  <si>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</si>
  <si>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</si>
  <si>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</si>
  <si>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</si>
  <si>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</si>
  <si>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</si>
  <si>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</si>
  <si>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</si>
  <si>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</si>
  <si>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</si>
  <si>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</si>
  <si>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</si>
  <si>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</si>
  <si>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</si>
  <si>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</si>
  <si>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</si>
  <si>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</si>
  <si>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</si>
  <si>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</si>
  <si>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</si>
  <si>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</si>
  <si>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</si>
  <si>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</si>
  <si>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</si>
  <si>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</si>
  <si>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</si>
  <si>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</si>
  <si>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</si>
  <si>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</si>
  <si>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</si>
  <si>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</si>
  <si>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</si>
  <si>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</si>
  <si>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</si>
  <si>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</si>
  <si>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</si>
  <si>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</si>
  <si>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</si>
  <si>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</si>
  <si>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</si>
  <si>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</si>
  <si>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</si>
  <si>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</si>
  <si>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</si>
  <si>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</si>
  <si>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</si>
  <si>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</si>
  <si>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</si>
  <si>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</si>
  <si>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</si>
  <si>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</si>
  <si>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</si>
  <si>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</si>
  <si>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</si>
  <si>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</si>
  <si>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</si>
  <si>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</si>
  <si>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</si>
  <si>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</si>
  <si>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</si>
  <si>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</si>
  <si>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</si>
  <si>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</si>
  <si>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</si>
  <si>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</si>
  <si>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</si>
  <si>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</si>
  <si>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</si>
  <si>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</si>
  <si>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</si>
  <si>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</si>
  <si>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</si>
  <si>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</si>
  <si>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</si>
  <si>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</si>
  <si>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</si>
  <si>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</si>
  <si>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</si>
  <si>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</si>
  <si>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</si>
  <si>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</si>
  <si>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</si>
  <si>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</si>
  <si>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</si>
  <si>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</si>
  <si>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</si>
  <si>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</si>
  <si>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</si>
  <si>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</si>
  <si>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</si>
  <si>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</si>
  <si>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</si>
  <si>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</si>
  <si>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</si>
  <si>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</si>
  <si>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</si>
  <si>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</si>
  <si>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</si>
  <si>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</si>
  <si>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</si>
  <si>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</si>
  <si>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</si>
  <si>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</si>
  <si>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</si>
  <si>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</si>
  <si>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</si>
  <si>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</si>
  <si>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</si>
  <si>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</si>
  <si>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</si>
  <si>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</si>
  <si>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</si>
  <si>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</si>
  <si>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</si>
  <si>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</si>
  <si>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</si>
  <si>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</si>
  <si>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</si>
  <si>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</si>
  <si>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</si>
  <si>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</si>
  <si>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</si>
  <si>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</si>
  <si>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</si>
  <si>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</si>
  <si>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</si>
  <si>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</si>
  <si>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</si>
  <si>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</si>
  <si>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</si>
  <si>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</si>
  <si>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</si>
  <si>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</si>
  <si>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</si>
  <si>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</si>
  <si>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</si>
  <si>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</si>
  <si>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</si>
  <si>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</si>
  <si>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</si>
  <si>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</si>
  <si>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</si>
  <si>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</si>
  <si>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</si>
  <si>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</si>
  <si>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</si>
  <si>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</si>
  <si>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</si>
  <si>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</si>
  <si>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</si>
  <si>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</si>
  <si>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</si>
  <si>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</si>
  <si>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</si>
  <si>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</si>
  <si>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</si>
  <si>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</si>
  <si>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</si>
  <si>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</si>
  <si>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</si>
  <si>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</si>
  <si>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</si>
  <si>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</si>
  <si>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</si>
  <si>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</si>
  <si>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</si>
  <si>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</si>
  <si>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</si>
  <si>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</si>
  <si>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</si>
  <si>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</si>
  <si>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</si>
  <si>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</si>
  <si>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</si>
  <si>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</si>
  <si>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</si>
  <si>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</si>
  <si>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</si>
  <si>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</si>
  <si>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</si>
  <si>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</si>
  <si>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</si>
  <si>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</si>
  <si>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</si>
  <si>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</si>
  <si>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</si>
  <si>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</si>
  <si>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</si>
  <si>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</si>
  <si>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</si>
  <si>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</si>
  <si>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</si>
  <si>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</si>
  <si>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</si>
  <si>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</si>
  <si>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</si>
  <si>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</si>
  <si>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</si>
  <si>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</si>
  <si>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</si>
  <si>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</si>
  <si>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</si>
  <si>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</si>
  <si>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</si>
  <si>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</si>
  <si>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</si>
  <si>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</si>
  <si>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</si>
  <si>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</si>
  <si>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</si>
  <si>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</si>
  <si>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</si>
  <si>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</si>
  <si>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</si>
  <si>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</si>
  <si>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</si>
  <si>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</si>
  <si>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</si>
  <si>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</si>
  <si>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</si>
  <si>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</si>
  <si>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</si>
  <si>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</si>
  <si>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</si>
  <si>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</si>
  <si>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</si>
  <si>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</si>
  <si>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</si>
  <si>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</si>
  <si>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</si>
  <si>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</si>
  <si>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</si>
  <si>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</si>
  <si>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</si>
  <si>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</si>
  <si>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</si>
  <si>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</si>
  <si>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</si>
  <si>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</si>
  <si>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</si>
  <si>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</si>
  <si>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</si>
  <si>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</si>
  <si>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</si>
  <si>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</si>
  <si>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</si>
  <si>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</si>
  <si>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</si>
  <si>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</si>
  <si>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</si>
  <si>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</si>
  <si>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</si>
  <si>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</si>
  <si>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</si>
  <si>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</si>
  <si>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</si>
  <si>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</si>
  <si>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</si>
  <si>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</si>
  <si>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</si>
  <si>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</si>
  <si>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</si>
  <si>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</si>
  <si>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</si>
  <si>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</si>
  <si>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</si>
  <si>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</si>
  <si>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</si>
  <si>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</si>
  <si>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</si>
  <si>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</si>
  <si>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</si>
  <si>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</si>
  <si>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</si>
  <si>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</si>
  <si>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</si>
  <si>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</si>
  <si>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</si>
  <si>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</si>
  <si>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</si>
  <si>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</si>
  <si>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</si>
  <si>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</si>
  <si>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</si>
  <si>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</si>
  <si>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</si>
  <si>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</si>
  <si>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</si>
  <si>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</si>
  <si>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</si>
  <si>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</si>
  <si>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</si>
  <si>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</si>
  <si>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</si>
  <si>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</si>
  <si>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</si>
  <si>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</si>
  <si>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</si>
  <si>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</si>
  <si>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</si>
  <si>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</si>
  <si>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</si>
  <si>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</si>
  <si>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</si>
  <si>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</si>
  <si>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</si>
  <si>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</si>
  <si>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</si>
  <si>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</si>
  <si>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</si>
  <si>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</si>
  <si>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</si>
  <si>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</si>
  <si>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</si>
  <si>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</si>
  <si>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</si>
  <si>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</si>
  <si>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</si>
  <si>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</si>
  <si>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</si>
  <si>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</si>
  <si>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</si>
  <si>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</si>
  <si>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</si>
  <si>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</si>
  <si>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</si>
  <si>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</si>
  <si>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</si>
  <si>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</si>
  <si>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</si>
  <si>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</si>
  <si>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</si>
  <si>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</si>
  <si>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</si>
  <si>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</si>
  <si>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</si>
  <si>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</si>
  <si>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</si>
  <si>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</si>
  <si>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</si>
  <si>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</si>
  <si>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</si>
  <si>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</si>
  <si>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</si>
  <si>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</si>
  <si>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</si>
  <si>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</si>
  <si>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</si>
  <si>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</si>
  <si>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</si>
  <si>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</si>
  <si>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</si>
  <si>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</si>
  <si>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</si>
  <si>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</si>
  <si>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</si>
  <si>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</si>
  <si>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</si>
  <si>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</si>
  <si>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</si>
  <si>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</si>
  <si>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</si>
  <si>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</si>
  <si>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</si>
  <si>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</si>
  <si>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</si>
  <si>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</si>
  <si>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</si>
  <si>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</si>
  <si>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</si>
  <si>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</si>
  <si>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</si>
  <si>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</si>
  <si>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</si>
  <si>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</si>
  <si>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</si>
  <si>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</si>
  <si>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</si>
  <si>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</si>
  <si>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</si>
  <si>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</si>
  <si>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</si>
  <si>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</si>
  <si>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</si>
  <si>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</si>
  <si>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</si>
  <si>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</si>
  <si>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</si>
  <si>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</si>
  <si>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</si>
  <si>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</si>
  <si>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</si>
  <si>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</si>
  <si>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</si>
  <si>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</si>
  <si>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</si>
  <si>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</si>
  <si>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</si>
  <si>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</si>
  <si>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</si>
  <si>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</si>
  <si>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</si>
  <si>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</si>
  <si>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</si>
  <si>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</si>
  <si>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</si>
  <si>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</si>
  <si>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</si>
  <si>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</si>
  <si>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</si>
  <si>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</si>
  <si>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</si>
  <si>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</si>
  <si>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</si>
  <si>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</si>
  <si>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</si>
  <si>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</si>
  <si>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</si>
  <si>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</si>
  <si>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</si>
  <si>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</si>
  <si>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</si>
  <si>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</si>
  <si>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</si>
  <si>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</si>
  <si>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</si>
  <si>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</si>
  <si>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</si>
  <si>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</si>
  <si>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</si>
  <si>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</si>
  <si>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</si>
  <si>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</si>
  <si>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</si>
  <si>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</si>
  <si>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</si>
  <si>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</si>
  <si>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</si>
  <si>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</si>
  <si>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</si>
  <si>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</si>
  <si>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</si>
  <si>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</si>
  <si>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</si>
  <si>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</si>
  <si>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</si>
  <si>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</si>
  <si>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</si>
  <si>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</si>
  <si>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</si>
  <si>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</si>
  <si>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</si>
  <si>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</si>
  <si>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</si>
  <si>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</si>
  <si>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</si>
  <si>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</si>
  <si>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</si>
  <si>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</si>
  <si>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</si>
  <si>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</si>
  <si>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</si>
  <si>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</si>
  <si>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</si>
  <si>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</si>
  <si>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</si>
  <si>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</si>
  <si>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</si>
  <si>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</si>
  <si>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</si>
  <si>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</si>
  <si>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</si>
  <si>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</si>
  <si>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</si>
  <si>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</si>
  <si>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</si>
  <si>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</si>
  <si>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</si>
  <si>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</si>
  <si>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</si>
  <si>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</si>
  <si>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</si>
  <si>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</si>
  <si>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</si>
  <si>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</si>
  <si>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</si>
  <si>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</si>
  <si>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</si>
  <si>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</si>
  <si>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</si>
  <si>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</si>
  <si>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</si>
  <si>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</si>
  <si>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</si>
  <si>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</si>
  <si>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</si>
  <si>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</si>
  <si>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</si>
  <si>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</si>
  <si>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</si>
  <si>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</si>
  <si>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</si>
  <si>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</si>
  <si>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</si>
  <si>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</si>
  <si>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</si>
  <si>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</si>
  <si>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</si>
  <si>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</si>
  <si>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</si>
  <si>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</si>
  <si>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</si>
  <si>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</si>
  <si>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</si>
  <si>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</si>
  <si>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</si>
  <si>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</si>
  <si>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</si>
  <si>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</si>
  <si>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</si>
  <si>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</si>
  <si>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</si>
  <si>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</si>
  <si>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</si>
  <si>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</si>
  <si>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</si>
  <si>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</si>
  <si>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</si>
  <si>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</si>
  <si>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</si>
  <si>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</si>
  <si>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</si>
  <si>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</si>
  <si>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</si>
  <si>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</si>
  <si>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</si>
  <si>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</si>
  <si>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</si>
  <si>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</si>
  <si>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</si>
  <si>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</si>
  <si>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</si>
  <si>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</si>
  <si>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</si>
  <si>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</si>
  <si>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</si>
  <si>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</si>
  <si>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</si>
  <si>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</si>
  <si>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</si>
  <si>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</si>
  <si>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</si>
  <si>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</si>
  <si>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</si>
  <si>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</si>
  <si>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</si>
  <si>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</si>
  <si>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</si>
  <si>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</si>
  <si>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</si>
  <si>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</si>
  <si>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</si>
  <si>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</si>
  <si>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</si>
  <si>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</si>
  <si>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</si>
  <si>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</si>
  <si>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</si>
  <si>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</si>
  <si>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</si>
  <si>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</si>
  <si>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</si>
  <si>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</si>
  <si>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</si>
  <si>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</si>
  <si>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</si>
  <si>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</si>
  <si>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</si>
  <si>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</si>
  <si>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</si>
  <si>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</si>
  <si>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</si>
  <si>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</si>
  <si>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</si>
  <si>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</si>
  <si>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</si>
  <si>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</si>
  <si>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</si>
  <si>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</si>
  <si>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</si>
  <si>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</si>
  <si>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</si>
  <si>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</si>
  <si>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</si>
  <si>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</si>
  <si>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</si>
  <si>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</si>
  <si>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</si>
  <si>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</si>
  <si>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</si>
  <si>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</si>
  <si>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</si>
  <si>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</si>
  <si>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</si>
  <si>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</si>
  <si>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</si>
  <si>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</si>
  <si>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</si>
  <si>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</si>
  <si>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</si>
  <si>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</si>
  <si>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</si>
  <si>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</si>
  <si>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</si>
  <si>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</si>
  <si>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</si>
  <si>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</si>
  <si>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</si>
  <si>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</si>
  <si>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</si>
  <si>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</si>
  <si>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</si>
  <si>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</si>
  <si>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</si>
  <si>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</si>
  <si>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</si>
  <si>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</si>
  <si>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</si>
  <si>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</si>
  <si>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</si>
  <si>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</si>
  <si>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</si>
  <si>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</si>
  <si>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</si>
  <si>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</si>
  <si>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</si>
  <si>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</si>
  <si>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</si>
  <si>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</si>
  <si>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</si>
  <si>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</si>
  <si>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</si>
  <si>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</si>
  <si>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</si>
  <si>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</si>
  <si>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</si>
  <si>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</si>
  <si>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</si>
  <si>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</si>
  <si>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</si>
  <si>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</si>
  <si>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</si>
  <si>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</si>
  <si>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</si>
  <si>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</si>
  <si>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</si>
  <si>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</si>
  <si>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</si>
  <si>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</si>
  <si>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</si>
  <si>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</si>
  <si>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</si>
  <si>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</si>
  <si>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</si>
  <si>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</si>
  <si>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</si>
  <si>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</si>
  <si>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</si>
  <si>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</si>
  <si>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</si>
  <si>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</si>
  <si>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</si>
  <si>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</si>
  <si>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</si>
  <si>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</si>
  <si>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</si>
  <si>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</si>
  <si>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</si>
  <si>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</si>
  <si>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</si>
  <si>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</si>
  <si>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</si>
  <si>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</si>
  <si>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</si>
  <si>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</si>
  <si>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</si>
  <si>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</si>
  <si>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</si>
  <si>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</si>
  <si>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</si>
  <si>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</si>
  <si>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</si>
  <si>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</si>
  <si>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</si>
  <si>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</si>
  <si>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</si>
  <si>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</si>
  <si>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</si>
  <si>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</si>
  <si>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</si>
  <si>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</si>
  <si>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</si>
  <si>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</si>
  <si>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</si>
  <si>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</si>
  <si>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</si>
  <si>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</si>
  <si>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</si>
  <si>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</si>
  <si>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</si>
  <si>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</si>
  <si>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</si>
  <si>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</si>
  <si>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</si>
  <si>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</si>
  <si>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</si>
  <si>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</si>
  <si>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</si>
  <si>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</si>
  <si>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</si>
  <si>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</si>
  <si>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</si>
  <si>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</si>
  <si>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</si>
  <si>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</si>
  <si>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</si>
  <si>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</si>
  <si>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</si>
  <si>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</si>
  <si>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</si>
  <si>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</si>
  <si>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</si>
  <si>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</si>
  <si>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</si>
  <si>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</si>
  <si>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</si>
  <si>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</si>
  <si>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</si>
  <si>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</si>
  <si>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</si>
  <si>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</si>
  <si>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</si>
  <si>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</si>
  <si>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</si>
  <si>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</si>
  <si>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</si>
  <si>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</si>
  <si>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</si>
  <si>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</si>
  <si>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</si>
  <si>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</si>
  <si>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</si>
  <si>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</si>
  <si>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</si>
  <si>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</si>
  <si>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</si>
  <si>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</si>
  <si>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</si>
  <si>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</si>
  <si>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</si>
  <si>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</si>
  <si>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</si>
  <si>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</si>
  <si>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</si>
  <si>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</si>
  <si>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</si>
  <si>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</si>
  <si>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</si>
  <si>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</si>
  <si>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</si>
  <si>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</si>
  <si>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</si>
  <si>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</si>
  <si>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</si>
  <si>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</si>
  <si>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</si>
  <si>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</si>
  <si>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</si>
  <si>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</si>
  <si>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</si>
  <si>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</si>
  <si>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</si>
  <si>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</si>
  <si>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</si>
  <si>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</si>
  <si>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</si>
  <si>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</si>
  <si>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</si>
  <si>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</si>
  <si>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</si>
  <si>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</si>
  <si>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</si>
  <si>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</si>
  <si>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</si>
  <si>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</si>
  <si>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</si>
  <si>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</si>
  <si>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</si>
  <si>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</si>
  <si>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</si>
  <si>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</si>
  <si>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</si>
  <si>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</si>
  <si>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</si>
  <si>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</si>
  <si>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</si>
  <si>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</si>
  <si>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</si>
  <si>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</si>
  <si>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</si>
  <si>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</si>
  <si>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</si>
  <si>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</si>
  <si>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</si>
  <si>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</si>
  <si>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</si>
  <si>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</si>
  <si>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</si>
  <si>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</si>
  <si>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</si>
  <si>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</si>
  <si>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</si>
  <si>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</si>
  <si>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</si>
  <si>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</si>
  <si>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</si>
  <si>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</si>
  <si>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</si>
  <si>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</si>
  <si>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</si>
  <si>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</si>
  <si>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</si>
  <si>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</si>
  <si>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</si>
  <si>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</si>
  <si>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</si>
  <si>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</si>
  <si>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</si>
  <si>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</si>
  <si>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</si>
  <si>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</si>
  <si>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</si>
  <si>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</si>
  <si>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</si>
  <si>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</si>
  <si>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</si>
  <si>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</si>
  <si>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</si>
  <si>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</si>
  <si>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</si>
  <si>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</si>
  <si>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</si>
  <si>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</si>
  <si>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</si>
  <si>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</si>
  <si>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</si>
  <si>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</si>
  <si>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</si>
  <si>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</si>
  <si>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</si>
  <si>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</si>
  <si>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</si>
  <si>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</si>
  <si>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</si>
  <si>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</si>
  <si>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</si>
  <si>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</si>
  <si>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</si>
  <si>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</si>
  <si>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</si>
  <si>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</si>
  <si>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</si>
  <si>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</si>
  <si>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</si>
  <si>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</si>
  <si>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</si>
  <si>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</si>
  <si>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</si>
  <si>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</si>
  <si>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</si>
  <si>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</si>
  <si>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</si>
  <si>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</si>
  <si>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</si>
  <si>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</si>
  <si>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</si>
  <si>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</si>
  <si>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</si>
  <si>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</si>
  <si>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</si>
  <si>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</si>
  <si>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</si>
  <si>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</si>
  <si>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</si>
  <si>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</si>
  <si>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</si>
  <si>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</si>
  <si>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</si>
  <si>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</si>
  <si>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</si>
  <si>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</si>
  <si>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</si>
  <si>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</si>
  <si>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</si>
  <si>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</si>
  <si>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</si>
  <si>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</si>
  <si>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</si>
  <si>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</si>
  <si>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</si>
  <si>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</si>
  <si>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</si>
  <si>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</si>
  <si>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</si>
  <si>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</si>
  <si>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</si>
  <si>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</si>
  <si>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</si>
  <si>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</si>
  <si>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</si>
  <si>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</si>
  <si>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</si>
  <si>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</si>
  <si>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</si>
  <si>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</si>
  <si>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</si>
  <si>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</si>
  <si>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</si>
  <si>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</si>
  <si>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</si>
  <si>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</si>
  <si>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</si>
  <si>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</si>
  <si>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</si>
  <si>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</si>
  <si>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</si>
  <si>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</si>
  <si>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</si>
  <si>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</si>
  <si>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</si>
  <si>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</si>
  <si>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</si>
  <si>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</si>
  <si>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</si>
  <si>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</si>
  <si>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</si>
  <si>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</si>
  <si>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</si>
  <si>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</si>
  <si>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</si>
  <si>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</si>
  <si>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</si>
  <si>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</si>
  <si>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</si>
  <si>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</si>
  <si>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</si>
  <si>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</si>
  <si>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</si>
  <si>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</si>
  <si>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</si>
  <si>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</si>
  <si>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</si>
  <si>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</si>
  <si>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</si>
  <si>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</si>
  <si>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</si>
  <si>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</si>
  <si>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</si>
  <si>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</si>
  <si>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</si>
  <si>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</si>
  <si>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</si>
  <si>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</si>
  <si>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</si>
  <si>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</si>
  <si>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</si>
  <si>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</si>
  <si>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</si>
  <si>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</si>
  <si>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</si>
  <si>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</si>
  <si>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</si>
  <si>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</si>
  <si>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</si>
  <si>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</si>
  <si>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</si>
  <si>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</si>
  <si>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</si>
  <si>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</si>
  <si>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</si>
  <si>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</si>
  <si>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</si>
  <si>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</si>
  <si>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</si>
  <si>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</si>
  <si>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</si>
  <si>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</si>
  <si>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</si>
  <si>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</si>
  <si>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</si>
  <si>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</si>
  <si>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</si>
  <si>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</si>
  <si>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</si>
  <si>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</si>
  <si>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</si>
  <si>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</si>
  <si>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</si>
  <si>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</si>
  <si>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</si>
  <si>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</si>
  <si>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</si>
  <si>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</si>
  <si>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</si>
  <si>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</si>
  <si>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</si>
  <si>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</si>
  <si>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</si>
  <si>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</si>
  <si>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</si>
  <si>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</si>
  <si>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</si>
  <si>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</si>
  <si>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</si>
  <si>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</si>
  <si>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</si>
  <si>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</si>
  <si>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</si>
  <si>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</si>
  <si>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</si>
  <si>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</si>
  <si>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</si>
  <si>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</si>
  <si>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</si>
  <si>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</si>
  <si>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</si>
  <si>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</si>
  <si>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</si>
  <si>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</si>
  <si>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</si>
  <si>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</si>
  <si>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</si>
  <si>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</si>
  <si>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</si>
  <si>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</si>
  <si>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</si>
  <si>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</si>
  <si>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</si>
  <si>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</si>
  <si>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</si>
  <si>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</si>
  <si>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</si>
  <si>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</si>
  <si>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</si>
  <si>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</si>
  <si>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</si>
  <si>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</si>
  <si>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</si>
  <si>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</si>
  <si>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</si>
  <si>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</si>
  <si>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</si>
  <si>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</si>
  <si>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</si>
  <si>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</si>
  <si>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</si>
  <si>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</si>
  <si>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</si>
  <si>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</si>
  <si>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</si>
  <si>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</si>
  <si>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</si>
  <si>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</si>
  <si>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</si>
  <si>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</si>
  <si>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</si>
  <si>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</si>
  <si>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</si>
  <si>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</si>
  <si>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</si>
  <si>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</si>
  <si>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</si>
  <si>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</si>
  <si>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</si>
  <si>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</si>
  <si>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</si>
  <si>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</si>
  <si>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</si>
  <si>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</si>
  <si>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</si>
  <si>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</si>
  <si>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</si>
  <si>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</si>
  <si>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</si>
  <si>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</si>
  <si>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</si>
  <si>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</si>
  <si>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</si>
  <si>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</si>
  <si>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</si>
  <si>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</si>
  <si>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</si>
  <si>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</si>
  <si>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</si>
  <si>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</si>
  <si>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</si>
  <si>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</si>
  <si>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</si>
  <si>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</si>
  <si>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</si>
  <si>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</si>
  <si>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</si>
  <si>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</si>
  <si>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</si>
  <si>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</si>
  <si>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</si>
  <si>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</si>
  <si>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</si>
  <si>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</si>
  <si>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</si>
  <si>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</si>
  <si>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</si>
  <si>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</si>
  <si>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</si>
  <si>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</si>
  <si>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</si>
  <si>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</si>
  <si>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</si>
  <si>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</si>
  <si>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</si>
  <si>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</si>
  <si>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</si>
  <si>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</si>
  <si>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</si>
  <si>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</si>
  <si>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</si>
  <si>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</si>
  <si>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</si>
  <si>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</si>
  <si>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</si>
  <si>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</si>
  <si>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</si>
  <si>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</si>
  <si>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</si>
  <si>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</si>
  <si>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</si>
  <si>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</si>
  <si>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</si>
  <si>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</si>
  <si>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</si>
  <si>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</si>
  <si>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</si>
  <si>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</si>
  <si>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</si>
  <si>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</si>
  <si>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</si>
  <si>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</si>
  <si>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</si>
  <si>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</si>
  <si>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</si>
  <si>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</si>
  <si>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</si>
  <si>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</si>
  <si>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</si>
  <si>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</si>
  <si>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</si>
  <si>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</si>
  <si>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</si>
  <si>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</si>
  <si>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</si>
  <si>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</si>
  <si>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</si>
  <si>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</si>
  <si>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</si>
  <si>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</si>
  <si>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</si>
  <si>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</si>
  <si>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</si>
  <si>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</si>
  <si>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</si>
  <si>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</si>
  <si>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</si>
  <si>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</si>
  <si>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</si>
  <si>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</si>
  <si>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</si>
  <si>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</si>
  <si>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</si>
  <si>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</si>
  <si>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</si>
  <si>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</si>
  <si>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</si>
  <si>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</si>
  <si>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</si>
  <si>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</si>
  <si>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</si>
  <si>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</si>
  <si>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</si>
  <si>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</si>
  <si>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</si>
  <si>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</si>
  <si>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</si>
  <si>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</si>
  <si>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</si>
  <si>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</si>
  <si>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</si>
  <si>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</si>
  <si>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</si>
  <si>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</si>
  <si>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</si>
  <si>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</si>
  <si>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</si>
  <si>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</si>
  <si>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</si>
  <si>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</si>
  <si>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</si>
  <si>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</si>
  <si>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</si>
  <si>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</si>
  <si>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</si>
  <si>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</si>
  <si>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</si>
  <si>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</si>
  <si>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</si>
  <si>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</si>
  <si>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</si>
  <si>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</si>
  <si>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</si>
  <si>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</si>
  <si>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</si>
  <si>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</si>
  <si>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</si>
  <si>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</si>
  <si>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</si>
  <si>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</si>
  <si>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</si>
  <si>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</si>
  <si>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</si>
  <si>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</si>
  <si>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</si>
  <si>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</si>
  <si>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</si>
  <si>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</si>
  <si>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</si>
  <si>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</si>
  <si>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</si>
  <si>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</si>
  <si>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</si>
  <si>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</si>
  <si>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</si>
  <si>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</si>
  <si>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</si>
  <si>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</si>
  <si>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</si>
  <si>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</si>
  <si>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</si>
  <si>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</si>
  <si>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</si>
  <si>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</si>
  <si>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</si>
  <si>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</si>
  <si>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</si>
  <si>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</si>
  <si>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</si>
  <si>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</si>
  <si>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</si>
  <si>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</si>
  <si>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</si>
  <si>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</si>
  <si>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</si>
  <si>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</si>
  <si>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</si>
  <si>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</si>
  <si>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</si>
  <si>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</si>
  <si>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</si>
  <si>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</si>
  <si>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</si>
  <si>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</si>
  <si>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</si>
  <si>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</si>
  <si>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</si>
  <si>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</si>
  <si>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</si>
  <si>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</si>
  <si>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</si>
  <si>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</si>
  <si>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</si>
  <si>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</si>
  <si>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</si>
  <si>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</si>
  <si>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</si>
  <si>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</si>
  <si>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</si>
  <si>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</si>
  <si>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</si>
  <si>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</si>
  <si>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</si>
  <si>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</si>
  <si>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</si>
  <si>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</si>
  <si>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</si>
  <si>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</si>
  <si>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</si>
  <si>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</si>
  <si>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</si>
  <si>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</si>
  <si>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</si>
  <si>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</si>
  <si>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</si>
  <si>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</si>
  <si>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</si>
  <si>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</si>
  <si>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</si>
  <si>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</si>
  <si>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</si>
  <si>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</si>
  <si>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</si>
  <si>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</si>
  <si>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</si>
  <si>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</si>
  <si>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</si>
  <si>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</si>
  <si>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</si>
  <si>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</si>
  <si>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</si>
  <si>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</si>
  <si>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</si>
  <si>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</si>
  <si>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</si>
  <si>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</si>
  <si>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</si>
  <si>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</si>
  <si>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</si>
  <si>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</si>
  <si>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</si>
  <si>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</si>
  <si>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</si>
  <si>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</si>
  <si>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</si>
  <si>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</si>
  <si>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</si>
  <si>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</si>
  <si>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</si>
  <si>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</si>
  <si>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</si>
  <si>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</si>
  <si>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</si>
  <si>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</si>
  <si>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</si>
  <si>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</si>
  <si>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</si>
  <si>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</si>
  <si>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</si>
  <si>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</si>
  <si>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</si>
  <si>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</si>
  <si>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</si>
  <si>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</si>
  <si>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</si>
  <si>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</si>
  <si>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</si>
  <si>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</si>
  <si>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</si>
  <si>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</si>
  <si>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</si>
  <si>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</si>
  <si>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</si>
  <si>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</si>
  <si>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</si>
  <si>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</si>
  <si>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</si>
  <si>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</si>
  <si>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</si>
  <si>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</si>
  <si>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</si>
  <si>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</si>
  <si>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</si>
  <si>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</si>
  <si>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</si>
  <si>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</si>
  <si>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</si>
  <si>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</si>
  <si>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</si>
  <si>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</si>
  <si>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</si>
  <si>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</si>
  <si>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</si>
  <si>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</si>
  <si>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</si>
  <si>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</si>
  <si>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</si>
  <si>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</si>
  <si>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</si>
  <si>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</si>
  <si>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</si>
  <si>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</si>
  <si>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</si>
  <si>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</si>
  <si>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</si>
  <si>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</si>
  <si>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</si>
  <si>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</si>
  <si>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</si>
  <si>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</si>
  <si>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</si>
  <si>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</si>
  <si>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</si>
  <si>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</si>
  <si>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</si>
  <si>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</si>
  <si>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</si>
  <si>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</si>
  <si>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</si>
  <si>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</si>
  <si>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</si>
  <si>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</si>
  <si>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</si>
  <si>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</si>
  <si>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</si>
  <si>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</si>
  <si>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</si>
  <si>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</si>
  <si>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</si>
  <si>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</si>
  <si>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</si>
  <si>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</si>
  <si>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</si>
  <si>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</si>
  <si>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</si>
  <si>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</si>
  <si>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</si>
  <si>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</si>
  <si>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</si>
  <si>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</si>
  <si>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</si>
  <si>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</si>
  <si>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</si>
  <si>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</si>
  <si>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</si>
  <si>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</si>
  <si>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</si>
  <si>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</si>
  <si>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</si>
  <si>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</si>
  <si>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</si>
  <si>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</si>
  <si>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</si>
  <si>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</si>
  <si>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</si>
  <si>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</si>
  <si>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</si>
  <si>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</si>
  <si>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</si>
  <si>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</si>
  <si>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</si>
  <si>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</si>
  <si>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</si>
  <si>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</si>
  <si>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</si>
  <si>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</si>
  <si>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</si>
  <si>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</si>
  <si>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</si>
  <si>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</si>
  <si>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</si>
  <si>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</si>
  <si>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</si>
  <si>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</si>
  <si>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</si>
  <si>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</si>
  <si>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</si>
  <si>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</si>
  <si>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</si>
  <si>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</si>
  <si>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</si>
  <si>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</si>
  <si>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</si>
  <si>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</si>
  <si>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</si>
  <si>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</si>
  <si>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</si>
  <si>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</si>
  <si>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</si>
  <si>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</si>
  <si>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</si>
  <si>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</si>
  <si>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</si>
  <si>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</si>
  <si>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</si>
  <si>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</si>
  <si>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</si>
  <si>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</si>
  <si>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</si>
  <si>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</si>
  <si>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</si>
  <si>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</si>
  <si>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</si>
  <si>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</si>
  <si>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</si>
  <si>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</si>
  <si>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</si>
  <si>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</si>
  <si>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</si>
  <si>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</si>
  <si>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</si>
  <si>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</si>
  <si>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</si>
  <si>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</si>
  <si>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</si>
  <si>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</si>
  <si>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</si>
  <si>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</si>
  <si>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</si>
  <si>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</si>
  <si>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</si>
  <si>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</si>
  <si>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</si>
  <si>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</si>
  <si>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</si>
  <si>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</si>
  <si>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</si>
  <si>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</si>
  <si>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</si>
  <si>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</si>
  <si>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</si>
  <si>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</si>
  <si>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</si>
  <si>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</si>
  <si>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</si>
  <si>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</si>
  <si>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</si>
  <si>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</si>
  <si>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</si>
  <si>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</si>
  <si>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</si>
  <si>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</si>
  <si>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</si>
  <si>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</si>
  <si>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</si>
  <si>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</si>
  <si>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</si>
  <si>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</si>
  <si>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</si>
  <si>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</si>
  <si>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</si>
  <si>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</si>
  <si>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</si>
  <si>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</si>
  <si>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</si>
  <si>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</si>
  <si>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</si>
  <si>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</si>
  <si>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</si>
  <si>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</si>
  <si>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</si>
  <si>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</si>
  <si>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</si>
  <si>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</si>
  <si>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</si>
  <si>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</si>
  <si>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</si>
  <si>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</si>
  <si>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</si>
  <si>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</si>
  <si>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</si>
  <si>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</si>
  <si>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</si>
  <si>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</si>
  <si>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</si>
  <si>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</si>
  <si>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</si>
  <si>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</si>
  <si>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</si>
  <si>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</si>
  <si>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</si>
  <si>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</si>
  <si>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</si>
  <si>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</si>
  <si>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</si>
  <si>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</si>
  <si>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</si>
  <si>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</si>
  <si>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</si>
  <si>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</si>
  <si>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</si>
  <si>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</si>
  <si>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</si>
  <si>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</si>
  <si>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</si>
  <si>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</si>
  <si>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</si>
  <si>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</si>
  <si>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</si>
  <si>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</si>
  <si>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</si>
  <si>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</si>
  <si>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</si>
  <si>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</si>
  <si>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</si>
  <si>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</si>
  <si>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</si>
  <si>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</si>
  <si>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</si>
  <si>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</si>
  <si>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</si>
  <si>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</si>
  <si>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</si>
  <si>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</si>
  <si>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</si>
  <si>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</si>
  <si>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</si>
  <si>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</si>
  <si>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</si>
  <si>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</si>
  <si>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</si>
  <si>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</si>
  <si>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</si>
  <si>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</si>
  <si>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</si>
  <si>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</si>
  <si>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</si>
  <si>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</si>
  <si>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</si>
  <si>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</si>
  <si>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</si>
  <si>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</si>
  <si>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</si>
  <si>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</si>
  <si>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</si>
  <si>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</si>
  <si>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</si>
  <si>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</si>
  <si>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</si>
  <si>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</si>
  <si>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</si>
  <si>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</si>
  <si>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</si>
  <si>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</si>
  <si>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</si>
  <si>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</si>
  <si>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</si>
  <si>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</si>
  <si>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</si>
  <si>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</si>
  <si>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</si>
  <si>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</si>
  <si>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</si>
  <si>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</si>
  <si>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</si>
  <si>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</si>
  <si>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</si>
  <si>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</si>
  <si>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</si>
  <si>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</si>
  <si>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</si>
  <si>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</si>
  <si>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</si>
  <si>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</si>
  <si>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</si>
  <si>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</si>
  <si>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</si>
  <si>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</si>
  <si>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</si>
  <si>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</si>
  <si>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</si>
  <si>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</si>
  <si>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</si>
  <si>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</si>
  <si>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</si>
  <si>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</si>
  <si>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</si>
  <si>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</si>
  <si>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</si>
  <si>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</si>
  <si>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</si>
  <si>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</si>
  <si>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</si>
  <si>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</si>
  <si>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</si>
  <si>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</si>
  <si>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</si>
  <si>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</si>
  <si>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</si>
  <si>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</si>
  <si>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</si>
  <si>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</si>
  <si>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</si>
  <si>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</si>
  <si>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</si>
  <si>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</si>
  <si>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</si>
  <si>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</si>
  <si>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</si>
  <si>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</si>
  <si>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</si>
  <si>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</si>
  <si>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</si>
  <si>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</si>
  <si>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</si>
  <si>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</si>
  <si>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</si>
  <si>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</si>
  <si>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</si>
  <si>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</si>
  <si>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</si>
  <si>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</si>
  <si>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</si>
  <si>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</si>
  <si>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</si>
  <si>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</si>
  <si>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</si>
  <si>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</si>
  <si>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</si>
  <si>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</si>
  <si>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</si>
  <si>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</si>
  <si>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</si>
  <si>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</si>
  <si>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</si>
  <si>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</si>
  <si>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</si>
  <si>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</si>
  <si>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</si>
  <si>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</si>
  <si>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</si>
  <si>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</si>
  <si>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</si>
  <si>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</si>
  <si>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</si>
  <si>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</si>
  <si>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</si>
  <si>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</si>
  <si>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</si>
  <si>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</si>
  <si>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</si>
  <si>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</si>
  <si>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</si>
  <si>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</si>
  <si>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</si>
  <si>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</si>
  <si>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</si>
  <si>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</si>
  <si>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</si>
  <si>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</si>
  <si>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</si>
  <si>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</si>
  <si>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</si>
  <si>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</si>
  <si>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</si>
  <si>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</si>
  <si>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</si>
  <si>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</si>
  <si>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</si>
  <si>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</si>
  <si>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</si>
  <si>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</si>
  <si>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</si>
  <si>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</si>
  <si>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</si>
  <si>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</si>
  <si>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</si>
  <si>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</si>
  <si>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</si>
  <si>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</si>
  <si>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</si>
  <si>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</si>
  <si>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</si>
  <si>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</si>
  <si>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</si>
  <si>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</si>
  <si>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</si>
  <si>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</si>
  <si>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</si>
  <si>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</si>
  <si>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</si>
  <si>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</si>
  <si>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</si>
  <si>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</si>
  <si>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</si>
  <si>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</si>
  <si>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</si>
  <si>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</si>
  <si>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</si>
  <si>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</si>
  <si>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</si>
  <si>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</si>
  <si>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</si>
  <si>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</si>
  <si>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</si>
  <si>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</si>
  <si>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</si>
  <si>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</si>
  <si>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</si>
  <si>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</si>
  <si>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</si>
  <si>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</si>
  <si>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</si>
  <si>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</si>
  <si>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</si>
  <si>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</si>
  <si>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</si>
  <si>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</si>
  <si>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</si>
  <si>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</si>
  <si>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</si>
  <si>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</si>
  <si>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</si>
  <si>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</si>
  <si>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</si>
  <si>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</si>
  <si>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</si>
  <si>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</si>
  <si>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</si>
  <si>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</si>
  <si>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</si>
  <si>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</si>
  <si>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</si>
  <si>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</si>
  <si>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</si>
  <si>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</si>
  <si>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</si>
  <si>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</si>
  <si>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</si>
  <si>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</si>
  <si>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</si>
  <si>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</si>
  <si>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</si>
  <si>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</si>
  <si>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</si>
  <si>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</si>
  <si>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</si>
  <si>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</si>
  <si>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</si>
  <si>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</si>
  <si>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</si>
  <si>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</si>
  <si>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</si>
  <si>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</si>
  <si>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</si>
  <si>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</si>
  <si>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</si>
  <si>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</si>
  <si>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</si>
  <si>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</si>
  <si>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</si>
  <si>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</si>
  <si>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</si>
  <si>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</si>
  <si>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</si>
  <si>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</si>
  <si>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</si>
  <si>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</si>
  <si>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</si>
  <si>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</si>
  <si>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</si>
  <si>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</si>
  <si>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</si>
  <si>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</si>
  <si>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</si>
  <si>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</si>
  <si>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</si>
  <si>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</si>
  <si>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</si>
  <si>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</si>
  <si>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</si>
  <si>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</si>
  <si>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</si>
  <si>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</si>
  <si>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</si>
  <si>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</si>
  <si>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</si>
  <si>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</si>
  <si>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</si>
  <si>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</si>
  <si>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</si>
  <si>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</si>
  <si>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</si>
  <si>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</si>
  <si>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</si>
  <si>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</si>
  <si>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</si>
  <si>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</si>
  <si>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</si>
  <si>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</si>
  <si>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</si>
  <si>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</si>
  <si>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</si>
  <si>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</si>
  <si>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</si>
  <si>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</si>
  <si>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</si>
  <si>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</si>
  <si>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</si>
  <si>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</si>
  <si>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</si>
  <si>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</si>
  <si>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</si>
  <si>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</si>
  <si>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</si>
  <si>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</si>
  <si>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</si>
  <si>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</si>
  <si>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</si>
  <si>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</si>
  <si>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</si>
  <si>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</si>
  <si>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</si>
  <si>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</si>
  <si>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</si>
  <si>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</si>
  <si>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</si>
  <si>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</si>
  <si>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</si>
  <si>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</si>
  <si>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</si>
  <si>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</si>
  <si>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</si>
  <si>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</si>
  <si>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</si>
  <si>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</si>
  <si>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</si>
  <si>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</si>
  <si>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</si>
  <si>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</si>
  <si>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</si>
  <si>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</si>
  <si>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</si>
  <si>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</si>
  <si>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</si>
  <si>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</si>
  <si>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</si>
  <si>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</si>
  <si>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</si>
  <si>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</si>
  <si>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</si>
  <si>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</si>
  <si>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</si>
  <si>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</si>
  <si>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</si>
  <si>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</si>
  <si>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</si>
  <si>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</si>
  <si>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</si>
  <si>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</si>
  <si>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</si>
  <si>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</si>
  <si>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</si>
  <si>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</si>
  <si>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</si>
  <si>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</si>
  <si>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</si>
  <si>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</si>
  <si>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</si>
  <si>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</si>
  <si>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</si>
  <si>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</si>
  <si>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</si>
  <si>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</si>
  <si>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</si>
  <si>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</si>
  <si>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</si>
  <si>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</si>
  <si>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</si>
  <si>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</si>
  <si>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</si>
  <si>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</si>
  <si>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</si>
  <si>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</si>
  <si>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</si>
  <si>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</si>
  <si>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</si>
  <si>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</si>
  <si>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</si>
  <si>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</si>
  <si>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</si>
  <si>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</si>
  <si>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</si>
  <si>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</si>
  <si>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</si>
  <si>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</si>
  <si>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</si>
  <si>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</si>
  <si>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</si>
  <si>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</si>
  <si>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</si>
  <si>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</si>
  <si>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</si>
  <si>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</si>
  <si>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</si>
  <si>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</si>
  <si>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</si>
  <si>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</si>
  <si>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</si>
  <si>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</si>
  <si>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</si>
  <si>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</si>
  <si>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</si>
  <si>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</si>
  <si>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</si>
  <si>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</si>
  <si>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</si>
  <si>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</si>
  <si>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</si>
  <si>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</si>
  <si>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</si>
  <si>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</si>
  <si>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</si>
  <si>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</si>
  <si>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</si>
  <si>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</si>
  <si>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</si>
  <si>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</si>
  <si>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</si>
  <si>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</si>
  <si>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</si>
  <si>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</si>
  <si>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</si>
  <si>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</si>
  <si>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</si>
  <si>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</si>
  <si>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</si>
  <si>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</si>
  <si>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</si>
  <si>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</si>
  <si>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</si>
  <si>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</si>
  <si>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</si>
  <si>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</si>
  <si>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</si>
  <si>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</si>
  <si>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</si>
  <si>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</si>
  <si>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</si>
  <si>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</si>
  <si>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</si>
  <si>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</si>
  <si>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</si>
  <si>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</si>
  <si>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</si>
  <si>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</si>
  <si>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</si>
  <si>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</si>
  <si>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</si>
  <si>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</si>
  <si>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</si>
  <si>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</si>
  <si>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</si>
  <si>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</si>
  <si>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</si>
  <si>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</si>
  <si>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</si>
  <si>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</si>
  <si>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</si>
  <si>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</si>
  <si>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</si>
  <si>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</si>
  <si>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</si>
  <si>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</si>
  <si>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</si>
  <si>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</si>
  <si>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</si>
  <si>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</si>
  <si>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</si>
  <si>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</si>
  <si>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</si>
  <si>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</si>
  <si>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</si>
  <si>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</si>
  <si>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</si>
  <si>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</si>
  <si>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</si>
  <si>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</si>
  <si>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</si>
  <si>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</si>
  <si>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</si>
  <si>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</si>
  <si>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</si>
  <si>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</si>
  <si>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</si>
  <si>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</si>
  <si>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</si>
  <si>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</si>
  <si>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</si>
  <si>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</si>
  <si>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</si>
  <si>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</si>
  <si>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</si>
  <si>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</si>
  <si>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</si>
  <si>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</si>
  <si>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</si>
  <si>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</si>
  <si>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</si>
  <si>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</si>
  <si>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</si>
  <si>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</si>
  <si>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</si>
  <si>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</si>
  <si>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</si>
  <si>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</si>
  <si>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</si>
  <si>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</si>
  <si>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</si>
  <si>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</si>
  <si>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</si>
  <si>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</si>
  <si>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</si>
  <si>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</si>
  <si>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</si>
  <si>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</si>
  <si>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</si>
  <si>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</si>
  <si>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</si>
  <si>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</si>
  <si>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</si>
  <si>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</si>
  <si>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</si>
  <si>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</si>
  <si>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</si>
  <si>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</si>
  <si>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</si>
  <si>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</si>
  <si>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</si>
  <si>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</si>
  <si>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</si>
  <si>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</si>
  <si>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</si>
  <si>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</si>
  <si>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</si>
  <si>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</si>
  <si>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</si>
  <si>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</si>
  <si>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</si>
  <si>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</si>
  <si>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</si>
  <si>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</si>
  <si>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</si>
  <si>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</si>
  <si>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</si>
  <si>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</si>
  <si>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</si>
  <si>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</si>
  <si>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</si>
  <si>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</si>
  <si>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</si>
  <si>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</si>
  <si>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</si>
  <si>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</si>
  <si>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</si>
  <si>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</si>
  <si>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</si>
  <si>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</si>
  <si>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</si>
  <si>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</si>
  <si>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</si>
  <si>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</si>
  <si>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</si>
  <si>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</si>
  <si>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</si>
  <si>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</si>
  <si>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</si>
  <si>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</si>
  <si>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</si>
  <si>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</si>
  <si>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</si>
  <si>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</si>
  <si>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</si>
  <si>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</si>
  <si>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</si>
  <si>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</si>
  <si>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</si>
  <si>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</si>
  <si>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</si>
  <si>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</si>
  <si>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</si>
  <si>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</si>
  <si>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</si>
  <si>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</si>
  <si>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</si>
  <si>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</si>
  <si>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</si>
  <si>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</si>
  <si>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</si>
  <si>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</si>
  <si>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</si>
  <si>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</si>
  <si>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</si>
  <si>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</si>
  <si>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</si>
  <si>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</si>
  <si>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</si>
  <si>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</si>
  <si>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</si>
  <si>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</si>
  <si>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</si>
  <si>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</si>
  <si>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</si>
  <si>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</si>
  <si>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</si>
  <si>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</si>
  <si>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</si>
  <si>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</si>
  <si>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</si>
  <si>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</si>
  <si>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</si>
  <si>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</si>
  <si>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</si>
  <si>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</si>
  <si>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</si>
  <si>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</si>
  <si>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</si>
  <si>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</si>
  <si>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</si>
  <si>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</si>
  <si>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</si>
  <si>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</si>
  <si>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</si>
  <si>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</si>
  <si>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</si>
  <si>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</si>
  <si>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</si>
  <si>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</si>
  <si>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</si>
  <si>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</si>
  <si>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</si>
  <si>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</si>
  <si>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</si>
  <si>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</si>
  <si>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</si>
  <si>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</si>
  <si>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</si>
  <si>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</si>
  <si>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</si>
  <si>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</si>
  <si>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</si>
  <si>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</si>
  <si>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</si>
  <si>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</si>
  <si>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</si>
  <si>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</si>
  <si>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</si>
  <si>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</si>
  <si>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</si>
  <si>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</si>
  <si>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</si>
  <si>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</si>
  <si>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</si>
  <si>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</si>
  <si>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</si>
  <si>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</si>
  <si>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</si>
  <si>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</si>
  <si>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</si>
  <si>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</si>
  <si>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</si>
  <si>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</si>
  <si>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</si>
  <si>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</si>
  <si>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</si>
  <si>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</si>
  <si>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</si>
  <si>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</si>
  <si>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</si>
  <si>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</si>
  <si>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</si>
  <si>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</si>
  <si>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</si>
  <si>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</si>
  <si>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</si>
  <si>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</si>
  <si>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</si>
  <si>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</si>
  <si>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</si>
  <si>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</si>
  <si>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</si>
  <si>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</si>
  <si>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</si>
  <si>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</si>
  <si>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</si>
  <si>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</si>
  <si>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</si>
  <si>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</si>
  <si>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</si>
  <si>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</si>
  <si>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</si>
  <si>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</si>
  <si>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</si>
  <si>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</si>
  <si>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</si>
  <si>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</si>
  <si>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</si>
  <si>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</si>
  <si>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</si>
  <si>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</si>
  <si>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</si>
  <si>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</si>
  <si>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</si>
  <si>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</si>
  <si>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</si>
  <si>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</si>
  <si>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</si>
  <si>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</si>
  <si>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</si>
  <si>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</si>
  <si>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</si>
  <si>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</si>
  <si>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</si>
  <si>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</si>
  <si>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</si>
  <si>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</si>
  <si>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</si>
  <si>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</si>
  <si>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</si>
  <si>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</si>
  <si>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</si>
  <si>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</si>
  <si>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</si>
  <si>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</si>
  <si>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</si>
  <si>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</si>
  <si>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</si>
  <si>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</si>
  <si>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</si>
  <si>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</si>
  <si>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</si>
  <si>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</si>
  <si>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</si>
  <si>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</si>
  <si>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</si>
  <si>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</si>
  <si>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</si>
  <si>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</si>
  <si>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</si>
  <si>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</si>
  <si>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</si>
  <si>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</si>
  <si>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</si>
  <si>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</si>
  <si>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</si>
  <si>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</si>
  <si>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</si>
  <si>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</si>
  <si>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</si>
  <si>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</si>
  <si>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</si>
  <si>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</si>
  <si>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</si>
  <si>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</si>
  <si>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</si>
  <si>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</si>
  <si>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</si>
  <si>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</si>
  <si>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</si>
  <si>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</si>
  <si>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</si>
  <si>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</si>
  <si>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</si>
  <si>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</si>
  <si>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</si>
  <si>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</si>
  <si>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</si>
  <si>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</si>
  <si>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</si>
  <si>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</si>
  <si>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</si>
  <si>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</si>
  <si>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</si>
  <si>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</si>
  <si>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</si>
  <si>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</si>
  <si>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</si>
  <si>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</si>
  <si>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</si>
  <si>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</si>
  <si>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</si>
  <si>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</si>
  <si>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</si>
  <si>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</si>
  <si>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</si>
  <si>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</si>
  <si>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</si>
  <si>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</si>
  <si>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</si>
  <si>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</si>
  <si>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</si>
  <si>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</si>
  <si>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</si>
  <si>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</si>
  <si>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</si>
  <si>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</si>
  <si>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</si>
  <si>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</si>
  <si>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</si>
  <si>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</si>
  <si>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</si>
  <si>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</si>
  <si>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</si>
  <si>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</si>
  <si>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</si>
  <si>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</si>
  <si>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</si>
  <si>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</si>
  <si>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</si>
  <si>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</si>
  <si>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</si>
  <si>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</si>
  <si>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</si>
  <si>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</si>
  <si>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</si>
  <si>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</si>
  <si>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</si>
  <si>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</si>
  <si>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</si>
  <si>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</si>
  <si>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</si>
  <si>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</si>
  <si>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</si>
  <si>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</si>
  <si>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</si>
  <si>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</si>
  <si>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</si>
  <si>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</si>
  <si>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</si>
  <si>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</si>
  <si>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</si>
  <si>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</si>
  <si>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</si>
  <si>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</si>
  <si>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</si>
  <si>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</si>
  <si>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</si>
  <si>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</si>
  <si>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</si>
  <si>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</si>
  <si>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</si>
  <si>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</si>
  <si>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</si>
  <si>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</si>
  <si>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</si>
  <si>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</si>
  <si>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</si>
  <si>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</si>
  <si>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</si>
  <si>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</si>
  <si>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</si>
  <si>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</si>
  <si>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</si>
  <si>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</si>
  <si>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</si>
  <si>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</si>
  <si>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</si>
  <si>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</si>
  <si>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</si>
  <si>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</si>
  <si>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</si>
  <si>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</si>
  <si>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</si>
  <si>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</si>
  <si>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</si>
  <si>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</si>
  <si>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</si>
  <si>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</si>
  <si>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</si>
  <si>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</si>
  <si>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</si>
  <si>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</si>
  <si>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</si>
  <si>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</si>
  <si>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</si>
  <si>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</si>
  <si>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</si>
  <si>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</si>
  <si>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</si>
  <si>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</si>
  <si>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</si>
  <si>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</si>
  <si>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</si>
  <si>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</si>
  <si>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</si>
  <si>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</si>
  <si>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</si>
  <si>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</si>
  <si>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</si>
  <si>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</si>
  <si>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</si>
  <si>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</si>
  <si>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</si>
  <si>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</si>
  <si>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</si>
  <si>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</si>
  <si>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</si>
  <si>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</si>
  <si>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</si>
  <si>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</si>
  <si>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</si>
  <si>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</si>
  <si>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</si>
  <si>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</si>
  <si>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</si>
  <si>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</si>
  <si>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</si>
  <si>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</si>
  <si>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</si>
  <si>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</si>
  <si>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</si>
  <si>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</si>
  <si>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</si>
  <si>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</si>
  <si>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</si>
  <si>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</si>
  <si>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</si>
  <si>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</si>
  <si>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</si>
  <si>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</si>
  <si>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</si>
  <si>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</si>
  <si>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</si>
  <si>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</si>
  <si>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</si>
  <si>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</si>
  <si>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</si>
  <si>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</si>
  <si>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</si>
  <si>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</si>
  <si>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</si>
  <si>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</si>
  <si>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</si>
  <si>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</si>
  <si>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</si>
  <si>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</si>
  <si>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</si>
  <si>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</si>
  <si>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</si>
  <si>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</si>
  <si>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</si>
  <si>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</si>
  <si>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</si>
  <si>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</si>
  <si>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</si>
  <si>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</si>
  <si>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</si>
  <si>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</si>
  <si>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</si>
  <si>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</si>
  <si>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</si>
  <si>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</si>
  <si>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</si>
  <si>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</si>
  <si>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</si>
  <si>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</si>
  <si>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</si>
  <si>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</si>
  <si>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</si>
  <si>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</si>
  <si>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</si>
  <si>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</si>
  <si>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</si>
  <si>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</si>
  <si>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</si>
  <si>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</si>
  <si>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</si>
  <si>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</si>
  <si>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</si>
  <si>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</si>
  <si>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</si>
  <si>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</si>
  <si>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</si>
  <si>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</si>
  <si>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</si>
  <si>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</si>
  <si>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</si>
  <si>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</si>
  <si>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</si>
  <si>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</si>
  <si>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</si>
  <si>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</si>
  <si>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</si>
  <si>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</si>
  <si>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</si>
  <si>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</si>
  <si>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</si>
  <si>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</si>
  <si>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</si>
  <si>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</si>
  <si>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</si>
  <si>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</si>
  <si>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</si>
  <si>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</si>
  <si>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</si>
  <si>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</si>
  <si>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</si>
  <si>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</si>
  <si>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</si>
  <si>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</si>
  <si>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</si>
  <si>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</si>
  <si>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</si>
  <si>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</si>
  <si>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</si>
  <si>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</si>
  <si>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</si>
  <si>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</si>
  <si>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</si>
  <si>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</si>
  <si>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</si>
  <si>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</si>
  <si>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</si>
  <si>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</si>
  <si>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</si>
  <si>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</si>
  <si>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</si>
  <si>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</si>
  <si>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</si>
  <si>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</si>
  <si>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</si>
  <si>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</si>
  <si>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</si>
  <si>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</si>
  <si>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</si>
  <si>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</si>
  <si>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</si>
  <si>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</si>
  <si>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</si>
  <si>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</si>
  <si>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</si>
  <si>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</si>
  <si>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</si>
  <si>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</si>
  <si>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</si>
  <si>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</si>
  <si>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</si>
  <si>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</si>
  <si>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</si>
  <si>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</si>
  <si>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</si>
  <si>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</si>
  <si>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</si>
  <si>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</si>
  <si>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</si>
  <si>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</si>
  <si>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</si>
  <si>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</si>
  <si>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</si>
  <si>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</si>
  <si>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</si>
  <si>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</si>
  <si>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</si>
  <si>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</si>
  <si>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</si>
  <si>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</si>
  <si>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</si>
  <si>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</si>
  <si>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</si>
  <si>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</si>
  <si>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</si>
  <si>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</si>
  <si>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</si>
  <si>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</si>
  <si>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</si>
  <si>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</si>
  <si>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</si>
  <si>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</si>
  <si>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</si>
  <si>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</si>
  <si>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</si>
  <si>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</si>
  <si>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</si>
  <si>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</si>
  <si>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</si>
  <si>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</si>
  <si>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</si>
  <si>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</si>
  <si>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</si>
  <si>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</si>
  <si>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</si>
  <si>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</si>
  <si>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</si>
  <si>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</si>
  <si>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</si>
  <si>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</si>
  <si>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</si>
  <si>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</si>
  <si>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</si>
  <si>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</si>
  <si>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</si>
  <si>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</si>
  <si>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</si>
  <si>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</si>
  <si>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</si>
  <si>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</si>
  <si>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</si>
  <si>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</si>
  <si>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</si>
  <si>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</si>
  <si>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</si>
  <si>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</si>
  <si>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</si>
  <si>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</si>
  <si>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</si>
  <si>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</si>
  <si>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</si>
  <si>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</si>
  <si>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</si>
  <si>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</si>
  <si>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</si>
  <si>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</si>
  <si>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</si>
  <si>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</si>
  <si>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</si>
  <si>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</si>
  <si>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</si>
  <si>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</si>
  <si>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</si>
  <si>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</si>
  <si>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</si>
  <si>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</si>
  <si>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</si>
  <si>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</si>
  <si>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</si>
  <si>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</si>
  <si>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</si>
  <si>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</si>
  <si>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</si>
  <si>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</si>
  <si>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</si>
  <si>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</si>
  <si>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</si>
  <si>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</si>
  <si>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</si>
  <si>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</si>
  <si>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</si>
  <si>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</si>
  <si>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</si>
  <si>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</si>
  <si>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</si>
  <si>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</si>
  <si>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</si>
  <si>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</si>
  <si>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</si>
  <si>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</si>
  <si>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</si>
  <si>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</si>
  <si>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</si>
  <si>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</si>
  <si>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</si>
  <si>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</si>
  <si>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</si>
  <si>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</si>
  <si>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</si>
  <si>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</si>
  <si>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</si>
  <si>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</si>
  <si>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</si>
  <si>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</si>
  <si>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</si>
  <si>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</si>
  <si>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</si>
  <si>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</si>
  <si>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</si>
  <si>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</si>
  <si>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</si>
  <si>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</si>
  <si>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</si>
  <si>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</si>
  <si>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</si>
  <si>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</si>
  <si>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</si>
  <si>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</si>
  <si>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</si>
  <si>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</si>
  <si>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</si>
  <si>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</si>
  <si>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</si>
  <si>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</si>
  <si>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</si>
  <si>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</si>
  <si>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</si>
  <si>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</si>
  <si>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</si>
  <si>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</si>
  <si>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</si>
  <si>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</si>
  <si>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</si>
  <si>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</si>
  <si>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</si>
  <si>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</si>
  <si>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</si>
  <si>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</si>
  <si>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</si>
  <si>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</si>
  <si>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</si>
  <si>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</si>
  <si>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</si>
  <si>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</si>
  <si>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</si>
  <si>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</si>
  <si>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</si>
  <si>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</si>
  <si>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</si>
  <si>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</si>
  <si>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</si>
  <si>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</si>
  <si>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</si>
  <si>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</si>
  <si>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</si>
  <si>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</si>
  <si>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</si>
  <si>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</si>
  <si>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</si>
  <si>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</si>
  <si>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</si>
  <si>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</si>
  <si>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</si>
  <si>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</si>
  <si>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</si>
  <si>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</si>
  <si>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</si>
  <si>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</si>
  <si>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</si>
  <si>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</si>
  <si>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</si>
  <si>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</si>
  <si>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</si>
  <si>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</si>
  <si>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</si>
  <si>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</si>
  <si>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</si>
  <si>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</si>
  <si>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</si>
  <si>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</si>
  <si>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</si>
  <si>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</si>
  <si>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</si>
  <si>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</si>
  <si>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</si>
  <si>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</si>
  <si>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</si>
  <si>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</si>
  <si>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</si>
  <si>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</si>
  <si>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</si>
  <si>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</si>
  <si>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</si>
  <si>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</si>
  <si>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</si>
  <si>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</si>
  <si>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</si>
  <si>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</si>
  <si>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</si>
  <si>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</si>
  <si>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</si>
  <si>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</si>
  <si>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</si>
  <si>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</si>
  <si>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</si>
  <si>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</si>
  <si>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</si>
  <si>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</si>
  <si>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</si>
  <si>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</si>
  <si>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</si>
  <si>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</si>
  <si>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</si>
  <si>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</si>
  <si>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</si>
  <si>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</si>
  <si>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</si>
  <si>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</si>
  <si>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</si>
  <si>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</si>
  <si>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</si>
  <si>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</si>
  <si>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</si>
  <si>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</si>
  <si>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</si>
  <si>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</si>
  <si>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</si>
  <si>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</si>
  <si>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</si>
  <si>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</si>
  <si>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</si>
  <si>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</si>
  <si>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</si>
  <si>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</si>
  <si>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</si>
  <si>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</si>
  <si>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</si>
  <si>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</si>
  <si>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</si>
  <si>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</si>
  <si>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</si>
  <si>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</si>
  <si>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</si>
  <si>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</si>
  <si>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</si>
  <si>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</si>
  <si>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</si>
  <si>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</si>
  <si>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</si>
  <si>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</si>
  <si>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</si>
  <si>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</si>
  <si>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</si>
  <si>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</si>
  <si>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</si>
  <si>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</si>
  <si>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</si>
  <si>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</si>
  <si>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</si>
  <si>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</si>
  <si>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</si>
  <si>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</si>
  <si>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</si>
  <si>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</si>
  <si>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</si>
  <si>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</si>
  <si>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</si>
  <si>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</si>
  <si>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</si>
  <si>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</si>
  <si>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</si>
  <si>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</si>
  <si>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</si>
  <si>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</si>
  <si>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</si>
  <si>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</si>
  <si>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</si>
  <si>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</si>
  <si>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</si>
  <si>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</si>
  <si>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</si>
  <si>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</si>
  <si>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</si>
  <si>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</si>
  <si>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</si>
  <si>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</si>
  <si>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</si>
  <si>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</si>
  <si>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</si>
  <si>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</si>
  <si>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</si>
  <si>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</si>
  <si>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</si>
  <si>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</si>
  <si>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</si>
  <si>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</si>
  <si>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</si>
  <si>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</si>
  <si>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</si>
  <si>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</si>
  <si>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</si>
  <si>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</si>
  <si>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</si>
  <si>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</si>
  <si>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</si>
  <si>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</si>
  <si>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</si>
  <si>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</si>
  <si>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</si>
  <si>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</si>
  <si>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</si>
  <si>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</si>
  <si>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</si>
  <si>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</si>
  <si>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</si>
  <si>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</si>
  <si>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</si>
  <si>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</si>
  <si>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</si>
  <si>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</si>
  <si>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</si>
  <si>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</si>
  <si>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</si>
  <si>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</si>
  <si>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</si>
  <si>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</si>
  <si>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</si>
  <si>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</si>
  <si>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</si>
  <si>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</si>
  <si>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</si>
  <si>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</si>
  <si>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</si>
  <si>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</si>
  <si>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</si>
  <si>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</si>
  <si>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</si>
  <si>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</si>
  <si>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</si>
  <si>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</si>
  <si>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</si>
  <si>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</si>
  <si>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</si>
  <si>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</si>
  <si>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</si>
  <si>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</si>
  <si>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</si>
  <si>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</si>
  <si>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</si>
  <si>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</si>
  <si>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</si>
  <si>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</si>
  <si>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</si>
  <si>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</si>
  <si>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</si>
  <si>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</si>
  <si>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</si>
  <si>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</si>
  <si>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</si>
  <si>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</si>
  <si>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</si>
  <si>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</si>
  <si>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</si>
  <si>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</si>
  <si>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</si>
  <si>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</si>
  <si>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</si>
  <si>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</si>
  <si>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</si>
  <si>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</si>
  <si>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</si>
  <si>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</si>
  <si>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</si>
  <si>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</si>
  <si>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</si>
  <si>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</si>
  <si>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</si>
  <si>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</si>
  <si>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</si>
  <si>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</si>
  <si>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</si>
  <si>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</si>
  <si>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</si>
  <si>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</si>
  <si>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</si>
  <si>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</si>
  <si>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</si>
  <si>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</si>
  <si>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</si>
  <si>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</si>
  <si>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</si>
  <si>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</si>
  <si>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</si>
  <si>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</si>
  <si>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</si>
  <si>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</si>
  <si>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</si>
  <si>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</si>
  <si>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</si>
  <si>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</si>
  <si>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</si>
  <si>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</si>
  <si>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</si>
  <si>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</si>
  <si>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</si>
  <si>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</si>
  <si>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</si>
  <si>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</si>
  <si>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</si>
  <si>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</si>
  <si>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</si>
  <si>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</si>
  <si>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</si>
  <si>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</si>
  <si>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</si>
  <si>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</si>
  <si>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</si>
  <si>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</si>
  <si>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</si>
  <si>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</si>
  <si>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</si>
  <si>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</si>
  <si>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</si>
  <si>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</si>
  <si>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</si>
  <si>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</si>
  <si>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</si>
  <si>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</si>
  <si>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</si>
  <si>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</si>
  <si>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</si>
  <si>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</si>
  <si>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</si>
  <si>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</si>
  <si>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</si>
  <si>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</si>
  <si>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</si>
  <si>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</si>
  <si>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</si>
  <si>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</si>
  <si>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</si>
  <si>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</si>
  <si>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</si>
  <si>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</si>
  <si>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</si>
  <si>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</si>
  <si>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</si>
  <si>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</si>
  <si>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</si>
  <si>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</si>
  <si>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</si>
  <si>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</si>
  <si>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</si>
  <si>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</si>
  <si>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</si>
  <si>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</si>
  <si>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</si>
  <si>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</si>
  <si>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</si>
  <si>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</si>
  <si>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</si>
  <si>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</si>
  <si>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</si>
  <si>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</si>
  <si>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</si>
  <si>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</si>
  <si>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</si>
  <si>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</si>
  <si>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</si>
  <si>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</si>
  <si>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</si>
  <si>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</si>
  <si>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</si>
  <si>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</si>
  <si>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</si>
  <si>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</si>
  <si>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</si>
  <si>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</si>
  <si>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</si>
  <si>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</si>
  <si>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</si>
  <si>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</si>
  <si>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</si>
  <si>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</si>
  <si>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</si>
  <si>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</si>
  <si>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</si>
  <si>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</si>
  <si>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</si>
  <si>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</si>
  <si>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</si>
  <si>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</si>
  <si>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</si>
  <si>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</si>
  <si>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</si>
  <si>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</si>
  <si>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</si>
  <si>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</si>
  <si>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</si>
  <si>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</si>
  <si>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</si>
  <si>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</si>
  <si>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</si>
  <si>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</si>
  <si>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</si>
  <si>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</si>
  <si>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</si>
  <si>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</si>
  <si>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</si>
  <si>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</si>
  <si>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</si>
  <si>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</si>
  <si>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</si>
  <si>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</si>
  <si>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</si>
  <si>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</si>
  <si>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</si>
  <si>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</si>
  <si>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</si>
  <si>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</si>
  <si>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</si>
  <si>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</si>
  <si>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</si>
  <si>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</si>
  <si>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</si>
  <si>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</si>
  <si>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</si>
  <si>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</si>
  <si>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</si>
  <si>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</si>
  <si>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</si>
  <si>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</si>
  <si>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</si>
  <si>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</si>
  <si>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</si>
  <si>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</si>
  <si>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</si>
  <si>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</si>
  <si>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</si>
  <si>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</si>
  <si>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</si>
  <si>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</si>
  <si>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</si>
  <si>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</si>
  <si>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</si>
  <si>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</si>
  <si>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</si>
  <si>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</si>
  <si>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</si>
  <si>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</si>
  <si>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</si>
  <si>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</si>
  <si>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</si>
  <si>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</si>
  <si>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</si>
  <si>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</si>
  <si>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</si>
  <si>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</si>
  <si>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</si>
  <si>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</si>
  <si>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</si>
  <si>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</si>
  <si>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</si>
  <si>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</si>
  <si>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</si>
  <si>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</si>
  <si>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</si>
  <si>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</si>
  <si>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</si>
  <si>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</si>
  <si>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</si>
  <si>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</si>
  <si>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</si>
  <si>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</si>
  <si>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</si>
  <si>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</si>
  <si>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</si>
  <si>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</si>
  <si>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</si>
  <si>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</si>
  <si>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</si>
  <si>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</si>
  <si>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</si>
  <si>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</si>
  <si>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</si>
  <si>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</si>
  <si>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</si>
  <si>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</si>
  <si>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</si>
  <si>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</si>
  <si>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</si>
  <si>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</si>
  <si>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</si>
  <si>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</si>
  <si>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</si>
  <si>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</si>
  <si>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</si>
  <si>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</si>
  <si>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</si>
  <si>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</si>
  <si>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</si>
  <si>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</si>
  <si>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</si>
  <si>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</si>
  <si>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</si>
  <si>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</si>
  <si>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</si>
  <si>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</si>
  <si>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</si>
  <si>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</si>
  <si>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</si>
  <si>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</si>
  <si>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</si>
  <si>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</si>
  <si>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</si>
  <si>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</si>
  <si>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</si>
  <si>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</si>
  <si>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</si>
  <si>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</si>
  <si>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</si>
  <si>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</si>
  <si>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</si>
  <si>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</si>
  <si>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</si>
  <si>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</si>
  <si>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</si>
  <si>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</si>
  <si>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</si>
  <si>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</si>
  <si>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</si>
  <si>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</si>
  <si>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</si>
  <si>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</si>
  <si>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</si>
  <si>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</si>
  <si>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</si>
  <si>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</si>
  <si>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</si>
  <si>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</si>
  <si>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</si>
  <si>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</si>
  <si>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</si>
  <si>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</si>
  <si>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</si>
  <si>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</si>
  <si>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</si>
  <si>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</si>
  <si>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</si>
  <si>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</si>
  <si>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</si>
  <si>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</si>
  <si>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</si>
  <si>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</si>
  <si>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</si>
  <si>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</si>
  <si>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</si>
  <si>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</si>
  <si>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</si>
  <si>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</si>
  <si>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</si>
  <si>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</si>
  <si>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</si>
  <si>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</si>
  <si>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</si>
  <si>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</si>
  <si>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</si>
  <si>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</si>
  <si>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</si>
  <si>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</si>
  <si>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</si>
  <si>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</si>
  <si>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</si>
  <si>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</si>
  <si>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</si>
  <si>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</si>
  <si>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</si>
  <si>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</si>
  <si>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</si>
  <si>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</si>
  <si>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</si>
  <si>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</si>
  <si>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</si>
  <si>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</si>
  <si>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</si>
  <si>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</si>
  <si>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</si>
  <si>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</si>
  <si>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</si>
  <si>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</si>
  <si>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</si>
  <si>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</si>
  <si>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</si>
  <si>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</si>
  <si>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</si>
  <si>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</si>
  <si>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</si>
  <si>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</si>
  <si>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</si>
  <si>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</si>
  <si>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</si>
  <si>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</si>
  <si>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</si>
  <si>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</si>
  <si>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</si>
  <si>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</si>
  <si>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</si>
  <si>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</si>
  <si>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</si>
  <si>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</si>
  <si>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</si>
  <si>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</si>
  <si>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</si>
  <si>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</si>
  <si>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</si>
  <si>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</si>
  <si>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</si>
  <si>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</si>
  <si>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</si>
  <si>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</si>
  <si>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</si>
  <si>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</si>
  <si>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</si>
  <si>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</si>
  <si>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</si>
  <si>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</si>
  <si>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</si>
  <si>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</si>
  <si>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</si>
  <si>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</si>
  <si>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</si>
  <si>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</si>
  <si>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</si>
  <si>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</si>
  <si>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</si>
  <si>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</si>
  <si>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</si>
  <si>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</si>
  <si>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</si>
  <si>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</si>
  <si>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</si>
  <si>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</si>
  <si>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</si>
  <si>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</si>
  <si>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</si>
  <si>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</si>
  <si>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</si>
  <si>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</si>
  <si>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</si>
  <si>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</si>
  <si>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</si>
  <si>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</si>
  <si>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</si>
  <si>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</si>
  <si>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</si>
  <si>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</si>
  <si>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</si>
  <si>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</si>
  <si>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</si>
  <si>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</si>
  <si>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</si>
  <si>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</si>
  <si>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</si>
  <si>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</si>
  <si>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</si>
  <si>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</si>
  <si>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</si>
  <si>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</si>
  <si>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</si>
  <si>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</si>
  <si>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</si>
  <si>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</si>
  <si>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</si>
  <si>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</si>
  <si>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</si>
  <si>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</si>
  <si>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</si>
  <si>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</si>
  <si>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</si>
  <si>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</si>
  <si>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</si>
  <si>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</si>
  <si>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</si>
  <si>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</si>
  <si>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</si>
  <si>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</si>
  <si>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</si>
  <si>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</si>
  <si>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</si>
  <si>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</si>
  <si>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</si>
  <si>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</si>
  <si>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</si>
  <si>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</si>
  <si>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</si>
  <si>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</si>
  <si>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</si>
  <si>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</si>
  <si>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</si>
  <si>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</si>
  <si>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</si>
  <si>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</si>
  <si>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</si>
  <si>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</si>
  <si>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</si>
  <si>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</si>
  <si>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</si>
  <si>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</si>
  <si>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</si>
  <si>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</si>
  <si>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</si>
  <si>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</si>
  <si>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</si>
  <si>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</si>
  <si>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</si>
  <si>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</si>
  <si>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</si>
  <si>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</si>
  <si>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</si>
  <si>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</si>
  <si>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</si>
  <si>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</si>
  <si>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</si>
  <si>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</si>
  <si>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</si>
  <si>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</si>
  <si>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</si>
  <si>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</si>
  <si>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</si>
  <si>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</si>
  <si>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</si>
  <si>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</si>
  <si>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</si>
  <si>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</si>
  <si>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</si>
  <si>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</si>
  <si>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</si>
  <si>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</si>
  <si>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</si>
  <si>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</si>
  <si>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</si>
  <si>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</si>
  <si>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</si>
  <si>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</si>
  <si>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</si>
  <si>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</si>
  <si>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</si>
  <si>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</si>
  <si>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</si>
  <si>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</si>
  <si>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</si>
  <si>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</si>
  <si>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</si>
  <si>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</si>
  <si>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</si>
  <si>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</si>
  <si>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</si>
  <si>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</si>
  <si>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</si>
  <si>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</si>
  <si>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</si>
  <si>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</si>
  <si>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</si>
  <si>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</si>
  <si>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</si>
  <si>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</si>
  <si>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</si>
  <si>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</si>
  <si>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</si>
  <si>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</si>
  <si>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</si>
  <si>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</si>
  <si>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</si>
  <si>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</si>
  <si>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</si>
  <si>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</si>
  <si>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</si>
  <si>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</si>
  <si>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</si>
  <si>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</si>
  <si>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</si>
  <si>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</si>
  <si>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</si>
  <si>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</si>
  <si>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</si>
  <si>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</si>
  <si>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</si>
  <si>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</si>
  <si>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</si>
  <si>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</si>
  <si>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</si>
  <si>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</si>
  <si>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</si>
  <si>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</si>
  <si>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</si>
  <si>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</si>
  <si>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</si>
  <si>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</si>
  <si>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</si>
  <si>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</si>
  <si>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</si>
  <si>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</si>
  <si>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</si>
  <si>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</si>
  <si>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</si>
  <si>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</si>
  <si>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</si>
  <si>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</si>
  <si>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</si>
  <si>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</si>
  <si>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</si>
  <si>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</si>
  <si>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</si>
  <si>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</si>
  <si>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</si>
  <si>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</si>
  <si>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</si>
  <si>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</si>
  <si>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</si>
  <si>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</si>
  <si>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</si>
  <si>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</si>
  <si>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</si>
  <si>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</si>
  <si>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</si>
  <si>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</si>
  <si>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</si>
  <si>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</si>
  <si>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</si>
  <si>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</si>
  <si>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</si>
  <si>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</si>
  <si>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</si>
  <si>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</si>
  <si>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</si>
  <si>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</si>
  <si>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</si>
  <si>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</si>
  <si>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</si>
  <si>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</si>
  <si>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</si>
  <si>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</si>
  <si>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</si>
  <si>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</si>
  <si>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</si>
  <si>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</si>
  <si>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</si>
  <si>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</si>
  <si>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</si>
  <si>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</si>
  <si>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</si>
  <si>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</si>
  <si>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</si>
  <si>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</si>
  <si>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</si>
  <si>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</si>
  <si>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</si>
  <si>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</si>
  <si>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</si>
  <si>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</si>
  <si>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</si>
  <si>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</si>
  <si>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</si>
  <si>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</si>
  <si>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</si>
  <si>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</si>
  <si>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</si>
  <si>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</si>
  <si>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</si>
  <si>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</si>
  <si>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</si>
  <si>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</si>
  <si>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</si>
  <si>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</si>
  <si>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</si>
  <si>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</si>
  <si>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</si>
  <si>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</si>
  <si>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</si>
  <si>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</si>
  <si>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</si>
  <si>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</si>
  <si>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</si>
  <si>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</si>
  <si>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</si>
  <si>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</si>
  <si>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</si>
  <si>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</si>
  <si>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</si>
  <si>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</si>
  <si>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</si>
  <si>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</si>
  <si>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</si>
  <si>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</si>
  <si>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</si>
  <si>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</si>
  <si>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</si>
  <si>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</si>
  <si>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</si>
  <si>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</si>
  <si>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</si>
  <si>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</si>
  <si>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</si>
  <si>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</si>
  <si>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</si>
  <si>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</si>
  <si>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</si>
  <si>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</si>
  <si>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</si>
  <si>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</si>
  <si>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</si>
  <si>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</si>
  <si>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</si>
  <si>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</si>
  <si>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</si>
  <si>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</si>
  <si>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</si>
  <si>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</si>
  <si>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</si>
  <si>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</si>
  <si>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</si>
  <si>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</si>
  <si>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</si>
  <si>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</si>
  <si>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</si>
  <si>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</si>
  <si>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</si>
  <si>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</si>
  <si>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</si>
  <si>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</si>
  <si>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</si>
  <si>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</si>
  <si>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</si>
  <si>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</si>
  <si>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</si>
  <si>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</si>
  <si>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</si>
  <si>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</si>
  <si>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</si>
  <si>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</si>
  <si>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</si>
  <si>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</si>
  <si>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</si>
  <si>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</si>
  <si>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</si>
  <si>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</si>
  <si>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</si>
  <si>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</si>
  <si>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</si>
  <si>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</si>
  <si>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</si>
  <si>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</si>
  <si>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</si>
  <si>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</si>
  <si>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</si>
  <si>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</si>
  <si>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</si>
  <si>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</si>
  <si>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</si>
  <si>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</si>
  <si>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</si>
  <si>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</si>
  <si>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</si>
  <si>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</si>
  <si>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</si>
  <si>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</si>
  <si>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</si>
  <si>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</si>
  <si>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</si>
  <si>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</si>
  <si>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</si>
  <si>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</si>
  <si>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</si>
  <si>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</si>
  <si>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</si>
  <si>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</si>
  <si>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</si>
  <si>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</si>
  <si>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</si>
  <si>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</si>
  <si>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</si>
  <si>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</si>
  <si>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</si>
  <si>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</si>
  <si>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</si>
  <si>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</si>
  <si>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</si>
  <si>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</si>
  <si>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</si>
  <si>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</si>
  <si>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</si>
  <si>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</si>
  <si>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</si>
  <si>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</si>
  <si>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</si>
  <si>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</si>
  <si>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</si>
  <si>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</si>
  <si>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</si>
  <si>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</si>
  <si>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</si>
  <si>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</si>
  <si>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</si>
  <si>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</si>
  <si>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</si>
  <si>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</si>
  <si>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</si>
  <si>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</si>
  <si>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</si>
  <si>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</si>
  <si>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</si>
  <si>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</si>
  <si>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</si>
  <si>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</si>
  <si>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</si>
  <si>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</si>
  <si>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</si>
  <si>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</si>
  <si>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</si>
  <si>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</si>
  <si>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</si>
  <si>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</si>
  <si>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</si>
  <si>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</si>
  <si>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</si>
  <si>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</si>
  <si>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</si>
  <si>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</si>
  <si>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</si>
  <si>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</si>
  <si>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</si>
  <si>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</si>
  <si>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</si>
  <si>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</si>
  <si>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</si>
  <si>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</si>
  <si>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</si>
  <si>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</si>
  <si>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</si>
  <si>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</si>
  <si>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</si>
  <si>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</si>
  <si>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</si>
  <si>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</si>
  <si>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</si>
  <si>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</si>
  <si>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</si>
  <si>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</si>
  <si>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</si>
  <si>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</si>
  <si>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</si>
  <si>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</si>
  <si>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</si>
  <si>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</si>
  <si>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</si>
  <si>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</si>
  <si>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</si>
  <si>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</si>
  <si>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</si>
  <si>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</si>
  <si>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</si>
  <si>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</si>
  <si>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</si>
  <si>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</si>
  <si>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</si>
  <si>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</si>
  <si>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</si>
  <si>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</si>
  <si>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</si>
  <si>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</si>
  <si>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</si>
  <si>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</si>
  <si>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</si>
  <si>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</si>
  <si>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</si>
  <si>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</si>
  <si>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</si>
  <si>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</si>
  <si>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</si>
  <si>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</si>
  <si>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</si>
  <si>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</si>
  <si>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</si>
  <si>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</si>
  <si>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</si>
  <si>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</si>
  <si>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</si>
  <si>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</si>
  <si>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</si>
  <si>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</si>
  <si>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</si>
  <si>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</si>
  <si>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</si>
  <si>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</si>
  <si>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</si>
  <si>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</si>
  <si>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</si>
  <si>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</si>
  <si>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</si>
  <si>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</si>
  <si>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</si>
  <si>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</si>
  <si>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</si>
  <si>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</si>
  <si>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</si>
  <si>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</si>
  <si>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</si>
  <si>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</si>
  <si>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</si>
  <si>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</si>
  <si>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</si>
  <si>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</si>
  <si>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</si>
  <si>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</si>
  <si>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</si>
  <si>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</si>
  <si>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</si>
  <si>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</si>
  <si>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</si>
  <si>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</si>
  <si>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</si>
  <si>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</si>
  <si>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</si>
  <si>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</si>
  <si>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</si>
  <si>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</si>
  <si>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</si>
  <si>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</si>
  <si>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</si>
  <si>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</si>
  <si>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</si>
  <si>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</si>
  <si>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</si>
  <si>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</si>
  <si>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</si>
  <si>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</si>
  <si>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</si>
  <si>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</si>
  <si>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</si>
  <si>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</si>
  <si>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</si>
  <si>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</si>
  <si>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</si>
  <si>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</si>
  <si>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</si>
  <si>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</si>
  <si>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</si>
  <si>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</si>
  <si>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</si>
  <si>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</si>
  <si>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</si>
  <si>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</si>
  <si>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</si>
  <si>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</si>
  <si>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</si>
  <si>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</si>
  <si>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</si>
  <si>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</si>
  <si>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</si>
  <si>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</si>
  <si>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</si>
  <si>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</si>
  <si>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</si>
  <si>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</si>
  <si>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</si>
  <si>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</si>
  <si>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</si>
  <si>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</si>
  <si>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</si>
  <si>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</si>
  <si>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</si>
  <si>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</si>
  <si>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</si>
  <si>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</si>
  <si>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</si>
  <si>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</si>
  <si>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</si>
  <si>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</si>
  <si>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</si>
  <si>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</si>
  <si>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</si>
  <si>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</si>
  <si>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</si>
  <si>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</si>
  <si>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</si>
  <si>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</si>
  <si>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</si>
  <si>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</si>
  <si>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</si>
  <si>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</si>
  <si>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</si>
  <si>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</si>
  <si>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</si>
  <si>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</si>
  <si>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</si>
  <si>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</si>
  <si>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</si>
  <si>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</si>
  <si>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</si>
  <si>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</si>
  <si>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</si>
  <si>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</si>
  <si>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</si>
  <si>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</si>
  <si>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</si>
  <si>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</si>
  <si>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</si>
  <si>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</si>
  <si>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</si>
  <si>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</si>
  <si>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</si>
  <si>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</si>
  <si>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</si>
  <si>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</si>
  <si>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</si>
  <si>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</si>
  <si>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</si>
  <si>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</si>
  <si>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</si>
  <si>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</si>
  <si>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</si>
  <si>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</si>
  <si>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</si>
  <si>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</si>
  <si>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</si>
  <si>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</si>
  <si>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</si>
  <si>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</si>
  <si>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</si>
  <si>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</si>
  <si>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</si>
  <si>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</si>
  <si>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</si>
  <si>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</si>
  <si>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</si>
  <si>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</si>
  <si>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</si>
  <si>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</si>
  <si>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</si>
  <si>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</si>
  <si>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</si>
  <si>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</si>
  <si>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</si>
  <si>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</si>
  <si>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</si>
  <si>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</si>
  <si>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</si>
  <si>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</si>
  <si>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</si>
  <si>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</si>
  <si>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</si>
  <si>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</si>
  <si>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</si>
  <si>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</si>
  <si>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</si>
  <si>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</si>
  <si>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</si>
  <si>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</si>
  <si>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</si>
  <si>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</si>
  <si>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</si>
  <si>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</si>
  <si>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</si>
  <si>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</si>
  <si>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</si>
  <si>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</si>
  <si>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</si>
  <si>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</si>
  <si>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</si>
  <si>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</si>
  <si>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</si>
  <si>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</si>
  <si>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</si>
  <si>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</si>
  <si>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</si>
  <si>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</si>
  <si>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</si>
  <si>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</si>
  <si>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</si>
  <si>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</si>
  <si>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</si>
  <si>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</si>
  <si>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</si>
  <si>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</si>
  <si>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</si>
  <si>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</si>
  <si>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</si>
  <si>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</si>
  <si>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</si>
  <si>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</si>
  <si>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</si>
  <si>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</si>
  <si>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</si>
  <si>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</si>
  <si>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</si>
  <si>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</si>
  <si>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</si>
  <si>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</si>
  <si>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</si>
  <si>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</si>
  <si>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</si>
  <si>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</si>
  <si>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</si>
  <si>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</si>
  <si>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</si>
  <si>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</si>
  <si>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</si>
  <si>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</si>
  <si>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</si>
  <si>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</si>
  <si>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</si>
  <si>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</si>
  <si>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</si>
  <si>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</si>
  <si>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</si>
  <si>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</si>
  <si>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</si>
  <si>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</si>
  <si>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</si>
  <si>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</si>
  <si>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</si>
  <si>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</si>
  <si>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</si>
  <si>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</si>
  <si>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</si>
  <si>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</si>
  <si>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</si>
  <si>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</si>
  <si>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</si>
  <si>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</si>
  <si>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</si>
  <si>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</si>
  <si>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</si>
  <si>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</si>
  <si>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</si>
  <si>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</si>
  <si>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</si>
  <si>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</si>
  <si>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</si>
  <si>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</si>
  <si>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</si>
  <si>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</si>
  <si>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</si>
  <si>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</si>
  <si>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</si>
  <si>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</si>
  <si>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</si>
  <si>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</si>
  <si>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</si>
  <si>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</si>
  <si>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</si>
  <si>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</si>
  <si>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</si>
  <si>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</si>
  <si>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</si>
  <si>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</si>
  <si>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</si>
  <si>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</si>
  <si>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</si>
  <si>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</si>
  <si>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</si>
  <si>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</si>
  <si>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</si>
  <si>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</si>
  <si>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</si>
  <si>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</si>
  <si>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</si>
  <si>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</si>
  <si>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</si>
  <si>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</si>
  <si>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</si>
  <si>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</si>
  <si>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</si>
  <si>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</si>
  <si>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</si>
  <si>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</si>
  <si>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</si>
  <si>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</si>
  <si>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</si>
  <si>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</si>
  <si>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</si>
  <si>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</si>
  <si>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</si>
  <si>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</si>
  <si>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</si>
  <si>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</si>
  <si>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</si>
  <si>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</si>
  <si>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</si>
  <si>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</si>
  <si>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</si>
  <si>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</si>
  <si>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</si>
  <si>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</si>
  <si>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</si>
  <si>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</si>
  <si>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</si>
  <si>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</si>
  <si>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</si>
  <si>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</si>
  <si>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</si>
  <si>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</si>
  <si>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</si>
  <si>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</si>
  <si>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</si>
  <si>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</si>
  <si>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</si>
  <si>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</si>
  <si>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</si>
  <si>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</si>
  <si>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</si>
  <si>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</si>
  <si>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</si>
  <si>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</si>
  <si>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</si>
  <si>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</si>
  <si>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</si>
  <si>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</si>
  <si>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</si>
  <si>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</si>
  <si>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</si>
  <si>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</si>
  <si>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</si>
  <si>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</si>
  <si>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</si>
  <si>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</si>
  <si>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</si>
  <si>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</si>
  <si>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</si>
  <si>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</si>
  <si>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</si>
  <si>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</si>
  <si>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</si>
  <si>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</si>
  <si>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</si>
  <si>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</si>
  <si>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</si>
  <si>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</si>
  <si>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</si>
  <si>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</si>
  <si>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</si>
  <si>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</si>
  <si>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</si>
  <si>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</si>
  <si>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</si>
  <si>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</si>
  <si>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</si>
  <si>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</si>
  <si>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</si>
  <si>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</si>
  <si>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</si>
  <si>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</si>
  <si>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</si>
  <si>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</si>
  <si>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</si>
  <si>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</si>
  <si>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</si>
  <si>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</si>
  <si>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</si>
  <si>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</si>
  <si>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</si>
  <si>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</si>
  <si>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</si>
  <si>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</si>
  <si>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</si>
  <si>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</si>
  <si>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</si>
  <si>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</si>
  <si>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</si>
  <si>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</si>
  <si>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</si>
  <si>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</si>
  <si>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</si>
  <si>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</si>
  <si>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</si>
  <si>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</si>
  <si>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</si>
  <si>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</si>
  <si>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</si>
  <si>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</si>
  <si>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</si>
  <si>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</si>
  <si>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</si>
  <si>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</si>
  <si>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</si>
  <si>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</si>
  <si>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</si>
  <si>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</si>
  <si>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</si>
  <si>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</si>
  <si>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</si>
  <si>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</si>
  <si>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</si>
  <si>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</si>
  <si>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</si>
  <si>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</si>
  <si>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</si>
  <si>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</si>
  <si>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</si>
  <si>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</si>
  <si>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</si>
  <si>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</si>
  <si>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</si>
  <si>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</si>
  <si>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</si>
  <si>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</si>
  <si>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</si>
  <si>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</si>
  <si>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</si>
  <si>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</si>
  <si>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</si>
  <si>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</si>
  <si>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</si>
  <si>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</si>
  <si>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</si>
  <si>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</si>
  <si>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</si>
  <si>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</si>
  <si>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</si>
  <si>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</si>
  <si>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</si>
  <si>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</si>
  <si>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</si>
  <si>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</si>
  <si>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</si>
  <si>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</si>
  <si>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</si>
  <si>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</si>
  <si>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</si>
  <si>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</si>
  <si>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</si>
  <si>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</si>
  <si>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</si>
  <si>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</si>
  <si>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</si>
  <si>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</si>
  <si>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</si>
  <si>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</si>
  <si>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</si>
  <si>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</si>
  <si>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</si>
  <si>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</si>
  <si>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</si>
  <si>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</si>
  <si>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</si>
  <si>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</si>
  <si>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</si>
  <si>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</si>
  <si>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</si>
  <si>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</si>
  <si>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</si>
  <si>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</si>
  <si>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</si>
  <si>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</si>
  <si>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</si>
  <si>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</si>
  <si>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</si>
  <si>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</si>
  <si>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</si>
  <si>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</si>
  <si>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</si>
  <si>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</si>
  <si>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</si>
  <si>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</si>
  <si>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</si>
  <si>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</si>
  <si>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</si>
  <si>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</si>
  <si>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</si>
  <si>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</si>
  <si>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</si>
  <si>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</si>
  <si>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</si>
  <si>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</si>
  <si>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</si>
  <si>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</si>
  <si>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</si>
  <si>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</si>
  <si>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</si>
  <si>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</si>
  <si>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</si>
  <si>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</si>
  <si>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</si>
  <si>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</si>
  <si>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</si>
  <si>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</si>
  <si>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</si>
  <si>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</si>
  <si>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</si>
  <si>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</si>
  <si>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</si>
  <si>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</si>
  <si>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</si>
  <si>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</si>
  <si>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</si>
  <si>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</si>
  <si>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</si>
  <si>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</si>
  <si>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</si>
  <si>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</si>
  <si>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</si>
  <si>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</si>
  <si>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</si>
  <si>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</si>
  <si>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</si>
  <si>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</si>
  <si>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</si>
  <si>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</si>
  <si>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</si>
  <si>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</si>
  <si>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</si>
  <si>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</si>
  <si>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</si>
  <si>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</si>
  <si>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</si>
  <si>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</si>
  <si>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</si>
  <si>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</si>
  <si>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</si>
  <si>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</si>
  <si>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</si>
  <si>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</si>
  <si>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</si>
  <si>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</si>
  <si>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</si>
  <si>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</si>
  <si>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</si>
  <si>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</si>
  <si>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</si>
  <si>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</si>
  <si>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</si>
  <si>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</si>
  <si>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</si>
  <si>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</si>
  <si>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</si>
  <si>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</si>
  <si>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</si>
  <si>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</si>
  <si>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</si>
  <si>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</si>
  <si>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</si>
  <si>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</si>
  <si>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</si>
  <si>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</si>
  <si>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</si>
  <si>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</si>
  <si>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</si>
  <si>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</si>
  <si>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</si>
  <si>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</si>
  <si>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</si>
  <si>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</si>
  <si>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</si>
  <si>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</si>
  <si>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</si>
  <si>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</si>
  <si>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</si>
  <si>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</si>
  <si>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</si>
  <si>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</si>
  <si>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</si>
  <si>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</si>
  <si>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</si>
  <si>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</si>
  <si>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</si>
  <si>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</si>
  <si>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</si>
  <si>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</si>
  <si>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</si>
  <si>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</si>
  <si>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</si>
  <si>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</si>
  <si>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</si>
  <si>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</si>
  <si>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</si>
  <si>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</si>
  <si>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</si>
  <si>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</si>
  <si>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</si>
  <si>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</si>
  <si>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</si>
  <si>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</si>
  <si>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</si>
  <si>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</si>
  <si>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</si>
  <si>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</si>
  <si>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</si>
  <si>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</si>
  <si>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</si>
  <si>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</si>
  <si>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</si>
  <si>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</si>
  <si>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</si>
  <si>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</si>
  <si>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</si>
  <si>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</si>
  <si>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</si>
  <si>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</si>
  <si>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</si>
  <si>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</si>
  <si>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</si>
  <si>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</si>
  <si>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</si>
  <si>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</si>
  <si>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</si>
  <si>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</si>
  <si>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</si>
  <si>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</si>
  <si>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</si>
  <si>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</si>
  <si>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</si>
  <si>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</si>
  <si>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</si>
  <si>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</si>
  <si>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</si>
  <si>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</si>
  <si>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</si>
  <si>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</si>
  <si>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</si>
  <si>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</si>
  <si>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</si>
  <si>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</si>
  <si>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</si>
  <si>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</si>
  <si>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</si>
  <si>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</si>
  <si>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</si>
  <si>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</si>
  <si>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</si>
  <si>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</si>
  <si>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</si>
  <si>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</si>
  <si>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</si>
  <si>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</si>
  <si>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</si>
  <si>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</si>
  <si>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</si>
  <si>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</si>
  <si>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</si>
  <si>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</si>
  <si>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</si>
  <si>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</si>
  <si>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</si>
  <si>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</si>
  <si>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</si>
  <si>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</si>
  <si>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</si>
  <si>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</si>
  <si>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</si>
  <si>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</si>
  <si>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</si>
  <si>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</si>
  <si>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</si>
  <si>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</si>
  <si>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</si>
  <si>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</si>
  <si>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</si>
  <si>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</si>
  <si>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</si>
  <si>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</si>
  <si>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</si>
  <si>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</si>
  <si>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</si>
  <si>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</si>
  <si>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</si>
  <si>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</si>
  <si>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</si>
  <si>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</si>
  <si>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</si>
  <si>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</si>
  <si>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</si>
  <si>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</si>
  <si>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</si>
  <si>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</si>
  <si>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</si>
  <si>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</si>
  <si>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</si>
  <si>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</si>
  <si>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</si>
  <si>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</si>
  <si>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</si>
  <si>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</si>
  <si>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</si>
  <si>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</si>
  <si>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</si>
  <si>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</si>
  <si>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</si>
  <si>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</si>
  <si>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</si>
  <si>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</si>
  <si>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</si>
  <si>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</si>
  <si>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</si>
  <si>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</si>
  <si>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</si>
  <si>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</si>
  <si>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</si>
  <si>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</si>
  <si>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</si>
  <si>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</si>
  <si>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</si>
  <si>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</si>
  <si>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</si>
  <si>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</si>
  <si>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</si>
  <si>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</si>
  <si>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</si>
  <si>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</si>
  <si>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</si>
  <si>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</si>
  <si>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</si>
  <si>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</si>
  <si>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</si>
  <si>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</si>
  <si>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</si>
  <si>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</si>
  <si>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</si>
  <si>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</si>
  <si>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</si>
  <si>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</si>
  <si>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</si>
  <si>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</si>
  <si>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</si>
  <si>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</si>
  <si>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</si>
  <si>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</si>
  <si>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</si>
  <si>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</si>
  <si>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</si>
  <si>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</si>
  <si>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</si>
  <si>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</si>
  <si>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</si>
  <si>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</si>
  <si>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</si>
  <si>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</si>
  <si>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</si>
  <si>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</si>
  <si>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</si>
  <si>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</si>
  <si>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</si>
  <si>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</si>
  <si>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</si>
  <si>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</si>
  <si>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</si>
  <si>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</si>
  <si>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</si>
  <si>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</si>
  <si>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</si>
  <si>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</si>
  <si>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</si>
  <si>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</si>
  <si>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</si>
  <si>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</si>
  <si>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</si>
  <si>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</si>
  <si>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</si>
  <si>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</si>
  <si>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</si>
  <si>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</si>
  <si>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</si>
  <si>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</si>
  <si>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</si>
  <si>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</si>
  <si>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</si>
  <si>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</si>
  <si>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</si>
  <si>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</si>
  <si>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</si>
  <si>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</si>
  <si>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</si>
  <si>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</si>
  <si>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</si>
  <si>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</si>
  <si>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</si>
  <si>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</si>
  <si>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</si>
  <si>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</si>
  <si>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</si>
  <si>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</si>
  <si>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</si>
  <si>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</si>
  <si>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</si>
  <si>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</si>
  <si>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</si>
  <si>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</si>
  <si>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</si>
  <si>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</si>
  <si>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</si>
  <si>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</si>
  <si>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</si>
  <si>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</si>
  <si>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</si>
  <si>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</si>
  <si>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</si>
  <si>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</si>
  <si>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</si>
  <si>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</si>
  <si>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</si>
  <si>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</si>
  <si>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</si>
  <si>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</si>
  <si>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</si>
  <si>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</si>
  <si>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</si>
  <si>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</si>
  <si>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</si>
  <si>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</si>
  <si>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</si>
  <si>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</si>
  <si>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</si>
  <si>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</si>
  <si>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</si>
  <si>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</si>
  <si>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</si>
  <si>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</si>
  <si>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</si>
  <si>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</si>
  <si>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</si>
  <si>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</si>
  <si>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</si>
  <si>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</si>
  <si>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</si>
  <si>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</si>
  <si>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</si>
  <si>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</si>
  <si>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</si>
  <si>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</si>
  <si>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</si>
  <si>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</si>
  <si>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</si>
  <si>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</si>
  <si>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</si>
  <si>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</si>
  <si>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</si>
  <si>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</si>
  <si>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</si>
  <si>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</si>
  <si>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</si>
  <si>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</si>
  <si>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</si>
  <si>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</si>
  <si>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</si>
  <si>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</si>
  <si>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</si>
  <si>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</si>
  <si>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</si>
  <si>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</si>
  <si>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</si>
  <si>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</si>
  <si>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</si>
  <si>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</si>
  <si>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</si>
  <si>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</si>
  <si>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</si>
  <si>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</si>
  <si>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</si>
  <si>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</si>
  <si>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</si>
  <si>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</si>
  <si>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</si>
  <si>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</si>
  <si>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</si>
  <si>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</si>
  <si>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</si>
  <si>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</si>
  <si>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</si>
  <si>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</si>
  <si>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</si>
  <si>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</si>
  <si>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</si>
  <si>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</si>
  <si>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</si>
  <si>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</si>
  <si>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</si>
  <si>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</si>
  <si>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</si>
  <si>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</si>
  <si>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</si>
  <si>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</si>
  <si>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</si>
  <si>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</si>
  <si>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</si>
  <si>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</si>
  <si>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</si>
  <si>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</si>
  <si>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</si>
  <si>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</si>
  <si>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</si>
  <si>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</si>
  <si>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</si>
  <si>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</si>
  <si>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</si>
  <si>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</si>
  <si>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</si>
  <si>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</si>
  <si>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</si>
  <si>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</si>
  <si>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</si>
  <si>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</si>
  <si>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</si>
  <si>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</si>
  <si>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</si>
  <si>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</si>
  <si>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</si>
  <si>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</si>
  <si>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</si>
  <si>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</si>
  <si>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</si>
  <si>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</si>
  <si>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</si>
  <si>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</si>
  <si>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</si>
  <si>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</si>
  <si>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</si>
  <si>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</si>
  <si>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</si>
  <si>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</si>
  <si>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</si>
  <si>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</si>
  <si>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</si>
  <si>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</si>
  <si>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</si>
  <si>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</si>
  <si>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</si>
  <si>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</si>
  <si>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</si>
  <si>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</si>
  <si>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</si>
  <si>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</si>
  <si>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</si>
  <si>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</si>
  <si>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</si>
  <si>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</si>
  <si>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</si>
  <si>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</si>
  <si>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</si>
  <si>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</si>
  <si>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</si>
  <si>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</si>
  <si>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</si>
  <si>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</si>
  <si>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</si>
  <si>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</si>
  <si>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</si>
  <si>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</si>
  <si>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</si>
  <si>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</si>
  <si>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</si>
  <si>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</si>
  <si>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</si>
  <si>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</si>
  <si>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</si>
  <si>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</si>
  <si>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</si>
  <si>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</si>
  <si>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</si>
  <si>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</si>
  <si>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</si>
  <si>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</si>
  <si>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</si>
  <si>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</si>
  <si>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</si>
  <si>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</si>
  <si>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</si>
  <si>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</si>
  <si>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</si>
  <si>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</si>
  <si>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</si>
  <si>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</si>
  <si>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</si>
  <si>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</si>
  <si>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</si>
  <si>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</si>
  <si>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</si>
  <si>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</si>
  <si>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</si>
  <si>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</si>
  <si>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</si>
  <si>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</si>
  <si>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</si>
  <si>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</si>
  <si>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</si>
  <si>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</si>
  <si>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</si>
  <si>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</si>
  <si>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</si>
  <si>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</si>
  <si>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</si>
  <si>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</si>
  <si>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</si>
  <si>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</si>
  <si>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</si>
  <si>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</si>
  <si>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</si>
  <si>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</si>
  <si>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</si>
  <si>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</si>
  <si>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</si>
  <si>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</si>
  <si>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</si>
  <si>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</si>
  <si>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</si>
  <si>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</si>
  <si>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</si>
  <si>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</si>
  <si>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</si>
  <si>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</si>
  <si>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</si>
  <si>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</si>
  <si>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</si>
  <si>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</si>
  <si>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</si>
  <si>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</si>
  <si>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</si>
  <si>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</si>
  <si>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</si>
  <si>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</si>
  <si>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</si>
  <si>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</si>
  <si>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</si>
  <si>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</si>
  <si>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</si>
  <si>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</si>
  <si>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</si>
  <si>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</si>
  <si>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</si>
  <si>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</si>
  <si>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</si>
  <si>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</si>
  <si>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</si>
  <si>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</si>
  <si>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</si>
  <si>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</si>
  <si>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</si>
  <si>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</si>
  <si>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</si>
  <si>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</si>
  <si>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</si>
  <si>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</si>
  <si>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</si>
  <si>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</si>
  <si>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</si>
  <si>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</si>
  <si>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</si>
  <si>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</si>
  <si>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</si>
  <si>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</si>
  <si>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</si>
  <si>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</si>
  <si>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</si>
  <si>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</si>
  <si>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</si>
  <si>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</si>
  <si>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</si>
  <si>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</si>
  <si>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</si>
  <si>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</si>
  <si>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</si>
  <si>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</si>
  <si>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</si>
  <si>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</si>
  <si>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</si>
  <si>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</si>
  <si>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</si>
  <si>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</si>
  <si>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</si>
  <si>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</si>
  <si>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</si>
  <si>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</si>
  <si>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</si>
  <si>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</si>
  <si>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</si>
  <si>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</si>
  <si>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</si>
  <si>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</si>
  <si>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</si>
  <si>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</si>
  <si>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</si>
  <si>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</si>
  <si>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</si>
  <si>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</si>
  <si>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</si>
  <si>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</si>
  <si>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</si>
  <si>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</si>
  <si>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</si>
  <si>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</si>
  <si>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</si>
  <si>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</si>
  <si>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</si>
  <si>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</si>
  <si>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</si>
  <si>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</si>
  <si>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</si>
  <si>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</si>
  <si>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</si>
  <si>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</si>
  <si>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</si>
  <si>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</si>
  <si>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</si>
  <si>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</si>
  <si>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</si>
  <si>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</si>
  <si>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</si>
  <si>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</si>
  <si>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</si>
  <si>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</si>
  <si>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</si>
  <si>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</si>
  <si>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</si>
  <si>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</si>
  <si>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</si>
  <si>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</si>
  <si>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</si>
  <si>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</si>
  <si>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</si>
  <si>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</si>
  <si>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</si>
  <si>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</si>
  <si>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</si>
  <si>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</si>
  <si>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</si>
  <si>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</si>
  <si>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</si>
  <si>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</si>
  <si>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</si>
  <si>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</si>
  <si>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</si>
  <si>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</si>
  <si>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</si>
  <si>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</si>
  <si>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</si>
  <si>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</si>
  <si>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</si>
  <si>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</si>
  <si>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</si>
  <si>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</si>
  <si>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</si>
  <si>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</si>
  <si>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</si>
  <si>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</si>
  <si>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</si>
  <si>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</si>
  <si>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</si>
  <si>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</si>
  <si>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</si>
  <si>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</si>
  <si>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</si>
  <si>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</si>
  <si>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</si>
  <si>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</si>
  <si>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</si>
  <si>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</si>
  <si>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</si>
  <si>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</si>
  <si>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</si>
  <si>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</si>
  <si>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</si>
  <si>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</si>
  <si>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</si>
  <si>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</si>
  <si>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</si>
  <si>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</si>
  <si>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</si>
  <si>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</si>
  <si>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</si>
  <si>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</si>
  <si>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</si>
  <si>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</si>
  <si>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</si>
  <si>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</si>
  <si>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</si>
  <si>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</si>
  <si>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</si>
  <si>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</si>
  <si>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</si>
  <si>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</si>
  <si>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</si>
  <si>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</si>
  <si>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</si>
  <si>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</si>
  <si>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</si>
  <si>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</si>
  <si>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</si>
  <si>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</si>
  <si>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</si>
  <si>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</si>
  <si>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</si>
  <si>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</si>
  <si>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</si>
  <si>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</si>
  <si>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</si>
  <si>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</si>
  <si>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</si>
  <si>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</si>
  <si>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</si>
  <si>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</si>
  <si>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</si>
  <si>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</si>
  <si>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</si>
  <si>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</si>
  <si>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</si>
  <si>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</si>
  <si>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</si>
  <si>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</si>
  <si>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</si>
  <si>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</si>
  <si>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</si>
  <si>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</si>
  <si>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</si>
  <si>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</si>
  <si>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</si>
  <si>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</si>
  <si>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</si>
  <si>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</si>
  <si>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</si>
  <si>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</si>
  <si>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</si>
  <si>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</si>
  <si>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</si>
  <si>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</si>
  <si>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</si>
  <si>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</si>
  <si>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</si>
  <si>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</si>
  <si>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</si>
  <si>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</si>
  <si>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</si>
  <si>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</si>
  <si>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</si>
  <si>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</si>
  <si>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</si>
  <si>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</si>
  <si>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</si>
  <si>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</si>
  <si>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</si>
  <si>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</si>
  <si>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</si>
  <si>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</si>
  <si>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</si>
  <si>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</si>
  <si>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</si>
  <si>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</si>
  <si>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</si>
  <si>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</si>
  <si>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</si>
  <si>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</si>
  <si>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</si>
  <si>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</si>
  <si>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</si>
  <si>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</si>
  <si>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</si>
  <si>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</si>
  <si>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</si>
  <si>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</si>
  <si>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</si>
  <si>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</si>
  <si>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</si>
  <si>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</si>
  <si>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</si>
  <si>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</si>
  <si>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</si>
  <si>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</si>
  <si>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</si>
  <si>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</si>
  <si>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</si>
  <si>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</si>
  <si>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</si>
  <si>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</si>
  <si>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</si>
  <si>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</si>
  <si>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</si>
  <si>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</si>
  <si>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</si>
  <si>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</si>
  <si>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</si>
  <si>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</si>
  <si>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</si>
  <si>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</si>
  <si>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</si>
  <si>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</si>
  <si>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</si>
  <si>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</si>
  <si>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</si>
  <si>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</si>
  <si>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</si>
  <si>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</si>
  <si>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</si>
  <si>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</si>
  <si>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</si>
  <si>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</si>
  <si>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</si>
  <si>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</si>
  <si>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</si>
  <si>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</si>
  <si>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</si>
  <si>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</si>
  <si>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</si>
  <si>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</si>
  <si>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</si>
  <si>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</si>
  <si>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</si>
  <si>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</si>
  <si>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</si>
  <si>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</si>
  <si>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</si>
  <si>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</si>
  <si>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</si>
  <si>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</si>
  <si>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</si>
  <si>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</si>
  <si>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</si>
  <si>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</si>
  <si>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</si>
  <si>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</si>
  <si>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</si>
  <si>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</si>
  <si>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</si>
  <si>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</si>
  <si>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</si>
  <si>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</si>
  <si>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</si>
  <si>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</si>
  <si>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</si>
  <si>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</si>
  <si>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</si>
  <si>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</si>
  <si>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</si>
  <si>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</si>
  <si>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</si>
  <si>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</si>
  <si>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</si>
  <si>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</si>
  <si>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</si>
  <si>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</si>
  <si>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</si>
  <si>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</si>
  <si>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</si>
  <si>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</si>
  <si>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</si>
  <si>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</si>
  <si>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</si>
  <si>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</si>
  <si>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</si>
  <si>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</si>
  <si>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</si>
  <si>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</si>
  <si>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</si>
  <si>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</si>
  <si>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</si>
  <si>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</si>
  <si>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</si>
  <si>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</si>
  <si>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</si>
  <si>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</si>
  <si>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</si>
  <si>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</si>
  <si>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</si>
  <si>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</si>
  <si>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</si>
  <si>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</si>
  <si>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</si>
  <si>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</si>
  <si>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</si>
  <si>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</si>
  <si>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</si>
  <si>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</si>
  <si>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</si>
  <si>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</si>
  <si>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</si>
  <si>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</si>
  <si>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</si>
  <si>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</si>
  <si>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</si>
  <si>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</si>
  <si>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</si>
  <si>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</si>
  <si>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</si>
  <si>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</si>
  <si>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</si>
  <si>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</si>
  <si>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</si>
  <si>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</si>
  <si>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</si>
  <si>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</si>
  <si>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</si>
  <si>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</si>
  <si>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</si>
  <si>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</si>
  <si>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</si>
  <si>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</si>
  <si>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</si>
  <si>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</si>
  <si>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</si>
  <si>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</si>
  <si>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</si>
  <si>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</si>
  <si>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</si>
  <si>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</si>
  <si>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</si>
  <si>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</si>
  <si>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</si>
  <si>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</si>
  <si>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</si>
  <si>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</si>
  <si>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</si>
  <si>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</si>
  <si>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</si>
  <si>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</si>
  <si>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</si>
  <si>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</si>
  <si>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</si>
  <si>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</si>
  <si>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</si>
  <si>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</si>
  <si>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</si>
  <si>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</si>
  <si>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</si>
  <si>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</si>
  <si>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</si>
  <si>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</si>
  <si>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</si>
  <si>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</si>
  <si>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</si>
  <si>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</si>
  <si>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</si>
  <si>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</si>
  <si>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</si>
  <si>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</si>
  <si>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</si>
  <si>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</si>
  <si>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</si>
  <si>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</si>
  <si>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</si>
  <si>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</si>
  <si>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</si>
  <si>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</si>
  <si>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</si>
  <si>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</si>
  <si>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</si>
  <si>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</si>
  <si>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</si>
  <si>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</si>
  <si>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</si>
  <si>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</si>
  <si>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</si>
  <si>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</si>
  <si>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</si>
  <si>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</si>
  <si>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</si>
  <si>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</si>
  <si>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</si>
  <si>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</si>
  <si>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</si>
  <si>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</si>
  <si>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</si>
  <si>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</si>
  <si>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</si>
  <si>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</si>
  <si>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</si>
  <si>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</si>
  <si>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</si>
  <si>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</si>
  <si>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</si>
  <si>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</si>
  <si>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</si>
  <si>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</si>
  <si>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</si>
  <si>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</si>
  <si>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</si>
  <si>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</si>
  <si>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</si>
  <si>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</si>
  <si>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</si>
  <si>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</si>
  <si>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</si>
  <si>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</si>
  <si>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</si>
  <si>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</si>
  <si>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</si>
  <si>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</si>
  <si>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</si>
  <si>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</si>
  <si>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</si>
  <si>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</si>
  <si>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</si>
  <si>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</si>
  <si>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</si>
  <si>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</si>
  <si>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</si>
  <si>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</si>
  <si>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</si>
  <si>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</si>
  <si>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</si>
  <si>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</si>
  <si>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</si>
  <si>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</si>
  <si>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</si>
  <si>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</si>
  <si>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</si>
  <si>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</si>
  <si>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</si>
  <si>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</si>
  <si>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</si>
  <si>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</si>
  <si>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</si>
  <si>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</si>
  <si>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</si>
  <si>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</si>
  <si>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</si>
  <si>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</si>
  <si>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</si>
  <si>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</si>
  <si>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</si>
  <si>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</si>
  <si>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</si>
  <si>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</si>
  <si>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</si>
  <si>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</si>
  <si>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</si>
  <si>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</si>
  <si>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</si>
  <si>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</si>
  <si>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</si>
  <si>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</si>
  <si>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</si>
  <si>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</si>
  <si>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</si>
  <si>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</si>
  <si>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</si>
  <si>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</si>
  <si>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</si>
  <si>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</si>
  <si>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</si>
  <si>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</si>
  <si>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</si>
  <si>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</si>
  <si>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</si>
  <si>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</si>
  <si>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</si>
  <si>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</si>
  <si>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</si>
  <si>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</si>
  <si>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</si>
  <si>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</si>
  <si>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</si>
  <si>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</si>
  <si>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</si>
  <si>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</si>
  <si>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</si>
  <si>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</si>
  <si>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</si>
  <si>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</si>
  <si>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</si>
  <si>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</si>
  <si>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</si>
  <si>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</si>
  <si>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</si>
  <si>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</si>
  <si>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</si>
  <si>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</si>
  <si>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</si>
  <si>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</si>
  <si>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</si>
  <si>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</si>
  <si>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</si>
  <si>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</si>
  <si>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</si>
  <si>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</si>
  <si>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</si>
  <si>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</si>
  <si>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</si>
  <si>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</si>
  <si>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</si>
  <si>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</si>
  <si>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</si>
  <si>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</si>
  <si>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</si>
  <si>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</si>
  <si>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</si>
  <si>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</si>
  <si>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</si>
  <si>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</si>
  <si>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</si>
  <si>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</si>
  <si>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</si>
  <si>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</si>
  <si>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</si>
  <si>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</si>
  <si>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</si>
  <si>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</si>
  <si>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</si>
  <si>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</si>
  <si>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</si>
  <si>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</si>
  <si>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</si>
  <si>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</si>
  <si>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</si>
  <si>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</si>
  <si>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</si>
  <si>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</si>
  <si>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</si>
  <si>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</si>
  <si>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</si>
  <si>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</si>
  <si>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</si>
  <si>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</si>
  <si>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</si>
  <si>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</si>
  <si>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</si>
  <si>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</si>
  <si>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</si>
  <si>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</si>
  <si>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</si>
  <si>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</si>
  <si>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</si>
  <si>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</si>
  <si>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</si>
  <si>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</si>
  <si>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</si>
  <si>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</si>
  <si>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</si>
  <si>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</si>
  <si>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</si>
  <si>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</si>
  <si>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</si>
  <si>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</si>
  <si>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</si>
  <si>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</si>
  <si>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</si>
  <si>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</si>
  <si>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</si>
  <si>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</si>
  <si>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</si>
  <si>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</si>
  <si>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</si>
  <si>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</si>
  <si>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</si>
  <si>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</si>
  <si>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</si>
  <si>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</si>
  <si>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</si>
  <si>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</si>
  <si>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</si>
  <si>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</si>
  <si>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</si>
  <si>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</si>
  <si>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</si>
  <si>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</si>
  <si>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</si>
  <si>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</si>
  <si>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</si>
  <si>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</si>
  <si>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</si>
  <si>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</si>
  <si>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</si>
  <si>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</si>
  <si>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</si>
  <si>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</si>
  <si>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</si>
  <si>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</si>
  <si>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</si>
  <si>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</si>
  <si>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</si>
  <si>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</si>
  <si>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</si>
  <si>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</si>
  <si>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</si>
  <si>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</si>
  <si>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</si>
  <si>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</si>
  <si>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</si>
  <si>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</si>
  <si>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</si>
  <si>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</si>
  <si>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</si>
  <si>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</si>
  <si>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</si>
  <si>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</si>
  <si>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</si>
  <si>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</si>
  <si>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</si>
  <si>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</si>
  <si>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</si>
  <si>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</si>
  <si>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</si>
  <si>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</si>
  <si>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</si>
  <si>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</si>
  <si>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</si>
  <si>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</si>
  <si>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</si>
  <si>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</si>
  <si>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</si>
  <si>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</si>
  <si>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</si>
  <si>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</si>
  <si>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</si>
  <si>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</si>
  <si>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</si>
  <si>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</si>
  <si>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</si>
  <si>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</si>
  <si>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</si>
  <si>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</si>
  <si>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</si>
  <si>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</si>
  <si>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</si>
  <si>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</si>
  <si>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</si>
  <si>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</si>
  <si>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</si>
  <si>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</si>
  <si>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</si>
  <si>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</si>
  <si>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</si>
  <si>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</si>
  <si>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</si>
  <si>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</si>
  <si>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</si>
  <si>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</si>
  <si>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</si>
  <si>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</si>
  <si>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</si>
  <si>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</si>
  <si>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</si>
  <si>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</si>
  <si>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</si>
  <si>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</si>
  <si>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</si>
  <si>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</si>
  <si>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</si>
  <si>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</si>
  <si>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</si>
  <si>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</si>
  <si>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</si>
  <si>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</si>
  <si>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</si>
  <si>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</si>
  <si>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</si>
  <si>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</si>
  <si>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</si>
  <si>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</si>
  <si>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</si>
  <si>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</si>
  <si>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</si>
  <si>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</si>
  <si>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</si>
  <si>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</si>
  <si>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</si>
  <si>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</si>
  <si>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</si>
  <si>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</si>
  <si>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</si>
  <si>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</si>
  <si>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</si>
  <si>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</si>
  <si>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</si>
  <si>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</si>
  <si>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</si>
  <si>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</si>
  <si>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</si>
  <si>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</si>
  <si>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</si>
  <si>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</si>
  <si>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</si>
  <si>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</si>
  <si>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</si>
  <si>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</si>
  <si>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</si>
  <si>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</si>
  <si>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</si>
  <si>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</si>
  <si>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</si>
  <si>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</si>
  <si>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</si>
  <si>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</si>
  <si>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</si>
  <si>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</si>
  <si>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</si>
  <si>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</si>
  <si>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</si>
  <si>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</si>
  <si>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</si>
  <si>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</si>
  <si>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</si>
  <si>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</si>
  <si>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</si>
  <si>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</si>
  <si>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</si>
  <si>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</si>
  <si>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</si>
  <si>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</si>
  <si>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</si>
  <si>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</si>
  <si>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</si>
  <si>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</si>
  <si>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</si>
  <si>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</si>
  <si>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</si>
  <si>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</si>
  <si>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</si>
  <si>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</si>
  <si>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</si>
  <si>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</si>
  <si>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</si>
  <si>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</si>
  <si>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</si>
  <si>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</si>
  <si>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</si>
  <si>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</si>
  <si>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</si>
  <si>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</si>
  <si>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</si>
  <si>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</si>
  <si>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</si>
  <si>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</si>
  <si>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</si>
  <si>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</si>
  <si>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</si>
  <si>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</si>
  <si>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</si>
  <si>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</si>
  <si>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</si>
  <si>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</si>
  <si>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</si>
  <si>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</si>
  <si>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</si>
  <si>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</si>
  <si>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</si>
  <si>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</si>
  <si>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</si>
  <si>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</si>
  <si>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</si>
  <si>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</si>
  <si>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</si>
  <si>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</si>
  <si>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</si>
  <si>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</si>
  <si>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</si>
  <si>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</si>
  <si>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</si>
  <si>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</si>
  <si>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</si>
  <si>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</si>
  <si>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</si>
  <si>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</si>
  <si>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</si>
  <si>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</si>
  <si>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</si>
  <si>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</si>
  <si>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</si>
  <si>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</si>
  <si>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</si>
  <si>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</si>
  <si>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</si>
  <si>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</si>
  <si>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</si>
  <si>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</si>
  <si>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</si>
  <si>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</si>
  <si>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</si>
  <si>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</si>
  <si>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</si>
  <si>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</si>
  <si>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</si>
  <si>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</si>
  <si>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</si>
  <si>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</si>
  <si>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</si>
  <si>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</si>
  <si>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</si>
  <si>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</si>
  <si>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</si>
  <si>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</si>
  <si>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</si>
  <si>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</si>
  <si>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</si>
  <si>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</si>
  <si>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</si>
  <si>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</si>
  <si>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</si>
  <si>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</si>
  <si>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</si>
  <si>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</si>
  <si>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</si>
  <si>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</si>
  <si>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</si>
  <si>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</si>
  <si>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</si>
  <si>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</si>
  <si>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</si>
  <si>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</si>
  <si>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</si>
  <si>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</si>
  <si>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</si>
  <si>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</si>
  <si>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</si>
  <si>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</si>
  <si>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</si>
  <si>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</si>
  <si>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</si>
  <si>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</si>
  <si>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</si>
  <si>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</si>
  <si>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</si>
  <si>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</si>
  <si>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</si>
  <si>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</si>
  <si>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</si>
  <si>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</si>
  <si>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</si>
  <si>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</si>
  <si>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</si>
  <si>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</si>
  <si>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</si>
  <si>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</si>
  <si>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</si>
  <si>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</si>
  <si>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</si>
  <si>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</si>
  <si>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</si>
  <si>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</si>
  <si>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</si>
  <si>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</si>
  <si>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</si>
  <si>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</si>
  <si>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</si>
  <si>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</si>
  <si>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</si>
  <si>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</si>
  <si>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</si>
  <si>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</si>
  <si>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</si>
  <si>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</si>
  <si>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</si>
  <si>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</si>
  <si>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</si>
  <si>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</si>
  <si>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</si>
  <si>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</si>
  <si>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</si>
  <si>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</si>
  <si>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</si>
  <si>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</si>
  <si>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</si>
  <si>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</si>
  <si>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</si>
  <si>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</si>
  <si>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</si>
  <si>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</si>
  <si>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</si>
  <si>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</si>
  <si>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</si>
  <si>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</si>
  <si>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</si>
  <si>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</si>
  <si>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</si>
  <si>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</si>
  <si>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</si>
  <si>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</si>
  <si>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</si>
  <si>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</si>
  <si>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</si>
  <si>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</si>
  <si>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</si>
  <si>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</si>
  <si>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</si>
  <si>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</si>
  <si>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</si>
  <si>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</si>
  <si>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</si>
  <si>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</si>
  <si>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</si>
  <si>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</si>
  <si>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</si>
  <si>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</si>
  <si>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</si>
  <si>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</si>
  <si>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</si>
  <si>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</si>
  <si>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</si>
  <si>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</si>
  <si>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</si>
  <si>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</si>
  <si>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</si>
  <si>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</si>
  <si>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</si>
  <si>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</si>
  <si>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</si>
  <si>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</si>
  <si>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</si>
  <si>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</si>
  <si>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</si>
  <si>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</si>
  <si>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</si>
  <si>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</si>
  <si>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</si>
  <si>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</si>
  <si>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</si>
  <si>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</si>
  <si>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</si>
  <si>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</si>
  <si>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</si>
  <si>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</si>
  <si>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</si>
  <si>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</si>
  <si>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</si>
  <si>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</si>
  <si>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</si>
  <si>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</si>
  <si>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</si>
  <si>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</si>
  <si>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</si>
  <si>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</si>
  <si>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</si>
  <si>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</si>
  <si>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</si>
  <si>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</si>
  <si>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</si>
  <si>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</si>
  <si>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</si>
  <si>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</si>
  <si>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</si>
  <si>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</si>
  <si>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</si>
  <si>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</si>
  <si>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</si>
  <si>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</si>
  <si>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</si>
  <si>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</si>
  <si>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</si>
  <si>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</si>
  <si>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</si>
  <si>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</si>
  <si>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</si>
  <si>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</si>
  <si>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</si>
  <si>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</si>
  <si>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</si>
  <si>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</si>
  <si>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</si>
  <si>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</si>
  <si>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</si>
  <si>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</si>
  <si>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</si>
  <si>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</si>
  <si>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</si>
  <si>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</si>
  <si>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</si>
  <si>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</si>
  <si>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</si>
  <si>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</si>
  <si>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</si>
  <si>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</si>
  <si>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</si>
  <si>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</si>
  <si>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</si>
  <si>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</si>
  <si>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</si>
  <si>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</si>
  <si>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</si>
  <si>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</si>
  <si>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</si>
  <si>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</si>
  <si>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</si>
  <si>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</si>
  <si>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</si>
  <si>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</si>
  <si>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</si>
  <si>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</si>
  <si>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</si>
  <si>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</si>
  <si>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</si>
  <si>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</si>
  <si>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</si>
  <si>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</si>
  <si>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</si>
  <si>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</si>
  <si>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</si>
  <si>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</si>
  <si>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</si>
  <si>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</si>
  <si>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</si>
  <si>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</si>
  <si>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</si>
  <si>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</si>
  <si>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</si>
  <si>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</si>
  <si>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</si>
  <si>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</si>
  <si>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</si>
  <si>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</si>
  <si>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</si>
  <si>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</si>
  <si>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</si>
  <si>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</si>
  <si>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</si>
  <si>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</si>
  <si>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</si>
  <si>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</si>
  <si>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</si>
  <si>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</si>
  <si>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</si>
  <si>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</si>
  <si>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</si>
  <si>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</si>
  <si>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</si>
  <si>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</si>
  <si>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</si>
  <si>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</si>
  <si>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</si>
  <si>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</si>
  <si>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</si>
  <si>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</si>
  <si>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</si>
  <si>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</si>
  <si>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</si>
  <si>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</si>
  <si>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</si>
  <si>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</si>
  <si>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</si>
  <si>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</si>
  <si>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</si>
  <si>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</si>
  <si>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</si>
  <si>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</si>
  <si>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</si>
  <si>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</si>
  <si>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</si>
  <si>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</si>
  <si>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</si>
  <si>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</si>
  <si>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</si>
  <si>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</si>
  <si>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</si>
  <si>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</si>
  <si>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</si>
  <si>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</si>
  <si>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</si>
  <si>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</si>
  <si>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</si>
  <si>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</si>
  <si>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</si>
  <si>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</si>
  <si>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</si>
  <si>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</si>
  <si>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</si>
  <si>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</si>
  <si>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</si>
  <si>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</si>
  <si>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</si>
  <si>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</si>
  <si>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</si>
  <si>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</si>
  <si>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</si>
  <si>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</si>
  <si>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</si>
  <si>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</si>
  <si>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</si>
  <si>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</si>
  <si>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</si>
  <si>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</si>
  <si>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</si>
  <si>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</si>
  <si>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</si>
  <si>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</si>
  <si>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</si>
  <si>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</si>
  <si>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</si>
  <si>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</si>
  <si>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</si>
  <si>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</si>
  <si>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</si>
  <si>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</si>
  <si>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</si>
  <si>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</si>
  <si>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</si>
  <si>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</si>
  <si>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</si>
  <si>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</si>
  <si>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</si>
  <si>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</si>
  <si>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</si>
  <si>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</si>
  <si>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</si>
  <si>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</si>
  <si>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</si>
  <si>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</si>
  <si>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</si>
  <si>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</si>
  <si>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</si>
  <si>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</si>
  <si>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</si>
  <si>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</si>
  <si>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</si>
  <si>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</si>
  <si>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</si>
  <si>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</si>
  <si>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</si>
  <si>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</si>
  <si>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</si>
  <si>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</si>
  <si>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</si>
  <si>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</si>
  <si>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</si>
  <si>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</si>
  <si>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</si>
  <si>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</si>
  <si>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</si>
  <si>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</si>
  <si>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</si>
  <si>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</si>
  <si>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</si>
  <si>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</si>
  <si>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</si>
  <si>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</si>
  <si>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</si>
  <si>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</si>
  <si>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</si>
  <si>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</si>
  <si>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</si>
  <si>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</si>
  <si>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</si>
  <si>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</si>
  <si>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</si>
  <si>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</si>
  <si>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</si>
  <si>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</si>
  <si>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</si>
  <si>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</si>
  <si>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</si>
  <si>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</si>
  <si>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</si>
  <si>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</si>
  <si>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</si>
  <si>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</si>
  <si>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</si>
  <si>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</si>
  <si>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</si>
  <si>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</si>
  <si>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</si>
  <si>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</si>
  <si>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</si>
  <si>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</si>
  <si>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</si>
  <si>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</si>
  <si>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</si>
  <si>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</si>
  <si>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</si>
  <si>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</si>
  <si>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</si>
  <si>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</si>
  <si>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</si>
  <si>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</si>
  <si>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</si>
  <si>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</si>
  <si>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</si>
  <si>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</si>
  <si>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</si>
  <si>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</si>
  <si>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</si>
  <si>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</si>
  <si>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</si>
  <si>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</si>
  <si>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</si>
  <si>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</si>
  <si>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</si>
  <si>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</si>
  <si>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</si>
  <si>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</si>
  <si>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</si>
  <si>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</si>
  <si>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</si>
  <si>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</si>
  <si>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</si>
  <si>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</si>
  <si>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</si>
  <si>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</si>
  <si>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</si>
  <si>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</si>
  <si>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</si>
  <si>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</si>
  <si>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</si>
  <si>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</si>
  <si>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</si>
  <si>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</si>
  <si>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</si>
  <si>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</si>
  <si>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</si>
  <si>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</si>
  <si>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</si>
  <si>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</si>
  <si>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</si>
  <si>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</si>
  <si>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</si>
  <si>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</si>
  <si>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</si>
  <si>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</si>
  <si>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</si>
  <si>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</si>
  <si>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</si>
  <si>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</si>
  <si>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</si>
  <si>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</si>
  <si>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</si>
  <si>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</si>
  <si>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</si>
  <si>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</si>
  <si>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</si>
  <si>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</si>
  <si>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</si>
  <si>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</si>
  <si>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</si>
  <si>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</si>
  <si>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</si>
  <si>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</si>
  <si>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</si>
  <si>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</si>
  <si>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</si>
  <si>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</si>
  <si>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</si>
  <si>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</si>
  <si>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</si>
  <si>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</si>
  <si>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</si>
  <si>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</si>
  <si>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</si>
  <si>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</si>
  <si>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</si>
  <si>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</si>
  <si>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</si>
  <si>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</si>
  <si>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</si>
  <si>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</si>
  <si>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</si>
  <si>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</si>
  <si>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</si>
  <si>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</si>
  <si>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</si>
  <si>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</si>
  <si>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</si>
  <si>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</si>
  <si>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</si>
  <si>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</si>
  <si>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</si>
  <si>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</si>
  <si>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</si>
  <si>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</si>
  <si>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</si>
  <si>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</si>
  <si>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</si>
  <si>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</si>
  <si>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</si>
  <si>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</si>
  <si>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</si>
  <si>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</si>
  <si>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</si>
  <si>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</si>
  <si>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</si>
  <si>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</si>
  <si>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</si>
  <si>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</si>
  <si>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</si>
  <si>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</si>
  <si>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</si>
  <si>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</si>
  <si>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</si>
  <si>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</si>
  <si>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</si>
  <si>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</si>
  <si>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</si>
  <si>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</si>
  <si>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</si>
  <si>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</si>
  <si>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</si>
  <si>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</si>
  <si>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</si>
  <si>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</si>
  <si>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</si>
  <si>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</si>
  <si>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</si>
  <si>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</si>
  <si>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</si>
  <si>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</si>
  <si>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</si>
  <si>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</si>
  <si>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</si>
  <si>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</si>
  <si>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</si>
  <si>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</si>
  <si>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</si>
  <si>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</si>
  <si>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</si>
  <si>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</si>
  <si>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</si>
  <si>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</si>
  <si>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</si>
  <si>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</si>
  <si>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</si>
  <si>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</si>
  <si>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</si>
  <si>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</si>
  <si>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</si>
  <si>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</si>
  <si>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</si>
  <si>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</si>
  <si>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</si>
  <si>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</si>
  <si>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</si>
  <si>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</si>
  <si>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</si>
  <si>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</si>
  <si>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</si>
  <si>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</si>
  <si>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</si>
  <si>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</si>
  <si>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</si>
  <si>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</si>
  <si>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</si>
  <si>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</si>
  <si>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</si>
  <si>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</si>
  <si>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</si>
  <si>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</si>
  <si>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</si>
  <si>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</si>
  <si>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</si>
  <si>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</si>
  <si>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</si>
  <si>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</si>
  <si>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</si>
  <si>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</si>
  <si>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</si>
  <si>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</si>
  <si>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</si>
  <si>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</si>
  <si>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</si>
  <si>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</si>
  <si>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</si>
  <si>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</si>
  <si>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</si>
  <si>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</si>
  <si>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</si>
  <si>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</si>
  <si>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</si>
  <si>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</si>
  <si>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</si>
  <si>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</si>
  <si>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</si>
  <si>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</si>
  <si>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</si>
  <si>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</si>
  <si>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</si>
  <si>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</si>
  <si>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</si>
  <si>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</si>
  <si>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</si>
  <si>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</si>
  <si>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</si>
  <si>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</si>
  <si>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</si>
  <si>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</si>
  <si>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</si>
  <si>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</si>
  <si>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</si>
  <si>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</si>
  <si>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</si>
  <si>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</si>
  <si>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</si>
  <si>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</si>
  <si>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</si>
  <si>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</si>
  <si>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</si>
  <si>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</si>
  <si>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</si>
  <si>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</si>
  <si>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</si>
  <si>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</si>
  <si>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</si>
  <si>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</si>
  <si>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</si>
  <si>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</si>
  <si>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</si>
  <si>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</si>
  <si>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</si>
  <si>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</si>
  <si>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</si>
  <si>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</si>
  <si>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</si>
  <si>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</si>
  <si>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</si>
  <si>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</si>
  <si>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</si>
  <si>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</si>
  <si>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</si>
  <si>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</si>
  <si>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</si>
  <si>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</si>
  <si>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</si>
  <si>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</si>
  <si>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</si>
  <si>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</si>
  <si>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</si>
  <si>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</si>
  <si>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</si>
  <si>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</si>
  <si>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</si>
  <si>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</si>
  <si>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</si>
  <si>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</si>
  <si>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</si>
  <si>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</si>
  <si>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</si>
  <si>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</si>
  <si>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</si>
  <si>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</si>
  <si>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</si>
  <si>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</si>
  <si>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</si>
  <si>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</si>
  <si>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</si>
  <si>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</si>
  <si>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</si>
  <si>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</si>
  <si>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</si>
  <si>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</si>
  <si>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</si>
  <si>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</si>
  <si>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</si>
  <si>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</si>
  <si>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</si>
  <si>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</si>
  <si>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</si>
  <si>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</si>
  <si>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</si>
  <si>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</si>
  <si>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</si>
  <si>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</si>
  <si>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</si>
  <si>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</si>
  <si>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</si>
  <si>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</si>
  <si>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</si>
  <si>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</si>
  <si>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</si>
  <si>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</si>
  <si>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</si>
  <si>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</si>
  <si>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</si>
  <si>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</si>
  <si>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</si>
  <si>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</si>
  <si>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</si>
  <si>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</si>
  <si>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</si>
  <si>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</si>
  <si>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</si>
  <si>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</si>
  <si>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</si>
  <si>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</si>
  <si>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</si>
  <si>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</si>
  <si>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</si>
  <si>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</si>
  <si>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</si>
  <si>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</si>
  <si>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</si>
  <si>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</si>
  <si>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</si>
  <si>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</si>
  <si>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</si>
  <si>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</si>
  <si>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</si>
  <si>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</si>
  <si>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</si>
  <si>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</si>
  <si>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</si>
  <si>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</si>
  <si>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</si>
  <si>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</si>
  <si>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</si>
  <si>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</si>
  <si>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</si>
  <si>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</si>
  <si>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</si>
  <si>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</si>
  <si>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</si>
  <si>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</si>
  <si>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</si>
  <si>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</si>
  <si>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</si>
  <si>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</si>
  <si>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</si>
  <si>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</si>
  <si>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</si>
  <si>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</si>
  <si>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</si>
  <si>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</si>
  <si>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</si>
  <si>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</si>
  <si>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</si>
  <si>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</si>
  <si>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</si>
  <si>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</si>
  <si>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</si>
  <si>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</si>
  <si>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</si>
  <si>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</si>
  <si>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</si>
  <si>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</si>
  <si>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</si>
  <si>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</si>
  <si>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</si>
  <si>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</si>
  <si>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</si>
  <si>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</si>
  <si>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</si>
  <si>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</si>
  <si>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</si>
  <si>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</si>
  <si>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</si>
  <si>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</si>
  <si>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</si>
  <si>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</si>
  <si>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</si>
  <si>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</si>
  <si>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</si>
  <si>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</si>
  <si>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</si>
  <si>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</si>
  <si>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</si>
  <si>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</si>
  <si>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</si>
  <si>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</si>
  <si>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</si>
  <si>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</si>
  <si>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</si>
  <si>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</si>
  <si>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</si>
  <si>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</si>
  <si>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</si>
  <si>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</si>
  <si>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</si>
  <si>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</si>
  <si>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</si>
  <si>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</si>
  <si>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</si>
  <si>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</si>
  <si>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</si>
  <si>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</si>
  <si>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</si>
  <si>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</si>
  <si>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</si>
  <si>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</si>
  <si>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</si>
  <si>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</si>
  <si>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</si>
  <si>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</si>
  <si>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</si>
  <si>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</si>
  <si>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</si>
  <si>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</si>
  <si>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</si>
  <si>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</si>
  <si>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</si>
  <si>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</si>
  <si>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</si>
  <si>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</si>
  <si>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</si>
  <si>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</si>
  <si>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</si>
  <si>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</si>
  <si>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</si>
  <si>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</si>
  <si>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</si>
  <si>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</si>
  <si>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</si>
  <si>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</si>
  <si>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</si>
  <si>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</si>
  <si>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</si>
  <si>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</si>
  <si>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</si>
  <si>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</si>
  <si>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</si>
  <si>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</si>
  <si>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</si>
  <si>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</si>
  <si>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</si>
  <si>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</si>
  <si>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</si>
  <si>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</si>
  <si>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</si>
  <si>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</si>
  <si>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</si>
  <si>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</si>
  <si>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</si>
  <si>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</si>
  <si>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</si>
  <si>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</si>
  <si>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</si>
  <si>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</si>
  <si>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</si>
  <si>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</si>
  <si>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</si>
  <si>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</si>
  <si>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</si>
  <si>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</si>
  <si>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</si>
  <si>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</si>
  <si>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</si>
  <si>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</si>
  <si>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</si>
  <si>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</si>
  <si>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</si>
  <si>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</si>
  <si>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</si>
  <si>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</si>
  <si>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</si>
  <si>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</si>
  <si>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</si>
  <si>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</si>
  <si>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</si>
  <si>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</si>
  <si>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</si>
  <si>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</si>
  <si>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</si>
  <si>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</si>
  <si>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</si>
  <si>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</si>
  <si>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</si>
  <si>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</si>
  <si>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</si>
  <si>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</si>
  <si>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</si>
  <si>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</si>
  <si>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</si>
  <si>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</si>
  <si>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</si>
  <si>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</si>
  <si>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</si>
  <si>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</si>
  <si>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</si>
  <si>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</si>
  <si>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</si>
  <si>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</si>
  <si>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</si>
  <si>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</si>
  <si>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</si>
  <si>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</si>
  <si>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</si>
  <si>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</si>
  <si>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</si>
  <si>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</si>
  <si>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</si>
  <si>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</si>
  <si>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</si>
  <si>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</si>
  <si>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</si>
  <si>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</si>
  <si>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</si>
  <si>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</si>
  <si>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</si>
  <si>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</si>
  <si>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</si>
  <si>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</si>
  <si>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</si>
  <si>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</si>
  <si>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</si>
  <si>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</si>
  <si>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</si>
  <si>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</si>
  <si>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</si>
  <si>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</si>
  <si>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</si>
  <si>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</si>
  <si>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</si>
  <si>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</si>
  <si>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</si>
  <si>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</si>
  <si>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</si>
  <si>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</si>
  <si>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</si>
  <si>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</si>
  <si>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</si>
  <si>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</si>
  <si>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</si>
  <si>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</si>
  <si>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</si>
  <si>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</si>
  <si>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</si>
  <si>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</si>
  <si>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</si>
  <si>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</si>
  <si>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</si>
  <si>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</si>
  <si>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</si>
  <si>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</si>
  <si>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</si>
  <si>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</si>
  <si>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</si>
  <si>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</si>
  <si>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</si>
  <si>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</si>
  <si>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</si>
  <si>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</si>
  <si>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</si>
  <si>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</si>
  <si>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</si>
  <si>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</si>
  <si>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</si>
  <si>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</si>
  <si>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</si>
  <si>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</si>
  <si>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</si>
  <si>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</si>
  <si>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</si>
  <si>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</si>
  <si>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</si>
  <si>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</si>
  <si>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</si>
  <si>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</si>
  <si>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</si>
  <si>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</si>
  <si>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</si>
  <si>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</si>
  <si>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</si>
  <si>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</si>
  <si>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</si>
  <si>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</si>
  <si>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</si>
  <si>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</si>
  <si>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</si>
  <si>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</si>
  <si>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</si>
  <si>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</si>
  <si>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</si>
  <si>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</si>
  <si>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</si>
  <si>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</si>
  <si>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</si>
  <si>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</si>
  <si>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</si>
  <si>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</si>
  <si>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</si>
  <si>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</si>
  <si>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</si>
  <si>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</si>
  <si>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</si>
  <si>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</si>
  <si>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</si>
  <si>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</si>
  <si>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</si>
  <si>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</si>
  <si>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</si>
  <si>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</si>
  <si>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</si>
  <si>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</si>
  <si>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</si>
  <si>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</si>
  <si>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</si>
  <si>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</si>
  <si>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</si>
  <si>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</si>
  <si>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</si>
  <si>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</si>
  <si>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</si>
  <si>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</si>
  <si>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</si>
  <si>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</si>
  <si>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</si>
  <si>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</si>
  <si>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</si>
  <si>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</si>
  <si>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</si>
  <si>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</si>
  <si>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</si>
  <si>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</si>
  <si>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</si>
  <si>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</si>
  <si>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</si>
  <si>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</si>
  <si>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</si>
  <si>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</si>
  <si>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</si>
  <si>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</si>
  <si>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</si>
  <si>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</si>
  <si>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</si>
  <si>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</si>
  <si>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</si>
  <si>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</si>
  <si>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</si>
  <si>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</si>
  <si>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</si>
  <si>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</si>
  <si>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</si>
  <si>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</si>
  <si>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</si>
  <si>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</si>
  <si>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</si>
  <si>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</si>
  <si>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</si>
  <si>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</si>
  <si>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</si>
  <si>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</si>
  <si>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</si>
  <si>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</si>
  <si>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</si>
  <si>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</si>
  <si>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</si>
  <si>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</si>
  <si>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</si>
  <si>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</si>
  <si>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</si>
  <si>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</si>
  <si>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</si>
  <si>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</si>
  <si>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</si>
  <si>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</si>
  <si>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</si>
  <si>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</si>
  <si>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</si>
  <si>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</si>
  <si>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</si>
  <si>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</si>
  <si>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</si>
  <si>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</si>
  <si>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</si>
  <si>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</si>
  <si>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</si>
  <si>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</si>
  <si>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</si>
  <si>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</si>
  <si>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</si>
  <si>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</si>
  <si>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</si>
  <si>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</si>
  <si>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</si>
  <si>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</si>
  <si>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</si>
  <si>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</si>
  <si>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</si>
  <si>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</si>
  <si>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</si>
  <si>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</si>
  <si>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</si>
  <si>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</si>
  <si>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</si>
  <si>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</si>
  <si>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</si>
  <si>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</si>
  <si>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</si>
  <si>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</si>
  <si>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</si>
  <si>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</si>
  <si>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</si>
  <si>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</si>
  <si>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</si>
  <si>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</si>
  <si>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</si>
  <si>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</si>
  <si>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</si>
  <si>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</si>
  <si>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</si>
  <si>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</si>
  <si>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</si>
  <si>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</si>
  <si>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</si>
  <si>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</si>
  <si>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</si>
  <si>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</si>
  <si>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</si>
  <si>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</si>
  <si>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</si>
  <si>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</si>
  <si>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</si>
  <si>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</si>
  <si>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</si>
  <si>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</si>
  <si>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</si>
  <si>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</si>
  <si>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</si>
  <si>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</si>
  <si>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</si>
  <si>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</si>
  <si>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</si>
  <si>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</si>
  <si>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</si>
  <si>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</si>
  <si>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</si>
  <si>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</si>
  <si>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</si>
  <si>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</si>
  <si>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</si>
  <si>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</si>
  <si>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</si>
  <si>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</si>
  <si>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</si>
  <si>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</si>
  <si>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</si>
  <si>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</si>
  <si>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</si>
  <si>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</si>
  <si>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</si>
  <si>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</si>
  <si>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</si>
  <si>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</si>
  <si>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</si>
  <si>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</si>
  <si>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</si>
  <si>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</si>
  <si>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</si>
  <si>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</si>
  <si>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</si>
  <si>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</si>
  <si>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</si>
  <si>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</si>
  <si>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</si>
  <si>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</si>
  <si>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</si>
  <si>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</si>
  <si>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</si>
  <si>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</si>
  <si>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</si>
  <si>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</si>
  <si>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</si>
  <si>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</si>
  <si>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</si>
  <si>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</si>
  <si>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</si>
  <si>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</si>
  <si>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</si>
  <si>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</si>
  <si>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</si>
  <si>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</si>
  <si>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</si>
  <si>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</si>
  <si>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</si>
  <si>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</si>
  <si>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</si>
  <si>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</si>
  <si>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</si>
  <si>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</si>
  <si>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</si>
  <si>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</si>
  <si>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</si>
  <si>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</si>
  <si>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</si>
  <si>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</si>
  <si>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</si>
  <si>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</si>
  <si>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</si>
  <si>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</si>
  <si>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</si>
  <si>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</si>
  <si>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</si>
  <si>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</si>
  <si>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</si>
  <si>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</si>
  <si>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</si>
  <si>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</si>
  <si>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</si>
  <si>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</si>
  <si>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</si>
  <si>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</si>
  <si>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</si>
  <si>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</si>
  <si>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</si>
  <si>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</si>
  <si>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</si>
  <si>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</si>
  <si>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</si>
  <si>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</si>
  <si>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</si>
  <si>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</si>
  <si>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</si>
  <si>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</si>
  <si>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</si>
  <si>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</si>
  <si>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</si>
  <si>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</si>
  <si>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</si>
  <si>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</si>
  <si>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</si>
  <si>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</si>
  <si>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</si>
  <si>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</si>
  <si>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</si>
  <si>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</si>
  <si>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</si>
  <si>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</si>
  <si>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</si>
  <si>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</si>
  <si>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</si>
  <si>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</si>
  <si>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</si>
  <si>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</si>
  <si>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</si>
  <si>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</si>
  <si>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</si>
  <si>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</si>
  <si>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</si>
  <si>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</si>
  <si>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</si>
  <si>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</si>
  <si>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</si>
  <si>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</si>
  <si>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</si>
  <si>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</si>
  <si>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</si>
  <si>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</si>
  <si>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</si>
  <si>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</si>
  <si>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</si>
  <si>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</si>
  <si>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</si>
  <si>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</si>
  <si>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</si>
  <si>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</si>
  <si>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</si>
  <si>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</si>
  <si>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</si>
  <si>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</si>
  <si>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</si>
  <si>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</si>
  <si>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</si>
  <si>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</si>
  <si>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</si>
  <si>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</si>
  <si>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</si>
  <si>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</si>
  <si>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</si>
  <si>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</si>
  <si>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</si>
  <si>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</si>
  <si>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</si>
  <si>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</si>
  <si>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</si>
  <si>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</si>
  <si>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</si>
  <si>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</si>
  <si>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</si>
  <si>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</si>
  <si>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</si>
  <si>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</si>
  <si>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</si>
  <si>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</si>
  <si>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</si>
  <si>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</si>
  <si>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</si>
  <si>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</si>
  <si>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</si>
  <si>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</si>
  <si>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</si>
  <si>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</si>
  <si>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</si>
  <si>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</si>
  <si>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</si>
  <si>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</si>
  <si>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</si>
  <si>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</si>
  <si>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</si>
  <si>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</si>
  <si>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</si>
  <si>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</si>
  <si>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</si>
  <si>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</si>
  <si>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</si>
  <si>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</si>
  <si>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</si>
  <si>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</si>
  <si>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</si>
  <si>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</si>
  <si>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</si>
  <si>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</si>
  <si>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</si>
  <si>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</si>
  <si>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</si>
  <si>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</si>
  <si>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</si>
  <si>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</si>
  <si>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</si>
  <si>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</si>
  <si>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</si>
  <si>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</si>
  <si>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</si>
  <si>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</si>
  <si>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</si>
  <si>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</si>
  <si>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</si>
  <si>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</si>
  <si>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</si>
  <si>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</si>
  <si>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</si>
  <si>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</si>
  <si>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</si>
  <si>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</si>
  <si>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</si>
  <si>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</si>
  <si>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</si>
  <si>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</si>
  <si>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</si>
  <si>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</si>
  <si>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</si>
  <si>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</si>
  <si>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</si>
  <si>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</si>
  <si>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</si>
  <si>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</si>
  <si>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</si>
  <si>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</si>
  <si>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</si>
  <si>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</si>
  <si>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</si>
  <si>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</si>
  <si>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</si>
  <si>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</si>
  <si>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</si>
  <si>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</si>
  <si>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</si>
  <si>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</si>
  <si>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</si>
  <si>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</si>
  <si>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</si>
  <si>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</si>
  <si>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</si>
  <si>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</si>
  <si>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</si>
  <si>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</si>
  <si>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</si>
  <si>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</si>
  <si>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</si>
  <si>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</si>
  <si>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</si>
  <si>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</si>
  <si>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</si>
  <si>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</si>
  <si>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</si>
  <si>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</si>
  <si>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</si>
  <si>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</si>
  <si>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</si>
  <si>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</si>
  <si>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</si>
  <si>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</si>
  <si>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</si>
  <si>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</si>
  <si>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</si>
  <si>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</si>
  <si>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</si>
  <si>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</si>
  <si>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</si>
  <si>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</si>
  <si>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</si>
  <si>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</si>
  <si>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</si>
  <si>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</si>
  <si>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</si>
  <si>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</si>
  <si>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</si>
  <si>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</si>
  <si>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</si>
  <si>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</si>
  <si>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</si>
  <si>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</si>
  <si>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</si>
  <si>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</si>
  <si>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</si>
  <si>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</si>
  <si>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</si>
  <si>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</si>
  <si>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</si>
  <si>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</si>
  <si>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</si>
  <si>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</si>
  <si>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</si>
  <si>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</si>
  <si>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</si>
  <si>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</si>
  <si>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</si>
  <si>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</si>
  <si>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</si>
  <si>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</si>
  <si>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</si>
  <si>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</si>
  <si>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</si>
  <si>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</si>
  <si>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</si>
  <si>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</si>
  <si>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</si>
  <si>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</si>
  <si>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</si>
  <si>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</si>
  <si>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</si>
  <si>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</si>
  <si>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</si>
  <si>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</si>
  <si>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</si>
  <si>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</si>
  <si>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</si>
  <si>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</si>
  <si>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</si>
  <si>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</si>
  <si>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</si>
  <si>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</si>
  <si>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</si>
  <si>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</si>
  <si>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</si>
  <si>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</si>
  <si>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</si>
  <si>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</si>
  <si>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</si>
  <si>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</si>
  <si>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</si>
  <si>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</si>
  <si>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</si>
  <si>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</si>
  <si>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</si>
  <si>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</si>
  <si>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</si>
  <si>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</si>
  <si>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</si>
  <si>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</si>
  <si>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</si>
  <si>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</si>
  <si>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</si>
  <si>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</si>
  <si>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</si>
  <si>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</si>
  <si>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</si>
  <si>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</si>
  <si>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</si>
  <si>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</si>
  <si>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</si>
  <si>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</si>
  <si>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</si>
  <si>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</si>
  <si>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</si>
  <si>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</si>
  <si>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</si>
  <si>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</si>
  <si>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</si>
  <si>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</si>
  <si>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</si>
  <si>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</si>
  <si>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</si>
  <si>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</si>
  <si>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</si>
  <si>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</si>
  <si>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</si>
  <si>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</si>
  <si>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</si>
  <si>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</si>
  <si>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</si>
  <si>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</si>
  <si>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</si>
  <si>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</si>
  <si>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</si>
  <si>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</si>
  <si>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</si>
  <si>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</si>
  <si>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</si>
  <si>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</si>
  <si>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</si>
  <si>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</si>
  <si>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</si>
  <si>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</si>
  <si>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</si>
  <si>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</si>
  <si>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</si>
  <si>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</si>
  <si>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</si>
  <si>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</si>
  <si>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</si>
  <si>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</si>
  <si>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</si>
  <si>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</si>
  <si>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</si>
  <si>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</si>
  <si>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</si>
  <si>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</si>
  <si>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</si>
  <si>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</si>
  <si>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</si>
  <si>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</si>
  <si>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</si>
  <si>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</si>
  <si>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</si>
  <si>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</si>
  <si>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</si>
  <si>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</si>
  <si>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</si>
  <si>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</si>
  <si>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</si>
  <si>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</si>
  <si>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</si>
  <si>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</si>
  <si>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</si>
  <si>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</si>
  <si>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</si>
  <si>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</si>
  <si>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</si>
  <si>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</si>
  <si>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</si>
  <si>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</si>
  <si>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</si>
  <si>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</si>
  <si>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</si>
  <si>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</si>
  <si>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</si>
  <si>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</si>
  <si>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</si>
  <si>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</si>
  <si>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</si>
  <si>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</si>
  <si>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</si>
  <si>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</si>
  <si>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</si>
  <si>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</si>
  <si>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</si>
  <si>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</si>
  <si>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</si>
  <si>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</si>
  <si>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</si>
  <si>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</si>
  <si>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</si>
  <si>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</si>
  <si>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</si>
  <si>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</si>
  <si>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</si>
  <si>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</si>
  <si>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</si>
  <si>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</si>
  <si>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</si>
  <si>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</si>
  <si>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</si>
  <si>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</si>
  <si>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</si>
  <si>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</si>
  <si>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</si>
  <si>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</si>
  <si>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</si>
  <si>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</si>
  <si>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</si>
  <si>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</si>
  <si>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</si>
  <si>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</si>
  <si>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</si>
  <si>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</si>
  <si>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</si>
  <si>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</si>
  <si>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</si>
  <si>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</si>
  <si>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</si>
  <si>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</si>
  <si>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</si>
  <si>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</si>
  <si>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</si>
  <si>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</si>
  <si>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</si>
  <si>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</si>
  <si>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</si>
  <si>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</si>
  <si>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</si>
  <si>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</si>
  <si>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</si>
  <si>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</si>
  <si>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</si>
  <si>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</si>
  <si>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</si>
  <si>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</si>
  <si>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</si>
  <si>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</si>
  <si>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</si>
  <si>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</si>
  <si>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</si>
  <si>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</si>
  <si>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</si>
  <si>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</si>
  <si>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</si>
  <si>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</si>
  <si>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</si>
  <si>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</si>
  <si>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</si>
  <si>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</si>
  <si>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</si>
  <si>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</si>
  <si>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</si>
  <si>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</si>
  <si>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</si>
  <si>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</si>
  <si>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</si>
  <si>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</si>
  <si>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</si>
  <si>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</si>
  <si>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</si>
  <si>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</si>
  <si>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</si>
  <si>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</si>
  <si>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</si>
  <si>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</si>
  <si>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</si>
  <si>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</si>
  <si>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</si>
  <si>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</si>
  <si>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</si>
  <si>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</si>
  <si>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</si>
  <si>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</si>
  <si>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</si>
  <si>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</si>
  <si>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</si>
  <si>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</si>
  <si>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</si>
  <si>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</si>
  <si>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</si>
  <si>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</si>
  <si>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</si>
  <si>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</si>
  <si>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</si>
  <si>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</si>
  <si>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</si>
  <si>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</si>
  <si>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</si>
  <si>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</si>
  <si>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</si>
  <si>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</si>
  <si>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</si>
  <si>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</si>
  <si>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</si>
  <si>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</si>
  <si>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</si>
  <si>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</si>
  <si>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</si>
  <si>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</si>
  <si>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</si>
  <si>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</si>
  <si>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</si>
  <si>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</si>
  <si>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</si>
  <si>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</si>
  <si>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</si>
  <si>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</si>
  <si>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</si>
  <si>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</si>
  <si>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</si>
  <si>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</si>
  <si>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</si>
  <si>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</si>
  <si>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</si>
  <si>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</si>
  <si>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</si>
  <si>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</si>
  <si>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</si>
  <si>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</si>
  <si>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</si>
  <si>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</si>
  <si>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</si>
  <si>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</si>
  <si>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</si>
  <si>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</si>
  <si>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</si>
  <si>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</si>
  <si>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</si>
  <si>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</si>
  <si>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</si>
  <si>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</si>
  <si>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</si>
  <si>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</si>
  <si>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</si>
  <si>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</si>
  <si>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</si>
  <si>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</si>
  <si>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</si>
  <si>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</si>
  <si>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</si>
  <si>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</si>
  <si>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</si>
  <si>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</si>
  <si>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</si>
  <si>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</si>
  <si>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</si>
  <si>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</si>
  <si>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</si>
  <si>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</si>
  <si>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</si>
  <si>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</si>
  <si>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</si>
  <si>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</si>
  <si>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</si>
  <si>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</si>
  <si>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</si>
  <si>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</si>
  <si>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</si>
  <si>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</si>
  <si>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</si>
  <si>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</si>
  <si>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</si>
  <si>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</si>
  <si>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</si>
  <si>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</si>
  <si>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</si>
  <si>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</si>
  <si>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</si>
  <si>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</si>
  <si>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</si>
  <si>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</si>
  <si>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</si>
  <si>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</si>
  <si>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</si>
  <si>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</si>
  <si>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</si>
  <si>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</si>
  <si>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</si>
  <si>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</si>
  <si>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</si>
  <si>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</si>
  <si>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</si>
  <si>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</si>
  <si>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</si>
  <si>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</si>
  <si>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</si>
  <si>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</si>
  <si>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</si>
  <si>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</si>
  <si>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</si>
  <si>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</si>
  <si>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</si>
  <si>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</si>
  <si>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</si>
  <si>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</si>
  <si>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</si>
  <si>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</si>
  <si>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</si>
  <si>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</si>
  <si>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</si>
  <si>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</si>
  <si>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</si>
  <si>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</si>
  <si>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</si>
  <si>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</si>
  <si>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</si>
  <si>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</si>
  <si>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</si>
  <si>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</si>
  <si>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</si>
  <si>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</si>
  <si>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</si>
  <si>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</si>
  <si>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</si>
  <si>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</si>
  <si>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</si>
  <si>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</si>
  <si>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</si>
  <si>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</si>
  <si>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</si>
  <si>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</si>
  <si>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</si>
  <si>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</si>
  <si>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</si>
  <si>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</si>
  <si>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</si>
  <si>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</si>
  <si>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</si>
  <si>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</si>
  <si>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</si>
  <si>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</si>
  <si>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</si>
  <si>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</si>
  <si>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</si>
  <si>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</si>
  <si>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</si>
  <si>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</si>
  <si>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</si>
  <si>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</si>
  <si>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</si>
  <si>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</si>
  <si>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</si>
  <si>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</si>
  <si>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</si>
  <si>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</si>
  <si>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</si>
  <si>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</si>
  <si>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</si>
  <si>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</si>
  <si>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</si>
  <si>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</si>
  <si>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</si>
  <si>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</si>
  <si>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</si>
  <si>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</si>
  <si>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</si>
  <si>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</si>
  <si>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</si>
  <si>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</si>
  <si>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</si>
  <si>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</si>
  <si>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</si>
  <si>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</si>
  <si>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</si>
  <si>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</si>
  <si>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</si>
  <si>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</si>
  <si>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</si>
  <si>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</si>
  <si>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</si>
  <si>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</si>
  <si>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</si>
  <si>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</si>
  <si>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</si>
  <si>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</si>
  <si>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</si>
  <si>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</si>
  <si>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</si>
  <si>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</si>
  <si>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</si>
  <si>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</si>
  <si>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</si>
  <si>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</si>
  <si>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</si>
  <si>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</si>
  <si>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</si>
  <si>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</si>
  <si>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</si>
  <si>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</si>
  <si>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</si>
  <si>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</si>
  <si>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</si>
  <si>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</si>
  <si>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</si>
  <si>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</si>
  <si>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</si>
  <si>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</si>
  <si>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</si>
  <si>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</si>
  <si>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</si>
  <si>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</si>
  <si>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</si>
  <si>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</si>
  <si>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</si>
  <si>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</si>
  <si>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</si>
  <si>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</si>
  <si>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</si>
  <si>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</si>
  <si>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</si>
  <si>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</si>
  <si>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</si>
  <si>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</si>
  <si>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</si>
  <si>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</si>
  <si>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</si>
  <si>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</si>
  <si>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</si>
  <si>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</si>
  <si>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</si>
  <si>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</si>
  <si>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</si>
  <si>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</si>
  <si>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</si>
  <si>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</si>
  <si>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</si>
  <si>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</si>
  <si>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</si>
  <si>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</si>
  <si>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</si>
  <si>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</si>
  <si>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</si>
  <si>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</si>
  <si>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</si>
  <si>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</si>
  <si>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</si>
  <si>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</si>
  <si>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</si>
  <si>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</si>
  <si>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</si>
  <si>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</si>
  <si>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</si>
  <si>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</si>
  <si>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</si>
  <si>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</si>
  <si>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</si>
  <si>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</si>
  <si>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</si>
  <si>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</si>
  <si>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</si>
  <si>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</si>
  <si>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</si>
  <si>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</si>
  <si>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</si>
  <si>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</si>
  <si>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</si>
  <si>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</si>
  <si>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</si>
  <si>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</si>
  <si>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</si>
  <si>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</si>
  <si>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</si>
  <si>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</si>
  <si>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</si>
  <si>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</si>
  <si>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</si>
  <si>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</si>
  <si>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</si>
  <si>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</si>
  <si>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</si>
  <si>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</si>
  <si>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</si>
  <si>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</si>
  <si>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</si>
  <si>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</si>
  <si>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</si>
  <si>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</si>
  <si>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</si>
  <si>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</si>
  <si>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</si>
  <si>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</si>
  <si>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</si>
  <si>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</si>
  <si>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</si>
  <si>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</si>
  <si>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</si>
  <si>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</si>
  <si>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</si>
  <si>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</si>
  <si>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</si>
  <si>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</si>
  <si>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</si>
  <si>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</si>
  <si>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</si>
  <si>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</si>
  <si>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</si>
  <si>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</si>
  <si>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</si>
  <si>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</si>
  <si>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</si>
  <si>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</si>
  <si>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</si>
  <si>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</si>
  <si>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</si>
  <si>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</si>
  <si>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</si>
  <si>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</si>
  <si>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</si>
  <si>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</si>
  <si>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</si>
  <si>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</si>
  <si>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</si>
  <si>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</si>
  <si>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</si>
  <si>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</si>
  <si>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</si>
  <si>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</si>
  <si>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</si>
  <si>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</si>
  <si>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</si>
  <si>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</si>
  <si>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</si>
  <si>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</si>
  <si>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</si>
  <si>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</si>
  <si>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</si>
  <si>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</si>
  <si>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</si>
  <si>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</si>
  <si>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</si>
  <si>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</si>
  <si>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</si>
  <si>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</si>
  <si>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</si>
  <si>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</si>
  <si>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</si>
  <si>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</si>
  <si>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</si>
  <si>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</si>
  <si>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</si>
  <si>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</si>
  <si>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</si>
  <si>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</si>
  <si>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</si>
  <si>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</si>
  <si>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</si>
  <si>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</si>
  <si>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</si>
  <si>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</si>
  <si>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</si>
  <si>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</si>
  <si>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</si>
  <si>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</si>
  <si>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</si>
  <si>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</si>
  <si>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</si>
  <si>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</si>
  <si>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</si>
  <si>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</si>
  <si>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</si>
  <si>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</si>
  <si>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</si>
  <si>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</si>
  <si>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</si>
  <si>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</si>
  <si>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</si>
  <si>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</si>
  <si>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</si>
  <si>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</si>
  <si>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</si>
  <si>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</si>
  <si>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</si>
  <si>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</si>
  <si>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</si>
  <si>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</si>
  <si>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</si>
  <si>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</si>
  <si>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</si>
  <si>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</si>
  <si>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</si>
  <si>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</si>
  <si>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</si>
  <si>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</si>
  <si>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</si>
  <si>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</si>
  <si>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</si>
  <si>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</si>
  <si>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</si>
  <si>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</si>
  <si>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</si>
  <si>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</si>
  <si>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</si>
  <si>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</si>
  <si>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</si>
  <si>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</si>
  <si>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</si>
  <si>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</si>
  <si>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</si>
  <si>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</si>
  <si>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</si>
  <si>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</si>
  <si>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</si>
  <si>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</si>
  <si>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</si>
  <si>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</si>
  <si>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</si>
  <si>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</si>
  <si>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</si>
  <si>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</si>
  <si>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</si>
  <si>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</si>
  <si>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</si>
  <si>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</si>
  <si>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</si>
  <si>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</si>
  <si>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</si>
  <si>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</si>
  <si>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</si>
  <si>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</si>
  <si>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</si>
  <si>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</si>
  <si>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</si>
  <si>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</si>
  <si>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</si>
  <si>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</si>
  <si>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</si>
  <si>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</si>
  <si>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</si>
  <si>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</si>
  <si>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</si>
  <si>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</si>
  <si>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</si>
  <si>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</si>
  <si>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</si>
  <si>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</si>
  <si>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</si>
  <si>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</si>
  <si>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</si>
  <si>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</si>
  <si>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</si>
  <si>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</si>
  <si>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</si>
  <si>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</si>
  <si>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</si>
  <si>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</si>
  <si>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</si>
  <si>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</si>
  <si>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</si>
  <si>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</si>
  <si>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</si>
  <si>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</si>
  <si>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</si>
  <si>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</si>
  <si>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</si>
  <si>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</si>
  <si>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</si>
  <si>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</si>
  <si>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</si>
  <si>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</si>
  <si>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</si>
  <si>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</si>
  <si>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</si>
  <si>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</si>
  <si>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</si>
  <si>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</si>
  <si>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</si>
  <si>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</si>
  <si>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</si>
  <si>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</si>
  <si>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</si>
  <si>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</si>
  <si>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</si>
  <si>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</si>
  <si>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</si>
  <si>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</si>
  <si>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</si>
  <si>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</si>
  <si>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</si>
  <si>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</si>
  <si>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</si>
  <si>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</si>
  <si>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</si>
  <si>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</si>
  <si>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</si>
  <si>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</si>
  <si>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</si>
  <si>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</si>
  <si>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</si>
  <si>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</si>
  <si>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</si>
  <si>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</si>
  <si>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</si>
  <si>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</si>
  <si>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</si>
  <si>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</si>
  <si>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</si>
  <si>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</si>
  <si>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</si>
  <si>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</si>
  <si>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</si>
  <si>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</si>
  <si>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</si>
  <si>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</si>
  <si>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</si>
  <si>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</si>
  <si>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</si>
  <si>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</si>
  <si>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</si>
  <si>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</si>
  <si>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</si>
  <si>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</si>
  <si>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</si>
  <si>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</si>
  <si>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</si>
  <si>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</si>
  <si>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</si>
  <si>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</si>
  <si>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</si>
  <si>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</si>
  <si>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</si>
  <si>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</si>
  <si>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</si>
  <si>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</si>
  <si>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</si>
  <si>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</si>
  <si>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</si>
  <si>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</si>
  <si>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</si>
  <si>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</si>
  <si>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</si>
  <si>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</si>
  <si>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</si>
  <si>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</si>
  <si>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</si>
  <si>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</si>
  <si>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</si>
  <si>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</si>
  <si>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</si>
  <si>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</si>
  <si>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</si>
  <si>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</si>
  <si>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</si>
  <si>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</si>
  <si>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</si>
  <si>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</si>
  <si>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</si>
  <si>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</si>
  <si>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</si>
  <si>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</si>
  <si>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</si>
  <si>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</si>
  <si>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</si>
  <si>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</si>
  <si>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</si>
  <si>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</si>
  <si>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</si>
  <si>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</si>
  <si>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</si>
  <si>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</si>
  <si>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</si>
  <si>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</si>
  <si>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</si>
  <si>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</si>
  <si>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</si>
  <si>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</si>
  <si>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</si>
  <si>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</si>
  <si>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</si>
  <si>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</si>
  <si>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</si>
  <si>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</si>
  <si>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</si>
  <si>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</si>
  <si>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</si>
  <si>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</si>
  <si>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</si>
  <si>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</si>
  <si>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</si>
  <si>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</si>
  <si>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</si>
  <si>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</si>
  <si>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</si>
  <si>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</si>
  <si>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</si>
  <si>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</si>
  <si>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</si>
  <si>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</si>
  <si>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</si>
  <si>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</si>
  <si>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</si>
  <si>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</si>
  <si>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</si>
  <si>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</si>
  <si>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</si>
  <si>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</si>
  <si>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</si>
  <si>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</si>
  <si>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</si>
  <si>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</si>
  <si>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</si>
  <si>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</si>
  <si>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</si>
  <si>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</si>
  <si>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</si>
  <si>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</si>
  <si>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</si>
  <si>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</si>
  <si>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</si>
  <si>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</si>
  <si>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</si>
  <si>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</si>
  <si>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</si>
  <si>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</si>
  <si>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</si>
  <si>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</si>
  <si>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</si>
  <si>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</si>
  <si>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</si>
  <si>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</si>
  <si>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</si>
  <si>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</si>
  <si>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</si>
  <si>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</si>
  <si>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</si>
  <si>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</si>
  <si>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</si>
  <si>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</si>
  <si>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</si>
  <si>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</si>
  <si>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</si>
  <si>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</si>
  <si>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</si>
  <si>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</si>
  <si>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</si>
  <si>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</si>
  <si>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</si>
  <si>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</si>
  <si>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</si>
  <si>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</si>
  <si>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</si>
  <si>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</si>
  <si>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</si>
  <si>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</si>
  <si>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</si>
  <si>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</si>
  <si>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</si>
  <si>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</si>
  <si>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</si>
  <si>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</si>
  <si>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</si>
  <si>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</si>
  <si>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</si>
  <si>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</si>
  <si>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</si>
  <si>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</si>
  <si>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</si>
  <si>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</si>
  <si>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</si>
  <si>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</si>
  <si>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</si>
  <si>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</si>
  <si>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</si>
  <si>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</si>
  <si>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</si>
  <si>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</si>
  <si>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</si>
  <si>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</si>
  <si>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</si>
  <si>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</si>
  <si>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</si>
  <si>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</si>
  <si>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</si>
  <si>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</si>
  <si>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</si>
  <si>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</si>
  <si>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</si>
  <si>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</si>
  <si>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</si>
  <si>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</si>
  <si>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</si>
  <si>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</si>
  <si>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</si>
  <si>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</si>
  <si>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</si>
  <si>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</si>
  <si>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</si>
  <si>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</si>
  <si>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</si>
  <si>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</si>
  <si>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</si>
  <si>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</si>
  <si>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</si>
  <si>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</si>
  <si>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</si>
  <si>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</si>
  <si>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</si>
  <si>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</si>
  <si>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</si>
  <si>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</si>
  <si>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</si>
  <si>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</si>
  <si>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</si>
  <si>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</si>
  <si>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</si>
  <si>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</si>
  <si>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</si>
  <si>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</si>
  <si>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</si>
  <si>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</si>
  <si>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</si>
  <si>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</si>
  <si>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</si>
  <si>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</si>
  <si>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</si>
  <si>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</si>
  <si>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</si>
  <si>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</si>
  <si>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</si>
  <si>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</si>
  <si>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</si>
  <si>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</si>
  <si>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</si>
  <si>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</si>
  <si>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</si>
  <si>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</si>
  <si>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</si>
  <si>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</si>
  <si>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</si>
  <si>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</si>
  <si>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</si>
  <si>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</si>
  <si>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</si>
  <si>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</si>
  <si>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</si>
  <si>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</si>
  <si>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</si>
  <si>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</si>
  <si>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</si>
  <si>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</si>
  <si>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</si>
  <si>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</si>
  <si>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</si>
  <si>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</si>
  <si>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</si>
  <si>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</si>
  <si>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</si>
  <si>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</si>
  <si>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</si>
  <si>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</si>
  <si>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</si>
  <si>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</si>
  <si>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</si>
  <si>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</si>
  <si>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</si>
  <si>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</si>
  <si>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</si>
  <si>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</si>
  <si>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</si>
  <si>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</si>
  <si>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</si>
  <si>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</si>
  <si>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</si>
  <si>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</si>
  <si>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</si>
  <si>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</si>
  <si>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</si>
  <si>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</si>
  <si>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</si>
  <si>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</si>
  <si>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</si>
  <si>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</si>
  <si>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</si>
  <si>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</si>
  <si>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</si>
  <si>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</si>
  <si>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</si>
  <si>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</si>
  <si>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</si>
  <si>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</si>
  <si>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</si>
  <si>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</si>
  <si>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</si>
  <si>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</si>
  <si>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</si>
  <si>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</si>
  <si>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</si>
  <si>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</si>
  <si>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</si>
  <si>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</si>
  <si>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</si>
  <si>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</si>
  <si>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</si>
  <si>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</si>
  <si>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</si>
  <si>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</si>
  <si>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</si>
  <si>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</si>
  <si>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</si>
  <si>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</si>
  <si>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</si>
  <si>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</si>
  <si>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</si>
  <si>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</si>
  <si>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</si>
  <si>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</si>
  <si>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</si>
  <si>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</si>
  <si>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</si>
  <si>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</si>
  <si>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</si>
  <si>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</si>
  <si>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</si>
  <si>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</si>
  <si>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</si>
  <si>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</si>
  <si>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</si>
  <si>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</si>
  <si>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</si>
  <si>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</si>
  <si>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</si>
  <si>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</si>
  <si>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</si>
  <si>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</si>
  <si>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</si>
  <si>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</si>
  <si>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</si>
  <si>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</si>
  <si>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</si>
  <si>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</si>
  <si>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</si>
  <si>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</si>
  <si>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</si>
  <si>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</si>
  <si>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</si>
  <si>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</si>
  <si>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</si>
  <si>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</si>
  <si>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</si>
  <si>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</si>
  <si>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</si>
  <si>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</si>
  <si>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</si>
  <si>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</si>
  <si>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</si>
  <si>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</si>
  <si>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</si>
  <si>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</si>
  <si>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</si>
  <si>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</si>
  <si>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</si>
  <si>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</si>
  <si>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</si>
  <si>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</si>
  <si>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</si>
  <si>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</si>
  <si>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</si>
  <si>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</si>
  <si>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</si>
  <si>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</si>
  <si>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</si>
  <si>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</si>
  <si>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</si>
  <si>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</si>
  <si>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</si>
  <si>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</si>
  <si>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</si>
  <si>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</si>
  <si>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</si>
  <si>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</si>
  <si>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</si>
  <si>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</si>
  <si>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</si>
  <si>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</si>
  <si>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</si>
  <si>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</si>
  <si>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</si>
  <si>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</si>
  <si>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</si>
  <si>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</si>
  <si>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</si>
  <si>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</si>
  <si>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</si>
  <si>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</si>
  <si>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</si>
  <si>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</si>
  <si>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</si>
  <si>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</si>
  <si>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</si>
  <si>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</si>
  <si>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</si>
  <si>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</si>
  <si>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</si>
  <si>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</si>
  <si>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</si>
  <si>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</si>
  <si>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</si>
  <si>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</si>
  <si>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</si>
  <si>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</si>
  <si>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</si>
  <si>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</si>
  <si>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</si>
  <si>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</si>
  <si>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</si>
  <si>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</si>
  <si>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</si>
  <si>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</si>
  <si>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</si>
  <si>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</si>
  <si>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</si>
  <si>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</si>
  <si>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</si>
  <si>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</si>
  <si>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</si>
  <si>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</si>
  <si>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</si>
  <si>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</si>
  <si>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</si>
  <si>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</si>
  <si>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</si>
  <si>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</si>
  <si>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</si>
  <si>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</si>
  <si>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</si>
  <si>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</si>
  <si>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</si>
  <si>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</si>
  <si>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</si>
  <si>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</si>
  <si>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</si>
  <si>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</si>
  <si>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</si>
  <si>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</si>
  <si>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</si>
  <si>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</si>
  <si>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</si>
  <si>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</si>
  <si>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</si>
  <si>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</si>
  <si>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</si>
  <si>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</si>
  <si>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</si>
  <si>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</si>
  <si>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</si>
  <si>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</si>
  <si>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</si>
  <si>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</si>
  <si>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</si>
  <si>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</si>
  <si>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</si>
  <si>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</si>
  <si>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</si>
  <si>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</si>
  <si>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</si>
  <si>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</si>
  <si>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</si>
  <si>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</si>
  <si>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</si>
  <si>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</si>
  <si>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</si>
  <si>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</si>
  <si>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</si>
  <si>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</si>
  <si>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</si>
  <si>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</si>
  <si>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</si>
  <si>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</si>
  <si>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</si>
  <si>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</si>
  <si>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</si>
  <si>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</si>
  <si>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</si>
  <si>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</si>
  <si>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</si>
  <si>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</si>
  <si>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</si>
  <si>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</si>
  <si>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</si>
  <si>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</si>
  <si>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</si>
  <si>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</si>
  <si>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</si>
  <si>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</si>
  <si>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</si>
  <si>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</si>
  <si>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</si>
  <si>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</si>
  <si>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</si>
  <si>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</si>
  <si>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</si>
  <si>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</si>
  <si>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</si>
  <si>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</si>
  <si>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</si>
  <si>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</si>
  <si>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</si>
  <si>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</si>
  <si>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</si>
  <si>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</si>
  <si>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</si>
  <si>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</si>
  <si>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</si>
  <si>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</si>
  <si>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</si>
  <si>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</si>
  <si>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</si>
  <si>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</si>
  <si>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</si>
  <si>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</si>
  <si>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</si>
  <si>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</si>
  <si>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</si>
  <si>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</si>
  <si>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</si>
  <si>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</si>
  <si>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</si>
  <si>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</si>
  <si>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</si>
  <si>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</si>
  <si>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</si>
  <si>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</si>
  <si>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</si>
  <si>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</si>
  <si>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</si>
  <si>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</si>
  <si>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</si>
  <si>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</si>
  <si>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</si>
  <si>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</si>
  <si>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</si>
  <si>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</si>
  <si>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</si>
  <si>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</si>
  <si>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</si>
  <si>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</si>
  <si>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</si>
  <si>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</si>
  <si>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</si>
  <si>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</si>
  <si>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</si>
  <si>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</si>
  <si>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</si>
  <si>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</si>
  <si>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</si>
  <si>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</si>
  <si>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</si>
  <si>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</si>
  <si>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</si>
  <si>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</si>
  <si>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</si>
  <si>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</si>
  <si>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</si>
  <si>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</si>
  <si>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</si>
  <si>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</si>
  <si>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</si>
  <si>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</si>
  <si>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</si>
  <si>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</si>
  <si>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</si>
  <si>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</si>
  <si>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</si>
  <si>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</si>
  <si>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</si>
  <si>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</si>
  <si>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</si>
  <si>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</si>
  <si>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</si>
  <si>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</si>
  <si>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</si>
  <si>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</si>
  <si>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</si>
  <si>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</si>
  <si>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</si>
  <si>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</si>
  <si>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</si>
  <si>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</si>
  <si>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</si>
  <si>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</si>
  <si>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</si>
  <si>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</si>
  <si>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</si>
  <si>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</si>
  <si>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</si>
  <si>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</si>
  <si>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</si>
  <si>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</si>
  <si>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</si>
  <si>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</si>
  <si>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</si>
  <si>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</si>
  <si>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</si>
  <si>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</si>
  <si>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</si>
  <si>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</si>
  <si>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</si>
  <si>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</si>
  <si>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</si>
  <si>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</si>
  <si>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</si>
  <si>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</si>
  <si>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</si>
  <si>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</si>
  <si>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</si>
  <si>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</si>
  <si>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</si>
  <si>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</si>
  <si>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</si>
  <si>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</si>
  <si>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</si>
  <si>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</si>
  <si>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</si>
  <si>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</si>
  <si>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</si>
  <si>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</si>
  <si>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</si>
  <si>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</si>
  <si>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</si>
  <si>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</si>
  <si>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</si>
  <si>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</si>
  <si>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</si>
  <si>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</si>
  <si>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</si>
  <si>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</si>
  <si>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</si>
  <si>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</si>
  <si>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</si>
  <si>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</si>
  <si>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</si>
  <si>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</si>
  <si>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</si>
  <si>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</si>
  <si>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</si>
  <si>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</si>
  <si>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</si>
  <si>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</si>
  <si>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</si>
  <si>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</si>
  <si>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</si>
  <si>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</si>
  <si>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</si>
  <si>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</si>
  <si>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</si>
  <si>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</si>
  <si>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</si>
  <si>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</si>
  <si>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</si>
  <si>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</si>
  <si>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</si>
  <si>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</si>
  <si>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</si>
  <si>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</si>
  <si>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</si>
  <si>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</si>
  <si>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</si>
  <si>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</si>
  <si>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</si>
  <si>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</si>
  <si>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</si>
  <si>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</si>
  <si>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</si>
  <si>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</si>
  <si>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</si>
  <si>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</si>
  <si>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</si>
  <si>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</si>
  <si>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</si>
  <si>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</si>
  <si>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</si>
  <si>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</si>
  <si>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</si>
  <si>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</si>
  <si>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</si>
  <si>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</si>
  <si>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</si>
  <si>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</si>
  <si>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</si>
  <si>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</si>
  <si>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</si>
  <si>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</si>
  <si>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</si>
  <si>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</si>
  <si>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</si>
  <si>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</si>
  <si>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</si>
  <si>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</si>
  <si>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</si>
  <si>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</si>
  <si>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</si>
  <si>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</si>
  <si>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</si>
  <si>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</si>
  <si>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</si>
  <si>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</si>
  <si>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</si>
  <si>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</si>
  <si>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</si>
  <si>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</si>
  <si>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</si>
  <si>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</si>
  <si>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</si>
  <si>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</si>
  <si>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</si>
  <si>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</si>
  <si>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</si>
  <si>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</si>
  <si>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</si>
  <si>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</si>
  <si>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</si>
  <si>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</si>
  <si>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</si>
  <si>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</si>
  <si>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</si>
  <si>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</si>
  <si>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</si>
  <si>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</si>
  <si>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</si>
  <si>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</si>
  <si>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</si>
  <si>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</si>
  <si>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</si>
  <si>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</si>
  <si>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</si>
  <si>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</si>
  <si>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</si>
  <si>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</si>
  <si>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</si>
  <si>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</si>
  <si>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</si>
  <si>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</si>
  <si>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</si>
  <si>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</si>
  <si>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</si>
  <si>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</si>
  <si>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</si>
  <si>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</si>
  <si>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</si>
  <si>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</si>
  <si>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</si>
  <si>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</si>
  <si>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</si>
  <si>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</si>
  <si>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</si>
  <si>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</si>
  <si>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</si>
  <si>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</si>
  <si>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</si>
  <si>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</si>
  <si>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</si>
  <si>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</si>
  <si>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</si>
  <si>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</si>
  <si>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</si>
  <si>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</si>
  <si>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</si>
  <si>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</si>
  <si>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</si>
  <si>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</si>
  <si>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</si>
  <si>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</si>
  <si>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</si>
  <si>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</si>
  <si>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</si>
  <si>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</si>
  <si>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</si>
  <si>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</si>
  <si>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</si>
  <si>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</si>
  <si>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</si>
  <si>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</si>
  <si>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</si>
  <si>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</si>
  <si>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</si>
  <si>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</si>
  <si>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</si>
  <si>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</si>
  <si>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</si>
  <si>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</si>
  <si>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</si>
  <si>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</si>
  <si>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</si>
  <si>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</si>
  <si>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</si>
  <si>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</si>
  <si>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</si>
  <si>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</si>
  <si>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</si>
  <si>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</si>
  <si>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</si>
  <si>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</si>
  <si>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</si>
  <si>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</si>
  <si>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</si>
  <si>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</si>
  <si>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</si>
  <si>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</si>
  <si>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</si>
  <si>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</si>
  <si>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</si>
  <si>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</si>
  <si>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</si>
  <si>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</si>
  <si>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</si>
  <si>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</si>
  <si>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</si>
  <si>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</si>
  <si>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</si>
  <si>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</si>
  <si>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</si>
  <si>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</si>
  <si>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</si>
  <si>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</si>
  <si>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</si>
  <si>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</si>
  <si>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</si>
  <si>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</si>
  <si>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</si>
  <si>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</si>
  <si>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</si>
  <si>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</si>
  <si>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</si>
  <si>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</si>
  <si>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</si>
  <si>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</si>
  <si>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</si>
  <si>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</si>
  <si>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</si>
  <si>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</si>
  <si>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</si>
  <si>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</si>
  <si>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</si>
  <si>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</si>
  <si>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</si>
  <si>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</si>
  <si>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</si>
  <si>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</si>
  <si>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</si>
  <si>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</si>
  <si>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</si>
  <si>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</si>
  <si>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</si>
  <si>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</si>
  <si>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</si>
  <si>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</si>
  <si>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</si>
  <si>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</si>
  <si>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</si>
  <si>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</si>
  <si>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</si>
  <si>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</si>
  <si>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</si>
  <si>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</si>
  <si>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</si>
  <si>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</si>
  <si>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</si>
  <si>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</si>
  <si>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</si>
  <si>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</si>
  <si>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</si>
  <si>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</si>
  <si>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</si>
  <si>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</si>
  <si>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</si>
  <si>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</si>
  <si>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</si>
  <si>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</si>
  <si>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</si>
  <si>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</si>
  <si>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</si>
  <si>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</si>
  <si>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</si>
  <si>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</si>
  <si>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</si>
  <si>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</si>
  <si>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</si>
  <si>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</si>
  <si>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</si>
  <si>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</si>
  <si>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</si>
  <si>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</si>
  <si>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</si>
  <si>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</si>
  <si>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</si>
  <si>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</si>
  <si>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</si>
  <si>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</si>
  <si>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</si>
  <si>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</si>
  <si>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</si>
  <si>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</si>
  <si>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</si>
  <si>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</si>
  <si>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</si>
  <si>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</si>
  <si>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</si>
  <si>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</si>
  <si>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</si>
  <si>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</si>
  <si>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</si>
  <si>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</si>
  <si>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</si>
  <si>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</si>
  <si>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</si>
  <si>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</si>
  <si>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</si>
  <si>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</si>
  <si>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</si>
  <si>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</si>
  <si>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</si>
  <si>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</si>
  <si>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</si>
  <si>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</si>
  <si>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</si>
  <si>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</si>
  <si>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</si>
  <si>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</si>
  <si>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</si>
  <si>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</si>
  <si>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</si>
  <si>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</si>
  <si>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</si>
  <si>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</si>
  <si>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</si>
  <si>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</si>
  <si>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</si>
  <si>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</si>
  <si>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</si>
  <si>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</si>
  <si>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</si>
  <si>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</si>
  <si>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</si>
  <si>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</si>
  <si>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</si>
  <si>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</si>
  <si>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</si>
  <si>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</si>
  <si>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</si>
  <si>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</si>
  <si>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</si>
  <si>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</si>
  <si>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</si>
  <si>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</si>
  <si>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</si>
  <si>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</si>
  <si>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</si>
  <si>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</si>
  <si>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</si>
  <si>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</si>
  <si>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</si>
  <si>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</si>
  <si>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</si>
  <si>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</si>
  <si>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</si>
  <si>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</si>
  <si>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</si>
  <si>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</si>
  <si>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</si>
  <si>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</si>
  <si>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</si>
  <si>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</si>
  <si>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</si>
  <si>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</si>
  <si>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</si>
  <si>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</si>
  <si>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</si>
  <si>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</si>
  <si>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</si>
  <si>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</si>
  <si>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</si>
  <si>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</si>
  <si>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</si>
  <si>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</si>
  <si>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</si>
  <si>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</si>
  <si>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</si>
  <si>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</si>
  <si>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</si>
  <si>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</si>
  <si>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</si>
  <si>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</si>
  <si>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</si>
  <si>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</si>
  <si>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</si>
  <si>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</si>
  <si>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</si>
  <si>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</si>
  <si>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</si>
  <si>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</si>
  <si>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</si>
  <si>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</si>
  <si>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</si>
  <si>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</si>
  <si>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</si>
  <si>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</si>
  <si>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</si>
  <si>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</si>
  <si>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</si>
  <si>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</si>
  <si>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</si>
  <si>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</si>
  <si>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</si>
  <si>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</si>
  <si>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</si>
  <si>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</si>
  <si>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</si>
  <si>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</si>
  <si>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</si>
  <si>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</si>
  <si>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</si>
  <si>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</si>
  <si>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</si>
  <si>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</si>
  <si>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</si>
  <si>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</si>
  <si>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</si>
  <si>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</si>
  <si>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</si>
  <si>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</si>
  <si>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</si>
  <si>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</si>
  <si>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</si>
  <si>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</si>
  <si>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</si>
  <si>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</si>
  <si>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</si>
  <si>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</si>
  <si>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</si>
  <si>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</si>
  <si>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</si>
  <si>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</si>
  <si>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</si>
  <si>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</si>
  <si>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</si>
  <si>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</si>
  <si>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</si>
  <si>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</si>
  <si>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</si>
  <si>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</si>
  <si>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</si>
  <si>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</si>
  <si>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</si>
  <si>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</si>
  <si>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</si>
  <si>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</si>
  <si>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</si>
  <si>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</si>
  <si>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</si>
  <si>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</si>
  <si>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</si>
  <si>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</si>
  <si>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</si>
  <si>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</si>
  <si>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</si>
  <si>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</si>
  <si>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</si>
  <si>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</si>
  <si>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</si>
  <si>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</si>
  <si>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</si>
  <si>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</si>
  <si>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</si>
  <si>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</si>
  <si>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</si>
  <si>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</si>
  <si>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</si>
  <si>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</si>
  <si>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</si>
  <si>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</si>
  <si>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</si>
  <si>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</si>
  <si>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</si>
  <si>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</si>
  <si>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</si>
  <si>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</si>
  <si>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</si>
  <si>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</si>
  <si>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</si>
  <si>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</si>
  <si>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</si>
  <si>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</si>
  <si>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</si>
  <si>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</si>
  <si>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</si>
  <si>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</si>
  <si>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</si>
  <si>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</si>
  <si>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</si>
  <si>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</si>
  <si>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</si>
  <si>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</si>
  <si>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</si>
  <si>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</si>
  <si>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</si>
  <si>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</si>
  <si>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</si>
  <si>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</si>
  <si>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</si>
  <si>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</si>
  <si>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</si>
  <si>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</si>
  <si>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</si>
  <si>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</si>
  <si>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</si>
  <si>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</si>
  <si>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</si>
  <si>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</si>
  <si>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</si>
  <si>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</si>
  <si>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</si>
  <si>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</si>
  <si>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</si>
  <si>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</si>
  <si>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</si>
  <si>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</si>
  <si>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</si>
  <si>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</si>
  <si>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</si>
  <si>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</si>
  <si>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</si>
  <si>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</si>
  <si>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</si>
  <si>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</si>
  <si>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</si>
  <si>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</si>
  <si>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</si>
  <si>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</si>
  <si>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</si>
  <si>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</si>
  <si>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</si>
  <si>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</si>
  <si>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</si>
  <si>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</si>
  <si>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</si>
  <si>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</si>
  <si>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</si>
  <si>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</si>
  <si>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</si>
  <si>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</si>
  <si>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</si>
  <si>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</si>
  <si>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</si>
  <si>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</si>
  <si>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</si>
  <si>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</si>
  <si>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</si>
  <si>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</si>
  <si>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</si>
  <si>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</si>
  <si>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</si>
  <si>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</si>
  <si>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</si>
  <si>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</si>
  <si>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</si>
  <si>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</si>
  <si>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</si>
  <si>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</si>
  <si>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</si>
  <si>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</si>
  <si>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</si>
  <si>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</si>
  <si>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</si>
  <si>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</si>
  <si>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</si>
  <si>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</si>
  <si>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</si>
  <si>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</si>
  <si>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</si>
  <si>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</si>
  <si>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</si>
  <si>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</si>
  <si>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</si>
  <si>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</si>
  <si>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</si>
  <si>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</si>
  <si>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</si>
  <si>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</si>
  <si>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</si>
  <si>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</si>
  <si>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</si>
  <si>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</si>
  <si>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</si>
  <si>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</si>
  <si>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</si>
  <si>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</si>
  <si>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</si>
  <si>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</si>
  <si>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</si>
  <si>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</si>
  <si>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</si>
  <si>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</si>
  <si>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</si>
  <si>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</si>
  <si>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</si>
  <si>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</si>
  <si>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</si>
  <si>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</si>
  <si>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</si>
  <si>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</si>
  <si>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</si>
  <si>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</si>
  <si>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</si>
  <si>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</si>
  <si>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</si>
  <si>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</si>
  <si>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</si>
  <si>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</si>
  <si>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</si>
  <si>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</si>
  <si>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</si>
  <si>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</si>
  <si>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</si>
  <si>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</si>
  <si>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</si>
  <si>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</si>
  <si>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</si>
  <si>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</si>
  <si>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</si>
  <si>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</si>
  <si>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</si>
  <si>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</si>
  <si>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</si>
  <si>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</si>
  <si>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</si>
  <si>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</si>
  <si>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</si>
  <si>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</si>
  <si>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</si>
  <si>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</si>
  <si>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</si>
  <si>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</si>
  <si>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</si>
  <si>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</si>
  <si>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</si>
  <si>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</si>
  <si>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</si>
  <si>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</si>
  <si>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</si>
  <si>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</si>
  <si>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</si>
  <si>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</si>
  <si>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</si>
  <si>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</si>
  <si>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</si>
  <si>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</si>
  <si>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</si>
  <si>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</si>
  <si>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</si>
  <si>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</si>
  <si>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</si>
  <si>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</si>
  <si>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</si>
  <si>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</si>
  <si>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</si>
  <si>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</si>
  <si>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</si>
  <si>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</si>
  <si>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</si>
  <si>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</si>
  <si>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</si>
  <si>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</si>
  <si>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</si>
  <si>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</si>
  <si>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</si>
  <si>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</si>
  <si>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</si>
  <si>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</si>
  <si>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</si>
  <si>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</si>
  <si>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</si>
  <si>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</si>
  <si>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</si>
  <si>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</si>
  <si>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</si>
  <si>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</si>
  <si>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</si>
  <si>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</si>
  <si>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</si>
  <si>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</si>
  <si>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</si>
  <si>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</si>
  <si>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</si>
  <si>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</si>
  <si>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</si>
  <si>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</si>
  <si>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</si>
  <si>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</si>
  <si>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</si>
  <si>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</si>
  <si>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</si>
  <si>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</si>
  <si>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</si>
  <si>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</si>
  <si>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</si>
  <si>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</si>
  <si>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</si>
  <si>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</si>
  <si>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</si>
  <si>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</si>
  <si>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</si>
  <si>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</si>
  <si>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</si>
  <si>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</si>
  <si>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</si>
  <si>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</si>
  <si>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</si>
  <si>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</si>
  <si>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</si>
  <si>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</si>
  <si>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</si>
  <si>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</si>
  <si>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</si>
  <si>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</si>
  <si>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</si>
  <si>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</si>
  <si>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</si>
  <si>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</si>
  <si>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</si>
  <si>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</si>
  <si>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</si>
  <si>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</si>
  <si>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</si>
  <si>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</si>
  <si>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</si>
  <si>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</si>
  <si>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</si>
  <si>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</si>
  <si>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</si>
  <si>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</si>
  <si>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</si>
  <si>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</si>
  <si>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</si>
  <si>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</si>
  <si>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</si>
  <si>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</si>
  <si>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</si>
  <si>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</si>
  <si>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</si>
  <si>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</si>
  <si>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</si>
  <si>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</si>
  <si>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</si>
  <si>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</si>
  <si>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</si>
  <si>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</si>
  <si>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</si>
  <si>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</si>
  <si>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</si>
  <si>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</si>
  <si>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</si>
  <si>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</si>
  <si>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</si>
  <si>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</si>
  <si>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</si>
  <si>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</si>
  <si>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</si>
  <si>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</si>
  <si>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</si>
  <si>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</si>
  <si>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</si>
  <si>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</si>
  <si>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</si>
  <si>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</si>
  <si>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</si>
  <si>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</si>
  <si>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</si>
  <si>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</si>
  <si>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</si>
  <si>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</si>
  <si>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</si>
  <si>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</si>
  <si>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</si>
  <si>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</si>
  <si>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</si>
  <si>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</si>
  <si>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</si>
  <si>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</si>
  <si>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</si>
  <si>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</si>
  <si>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</si>
  <si>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</si>
  <si>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</si>
  <si>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</si>
  <si>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</si>
  <si>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</si>
  <si>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</si>
  <si>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</si>
  <si>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</si>
  <si>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</si>
  <si>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</si>
  <si>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</si>
  <si>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</si>
  <si>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</si>
  <si>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</si>
  <si>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</si>
  <si>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</si>
  <si>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</si>
  <si>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</si>
  <si>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</si>
  <si>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</si>
  <si>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</si>
  <si>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</si>
  <si>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</si>
  <si>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</si>
  <si>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</si>
  <si>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</si>
  <si>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</si>
  <si>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</si>
  <si>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</si>
  <si>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</si>
  <si>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</si>
  <si>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</si>
  <si>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</si>
  <si>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</si>
  <si>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</si>
  <si>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</si>
  <si>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</si>
  <si>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</si>
  <si>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</si>
  <si>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</si>
  <si>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</si>
  <si>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</si>
  <si>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</si>
  <si>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</si>
  <si>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</si>
  <si>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</si>
  <si>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</si>
  <si>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</si>
  <si>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</si>
  <si>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</si>
  <si>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</si>
  <si>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</si>
  <si>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</si>
  <si>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</si>
  <si>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</si>
  <si>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</si>
  <si>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</si>
  <si>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</si>
  <si>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</si>
  <si>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</si>
  <si>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</si>
  <si>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</si>
  <si>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</si>
  <si>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</si>
  <si>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</si>
  <si>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</si>
  <si>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</si>
  <si>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</si>
  <si>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</si>
  <si>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</si>
  <si>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</si>
  <si>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</si>
  <si>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</si>
  <si>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</si>
  <si>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</si>
  <si>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</si>
  <si>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</si>
  <si>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</si>
  <si>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</si>
  <si>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</si>
  <si>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</si>
  <si>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</si>
  <si>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</si>
  <si>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</si>
  <si>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</si>
  <si>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</si>
  <si>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</si>
  <si>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</si>
  <si>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</si>
  <si>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</si>
  <si>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</si>
  <si>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</si>
  <si>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</si>
  <si>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</si>
  <si>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</si>
  <si>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</si>
  <si>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</si>
  <si>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</si>
  <si>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</si>
  <si>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</si>
  <si>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</si>
  <si>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</si>
  <si>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</si>
  <si>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</si>
  <si>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</si>
  <si>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</si>
  <si>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</si>
  <si>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</si>
  <si>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</si>
  <si>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</si>
  <si>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</si>
  <si>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</si>
  <si>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</si>
  <si>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</si>
  <si>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</si>
  <si>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</si>
  <si>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</si>
  <si>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</si>
  <si>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</si>
  <si>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</si>
  <si>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</si>
  <si>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</si>
  <si>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</si>
  <si>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</si>
  <si>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</si>
  <si>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</si>
  <si>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</si>
  <si>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</si>
  <si>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</si>
  <si>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</si>
  <si>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</si>
  <si>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</si>
  <si>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</si>
  <si>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</si>
  <si>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</si>
  <si>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</si>
  <si>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</si>
  <si>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</si>
  <si>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</si>
  <si>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</si>
  <si>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</si>
  <si>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</si>
  <si>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</si>
  <si>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</si>
  <si>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</si>
  <si>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</si>
  <si>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</si>
  <si>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</si>
  <si>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</si>
  <si>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</si>
  <si>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</si>
  <si>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</si>
  <si>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</si>
  <si>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</si>
  <si>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</si>
  <si>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</si>
  <si>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</si>
  <si>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</si>
  <si>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</si>
  <si>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</si>
  <si>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</si>
  <si>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</si>
  <si>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</si>
  <si>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</si>
  <si>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</si>
  <si>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</si>
  <si>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</si>
  <si>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</si>
  <si>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</si>
  <si>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</si>
  <si>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</si>
  <si>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</si>
  <si>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</si>
  <si>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</si>
  <si>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</si>
  <si>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</si>
  <si>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</si>
  <si>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</si>
  <si>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</si>
  <si>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</si>
  <si>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</si>
  <si>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</si>
  <si>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</si>
  <si>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</si>
  <si>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</si>
  <si>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</si>
  <si>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</si>
  <si>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</si>
  <si>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</si>
  <si>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</si>
  <si>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</si>
  <si>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</si>
  <si>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</si>
  <si>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</si>
  <si>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</si>
  <si>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</si>
  <si>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</si>
  <si>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</si>
  <si>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</si>
  <si>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</si>
  <si>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</si>
  <si>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</si>
  <si>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</si>
  <si>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</si>
  <si>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</si>
  <si>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</si>
  <si>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</si>
  <si>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</si>
  <si>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</si>
  <si>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</si>
  <si>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</si>
  <si>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</si>
  <si>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</si>
  <si>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</si>
  <si>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</si>
  <si>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</si>
  <si>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</si>
  <si>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</si>
  <si>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</si>
  <si>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</si>
  <si>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</si>
  <si>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</si>
  <si>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</si>
  <si>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</si>
  <si>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</si>
  <si>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</si>
  <si>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</si>
  <si>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</si>
  <si>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</si>
  <si>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</si>
  <si>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</si>
  <si>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</si>
  <si>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</si>
  <si>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</si>
  <si>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</si>
  <si>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</si>
  <si>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</si>
  <si>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</si>
  <si>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</si>
  <si>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</si>
  <si>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</si>
  <si>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</si>
  <si>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</si>
  <si>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</si>
  <si>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</si>
  <si>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</si>
  <si>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</si>
  <si>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</si>
  <si>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</si>
  <si>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</si>
  <si>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</si>
  <si>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</si>
  <si>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</si>
  <si>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</si>
  <si>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</si>
  <si>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</si>
  <si>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</si>
  <si>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</si>
  <si>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</si>
  <si>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</si>
  <si>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</si>
  <si>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</si>
  <si>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</si>
  <si>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</si>
  <si>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</si>
  <si>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</si>
  <si>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</si>
  <si>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</si>
  <si>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</si>
  <si>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</si>
  <si>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</si>
  <si>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</si>
  <si>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</si>
  <si>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</si>
  <si>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</si>
  <si>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</si>
  <si>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</si>
  <si>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</si>
  <si>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</si>
  <si>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</si>
  <si>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</si>
  <si>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</si>
  <si>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</si>
  <si>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</si>
  <si>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</si>
  <si>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</si>
  <si>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</si>
  <si>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</si>
  <si>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</si>
  <si>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</si>
  <si>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</si>
  <si>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</si>
  <si>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</si>
  <si>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</si>
  <si>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</si>
  <si>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</si>
  <si>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</si>
  <si>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</si>
  <si>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</si>
  <si>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</si>
  <si>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</si>
  <si>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</si>
  <si>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</si>
  <si>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</si>
  <si>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</si>
  <si>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</si>
  <si>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</si>
  <si>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</si>
  <si>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</si>
  <si>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</si>
  <si>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</si>
  <si>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</si>
  <si>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</si>
  <si>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</si>
  <si>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</si>
  <si>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</si>
  <si>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</si>
  <si>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</si>
  <si>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</si>
  <si>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</si>
  <si>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</si>
  <si>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</si>
  <si>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</si>
  <si>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</si>
  <si>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</si>
  <si>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</si>
  <si>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</si>
  <si>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</si>
  <si>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</si>
  <si>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</si>
  <si>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</si>
  <si>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</si>
  <si>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</si>
  <si>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</si>
  <si>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</si>
  <si>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</si>
  <si>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</si>
  <si>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</si>
  <si>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</si>
  <si>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</si>
  <si>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</si>
  <si>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</si>
  <si>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</si>
  <si>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</si>
  <si>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</si>
  <si>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</si>
  <si>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</si>
  <si>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</si>
  <si>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</si>
  <si>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</si>
  <si>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</si>
  <si>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</si>
  <si>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</si>
  <si>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</si>
  <si>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</si>
  <si>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</si>
  <si>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</si>
  <si>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</si>
  <si>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</si>
  <si>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</si>
  <si>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</si>
  <si>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</si>
  <si>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</si>
  <si>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</si>
  <si>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</si>
  <si>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</si>
  <si>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</si>
  <si>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</si>
  <si>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</si>
  <si>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</si>
  <si>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</si>
  <si>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</si>
  <si>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</si>
  <si>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</si>
  <si>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</si>
  <si>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</si>
  <si>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</si>
  <si>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</si>
  <si>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</si>
  <si>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</si>
  <si>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</si>
  <si>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</si>
  <si>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</si>
  <si>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</si>
  <si>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</si>
  <si>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</si>
  <si>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</si>
  <si>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</si>
  <si>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</si>
  <si>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</si>
  <si>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</si>
  <si>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</si>
  <si>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</si>
  <si>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</si>
  <si>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</si>
  <si>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</si>
  <si>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</si>
  <si>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</si>
  <si>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</si>
  <si>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</si>
  <si>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</si>
  <si>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</si>
  <si>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</si>
  <si>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</si>
  <si>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</si>
  <si>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</si>
  <si>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</si>
  <si>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</si>
  <si>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</si>
  <si>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</si>
  <si>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</si>
  <si>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</si>
  <si>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</si>
  <si>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</si>
  <si>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</si>
  <si>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</si>
  <si>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</si>
  <si>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</si>
  <si>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</si>
  <si>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</si>
  <si>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</si>
  <si>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</si>
  <si>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</si>
  <si>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</si>
  <si>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</si>
  <si>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</si>
  <si>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</si>
  <si>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</si>
  <si>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</si>
  <si>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</si>
  <si>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</si>
  <si>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</si>
  <si>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</si>
  <si>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</si>
  <si>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</si>
  <si>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</si>
  <si>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</si>
  <si>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</si>
  <si>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</si>
  <si>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</si>
  <si>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</si>
  <si>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</si>
  <si>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</si>
  <si>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</si>
  <si>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</si>
  <si>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</si>
  <si>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</si>
  <si>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</si>
  <si>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</si>
  <si>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</si>
  <si>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</si>
  <si>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</si>
  <si>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</si>
  <si>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</si>
  <si>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</si>
  <si>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</si>
  <si>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</si>
  <si>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</si>
  <si>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</si>
  <si>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</si>
  <si>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</si>
  <si>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</si>
  <si>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</si>
  <si>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</si>
  <si>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</si>
  <si>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</si>
  <si>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</si>
  <si>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</si>
  <si>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</si>
  <si>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</si>
  <si>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</si>
  <si>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</si>
  <si>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</si>
  <si>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</si>
  <si>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</si>
  <si>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</si>
  <si>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</si>
  <si>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</si>
  <si>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</si>
  <si>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</si>
  <si>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</si>
  <si>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</si>
  <si>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</si>
  <si>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</si>
  <si>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</si>
  <si>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</si>
  <si>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</si>
  <si>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</si>
  <si>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</si>
  <si>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</si>
  <si>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</si>
  <si>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</si>
  <si>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</si>
  <si>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</si>
  <si>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</si>
  <si>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</si>
  <si>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</si>
  <si>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</si>
  <si>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</si>
  <si>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</si>
  <si>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</si>
  <si>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</si>
  <si>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</si>
  <si>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</si>
  <si>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</si>
  <si>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</si>
  <si>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</si>
  <si>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</si>
  <si>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</si>
  <si>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</si>
  <si>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</si>
  <si>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</si>
  <si>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</si>
  <si>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</si>
  <si>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</si>
  <si>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</si>
  <si>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</si>
  <si>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</si>
  <si>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</si>
  <si>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</si>
  <si>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</si>
  <si>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</si>
  <si>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</si>
  <si>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</si>
  <si>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</si>
  <si>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</si>
  <si>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</si>
  <si>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</si>
  <si>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</si>
  <si>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</si>
  <si>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</si>
  <si>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</si>
  <si>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</si>
  <si>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</si>
  <si>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</si>
  <si>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</si>
  <si>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</si>
  <si>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</si>
  <si>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</si>
  <si>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</si>
  <si>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</si>
  <si>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</si>
  <si>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</si>
  <si>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</si>
  <si>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</si>
  <si>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</si>
  <si>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</si>
  <si>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</si>
  <si>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</si>
  <si>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</si>
  <si>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</si>
  <si>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</si>
  <si>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</si>
  <si>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</si>
  <si>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</si>
  <si>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</si>
  <si>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</si>
  <si>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</si>
  <si>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</si>
  <si>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</si>
  <si>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</si>
  <si>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</si>
  <si>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</si>
  <si>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</si>
  <si>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</si>
  <si>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</si>
  <si>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</si>
  <si>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</si>
  <si>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</si>
  <si>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</si>
  <si>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</si>
  <si>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</si>
  <si>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</si>
  <si>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</si>
  <si>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</si>
  <si>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</si>
  <si>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</si>
  <si>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</si>
  <si>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</si>
  <si>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</si>
  <si>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</si>
  <si>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</si>
  <si>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</si>
  <si>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</si>
  <si>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</si>
  <si>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</si>
  <si>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</si>
  <si>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</si>
  <si>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</si>
  <si>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</si>
  <si>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</si>
  <si>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</si>
  <si>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</si>
  <si>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</si>
  <si>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</si>
  <si>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</si>
  <si>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</si>
  <si>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</si>
  <si>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</si>
  <si>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</si>
  <si>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</si>
  <si>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</si>
  <si>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</si>
  <si>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</si>
  <si>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</si>
  <si>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</si>
  <si>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</si>
  <si>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</si>
  <si>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</si>
  <si>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</si>
  <si>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</si>
  <si>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</si>
  <si>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</si>
  <si>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</si>
  <si>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</si>
  <si>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</si>
  <si>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</si>
  <si>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</si>
  <si>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</si>
  <si>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</si>
  <si>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</si>
  <si>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</si>
  <si>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</si>
  <si>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</si>
  <si>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</si>
  <si>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</si>
  <si>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</si>
  <si>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</si>
  <si>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</si>
  <si>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</si>
  <si>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</si>
  <si>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</si>
  <si>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</si>
  <si>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</si>
  <si>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</si>
  <si>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</si>
  <si>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</si>
  <si>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</si>
  <si>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</si>
  <si>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</si>
  <si>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</si>
  <si>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</si>
  <si>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</si>
  <si>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</si>
  <si>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</si>
  <si>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</si>
  <si>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</si>
  <si>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</si>
  <si>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</si>
  <si>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</si>
  <si>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</si>
  <si>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</si>
  <si>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</si>
  <si>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</si>
  <si>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</si>
  <si>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</si>
  <si>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</si>
  <si>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</si>
  <si>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</si>
  <si>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</si>
  <si>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</si>
  <si>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</si>
  <si>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</si>
  <si>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</si>
  <si>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</si>
  <si>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</si>
  <si>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</si>
  <si>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</si>
  <si>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</si>
  <si>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</si>
  <si>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</si>
  <si>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</si>
  <si>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</si>
  <si>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</si>
  <si>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</si>
  <si>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</si>
  <si>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</si>
  <si>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</si>
  <si>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</si>
  <si>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</si>
  <si>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</si>
  <si>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</si>
  <si>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</si>
  <si>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</si>
  <si>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</si>
  <si>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</si>
  <si>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</si>
  <si>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</si>
  <si>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</si>
  <si>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</si>
  <si>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</si>
  <si>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</si>
  <si>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</si>
  <si>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</si>
  <si>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</si>
  <si>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</si>
  <si>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</si>
  <si>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</si>
  <si>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</si>
  <si>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</si>
  <si>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</si>
  <si>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</si>
  <si>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</si>
  <si>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</si>
  <si>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</si>
  <si>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</si>
  <si>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</si>
  <si>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</si>
  <si>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</si>
  <si>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</si>
  <si>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</si>
  <si>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</si>
  <si>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</si>
  <si>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</si>
  <si>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</si>
  <si>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</si>
  <si>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</si>
  <si>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</si>
  <si>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</si>
  <si>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</si>
  <si>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</si>
  <si>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</si>
  <si>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</si>
  <si>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</si>
  <si>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</si>
  <si>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</si>
  <si>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</si>
  <si>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</si>
  <si>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</si>
  <si>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</si>
  <si>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</si>
  <si>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</si>
  <si>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</si>
  <si>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</si>
  <si>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</si>
  <si>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</si>
  <si>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</si>
  <si>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</si>
  <si>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</si>
  <si>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</si>
  <si>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</si>
  <si>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</si>
  <si>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</si>
  <si>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</si>
  <si>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</si>
  <si>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</si>
  <si>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</si>
  <si>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</si>
  <si>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</si>
  <si>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</si>
  <si>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</si>
  <si>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</si>
  <si>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</si>
  <si>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</si>
  <si>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</si>
  <si>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</si>
  <si>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</si>
  <si>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</si>
  <si>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</si>
  <si>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</si>
  <si>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</si>
  <si>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</si>
  <si>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</si>
  <si>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</si>
  <si>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</si>
  <si>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</si>
  <si>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</si>
  <si>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</si>
  <si>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</si>
  <si>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</si>
  <si>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</si>
  <si>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</si>
  <si>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</si>
  <si>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</si>
  <si>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</si>
  <si>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</si>
  <si>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</si>
  <si>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</si>
  <si>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</si>
  <si>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</si>
  <si>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</si>
  <si>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</si>
  <si>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</si>
  <si>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</si>
  <si>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</si>
  <si>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</si>
  <si>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</si>
  <si>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</si>
  <si>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</si>
  <si>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</si>
  <si>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</si>
  <si>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</si>
  <si>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</si>
  <si>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</si>
  <si>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</si>
  <si>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</si>
  <si>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</si>
  <si>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</si>
  <si>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</si>
  <si>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</si>
  <si>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</si>
  <si>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</si>
  <si>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</si>
  <si>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</si>
  <si>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</si>
  <si>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</si>
  <si>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</si>
  <si>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</si>
  <si>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</si>
  <si>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</si>
  <si>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</si>
  <si>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</si>
  <si>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</si>
  <si>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</si>
  <si>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</si>
  <si>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</si>
  <si>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</si>
  <si>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</si>
  <si>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</si>
  <si>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</si>
  <si>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</si>
  <si>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</si>
  <si>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</si>
  <si>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</si>
  <si>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</si>
  <si>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</si>
  <si>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</si>
  <si>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</si>
  <si>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</si>
  <si>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</si>
  <si>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</si>
  <si>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</si>
  <si>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</si>
  <si>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</si>
  <si>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</si>
  <si>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</si>
  <si>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</si>
  <si>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</si>
  <si>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</si>
  <si>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</si>
  <si>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</si>
  <si>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</si>
  <si>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</si>
  <si>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</si>
  <si>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</si>
  <si>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</si>
  <si>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</si>
  <si>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</si>
  <si>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</si>
  <si>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</si>
  <si>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</si>
  <si>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</si>
  <si>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</si>
  <si>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</si>
  <si>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</si>
  <si>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</si>
  <si>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</si>
  <si>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</si>
  <si>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</si>
  <si>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</si>
  <si>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</si>
  <si>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</si>
  <si>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</si>
  <si>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</si>
  <si>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</si>
  <si>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</si>
  <si>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</si>
  <si>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</si>
  <si>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</si>
  <si>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</si>
  <si>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</si>
  <si>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</si>
  <si>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</si>
  <si>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</si>
  <si>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</si>
  <si>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</si>
  <si>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</si>
  <si>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</si>
  <si>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</si>
  <si>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</si>
  <si>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</si>
  <si>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</si>
  <si>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</si>
  <si>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</si>
  <si>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</si>
  <si>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</si>
  <si>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</si>
  <si>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</si>
  <si>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</si>
  <si>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</si>
  <si>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</si>
  <si>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</si>
  <si>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</si>
  <si>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</si>
  <si>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</si>
  <si>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</si>
  <si>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</si>
  <si>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</si>
  <si>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</si>
  <si>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</si>
  <si>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</si>
  <si>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</si>
  <si>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</si>
  <si>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</si>
  <si>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</si>
  <si>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</si>
  <si>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</si>
  <si>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</si>
  <si>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</si>
  <si>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</si>
  <si>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</si>
  <si>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</si>
  <si>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</si>
  <si>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</si>
  <si>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</si>
  <si>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</si>
  <si>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</si>
  <si>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</si>
  <si>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</si>
  <si>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</si>
  <si>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</si>
  <si>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</si>
  <si>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</si>
  <si>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</si>
  <si>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</si>
  <si>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</si>
  <si>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</si>
  <si>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</si>
  <si>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</si>
  <si>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</si>
  <si>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</si>
  <si>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</si>
  <si>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</si>
  <si>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</si>
  <si>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</si>
  <si>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</si>
  <si>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</si>
  <si>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</si>
  <si>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</si>
  <si>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</si>
  <si>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</si>
  <si>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</si>
  <si>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</si>
  <si>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</si>
  <si>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</si>
  <si>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</si>
  <si>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</si>
  <si>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</si>
  <si>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</si>
  <si>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</si>
  <si>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</si>
  <si>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</si>
  <si>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</si>
  <si>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</si>
  <si>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</si>
  <si>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</si>
  <si>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</si>
  <si>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</si>
  <si>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</si>
  <si>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</si>
  <si>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</si>
  <si>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</si>
  <si>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</si>
  <si>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</si>
  <si>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</si>
  <si>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</si>
  <si>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</si>
  <si>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</si>
  <si>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</si>
  <si>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</si>
  <si>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</si>
  <si>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</si>
  <si>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</si>
  <si>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</si>
  <si>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</si>
  <si>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</si>
  <si>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</si>
  <si>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</si>
  <si>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</si>
  <si>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</si>
  <si>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</si>
  <si>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</si>
  <si>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</si>
  <si>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</si>
  <si>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</si>
  <si>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</si>
  <si>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</si>
  <si>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</si>
  <si>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</si>
  <si>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</si>
  <si>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</si>
  <si>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</si>
  <si>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</si>
  <si>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</si>
  <si>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</si>
  <si>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</si>
  <si>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</si>
  <si>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</si>
  <si>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</si>
  <si>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</si>
  <si>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</si>
  <si>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</si>
  <si>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</si>
  <si>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</si>
  <si>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</si>
  <si>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</si>
  <si>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</si>
  <si>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</si>
  <si>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</si>
  <si>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</si>
  <si>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</si>
  <si>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</si>
  <si>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</si>
  <si>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</si>
  <si>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</si>
  <si>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</si>
  <si>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</si>
  <si>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</si>
  <si>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</si>
  <si>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</si>
  <si>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</si>
  <si>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</si>
  <si>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</si>
  <si>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</si>
  <si>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</si>
  <si>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</si>
  <si>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</si>
  <si>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</si>
  <si>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</si>
  <si>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</si>
  <si>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</si>
  <si>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</si>
  <si>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</si>
  <si>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</si>
  <si>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</si>
  <si>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</si>
  <si>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</si>
  <si>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</si>
  <si>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</si>
  <si>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</si>
  <si>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</si>
  <si>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</si>
  <si>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</si>
  <si>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</si>
  <si>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</si>
  <si>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</si>
  <si>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</si>
  <si>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</si>
  <si>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</si>
  <si>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</si>
  <si>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</si>
  <si>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</si>
  <si>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</si>
  <si>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</si>
  <si>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</si>
  <si>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</si>
  <si>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</si>
  <si>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</si>
  <si>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</si>
  <si>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</si>
  <si>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</si>
  <si>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</si>
  <si>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</si>
  <si>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</si>
  <si>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</si>
  <si>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</si>
  <si>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</si>
  <si>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</si>
  <si>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</si>
  <si>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</si>
  <si>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</si>
  <si>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</si>
  <si>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</si>
  <si>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</si>
  <si>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</si>
  <si>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</si>
  <si>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</si>
  <si>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</si>
  <si>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</si>
  <si>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</si>
  <si>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</si>
  <si>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</si>
  <si>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</si>
  <si>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</si>
  <si>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</si>
  <si>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</si>
  <si>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</si>
  <si>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</si>
  <si>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</si>
  <si>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</si>
  <si>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</si>
  <si>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</si>
  <si>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</si>
  <si>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</si>
  <si>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</si>
  <si>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</si>
  <si>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</si>
  <si>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</si>
  <si>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</si>
  <si>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</si>
  <si>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</si>
  <si>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</si>
  <si>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</si>
  <si>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</si>
  <si>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</si>
  <si>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</si>
  <si>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</si>
  <si>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</si>
  <si>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</si>
  <si>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</si>
  <si>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</si>
  <si>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</si>
  <si>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</si>
  <si>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</si>
  <si>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</si>
  <si>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</si>
  <si>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</si>
  <si>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</si>
  <si>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</si>
  <si>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</si>
  <si>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</si>
  <si>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</si>
  <si>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</si>
  <si>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</si>
  <si>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</si>
  <si>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</si>
  <si>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</si>
  <si>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</si>
  <si>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</si>
  <si>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</si>
  <si>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</si>
  <si>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</si>
  <si>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</si>
  <si>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</si>
  <si>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</si>
  <si>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</si>
  <si>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</si>
  <si>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</si>
  <si>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</si>
  <si>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</si>
  <si>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</si>
  <si>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</si>
  <si>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</si>
  <si>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</si>
  <si>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</si>
  <si>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</si>
  <si>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</si>
  <si>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</si>
  <si>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</si>
  <si>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</si>
  <si>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</si>
  <si>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</si>
  <si>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</si>
  <si>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</si>
  <si>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</si>
  <si>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</si>
  <si>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</si>
  <si>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</si>
  <si>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</si>
  <si>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</si>
  <si>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</si>
  <si>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</si>
  <si>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</si>
  <si>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</si>
  <si>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</si>
  <si>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</si>
  <si>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</si>
  <si>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</si>
  <si>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</si>
  <si>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</si>
  <si>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</si>
  <si>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</si>
  <si>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</si>
  <si>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</si>
  <si>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</si>
  <si>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</si>
  <si>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</si>
  <si>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</si>
  <si>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</si>
  <si>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</si>
  <si>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</si>
  <si>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</si>
  <si>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</si>
  <si>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</si>
  <si>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</si>
  <si>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</si>
  <si>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</si>
  <si>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</si>
  <si>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</si>
  <si>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</si>
  <si>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</si>
  <si>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</si>
  <si>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</si>
  <si>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</si>
  <si>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</si>
  <si>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</si>
  <si>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</si>
  <si>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</si>
  <si>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</si>
  <si>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</si>
  <si>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</si>
  <si>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</si>
  <si>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</si>
  <si>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</si>
  <si>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</si>
  <si>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</si>
  <si>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</si>
  <si>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</si>
  <si>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</si>
  <si>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</si>
  <si>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</si>
  <si>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</si>
  <si>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</si>
  <si>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</si>
  <si>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</si>
  <si>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</si>
  <si>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</si>
  <si>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</si>
  <si>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</si>
  <si>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</si>
  <si>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</si>
  <si>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</si>
  <si>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</si>
  <si>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</si>
  <si>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</si>
  <si>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</si>
  <si>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</si>
  <si>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</si>
  <si>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</si>
  <si>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</si>
  <si>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</si>
  <si>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</si>
  <si>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</si>
  <si>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</si>
  <si>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</si>
  <si>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</si>
  <si>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</si>
  <si>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</si>
  <si>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</si>
  <si>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</si>
  <si>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</si>
  <si>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</si>
  <si>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</si>
  <si>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</si>
  <si>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</si>
  <si>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</si>
  <si>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</si>
  <si>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</si>
  <si>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</si>
  <si>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</si>
  <si>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</si>
  <si>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</si>
  <si>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</si>
  <si>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</si>
  <si>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</si>
  <si>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</si>
  <si>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</si>
  <si>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</si>
  <si>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</si>
  <si>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</si>
  <si>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</si>
  <si>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</si>
  <si>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</si>
  <si>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</si>
  <si>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</si>
  <si>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</si>
  <si>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</si>
  <si>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</si>
  <si>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</si>
  <si>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</si>
  <si>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</si>
  <si>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</si>
  <si>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</si>
  <si>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</si>
  <si>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</si>
  <si>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</si>
  <si>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</si>
  <si>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</si>
  <si>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</si>
  <si>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</si>
  <si>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</si>
  <si>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</si>
  <si>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</si>
  <si>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</si>
  <si>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</si>
  <si>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</si>
  <si>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</si>
  <si>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</si>
  <si>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</si>
  <si>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</si>
  <si>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</si>
  <si>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</si>
  <si>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</si>
  <si>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</si>
  <si>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</si>
  <si>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</si>
  <si>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</si>
  <si>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</si>
  <si>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</si>
  <si>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</si>
  <si>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</si>
  <si>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</si>
  <si>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</si>
  <si>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</si>
  <si>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</si>
  <si>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</si>
  <si>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</si>
  <si>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</si>
  <si>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</si>
  <si>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</si>
  <si>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</si>
  <si>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</si>
  <si>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</si>
  <si>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</si>
  <si>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</si>
  <si>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</si>
  <si>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</si>
  <si>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</si>
  <si>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</si>
  <si>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</si>
  <si>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</si>
  <si>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</si>
  <si>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</si>
  <si>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</si>
  <si>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</si>
  <si>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</si>
  <si>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</si>
  <si>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</si>
  <si>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</si>
  <si>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</si>
  <si>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</si>
  <si>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</si>
  <si>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</si>
  <si>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</si>
  <si>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</si>
  <si>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</si>
  <si>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</si>
  <si>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</si>
  <si>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</si>
  <si>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</si>
  <si>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</si>
  <si>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</si>
  <si>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</si>
  <si>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</si>
  <si>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</si>
  <si>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</si>
  <si>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</si>
  <si>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</si>
  <si>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</si>
  <si>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</si>
  <si>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</si>
  <si>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</si>
  <si>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</si>
  <si>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</si>
  <si>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</si>
  <si>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</si>
  <si>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</si>
  <si>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</si>
  <si>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</si>
  <si>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</si>
  <si>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</si>
  <si>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</si>
  <si>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</si>
  <si>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</si>
  <si>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</si>
  <si>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</si>
  <si>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</si>
  <si>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</si>
  <si>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</si>
  <si>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</si>
  <si>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</si>
  <si>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</si>
  <si>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</si>
  <si>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</si>
  <si>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</si>
  <si>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</si>
  <si>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</si>
  <si>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</si>
  <si>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</si>
  <si>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</si>
  <si>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</si>
  <si>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</si>
  <si>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</si>
  <si>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</si>
  <si>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</si>
  <si>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</si>
  <si>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</si>
  <si>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</si>
  <si>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</si>
  <si>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</si>
  <si>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</si>
  <si>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</si>
  <si>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</si>
  <si>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</si>
  <si>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</si>
  <si>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</si>
  <si>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</si>
  <si>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</si>
  <si>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</si>
  <si>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</si>
  <si>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</si>
  <si>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</si>
  <si>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</si>
  <si>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</si>
  <si>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</si>
  <si>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</si>
  <si>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</si>
  <si>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</si>
  <si>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</si>
  <si>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</si>
  <si>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</si>
  <si>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</si>
  <si>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</si>
  <si>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</si>
  <si>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</si>
  <si>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</si>
  <si>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</si>
  <si>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</si>
  <si>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</si>
  <si>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</si>
  <si>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</si>
  <si>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</si>
  <si>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</si>
  <si>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</si>
  <si>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</si>
  <si>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</si>
  <si>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</si>
  <si>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</si>
  <si>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</si>
  <si>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</si>
  <si>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</si>
  <si>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</si>
  <si>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</si>
  <si>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</si>
  <si>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</si>
  <si>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</si>
  <si>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</si>
  <si>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</si>
  <si>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</si>
  <si>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</si>
  <si>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</si>
  <si>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</si>
  <si>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</si>
  <si>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</si>
  <si>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</si>
  <si>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</si>
  <si>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</si>
  <si>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</si>
  <si>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</si>
  <si>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</si>
  <si>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</si>
  <si>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</si>
  <si>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</si>
  <si>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</si>
  <si>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</si>
  <si>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</si>
  <si>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</si>
  <si>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</si>
  <si>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</si>
  <si>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</si>
  <si>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</si>
  <si>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</si>
  <si>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</si>
  <si>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</si>
  <si>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</si>
  <si>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</si>
  <si>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</si>
  <si>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</si>
  <si>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</si>
  <si>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</si>
  <si>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</si>
  <si>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</si>
  <si>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</si>
  <si>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</si>
  <si>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</si>
  <si>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</si>
  <si>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</si>
  <si>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</si>
  <si>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</si>
  <si>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</si>
  <si>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</si>
  <si>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</si>
  <si>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</si>
  <si>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</si>
  <si>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</si>
  <si>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</si>
  <si>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</si>
  <si>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</si>
  <si>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</si>
  <si>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</si>
  <si>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</si>
  <si>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</si>
  <si>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</si>
  <si>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</si>
  <si>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</si>
  <si>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</si>
  <si>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</si>
  <si>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</si>
  <si>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</si>
  <si>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</si>
  <si>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</si>
  <si>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</si>
  <si>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</si>
  <si>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</si>
  <si>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</si>
  <si>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</si>
  <si>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</si>
  <si>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</si>
  <si>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</si>
  <si>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</si>
  <si>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</si>
  <si>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</si>
  <si>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</si>
  <si>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</si>
  <si>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</si>
  <si>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</si>
  <si>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</si>
  <si>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</si>
  <si>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</si>
  <si>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</si>
  <si>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</si>
  <si>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</si>
  <si>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</si>
  <si>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</si>
  <si>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</si>
  <si>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</si>
  <si>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</si>
  <si>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</si>
  <si>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</si>
  <si>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</si>
  <si>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</si>
  <si>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</si>
  <si>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</si>
  <si>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</si>
  <si>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</si>
  <si>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</si>
  <si>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</si>
  <si>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</si>
  <si>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</si>
  <si>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</si>
  <si>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</si>
  <si>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</si>
  <si>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</si>
  <si>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</si>
  <si>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</si>
  <si>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</si>
  <si>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</si>
  <si>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</si>
  <si>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</si>
  <si>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</si>
  <si>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</si>
  <si>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</si>
  <si>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</si>
  <si>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</si>
  <si>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</si>
  <si>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</si>
  <si>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</si>
  <si>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</si>
  <si>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</si>
  <si>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</si>
  <si>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</si>
  <si>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</si>
  <si>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</si>
  <si>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</si>
  <si>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</si>
  <si>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</si>
  <si>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</si>
  <si>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</si>
  <si>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</si>
  <si>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</si>
  <si>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</si>
  <si>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</si>
  <si>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</si>
  <si>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</si>
  <si>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</si>
  <si>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</si>
  <si>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</si>
  <si>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</si>
  <si>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</si>
  <si>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</si>
  <si>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</si>
  <si>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</si>
  <si>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</si>
  <si>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</si>
  <si>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</si>
  <si>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</si>
  <si>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</si>
  <si>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</si>
  <si>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</si>
  <si>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</si>
  <si>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</si>
  <si>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</si>
  <si>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</si>
  <si>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</si>
  <si>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</si>
  <si>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</si>
  <si>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</si>
  <si>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</si>
  <si>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</si>
  <si>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</si>
  <si>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</si>
  <si>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</si>
  <si>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</si>
  <si>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</si>
  <si>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</si>
  <si>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</si>
  <si>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</si>
  <si>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</si>
  <si>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</si>
  <si>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</si>
  <si>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</si>
  <si>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</si>
  <si>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</si>
  <si>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</si>
  <si>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</si>
  <si>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</si>
  <si>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</si>
  <si>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</si>
  <si>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</si>
  <si>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</si>
  <si>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</si>
  <si>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</si>
  <si>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</si>
  <si>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</si>
  <si>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</si>
  <si>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</si>
  <si>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</si>
  <si>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</si>
  <si>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</si>
  <si>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</si>
  <si>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</si>
  <si>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</si>
  <si>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</si>
  <si>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</si>
  <si>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</si>
  <si>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</si>
  <si>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</si>
  <si>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</si>
  <si>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</si>
  <si>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</si>
  <si>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</si>
  <si>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</si>
  <si>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</si>
  <si>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</si>
  <si>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</si>
  <si>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</si>
  <si>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</si>
  <si>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</si>
  <si>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</si>
  <si>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</si>
  <si>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</si>
  <si>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</si>
  <si>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</si>
  <si>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</si>
  <si>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</si>
  <si>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</si>
  <si>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</si>
  <si>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</si>
  <si>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</si>
  <si>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</si>
  <si>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</si>
  <si>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</si>
  <si>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</si>
  <si>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</si>
  <si>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</si>
  <si>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</si>
  <si>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</si>
  <si>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</si>
  <si>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</si>
  <si>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</si>
  <si>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</si>
  <si>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</si>
  <si>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</si>
  <si>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</si>
  <si>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</si>
  <si>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</si>
  <si>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</si>
  <si>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</si>
  <si>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</si>
  <si>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</si>
  <si>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</si>
  <si>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</si>
  <si>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</si>
  <si>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</si>
  <si>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</si>
  <si>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</si>
  <si>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</si>
  <si>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</si>
  <si>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</si>
  <si>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</si>
  <si>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</si>
  <si>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</si>
  <si>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</si>
  <si>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</si>
  <si>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</si>
  <si>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</si>
  <si>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</si>
  <si>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</si>
  <si>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</si>
  <si>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</si>
  <si>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</si>
  <si>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</si>
  <si>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</si>
  <si>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</si>
  <si>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</si>
  <si>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</si>
  <si>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</si>
  <si>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</si>
  <si>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</si>
  <si>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</si>
  <si>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</si>
  <si>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</si>
  <si>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</si>
  <si>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</si>
  <si>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</si>
  <si>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</si>
  <si>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</si>
  <si>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</si>
  <si>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</si>
  <si>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</si>
  <si>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</si>
  <si>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</si>
  <si>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</si>
  <si>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</si>
  <si>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</si>
  <si>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</si>
  <si>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</si>
  <si>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</si>
  <si>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</si>
  <si>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</si>
  <si>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</si>
  <si>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</si>
  <si>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</si>
  <si>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</si>
  <si>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</si>
  <si>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</si>
  <si>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</si>
  <si>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</si>
  <si>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</si>
  <si>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</si>
  <si>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</si>
  <si>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</si>
  <si>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</si>
  <si>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</si>
  <si>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</si>
  <si>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</si>
  <si>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</si>
  <si>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</si>
  <si>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</si>
  <si>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</si>
  <si>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</si>
  <si>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</si>
  <si>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</si>
  <si>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</si>
  <si>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</si>
  <si>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</si>
  <si>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</si>
  <si>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</si>
  <si>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</si>
  <si>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</si>
  <si>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</si>
  <si>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</si>
  <si>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</si>
  <si>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</si>
  <si>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</si>
  <si>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</si>
  <si>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</si>
  <si>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</si>
  <si>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</si>
  <si>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</si>
  <si>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</si>
  <si>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</si>
  <si>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</si>
  <si>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</si>
  <si>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</si>
  <si>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</si>
  <si>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</si>
  <si>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</si>
  <si>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</si>
  <si>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</si>
  <si>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</si>
  <si>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</si>
  <si>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</si>
  <si>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</si>
  <si>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</si>
  <si>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</si>
  <si>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</si>
  <si>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</si>
  <si>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</si>
  <si>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</si>
  <si>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</si>
  <si>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</si>
  <si>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</si>
  <si>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</si>
  <si>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</si>
  <si>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</si>
  <si>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</si>
  <si>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</si>
  <si>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</si>
  <si>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</si>
  <si>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</si>
  <si>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</si>
  <si>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</si>
  <si>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</si>
  <si>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</si>
  <si>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</si>
  <si>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</si>
  <si>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</si>
  <si>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</si>
  <si>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</si>
  <si>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</si>
  <si>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</si>
  <si>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</si>
  <si>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</si>
  <si>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</si>
  <si>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</si>
  <si>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</si>
  <si>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</si>
  <si>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</si>
  <si>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</si>
  <si>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</si>
  <si>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</si>
  <si>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</si>
  <si>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</si>
  <si>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</si>
  <si>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</si>
  <si>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</si>
  <si>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</si>
  <si>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</si>
  <si>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</si>
  <si>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</si>
  <si>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</si>
  <si>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</si>
  <si>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</si>
  <si>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</si>
  <si>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</si>
  <si>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</si>
  <si>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</si>
  <si>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</si>
  <si>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</si>
  <si>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</si>
  <si>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</si>
  <si>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</si>
  <si>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</si>
  <si>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</si>
  <si>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</si>
  <si>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</si>
  <si>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</si>
  <si>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</si>
  <si>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</si>
  <si>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</si>
  <si>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</si>
  <si>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</si>
  <si>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</si>
  <si>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</si>
  <si>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</si>
  <si>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</si>
  <si>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</si>
  <si>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</si>
  <si>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</si>
  <si>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</si>
  <si>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</si>
  <si>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</si>
  <si>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</si>
  <si>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</si>
  <si>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</si>
  <si>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</si>
  <si>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</si>
  <si>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</si>
  <si>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</si>
  <si>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</si>
  <si>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</si>
  <si>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</si>
  <si>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</si>
  <si>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</si>
  <si>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</si>
  <si>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</si>
  <si>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</si>
  <si>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</si>
  <si>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</si>
  <si>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</si>
  <si>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</si>
  <si>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</si>
  <si>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</si>
  <si>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</si>
  <si>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</si>
  <si>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</si>
  <si>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</si>
  <si>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</si>
  <si>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</si>
  <si>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</si>
  <si>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</si>
  <si>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</si>
  <si>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</si>
  <si>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</si>
  <si>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</si>
  <si>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</si>
  <si>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</si>
  <si>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</si>
  <si>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</si>
  <si>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</si>
  <si>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</si>
  <si>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</si>
  <si>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</si>
  <si>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</si>
  <si>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</si>
  <si>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</si>
  <si>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</si>
  <si>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</si>
  <si>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</si>
  <si>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</si>
  <si>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</si>
  <si>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</si>
  <si>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</si>
  <si>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</si>
  <si>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</si>
  <si>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</si>
  <si>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</si>
  <si>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</si>
  <si>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</si>
  <si>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</si>
  <si>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</si>
  <si>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</si>
  <si>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</si>
  <si>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</si>
  <si>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</si>
  <si>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</si>
  <si>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</si>
  <si>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</si>
  <si>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</si>
  <si>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</si>
  <si>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</si>
  <si>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</si>
  <si>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</si>
  <si>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</si>
  <si>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</si>
  <si>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</si>
  <si>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</si>
  <si>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</si>
  <si>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</si>
  <si>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</si>
  <si>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</si>
  <si>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</si>
  <si>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</si>
  <si>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</si>
  <si>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</si>
  <si>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</si>
  <si>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</si>
  <si>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</si>
  <si>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</si>
  <si>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</si>
  <si>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</si>
  <si>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</si>
  <si>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</si>
  <si>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</si>
  <si>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</si>
  <si>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</si>
  <si>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</si>
  <si>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</si>
  <si>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</si>
  <si>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</si>
  <si>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</si>
  <si>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</si>
  <si>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</si>
  <si>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</si>
  <si>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</si>
  <si>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</si>
  <si>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</si>
  <si>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</si>
  <si>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</si>
  <si>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</si>
  <si>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</si>
  <si>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</si>
  <si>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</si>
  <si>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</si>
  <si>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</si>
  <si>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</si>
  <si>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</si>
  <si>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</si>
  <si>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</si>
  <si>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</si>
  <si>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</si>
  <si>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</si>
  <si>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</si>
  <si>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</si>
  <si>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</si>
  <si>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</si>
  <si>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</si>
  <si>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</si>
  <si>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</si>
  <si>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</si>
  <si>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</si>
  <si>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</si>
  <si>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</si>
  <si>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</si>
  <si>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</si>
  <si>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</si>
  <si>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</si>
  <si>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</si>
  <si>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</si>
  <si>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</si>
  <si>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</si>
  <si>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</si>
  <si>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</si>
  <si>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</si>
  <si>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</si>
  <si>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</si>
  <si>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</si>
  <si>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</si>
  <si>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</si>
  <si>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</si>
  <si>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</si>
  <si>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</si>
  <si>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</si>
  <si>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</si>
  <si>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</si>
  <si>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</si>
  <si>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</si>
  <si>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</si>
  <si>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</si>
  <si>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</si>
  <si>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</si>
  <si>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</si>
  <si>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</si>
  <si>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</si>
  <si>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</si>
  <si>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</si>
  <si>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</si>
  <si>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</si>
  <si>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</si>
  <si>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</si>
  <si>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</si>
  <si>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</si>
  <si>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</si>
  <si>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</si>
  <si>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</si>
  <si>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</si>
  <si>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</si>
  <si>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</si>
  <si>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</si>
  <si>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</si>
  <si>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</si>
  <si>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</si>
  <si>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</si>
  <si>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</si>
  <si>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</si>
  <si>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</si>
  <si>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</si>
  <si>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</si>
  <si>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</si>
  <si>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</si>
  <si>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</si>
  <si>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</si>
  <si>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</si>
  <si>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</si>
  <si>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</si>
  <si>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</si>
  <si>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</si>
  <si>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</si>
  <si>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</si>
  <si>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</si>
  <si>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</si>
  <si>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</si>
  <si>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</si>
  <si>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</si>
  <si>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</si>
  <si>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</si>
  <si>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</si>
  <si>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</si>
  <si>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</si>
  <si>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</si>
  <si>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</si>
  <si>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</si>
  <si>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</si>
  <si>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</si>
  <si>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</si>
  <si>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</si>
  <si>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</si>
  <si>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</si>
  <si>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</si>
  <si>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</si>
  <si>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</si>
  <si>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</si>
  <si>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</si>
  <si>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</si>
  <si>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</si>
  <si>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</si>
  <si>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</si>
  <si>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</si>
  <si>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</si>
  <si>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</si>
  <si>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</si>
  <si>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</si>
  <si>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</si>
  <si>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</si>
  <si>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</si>
  <si>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</si>
  <si>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</si>
  <si>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</si>
  <si>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</si>
  <si>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</si>
  <si>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</si>
  <si>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</si>
  <si>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</si>
  <si>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</si>
  <si>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</si>
  <si>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</si>
  <si>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</si>
  <si>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</si>
  <si>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</si>
  <si>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</si>
  <si>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</si>
  <si>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</si>
  <si>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</si>
  <si>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</si>
  <si>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</si>
  <si>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</si>
  <si>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</si>
  <si>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</si>
  <si>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</si>
  <si>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</si>
  <si>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</si>
  <si>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</si>
  <si>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</si>
  <si>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</si>
  <si>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</si>
  <si>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</si>
  <si>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</si>
  <si>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</si>
  <si>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</si>
  <si>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</si>
  <si>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</si>
  <si>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</si>
  <si>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</si>
  <si>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</si>
  <si>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</si>
  <si>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</si>
  <si>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</si>
  <si>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</si>
  <si>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</si>
  <si>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</si>
  <si>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</si>
  <si>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</si>
  <si>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</si>
  <si>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</si>
  <si>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</si>
  <si>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</si>
  <si>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</si>
  <si>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</si>
  <si>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</si>
  <si>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</si>
  <si>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</si>
  <si>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</si>
  <si>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</si>
  <si>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</si>
  <si>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</si>
  <si>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</si>
  <si>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</si>
  <si>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</si>
  <si>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</si>
  <si>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</si>
  <si>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</si>
  <si>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</si>
  <si>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</si>
  <si>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</si>
  <si>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</si>
  <si>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</si>
  <si>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</si>
  <si>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</si>
  <si>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</si>
  <si>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</si>
  <si>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</si>
  <si>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</si>
  <si>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</si>
  <si>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</si>
  <si>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</si>
  <si>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</si>
  <si>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</si>
  <si>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</si>
  <si>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</si>
  <si>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</si>
  <si>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</si>
  <si>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</si>
  <si>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</si>
  <si>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</si>
  <si>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</si>
  <si>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</si>
  <si>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</si>
  <si>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</si>
  <si>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</si>
  <si>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</si>
  <si>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</si>
  <si>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</si>
  <si>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</si>
  <si>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</si>
  <si>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</si>
  <si>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</si>
  <si>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</si>
  <si>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</si>
  <si>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</si>
  <si>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</si>
  <si>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</si>
  <si>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</si>
  <si>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</si>
  <si>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</si>
  <si>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</si>
  <si>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</si>
  <si>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</si>
  <si>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</si>
  <si>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</si>
  <si>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</si>
  <si>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</si>
  <si>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</si>
  <si>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</si>
  <si>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</si>
  <si>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</si>
  <si>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</si>
  <si>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</si>
  <si>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</si>
  <si>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</si>
  <si>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</si>
  <si>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</si>
  <si>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</si>
  <si>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</si>
  <si>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</si>
  <si>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</si>
  <si>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</si>
  <si>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</si>
  <si>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</si>
  <si>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</si>
  <si>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</si>
  <si>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</si>
  <si>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</si>
  <si>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</si>
  <si>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</si>
  <si>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</si>
  <si>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</si>
  <si>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</si>
  <si>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</si>
  <si>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</si>
  <si>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</si>
  <si>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</si>
  <si>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</si>
  <si>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</si>
  <si>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</si>
  <si>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</si>
  <si>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</si>
  <si>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</si>
  <si>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</si>
  <si>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</si>
  <si>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</si>
  <si>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</si>
  <si>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</si>
  <si>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</si>
  <si>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</si>
  <si>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</si>
  <si>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</si>
  <si>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</si>
  <si>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</si>
  <si>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</si>
  <si>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</si>
  <si>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</si>
  <si>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</si>
  <si>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</si>
  <si>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</si>
  <si>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</si>
  <si>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</si>
  <si>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</si>
  <si>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</si>
  <si>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</si>
  <si>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</si>
  <si>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</si>
  <si>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</si>
  <si>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</si>
  <si>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</si>
  <si>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</si>
  <si>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</si>
  <si>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</si>
  <si>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</si>
  <si>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</si>
  <si>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</si>
  <si>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</si>
  <si>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</si>
  <si>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</si>
  <si>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</si>
  <si>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</si>
  <si>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</si>
  <si>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</si>
  <si>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</si>
  <si>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</si>
  <si>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</si>
  <si>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</si>
  <si>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</si>
  <si>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</si>
  <si>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</si>
  <si>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</si>
  <si>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</si>
  <si>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</si>
  <si>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</si>
  <si>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</si>
  <si>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</si>
  <si>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</si>
  <si>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</si>
  <si>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</si>
  <si>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</si>
  <si>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</si>
  <si>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</si>
  <si>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</si>
  <si>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</si>
  <si>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</si>
  <si>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</si>
  <si>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</si>
  <si>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</si>
  <si>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</si>
  <si>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</si>
  <si>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</si>
  <si>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</si>
  <si>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</si>
  <si>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</si>
  <si>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</si>
  <si>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</si>
  <si>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</si>
  <si>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</si>
  <si>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</si>
  <si>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</si>
  <si>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</si>
  <si>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</si>
  <si>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</si>
  <si>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</si>
  <si>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</si>
  <si>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</si>
  <si>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</si>
  <si>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</si>
  <si>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</si>
  <si>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</si>
  <si>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</si>
  <si>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</si>
  <si>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</si>
  <si>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</si>
  <si>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</si>
  <si>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</si>
  <si>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</si>
  <si>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</si>
  <si>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</si>
  <si>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</si>
  <si>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</si>
  <si>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</si>
  <si>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</si>
  <si>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</si>
  <si>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</si>
  <si>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</si>
  <si>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</si>
  <si>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</si>
  <si>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</si>
  <si>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</si>
  <si>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</si>
  <si>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</si>
  <si>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</si>
  <si>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</si>
  <si>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</si>
  <si>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</si>
  <si>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</si>
  <si>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</si>
  <si>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</si>
  <si>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</si>
  <si>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</si>
  <si>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</si>
  <si>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</si>
  <si>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</si>
  <si>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</si>
  <si>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</si>
  <si>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</si>
  <si>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</si>
  <si>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</si>
  <si>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</si>
  <si>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</si>
  <si>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</si>
  <si>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</si>
  <si>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</si>
  <si>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</si>
  <si>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</si>
  <si>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</si>
  <si>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</si>
  <si>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</si>
  <si>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</si>
  <si>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</si>
  <si>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</si>
  <si>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</si>
  <si>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</si>
  <si>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</si>
  <si>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</si>
  <si>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</si>
  <si>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</si>
  <si>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</si>
  <si>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</si>
  <si>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</si>
  <si>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</si>
  <si>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</si>
  <si>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</si>
  <si>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</si>
  <si>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</si>
  <si>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</si>
  <si>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</si>
  <si>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</si>
  <si>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</si>
  <si>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</si>
  <si>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</si>
  <si>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</si>
  <si>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</si>
  <si>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</si>
  <si>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</si>
  <si>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</si>
  <si>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</si>
  <si>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</si>
  <si>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</si>
  <si>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</si>
  <si>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</si>
  <si>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</si>
  <si>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</si>
  <si>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</si>
  <si>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</si>
  <si>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</si>
  <si>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</si>
  <si>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</si>
  <si>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</si>
  <si>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</si>
  <si>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</si>
  <si>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</si>
  <si>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</si>
  <si>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</si>
  <si>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</si>
  <si>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</si>
  <si>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</si>
  <si>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</si>
  <si>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</si>
  <si>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</si>
  <si>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</si>
  <si>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</si>
  <si>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</si>
  <si>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</si>
  <si>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</si>
  <si>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</si>
  <si>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</si>
  <si>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</si>
  <si>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</si>
  <si>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</si>
  <si>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</si>
  <si>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</si>
  <si>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</si>
  <si>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</si>
  <si>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</si>
  <si>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</si>
  <si>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</si>
  <si>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</si>
  <si>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</si>
  <si>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</si>
  <si>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</si>
  <si>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</si>
  <si>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</si>
  <si>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</si>
  <si>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</si>
  <si>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</si>
  <si>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</si>
  <si>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</si>
  <si>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</si>
  <si>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</si>
  <si>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</si>
  <si>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</si>
  <si>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</si>
  <si>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</si>
  <si>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</si>
  <si>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</si>
  <si>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</si>
  <si>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</si>
  <si>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</si>
  <si>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</si>
  <si>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</si>
  <si>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</si>
  <si>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</si>
  <si>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</si>
  <si>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</si>
  <si>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</si>
  <si>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</si>
  <si>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</si>
  <si>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</si>
  <si>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</si>
  <si>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</si>
  <si>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</si>
  <si>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</si>
  <si>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</si>
  <si>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</si>
  <si>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</si>
  <si>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</si>
  <si>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</si>
  <si>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</si>
  <si>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</si>
  <si>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</si>
  <si>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</si>
  <si>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</si>
  <si>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</si>
  <si>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</si>
  <si>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</si>
  <si>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</si>
  <si>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</si>
  <si>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</si>
  <si>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</si>
  <si>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</si>
  <si>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</si>
  <si>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</si>
  <si>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</si>
  <si>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</si>
  <si>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</si>
  <si>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</si>
  <si>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</si>
  <si>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</si>
  <si>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</si>
  <si>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</si>
  <si>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</si>
  <si>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</si>
  <si>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</si>
  <si>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</si>
  <si>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</si>
  <si>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</si>
  <si>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</si>
  <si>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</si>
  <si>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</si>
  <si>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</si>
  <si>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</si>
  <si>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</si>
  <si>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</si>
  <si>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</si>
  <si>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</si>
  <si>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</si>
  <si>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</si>
  <si>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</si>
  <si>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</si>
  <si>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</si>
  <si>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</si>
  <si>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</si>
  <si>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</si>
  <si>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</si>
  <si>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</si>
  <si>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</si>
  <si>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</si>
  <si>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</si>
  <si>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</si>
  <si>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</si>
  <si>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</si>
  <si>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</si>
  <si>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</si>
  <si>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</si>
  <si>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</si>
  <si>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</si>
  <si>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</si>
  <si>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</si>
  <si>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</si>
  <si>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</si>
  <si>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</si>
  <si>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</si>
  <si>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</si>
  <si>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</si>
  <si>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</si>
  <si>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</si>
  <si>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</si>
  <si>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</si>
  <si>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</si>
  <si>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</si>
  <si>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</si>
  <si>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</si>
  <si>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</si>
  <si>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</si>
  <si>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</si>
  <si>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</si>
  <si>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</si>
  <si>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</si>
  <si>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</si>
  <si>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</si>
  <si>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</si>
  <si>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</si>
  <si>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</si>
  <si>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</si>
  <si>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</si>
  <si>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</si>
  <si>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</si>
  <si>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</si>
  <si>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</si>
  <si>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</si>
  <si>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</si>
  <si>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</si>
  <si>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</si>
  <si>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</si>
  <si>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</si>
  <si>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</si>
  <si>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</si>
  <si>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</si>
  <si>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</si>
  <si>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</si>
  <si>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</si>
  <si>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</si>
  <si>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</si>
  <si>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</si>
  <si>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</si>
  <si>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</si>
  <si>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</si>
  <si>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</si>
  <si>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</si>
  <si>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</si>
  <si>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</si>
  <si>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</si>
  <si>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</si>
  <si>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</si>
  <si>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</si>
  <si>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</si>
  <si>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</si>
  <si>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</si>
  <si>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</si>
  <si>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</si>
  <si>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</si>
  <si>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</si>
  <si>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</si>
  <si>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</si>
  <si>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</si>
  <si>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</si>
  <si>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</si>
  <si>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</si>
  <si>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</si>
  <si>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</si>
  <si>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</si>
  <si>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</si>
  <si>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</si>
  <si>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</si>
  <si>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</si>
  <si>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</si>
  <si>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</si>
  <si>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</si>
  <si>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</si>
  <si>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</si>
  <si>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</si>
  <si>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</si>
  <si>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</si>
  <si>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</si>
  <si>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</si>
  <si>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</si>
  <si>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</si>
  <si>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</si>
  <si>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</si>
  <si>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</si>
  <si>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</si>
  <si>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</si>
  <si>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</si>
  <si>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</si>
  <si>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</si>
  <si>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</si>
  <si>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</si>
  <si>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</si>
  <si>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</si>
  <si>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</si>
  <si>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</si>
  <si>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</si>
  <si>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</si>
  <si>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</si>
  <si>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</si>
  <si>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</si>
  <si>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</si>
  <si>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</si>
  <si>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</si>
  <si>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</si>
  <si>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</si>
  <si>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</si>
  <si>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</si>
  <si>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</si>
  <si>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</si>
  <si>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</si>
  <si>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</si>
  <si>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</si>
  <si>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</si>
  <si>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</si>
  <si>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</si>
  <si>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</si>
  <si>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</si>
  <si>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</si>
  <si>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</si>
  <si>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</si>
  <si>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</si>
  <si>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</si>
  <si>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</si>
  <si>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</si>
  <si>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</si>
  <si>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</si>
  <si>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</si>
  <si>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</si>
  <si>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</si>
  <si>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</si>
  <si>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</si>
  <si>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</si>
  <si>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</si>
  <si>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</si>
  <si>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</si>
  <si>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</si>
  <si>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</si>
  <si>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</si>
  <si>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</si>
  <si>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</si>
  <si>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</si>
  <si>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</si>
  <si>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</si>
  <si>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</si>
  <si>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</si>
  <si>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</si>
  <si>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</si>
  <si>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</si>
  <si>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</si>
  <si>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</si>
  <si>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</si>
  <si>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</si>
  <si>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</si>
  <si>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</si>
  <si>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</si>
  <si>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</si>
  <si>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</si>
  <si>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</si>
  <si>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</si>
  <si>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</si>
  <si>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</si>
  <si>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</si>
  <si>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</si>
  <si>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</si>
  <si>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</si>
  <si>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</si>
  <si>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</si>
  <si>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</si>
  <si>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</si>
  <si>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</si>
  <si>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</si>
  <si>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</si>
  <si>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</si>
  <si>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</si>
  <si>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</si>
  <si>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</si>
  <si>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</si>
  <si>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</si>
  <si>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</si>
  <si>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</si>
  <si>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</si>
  <si>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</si>
  <si>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</si>
  <si>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</si>
  <si>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</si>
  <si>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</si>
  <si>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</si>
  <si>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</si>
  <si>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</si>
  <si>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</si>
  <si>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</si>
  <si>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</si>
  <si>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</si>
  <si>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</si>
  <si>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</si>
  <si>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</si>
  <si>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</si>
  <si>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</si>
  <si>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</si>
  <si>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</si>
  <si>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</si>
  <si>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</si>
  <si>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</si>
  <si>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</si>
  <si>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</si>
  <si>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</si>
  <si>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</si>
  <si>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</si>
  <si>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</si>
  <si>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</si>
  <si>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</si>
  <si>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</si>
  <si>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</si>
  <si>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</si>
  <si>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</si>
  <si>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</si>
  <si>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</si>
  <si>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</si>
  <si>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</si>
  <si>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</si>
  <si>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</si>
  <si>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</si>
  <si>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</si>
  <si>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</si>
  <si>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</si>
  <si>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</si>
  <si>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</si>
  <si>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</si>
  <si>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</si>
  <si>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</si>
  <si>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</si>
  <si>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</si>
  <si>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</si>
  <si>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</si>
  <si>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</si>
  <si>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</si>
  <si>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</si>
  <si>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</si>
  <si>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</si>
  <si>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</si>
  <si>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</si>
  <si>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</si>
  <si>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</si>
  <si>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</si>
  <si>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</si>
  <si>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</si>
  <si>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</si>
  <si>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</si>
  <si>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</si>
  <si>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</si>
  <si>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</si>
  <si>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</si>
  <si>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</si>
  <si>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</si>
  <si>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</si>
  <si>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</si>
  <si>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</si>
  <si>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</si>
  <si>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</si>
  <si>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</si>
  <si>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</si>
  <si>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</si>
  <si>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</si>
  <si>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</si>
  <si>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</si>
  <si>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</si>
  <si>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</si>
  <si>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</si>
  <si>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</si>
  <si>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</si>
  <si>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</si>
  <si>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</si>
  <si>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</si>
  <si>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</si>
  <si>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</si>
  <si>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</si>
  <si>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</si>
  <si>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</si>
  <si>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</si>
  <si>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</si>
  <si>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</si>
  <si>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</si>
  <si>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</si>
  <si>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</si>
  <si>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</si>
  <si>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</si>
  <si>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</si>
  <si>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</si>
  <si>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</si>
  <si>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</si>
  <si>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</si>
  <si>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</si>
  <si>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</si>
  <si>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</si>
  <si>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</si>
  <si>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</si>
  <si>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</si>
  <si>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</si>
  <si>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</si>
  <si>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</si>
  <si>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</si>
  <si>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</si>
  <si>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</si>
  <si>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</si>
  <si>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</si>
  <si>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</si>
  <si>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</si>
  <si>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</si>
  <si>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</si>
  <si>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</si>
  <si>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</si>
  <si>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</si>
  <si>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</si>
  <si>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</si>
  <si>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</si>
  <si>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</si>
  <si>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</si>
  <si>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</si>
  <si>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</si>
  <si>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</si>
  <si>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</si>
  <si>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</si>
  <si>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</si>
  <si>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</si>
  <si>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</si>
  <si>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</si>
  <si>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</si>
  <si>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</si>
  <si>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</si>
  <si>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</si>
  <si>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</si>
  <si>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</si>
  <si>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</si>
  <si>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</si>
  <si>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</si>
  <si>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</si>
  <si>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</si>
  <si>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</si>
  <si>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</si>
  <si>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</si>
  <si>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</si>
  <si>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</si>
  <si>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</si>
  <si>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</si>
  <si>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</si>
  <si>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</si>
  <si>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</si>
  <si>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</si>
  <si>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</si>
  <si>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</si>
  <si>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</si>
  <si>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</si>
  <si>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</si>
  <si>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</si>
  <si>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</si>
  <si>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</si>
  <si>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</si>
  <si>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</si>
  <si>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</si>
  <si>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</si>
  <si>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</si>
  <si>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</si>
  <si>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</si>
  <si>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</si>
  <si>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</si>
  <si>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</si>
  <si>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</si>
  <si>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</si>
  <si>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</si>
  <si>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</si>
  <si>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</si>
  <si>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</si>
  <si>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</si>
  <si>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</si>
  <si>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</si>
  <si>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</si>
  <si>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</si>
  <si>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</si>
  <si>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</si>
  <si>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</si>
  <si>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</si>
  <si>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</si>
  <si>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</si>
  <si>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</si>
  <si>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</si>
  <si>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</si>
  <si>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</si>
  <si>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</si>
  <si>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</si>
  <si>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</si>
  <si>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</si>
  <si>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</si>
  <si>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</si>
  <si>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</si>
  <si>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</si>
  <si>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</si>
  <si>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</si>
  <si>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</si>
  <si>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</si>
  <si>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</si>
  <si>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</si>
  <si>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</si>
  <si>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</si>
  <si>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</si>
  <si>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</si>
  <si>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</si>
  <si>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</si>
  <si>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</si>
  <si>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</si>
  <si>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</si>
  <si>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</si>
  <si>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</si>
  <si>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</si>
  <si>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</si>
  <si>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</si>
  <si>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</si>
  <si>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</si>
  <si>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</si>
  <si>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</si>
  <si>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</si>
  <si>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</si>
  <si>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</si>
  <si>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</si>
  <si>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</si>
  <si>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</si>
  <si>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</si>
  <si>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</si>
  <si>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</si>
  <si>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</si>
  <si>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</si>
  <si>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</si>
  <si>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</si>
  <si>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</si>
  <si>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</si>
  <si>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</si>
  <si>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</si>
  <si>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</si>
  <si>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</si>
  <si>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</si>
  <si>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</si>
  <si>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</si>
  <si>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</si>
  <si>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</si>
  <si>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</si>
  <si>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</si>
  <si>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</si>
  <si>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</si>
  <si>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</si>
  <si>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</si>
  <si>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</si>
  <si>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</si>
  <si>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</si>
  <si>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</si>
  <si>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</si>
  <si>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</si>
  <si>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</si>
  <si>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</si>
  <si>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</si>
  <si>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</si>
  <si>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</si>
  <si>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</si>
  <si>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</si>
  <si>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</si>
  <si>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</si>
  <si>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</si>
  <si>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</si>
  <si>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</si>
  <si>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</si>
  <si>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</si>
  <si>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</si>
  <si>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</si>
  <si>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</si>
  <si>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</si>
  <si>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</si>
  <si>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</si>
  <si>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</si>
  <si>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</si>
  <si>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</si>
  <si>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</si>
  <si>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</si>
  <si>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</si>
  <si>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</si>
  <si>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</si>
  <si>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</si>
  <si>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</si>
  <si>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</si>
  <si>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</si>
  <si>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</si>
  <si>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</si>
  <si>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</si>
  <si>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</si>
  <si>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</si>
  <si>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</si>
  <si>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</si>
  <si>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</si>
  <si>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</si>
  <si>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</si>
  <si>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</si>
  <si>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</si>
  <si>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</si>
  <si>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</si>
  <si>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</si>
  <si>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</si>
  <si>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</si>
  <si>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</si>
  <si>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</si>
  <si>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</si>
  <si>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</si>
  <si>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</si>
  <si>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</si>
  <si>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</si>
  <si>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</si>
  <si>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</si>
  <si>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</si>
  <si>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</si>
  <si>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</si>
  <si>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</si>
  <si>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</si>
  <si>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</si>
  <si>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</si>
  <si>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</si>
  <si>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</si>
  <si>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</si>
  <si>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</si>
  <si>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</si>
  <si>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</si>
  <si>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</si>
  <si>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</si>
  <si>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</si>
  <si>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</si>
  <si>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</si>
  <si>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</si>
  <si>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</si>
  <si>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</si>
  <si>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</si>
  <si>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</si>
  <si>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</si>
  <si>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</si>
  <si>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</si>
  <si>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</si>
  <si>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</si>
  <si>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</si>
  <si>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</si>
  <si>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</si>
  <si>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</si>
  <si>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</si>
  <si>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</si>
  <si>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</si>
  <si>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</si>
  <si>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</si>
  <si>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</si>
  <si>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</si>
  <si>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</si>
  <si>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</si>
  <si>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</si>
  <si>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</si>
  <si>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</si>
  <si>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</si>
  <si>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</si>
  <si>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</si>
  <si>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</si>
  <si>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</si>
  <si>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</si>
  <si>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</si>
  <si>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</si>
  <si>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</si>
  <si>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</si>
  <si>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</si>
  <si>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</si>
  <si>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</si>
  <si>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</si>
  <si>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</si>
  <si>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</si>
  <si>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</si>
  <si>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</si>
  <si>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</si>
  <si>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</si>
  <si>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</si>
  <si>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</si>
  <si>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</si>
  <si>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</si>
  <si>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</si>
  <si>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</si>
  <si>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</si>
  <si>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</si>
  <si>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</si>
  <si>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</si>
  <si>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</si>
  <si>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</si>
  <si>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</si>
  <si>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</si>
  <si>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</si>
  <si>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</si>
  <si>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</si>
  <si>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</si>
  <si>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</si>
  <si>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</si>
  <si>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</si>
  <si>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</si>
  <si>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</si>
  <si>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</si>
  <si>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</si>
  <si>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</si>
  <si>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</si>
  <si>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</si>
  <si>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</si>
  <si>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</si>
  <si>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</si>
  <si>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</si>
  <si>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</si>
  <si>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</si>
  <si>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</si>
  <si>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</si>
  <si>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</si>
  <si>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</si>
  <si>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</si>
  <si>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</si>
  <si>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</si>
  <si>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</si>
  <si>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</si>
  <si>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</si>
  <si>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</si>
  <si>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</si>
  <si>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</si>
  <si>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</si>
  <si>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</si>
  <si>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</si>
  <si>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</si>
  <si>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</si>
  <si>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</si>
  <si>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</si>
  <si>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</si>
  <si>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</si>
  <si>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</si>
  <si>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</si>
  <si>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</si>
  <si>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</si>
  <si>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</si>
  <si>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</si>
  <si>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</si>
  <si>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</si>
  <si>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</si>
  <si>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</si>
  <si>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</si>
  <si>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</si>
  <si>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</si>
  <si>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</si>
  <si>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</si>
  <si>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</si>
  <si>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</si>
  <si>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</si>
  <si>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</si>
  <si>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</si>
  <si>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</si>
  <si>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</si>
  <si>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</si>
  <si>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</si>
  <si>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</si>
  <si>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</si>
  <si>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</si>
  <si>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</si>
  <si>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</si>
  <si>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</si>
  <si>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</si>
  <si>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</si>
  <si>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</si>
  <si>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</si>
  <si>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</si>
  <si>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</si>
  <si>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</si>
  <si>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</si>
  <si>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</si>
  <si>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</si>
  <si>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</si>
  <si>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</si>
  <si>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</si>
  <si>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</si>
  <si>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</si>
  <si>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</si>
  <si>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</si>
  <si>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</si>
  <si>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</si>
  <si>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</si>
  <si>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</si>
  <si>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</si>
  <si>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</si>
  <si>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</si>
  <si>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</si>
  <si>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</si>
  <si>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</si>
  <si>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</si>
  <si>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</si>
  <si>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</si>
  <si>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</si>
  <si>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</si>
  <si>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</si>
  <si>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</si>
  <si>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</si>
  <si>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</si>
  <si>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</si>
  <si>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</si>
  <si>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</si>
  <si>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</si>
  <si>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</si>
  <si>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</si>
  <si>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</si>
  <si>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</si>
  <si>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</si>
  <si>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</si>
  <si>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</si>
  <si>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</si>
  <si>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</si>
  <si>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</si>
  <si>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</si>
  <si>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</si>
  <si>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</si>
  <si>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</si>
  <si>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</si>
  <si>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</si>
  <si>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</si>
  <si>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</si>
  <si>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</si>
  <si>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</si>
  <si>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</si>
  <si>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</si>
  <si>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</si>
  <si>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</si>
  <si>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</si>
  <si>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</si>
  <si>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</si>
  <si>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</si>
  <si>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</si>
  <si>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</si>
  <si>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</si>
  <si>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</si>
  <si>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</si>
  <si>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</si>
  <si>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</si>
  <si>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</si>
  <si>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</si>
  <si>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</si>
  <si>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</si>
  <si>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</si>
  <si>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</si>
  <si>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</si>
  <si>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</si>
  <si>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</si>
  <si>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</si>
  <si>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</si>
  <si>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</si>
  <si>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</si>
  <si>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</si>
  <si>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</si>
  <si>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</si>
  <si>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</si>
  <si>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</si>
  <si>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</si>
  <si>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</si>
  <si>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</si>
  <si>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</si>
  <si>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</si>
  <si>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</si>
  <si>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</si>
  <si>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</si>
  <si>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</si>
  <si>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</si>
  <si>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</si>
  <si>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</si>
  <si>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</si>
  <si>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</si>
  <si>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</si>
  <si>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</si>
  <si>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</si>
  <si>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</si>
  <si>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</si>
  <si>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</si>
  <si>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</si>
  <si>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</si>
  <si>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</si>
  <si>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</si>
  <si>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</si>
  <si>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</si>
  <si>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</si>
  <si>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</si>
  <si>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</si>
  <si>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</si>
  <si>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</si>
  <si>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</si>
  <si>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</si>
  <si>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</si>
  <si>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</si>
  <si>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</si>
  <si>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</si>
  <si>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</si>
  <si>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</si>
  <si>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</si>
  <si>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</si>
  <si>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</si>
  <si>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</si>
  <si>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</si>
  <si>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</si>
  <si>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</si>
  <si>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</si>
  <si>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</si>
  <si>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</si>
  <si>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</si>
  <si>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</si>
  <si>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</si>
  <si>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</si>
  <si>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</si>
  <si>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</si>
  <si>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</si>
  <si>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</si>
  <si>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</si>
  <si>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</si>
  <si>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</si>
  <si>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</si>
  <si>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</si>
  <si>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</si>
  <si>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</si>
  <si>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</si>
  <si>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</si>
  <si>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</si>
  <si>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</si>
  <si>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</si>
  <si>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</si>
  <si>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</si>
  <si>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</si>
  <si>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</si>
  <si>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</si>
  <si>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</si>
  <si>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</si>
  <si>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</si>
  <si>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</si>
  <si>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</si>
  <si>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</si>
  <si>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</si>
  <si>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</si>
  <si>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</si>
  <si>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</si>
  <si>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</si>
  <si>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</si>
  <si>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</si>
  <si>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</si>
  <si>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</si>
  <si>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</si>
  <si>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</si>
  <si>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</si>
  <si>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</si>
  <si>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</si>
  <si>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</si>
  <si>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</si>
  <si>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</si>
  <si>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</si>
  <si>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</si>
  <si>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</si>
  <si>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</si>
  <si>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</si>
  <si>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</si>
  <si>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</si>
  <si>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</si>
  <si>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</si>
  <si>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</si>
  <si>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</si>
  <si>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</si>
  <si>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</si>
  <si>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</si>
  <si>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</si>
  <si>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</si>
  <si>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</si>
  <si>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</si>
  <si>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</si>
  <si>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</si>
  <si>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</si>
  <si>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</si>
  <si>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</si>
  <si>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</si>
  <si>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</si>
  <si>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</si>
  <si>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</si>
  <si>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</si>
  <si>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</si>
  <si>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</si>
  <si>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</si>
  <si>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</si>
  <si>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</si>
  <si>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</si>
  <si>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</si>
  <si>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</si>
  <si>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</si>
  <si>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</si>
  <si>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</si>
  <si>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</si>
  <si>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</si>
  <si>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</si>
  <si>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</si>
  <si>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</si>
  <si>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</si>
  <si>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</si>
  <si>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</si>
  <si>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</si>
  <si>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</si>
  <si>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</si>
  <si>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</si>
  <si>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</si>
  <si>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</si>
  <si>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</si>
  <si>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</si>
  <si>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</si>
  <si>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</si>
  <si>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</si>
  <si>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</si>
  <si>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</si>
  <si>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</si>
  <si>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</si>
  <si>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</si>
  <si>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</si>
  <si>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</si>
  <si>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</si>
  <si>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</si>
  <si>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</si>
  <si>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</si>
  <si>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</si>
  <si>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</si>
  <si>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</si>
  <si>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</si>
  <si>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</si>
  <si>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</si>
  <si>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</si>
  <si>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</si>
  <si>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</si>
  <si>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</si>
  <si>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</si>
  <si>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</si>
  <si>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</si>
  <si>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</si>
  <si>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</si>
  <si>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</si>
  <si>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</si>
  <si>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</si>
  <si>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</si>
  <si>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</si>
  <si>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</si>
  <si>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</si>
  <si>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</si>
  <si>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</si>
  <si>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</si>
  <si>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</si>
  <si>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</si>
  <si>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</si>
  <si>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</si>
  <si>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</si>
  <si>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</si>
  <si>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</si>
  <si>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</si>
  <si>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</si>
  <si>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</si>
  <si>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</si>
  <si>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</si>
  <si>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</si>
  <si>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</si>
  <si>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</si>
  <si>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</si>
  <si>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</si>
  <si>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</si>
  <si>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</si>
  <si>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</si>
  <si>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</si>
  <si>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</si>
  <si>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</si>
  <si>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</si>
  <si>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</si>
  <si>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</si>
  <si>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</si>
  <si>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</si>
  <si>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</si>
  <si>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</si>
  <si>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</si>
  <si>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</si>
  <si>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</si>
  <si>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</si>
  <si>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</si>
  <si>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</si>
  <si>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</si>
  <si>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</si>
  <si>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</si>
  <si>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</si>
  <si>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</si>
  <si>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</si>
  <si>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</si>
  <si>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</si>
  <si>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</si>
  <si>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</si>
  <si>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</si>
  <si>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</si>
  <si>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</si>
  <si>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</si>
  <si>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</si>
  <si>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</si>
  <si>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</si>
  <si>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</si>
  <si>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</si>
  <si>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</si>
  <si>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</si>
  <si>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</si>
  <si>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</si>
  <si>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</si>
  <si>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</si>
  <si>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</si>
  <si>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</si>
  <si>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</si>
  <si>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</si>
  <si>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</si>
  <si>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</si>
  <si>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</si>
  <si>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</si>
  <si>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</si>
  <si>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</si>
  <si>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</si>
  <si>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</si>
  <si>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</si>
  <si>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</si>
  <si>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</si>
  <si>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</si>
  <si>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</si>
  <si>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</si>
  <si>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</si>
  <si>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</si>
  <si>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</si>
  <si>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</si>
  <si>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</si>
  <si>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</si>
  <si>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</si>
  <si>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</si>
  <si>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</si>
  <si>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</si>
  <si>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</si>
  <si>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</si>
  <si>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</si>
  <si>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</si>
  <si>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</si>
  <si>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</si>
  <si>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</si>
  <si>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</si>
  <si>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</si>
  <si>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</si>
  <si>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</si>
  <si>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</si>
  <si>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</si>
  <si>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</si>
  <si>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</si>
  <si>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</si>
  <si>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</si>
  <si>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</si>
  <si>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</si>
  <si>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</si>
  <si>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</si>
  <si>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</si>
  <si>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</si>
  <si>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</si>
  <si>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</si>
  <si>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</si>
  <si>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</si>
  <si>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</si>
  <si>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</si>
  <si>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</si>
  <si>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</si>
  <si>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</si>
  <si>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</si>
  <si>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</si>
  <si>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</si>
  <si>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</si>
  <si>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</si>
  <si>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</si>
  <si>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</si>
  <si>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</si>
  <si>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</si>
  <si>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</si>
  <si>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</si>
  <si>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</si>
  <si>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</si>
  <si>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</si>
  <si>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</si>
  <si>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</si>
  <si>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</si>
  <si>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</si>
  <si>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</si>
  <si>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</si>
  <si>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</si>
  <si>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</si>
  <si>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</si>
  <si>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</si>
  <si>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</si>
  <si>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</si>
  <si>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</si>
  <si>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</si>
  <si>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</si>
  <si>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</si>
  <si>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</si>
  <si>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</si>
  <si>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</si>
  <si>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</si>
  <si>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</si>
  <si>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</si>
  <si>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</si>
  <si>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</si>
  <si>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</si>
  <si>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</si>
  <si>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</si>
  <si>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</si>
  <si>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</si>
  <si>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</si>
  <si>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</si>
  <si>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</si>
  <si>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</si>
  <si>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</si>
  <si>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</si>
  <si>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</si>
  <si>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</si>
  <si>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</si>
  <si>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</si>
  <si>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</si>
  <si>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</si>
  <si>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</si>
  <si>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</si>
  <si>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</si>
  <si>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</si>
  <si>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</si>
  <si>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</si>
  <si>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</si>
  <si>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</si>
  <si>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</si>
  <si>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</si>
  <si>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</si>
  <si>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</si>
  <si>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</si>
  <si>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</si>
  <si>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</si>
  <si>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</si>
  <si>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</si>
  <si>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</si>
  <si>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</si>
  <si>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</si>
  <si>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</si>
  <si>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</si>
  <si>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</si>
  <si>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</si>
  <si>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</si>
  <si>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</si>
  <si>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</si>
  <si>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</si>
  <si>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</si>
  <si>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</si>
  <si>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</si>
  <si>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</si>
  <si>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</si>
  <si>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</si>
  <si>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</si>
  <si>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</si>
  <si>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</si>
  <si>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</si>
  <si>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</si>
  <si>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</si>
  <si>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</si>
  <si>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</si>
  <si>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</si>
  <si>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</si>
  <si>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</si>
  <si>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</si>
  <si>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</si>
  <si>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</si>
  <si>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</si>
  <si>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</si>
  <si>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</si>
  <si>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</si>
  <si>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</si>
  <si>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</si>
  <si>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</si>
  <si>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</si>
  <si>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</si>
  <si>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</si>
  <si>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</si>
  <si>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</si>
  <si>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</si>
  <si>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</si>
  <si>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</si>
  <si>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</si>
  <si>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</si>
  <si>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</si>
  <si>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</si>
  <si>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</si>
  <si>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</si>
  <si>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</si>
  <si>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</si>
  <si>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</si>
  <si>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</si>
  <si>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</si>
  <si>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</si>
  <si>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</si>
  <si>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</si>
  <si>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</si>
  <si>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</si>
  <si>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</si>
  <si>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</si>
  <si>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</si>
  <si>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</si>
  <si>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</si>
  <si>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</si>
  <si>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</si>
  <si>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</si>
  <si>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</si>
  <si>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</si>
  <si>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</si>
  <si>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</si>
  <si>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</si>
  <si>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</si>
  <si>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</si>
  <si>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</si>
  <si>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</si>
  <si>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</si>
  <si>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</si>
  <si>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</si>
  <si>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</si>
  <si>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</si>
  <si>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</si>
  <si>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</si>
  <si>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</si>
  <si>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</si>
  <si>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</si>
  <si>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</si>
  <si>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</si>
  <si>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</si>
  <si>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</si>
  <si>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</si>
  <si>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</si>
  <si>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</si>
  <si>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</si>
  <si>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</si>
  <si>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</si>
  <si>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</si>
  <si>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</si>
  <si>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</si>
  <si>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</si>
  <si>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</si>
  <si>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</si>
  <si>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</si>
  <si>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</si>
  <si>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</si>
  <si>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</si>
  <si>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</si>
  <si>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</si>
  <si>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</si>
  <si>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</si>
  <si>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</si>
  <si>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</si>
  <si>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</si>
  <si>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</si>
  <si>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</si>
  <si>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</si>
  <si>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</si>
  <si>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</si>
  <si>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</si>
  <si>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</si>
  <si>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</si>
  <si>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</si>
  <si>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</si>
  <si>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</si>
  <si>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</si>
  <si>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</si>
  <si>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</si>
  <si>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</si>
  <si>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</si>
  <si>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</si>
  <si>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</si>
  <si>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</si>
  <si>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</si>
  <si>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</si>
  <si>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</si>
  <si>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</si>
  <si>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</si>
  <si>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</si>
  <si>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</si>
  <si>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</si>
  <si>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</si>
  <si>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</si>
  <si>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</si>
  <si>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</si>
  <si>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</si>
  <si>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</si>
  <si>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</si>
  <si>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</si>
  <si>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</si>
  <si>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</si>
  <si>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</si>
  <si>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</si>
  <si>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</si>
  <si>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</si>
  <si>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</si>
  <si>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</si>
  <si>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</si>
  <si>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</si>
  <si>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</si>
  <si>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</si>
  <si>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</si>
  <si>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</si>
  <si>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</si>
  <si>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</si>
  <si>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</si>
  <si>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</si>
  <si>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</si>
  <si>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</si>
  <si>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</si>
  <si>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</si>
  <si>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</si>
  <si>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</si>
  <si>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</si>
  <si>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</si>
  <si>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</si>
  <si>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</si>
  <si>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</si>
  <si>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</si>
  <si>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</si>
  <si>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</si>
  <si>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</si>
  <si>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</si>
  <si>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</si>
  <si>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</si>
  <si>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</si>
  <si>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</si>
  <si>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</si>
  <si>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</si>
  <si>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</si>
  <si>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</si>
  <si>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</si>
  <si>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</si>
  <si>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</si>
  <si>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</si>
  <si>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</si>
  <si>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</si>
  <si>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</si>
  <si>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</si>
  <si>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</si>
  <si>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</si>
  <si>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</si>
  <si>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</si>
  <si>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</si>
  <si>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</si>
  <si>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</si>
  <si>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</si>
  <si>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</si>
  <si>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</si>
  <si>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</si>
  <si>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</si>
  <si>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</si>
  <si>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</si>
  <si>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</si>
  <si>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</si>
  <si>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</si>
  <si>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</si>
  <si>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</si>
  <si>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</si>
  <si>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</si>
  <si>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</si>
  <si>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</si>
  <si>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</si>
  <si>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</si>
  <si>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</si>
  <si>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</si>
  <si>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</si>
  <si>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</si>
  <si>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</si>
  <si>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</si>
  <si>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</si>
  <si>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</si>
  <si>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</si>
  <si>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</si>
  <si>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</si>
  <si>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</si>
  <si>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</si>
  <si>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</si>
  <si>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</si>
  <si>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</si>
  <si>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</si>
  <si>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</si>
  <si>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</si>
  <si>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</si>
  <si>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</si>
  <si>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</si>
  <si>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</si>
  <si>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</si>
  <si>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</si>
  <si>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</si>
  <si>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</si>
  <si>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</si>
  <si>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</si>
  <si>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</si>
  <si>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</si>
  <si>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</si>
  <si>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</si>
  <si>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</si>
  <si>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</si>
  <si>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</si>
  <si>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</si>
  <si>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</si>
  <si>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</si>
  <si>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</si>
  <si>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</si>
  <si>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</si>
  <si>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</si>
  <si>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</si>
  <si>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</si>
  <si>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</si>
  <si>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</si>
  <si>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</si>
  <si>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</si>
  <si>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</si>
  <si>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</si>
  <si>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</si>
  <si>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</si>
  <si>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</si>
  <si>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</si>
  <si>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</si>
  <si>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</si>
  <si>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</si>
  <si>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</si>
  <si>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</si>
  <si>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</si>
  <si>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</si>
  <si>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</si>
  <si>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</si>
  <si>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</si>
  <si>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</si>
  <si>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</si>
  <si>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</si>
  <si>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</si>
  <si>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</si>
  <si>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</si>
  <si>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</si>
  <si>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</si>
  <si>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</si>
  <si>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</si>
  <si>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</si>
  <si>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</si>
  <si>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</si>
  <si>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</si>
  <si>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</si>
  <si>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</si>
  <si>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</si>
  <si>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</si>
  <si>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</si>
  <si>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</si>
  <si>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</si>
  <si>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</si>
  <si>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</si>
  <si>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</si>
  <si>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</si>
  <si>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</si>
  <si>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</si>
  <si>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</si>
  <si>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</si>
  <si>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</si>
  <si>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</si>
  <si>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</si>
  <si>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</si>
  <si>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</si>
  <si>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</si>
  <si>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</si>
  <si>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</si>
  <si>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</si>
  <si>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</si>
  <si>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</si>
  <si>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</si>
  <si>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</si>
  <si>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</si>
  <si>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</si>
  <si>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</si>
  <si>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</si>
  <si>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</si>
  <si>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</si>
  <si>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</si>
  <si>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</si>
  <si>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</si>
  <si>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</si>
  <si>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</si>
  <si>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</si>
  <si>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</si>
  <si>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</si>
  <si>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</si>
  <si>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</si>
  <si>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</si>
  <si>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</si>
  <si>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</si>
  <si>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</si>
  <si>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</si>
  <si>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</si>
  <si>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</si>
  <si>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</si>
  <si>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</si>
  <si>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</si>
  <si>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</si>
  <si>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</si>
  <si>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</si>
  <si>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</si>
  <si>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</si>
  <si>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</si>
  <si>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</si>
  <si>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</si>
  <si>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</si>
  <si>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</si>
  <si>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</si>
  <si>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</si>
  <si>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</si>
  <si>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</si>
  <si>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</si>
  <si>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</si>
  <si>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</si>
  <si>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</si>
  <si>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</si>
  <si>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</si>
  <si>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</si>
  <si>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</si>
  <si>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</si>
  <si>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</si>
  <si>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</si>
  <si>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</si>
  <si>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</si>
  <si>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</si>
  <si>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</si>
  <si>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</si>
  <si>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</si>
  <si>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</si>
  <si>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</si>
  <si>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</si>
  <si>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</si>
  <si>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</si>
  <si>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</si>
  <si>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</si>
  <si>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</si>
  <si>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</si>
  <si>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</si>
  <si>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</si>
  <si>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</si>
  <si>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</si>
  <si>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</si>
  <si>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</si>
  <si>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</si>
  <si>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</si>
  <si>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</si>
  <si>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</si>
  <si>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</si>
  <si>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</si>
  <si>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</si>
  <si>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</si>
  <si>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</si>
  <si>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</si>
  <si>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</si>
  <si>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</si>
  <si>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</si>
  <si>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</si>
  <si>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</si>
  <si>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</si>
  <si>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</si>
  <si>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</si>
  <si>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</si>
  <si>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</si>
  <si>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</si>
  <si>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</si>
  <si>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</si>
  <si>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</si>
  <si>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</si>
  <si>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</si>
  <si>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</si>
  <si>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</si>
  <si>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</si>
  <si>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</si>
  <si>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</si>
  <si>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</si>
  <si>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</si>
  <si>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</si>
  <si>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</si>
  <si>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</si>
  <si>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</si>
  <si>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</si>
  <si>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</si>
  <si>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</si>
  <si>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</si>
  <si>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</si>
  <si>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</si>
  <si>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</si>
  <si>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</si>
  <si>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</si>
  <si>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</si>
  <si>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</si>
  <si>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</si>
  <si>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</si>
  <si>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</si>
  <si>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</si>
  <si>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</si>
  <si>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</si>
  <si>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</si>
  <si>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</si>
  <si>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</si>
  <si>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</si>
  <si>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</si>
  <si>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</si>
  <si>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</si>
  <si>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</si>
  <si>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</si>
  <si>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</si>
  <si>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</si>
  <si>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</si>
  <si>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</si>
  <si>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</si>
  <si>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</si>
  <si>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</si>
  <si>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</si>
  <si>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</si>
  <si>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</si>
  <si>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</si>
  <si>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</si>
  <si>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</si>
  <si>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</si>
  <si>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</si>
  <si>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</si>
  <si>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</si>
  <si>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</si>
  <si>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</si>
  <si>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</si>
  <si>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</si>
  <si>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</si>
  <si>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</si>
  <si>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</si>
  <si>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</si>
  <si>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</si>
  <si>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</si>
  <si>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</si>
  <si>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</si>
  <si>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</si>
  <si>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</si>
  <si>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</si>
  <si>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</si>
  <si>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</si>
  <si>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</si>
  <si>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</si>
  <si>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</si>
  <si>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</si>
  <si>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</si>
  <si>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</si>
  <si>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</si>
  <si>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</si>
  <si>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</si>
  <si>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</si>
  <si>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</si>
  <si>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</si>
  <si>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</si>
  <si>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</si>
  <si>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</si>
  <si>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</si>
  <si>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</si>
  <si>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</si>
  <si>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</si>
  <si>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</si>
  <si>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</si>
  <si>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</si>
  <si>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</si>
  <si>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</si>
  <si>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</si>
  <si>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</si>
  <si>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</si>
  <si>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</si>
  <si>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</si>
  <si>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</si>
  <si>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</si>
  <si>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</si>
  <si>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</si>
  <si>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</si>
  <si>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</si>
  <si>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</si>
  <si>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</si>
  <si>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</si>
  <si>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</si>
  <si>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</si>
  <si>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</si>
  <si>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</si>
  <si>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</si>
  <si>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</si>
  <si>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</si>
  <si>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</si>
  <si>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</si>
  <si>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</si>
  <si>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</si>
  <si>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</si>
  <si>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</si>
  <si>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</si>
  <si>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</si>
  <si>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</si>
  <si>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</si>
  <si>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</si>
  <si>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</si>
  <si>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</si>
  <si>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</si>
  <si>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</si>
  <si>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</si>
  <si>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</si>
  <si>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</si>
  <si>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</si>
  <si>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</si>
  <si>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</si>
  <si>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</si>
  <si>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</si>
  <si>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</si>
  <si>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</si>
  <si>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</si>
  <si>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</si>
  <si>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</si>
  <si>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</si>
  <si>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</si>
  <si>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</si>
  <si>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</si>
  <si>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</si>
  <si>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</si>
  <si>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</si>
  <si>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</si>
  <si>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</si>
  <si>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</si>
  <si>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</si>
  <si>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</si>
  <si>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</si>
  <si>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</si>
  <si>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</si>
  <si>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</si>
  <si>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</si>
  <si>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</si>
  <si>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</si>
  <si>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</si>
  <si>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</si>
  <si>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</si>
  <si>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</si>
  <si>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</si>
  <si>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</si>
  <si>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</si>
  <si>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</si>
  <si>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</si>
  <si>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</si>
  <si>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</si>
  <si>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</si>
  <si>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</si>
  <si>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</si>
  <si>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</si>
  <si>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</si>
  <si>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</si>
  <si>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</si>
  <si>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</si>
  <si>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</si>
  <si>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</si>
  <si>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</si>
  <si>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</si>
  <si>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</si>
  <si>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</si>
  <si>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</si>
  <si>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</si>
  <si>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</si>
  <si>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</si>
  <si>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</si>
  <si>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</si>
  <si>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</si>
  <si>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</si>
  <si>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</si>
  <si>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</si>
  <si>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</si>
  <si>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</si>
  <si>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</si>
  <si>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</si>
  <si>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</si>
  <si>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</si>
  <si>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</si>
  <si>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</si>
  <si>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</si>
  <si>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</si>
  <si>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</si>
  <si>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</si>
  <si>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</si>
  <si>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</si>
  <si>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</si>
  <si>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</si>
  <si>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</si>
  <si>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</si>
  <si>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</si>
  <si>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</si>
  <si>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</si>
  <si>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</si>
  <si>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</si>
  <si>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</si>
  <si>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</si>
  <si>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</si>
  <si>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</si>
  <si>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</si>
  <si>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</si>
  <si>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</si>
  <si>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</si>
  <si>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</si>
  <si>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</si>
  <si>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</si>
  <si>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</si>
  <si>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</si>
  <si>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</si>
  <si>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</si>
  <si>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</si>
  <si>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</si>
  <si>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</si>
  <si>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</si>
  <si>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</si>
  <si>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</si>
  <si>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</si>
  <si>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</si>
  <si>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</si>
  <si>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</si>
  <si>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</si>
  <si>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</si>
  <si>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</si>
  <si>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</si>
  <si>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</si>
  <si>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</si>
  <si>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</si>
  <si>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</si>
  <si>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</si>
  <si>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</si>
  <si>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</si>
  <si>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</si>
  <si>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</si>
  <si>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</si>
  <si>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</si>
  <si>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</si>
  <si>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</si>
  <si>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</si>
  <si>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</si>
  <si>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</si>
  <si>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</si>
  <si>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</si>
  <si>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</si>
  <si>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</si>
  <si>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</si>
  <si>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</si>
  <si>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</si>
  <si>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</si>
  <si>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</si>
  <si>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</si>
  <si>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</si>
  <si>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</si>
  <si>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</si>
  <si>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</si>
  <si>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</si>
  <si>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</si>
  <si>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</si>
  <si>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</si>
  <si>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</si>
  <si>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</si>
  <si>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</si>
  <si>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</si>
  <si>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</si>
  <si>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</si>
  <si>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</si>
  <si>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</si>
  <si>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</si>
  <si>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</si>
  <si>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</si>
  <si>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</si>
  <si>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</si>
  <si>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</si>
  <si>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</si>
  <si>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</si>
  <si>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</si>
  <si>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</si>
  <si>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</si>
  <si>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</si>
  <si>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</si>
  <si>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</si>
  <si>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</si>
  <si>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</si>
  <si>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</si>
  <si>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</si>
  <si>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</si>
  <si>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</si>
  <si>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</si>
  <si>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</si>
  <si>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</si>
  <si>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</si>
  <si>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</si>
  <si>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</si>
  <si>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</si>
  <si>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</si>
  <si>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</si>
  <si>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</si>
  <si>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</si>
  <si>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</si>
  <si>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</si>
  <si>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</si>
  <si>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</si>
  <si>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</si>
  <si>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</si>
  <si>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</si>
  <si>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</si>
  <si>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</si>
  <si>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</si>
  <si>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</si>
  <si>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</si>
  <si>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</si>
  <si>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</si>
  <si>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</si>
  <si>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</si>
  <si>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</si>
  <si>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</si>
  <si>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</si>
  <si>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</si>
  <si>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</si>
  <si>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</si>
  <si>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</si>
  <si>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</si>
  <si>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</si>
  <si>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</si>
  <si>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</si>
  <si>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</si>
  <si>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</si>
  <si>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</si>
  <si>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</si>
  <si>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</si>
  <si>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</si>
  <si>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</si>
  <si>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</si>
  <si>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</si>
  <si>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</si>
  <si>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</si>
  <si>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</si>
  <si>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</si>
  <si>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</si>
  <si>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</si>
  <si>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</si>
  <si>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</si>
  <si>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</si>
  <si>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</si>
  <si>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</si>
  <si>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</si>
  <si>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</si>
  <si>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</si>
  <si>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</si>
  <si>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</si>
  <si>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</si>
  <si>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</si>
  <si>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</si>
  <si>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</si>
  <si>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</si>
  <si>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</si>
  <si>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</si>
  <si>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</si>
  <si>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</si>
  <si>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</si>
  <si>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</si>
  <si>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</si>
  <si>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</si>
  <si>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</si>
  <si>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</si>
  <si>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</si>
  <si>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</si>
  <si>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</si>
  <si>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</si>
  <si>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</si>
  <si>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</si>
  <si>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</si>
  <si>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</si>
  <si>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</si>
  <si>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</si>
  <si>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</si>
  <si>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</si>
  <si>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</si>
  <si>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</si>
  <si>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</si>
  <si>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</si>
  <si>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</si>
  <si>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</si>
  <si>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</si>
  <si>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</si>
  <si>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</si>
  <si>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</si>
  <si>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</si>
  <si>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</si>
  <si>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</si>
  <si>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</si>
  <si>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</si>
  <si>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</si>
  <si>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</si>
  <si>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</si>
  <si>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</si>
  <si>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</si>
  <si>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</si>
  <si>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</si>
  <si>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</si>
  <si>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</si>
  <si>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</si>
  <si>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</si>
  <si>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</si>
  <si>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</si>
  <si>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</si>
  <si>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</si>
  <si>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</si>
  <si>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</si>
  <si>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</si>
  <si>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</si>
  <si>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</si>
  <si>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</si>
  <si>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</si>
  <si>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</si>
  <si>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</si>
  <si>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</si>
  <si>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</si>
  <si>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</si>
  <si>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</si>
  <si>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</si>
  <si>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</si>
  <si>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</si>
  <si>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</si>
  <si>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</si>
  <si>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</si>
  <si>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</si>
  <si>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</si>
  <si>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</si>
  <si>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</si>
  <si>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</si>
  <si>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</si>
  <si>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</si>
  <si>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</si>
  <si>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</si>
  <si>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</si>
  <si>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</si>
  <si>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</si>
  <si>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</si>
  <si>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</si>
  <si>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</si>
  <si>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</si>
  <si>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</si>
  <si>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</si>
  <si>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</si>
  <si>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</si>
  <si>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</si>
  <si>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</si>
  <si>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</si>
  <si>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</si>
  <si>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</si>
  <si>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</si>
  <si>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</si>
  <si>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</si>
  <si>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</si>
  <si>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</si>
  <si>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</si>
  <si>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</si>
  <si>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</si>
  <si>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</si>
  <si>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</si>
  <si>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</si>
  <si>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</si>
  <si>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</si>
  <si>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</si>
  <si>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</si>
  <si>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</si>
  <si>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</si>
  <si>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</si>
  <si>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</si>
  <si>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</si>
  <si>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</si>
  <si>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</si>
  <si>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</si>
  <si>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</si>
  <si>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</si>
  <si>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</si>
  <si>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</si>
  <si>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</si>
  <si>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</si>
  <si>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</si>
  <si>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</si>
  <si>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</si>
  <si>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</si>
  <si>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</si>
  <si>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</si>
  <si>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</si>
  <si>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</si>
  <si>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</si>
  <si>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</si>
  <si>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</si>
  <si>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</si>
  <si>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</si>
  <si>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</si>
  <si>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</si>
  <si>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</si>
  <si>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</si>
  <si>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</si>
  <si>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</si>
  <si>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</si>
  <si>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</si>
  <si>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</si>
  <si>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</si>
  <si>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</si>
  <si>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</si>
  <si>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</si>
  <si>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</si>
  <si>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</si>
  <si>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</si>
  <si>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</si>
  <si>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</si>
  <si>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</si>
  <si>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</si>
  <si>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</si>
  <si>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</si>
  <si>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</si>
  <si>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</si>
  <si>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</si>
  <si>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</si>
  <si>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</si>
  <si>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</si>
  <si>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</si>
  <si>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</si>
  <si>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</si>
  <si>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</si>
  <si>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</si>
  <si>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</si>
  <si>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</si>
  <si>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</si>
  <si>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</si>
  <si>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</si>
  <si>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</si>
  <si>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</si>
  <si>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</si>
  <si>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</si>
  <si>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</si>
  <si>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</si>
  <si>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</si>
  <si>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</si>
  <si>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</si>
  <si>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</si>
  <si>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</si>
  <si>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</si>
  <si>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</si>
  <si>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</si>
  <si>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</si>
  <si>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</si>
  <si>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</si>
  <si>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</si>
  <si>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</si>
  <si>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</si>
  <si>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</si>
  <si>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</si>
  <si>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</si>
  <si>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</si>
  <si>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</si>
  <si>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</si>
  <si>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</si>
  <si>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</si>
  <si>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</si>
  <si>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</si>
  <si>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</si>
  <si>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</si>
  <si>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</si>
  <si>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</si>
  <si>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</si>
  <si>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</si>
  <si>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</si>
  <si>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</si>
  <si>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</si>
  <si>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</si>
  <si>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맑은 고딕"/>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</si>
  <si>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</si>
  <si>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</si>
  <si>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</si>
  <si>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</si>
  <si>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</si>
  <si>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</si>
  <si>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</si>
  <si>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</si>
  <si>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</si>
  <si>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</si>
  <si>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</si>
  <si>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</si>
  <si>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</si>
  <si>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</si>
  <si>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</si>
  <si>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</si>
  <si>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</si>
  <si>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</si>
  <si>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</si>
  <si>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</si>
  <si>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</si>
  <si>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</si>
  <si>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</si>
  <si>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</si>
  <si>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</si>
  <si>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</si>
  <si>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</si>
  <si>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</si>
  <si>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</si>
  <si>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</si>
  <si>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</si>
  <si>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</si>
  <si>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</si>
  <si>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</si>
  <si>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</si>
  <si>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</si>
  <si>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</si>
  <si>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</si>
  <si>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</si>
  <si>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</si>
  <si>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</si>
  <si>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</si>
  <si>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</si>
  <si>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</si>
  <si>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</si>
  <si>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</si>
  <si>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</si>
  <si>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</si>
  <si>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</si>
  <si>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</si>
  <si>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</si>
  <si>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</si>
  <si>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</si>
  <si>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</si>
  <si>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</si>
  <si>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</si>
  <si>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</si>
  <si>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</si>
  <si>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</si>
  <si>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</si>
  <si>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</si>
  <si>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</si>
  <si>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</si>
  <si>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</si>
  <si>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</si>
  <si>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</si>
  <si>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</si>
  <si>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</si>
  <si>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</si>
  <si>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</si>
  <si>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</si>
  <si>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</si>
  <si>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</si>
  <si>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</si>
  <si>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</si>
  <si>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</si>
  <si>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</si>
  <si>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</si>
  <si>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</si>
  <si>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</si>
  <si>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</si>
  <si>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</si>
  <si>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</si>
  <si>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</si>
  <si>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</si>
  <si>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</si>
  <si>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</si>
  <si>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</si>
  <si>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</si>
  <si>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</si>
  <si>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</si>
  <si>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</si>
  <si>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</si>
  <si>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</si>
  <si>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</si>
  <si>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</si>
  <si>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</si>
  <si>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</si>
  <si>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</si>
  <si>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</si>
  <si>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</si>
  <si>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</si>
  <si>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</si>
  <si>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</si>
  <si>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</si>
  <si>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</si>
  <si>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</si>
  <si>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</si>
  <si>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</si>
  <si>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</si>
  <si>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</si>
  <si>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</si>
  <si>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</si>
  <si>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</si>
  <si>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</si>
  <si>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</si>
  <si>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</si>
  <si>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</si>
  <si>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</si>
  <si>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</si>
  <si>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</si>
  <si>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</si>
  <si>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</si>
  <si>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</si>
  <si>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</si>
  <si>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</si>
  <si>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</si>
  <si>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</si>
  <si>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</si>
  <si>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</si>
  <si>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</si>
  <si>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</si>
  <si>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</si>
  <si>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</si>
  <si>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</si>
  <si>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</si>
  <si>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</si>
  <si>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</si>
  <si>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</si>
  <si>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</si>
  <si>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</si>
  <si>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</si>
  <si>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</si>
  <si>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</si>
  <si>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</si>
  <si>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</si>
  <si>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</si>
  <si>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</si>
  <si>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</si>
  <si>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</si>
  <si>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</si>
  <si>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</si>
  <si>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</si>
  <si>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</si>
  <si>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</si>
  <si>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</si>
  <si>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</si>
  <si>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</si>
  <si>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</si>
  <si>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</si>
  <si>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</si>
  <si>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</si>
  <si>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</si>
  <si>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</si>
  <si>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</si>
  <si>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</si>
  <si>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</si>
  <si>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</si>
  <si>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</si>
  <si>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</si>
  <si>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</si>
  <si>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</si>
  <si>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</si>
  <si>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</si>
  <si>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</si>
  <si>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</si>
  <si>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</si>
  <si>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</si>
  <si>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</si>
  <si>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</si>
  <si>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</si>
  <si>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</si>
  <si>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</si>
  <si>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</si>
  <si>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</si>
  <si>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</si>
  <si>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</si>
  <si>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</si>
  <si>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</si>
  <si>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</si>
  <si>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</si>
  <si>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</si>
  <si>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</si>
  <si>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</si>
  <si>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</si>
  <si>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</si>
  <si>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</si>
  <si>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</si>
  <si>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</si>
  <si>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</si>
  <si>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</si>
  <si>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</si>
  <si>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</si>
  <si>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</si>
  <si>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</si>
  <si>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</si>
  <si>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</si>
  <si>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</si>
  <si>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</si>
  <si>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</si>
  <si>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</si>
  <si>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</si>
  <si>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</si>
  <si>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</si>
  <si>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</si>
  <si>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</si>
  <si>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</si>
  <si>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</si>
  <si>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</si>
  <si>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</si>
  <si>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</si>
  <si>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</si>
  <si>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</si>
  <si>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</si>
  <si>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</si>
  <si>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</si>
  <si>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</si>
  <si>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</si>
  <si>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</si>
  <si>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</si>
  <si>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</si>
  <si>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</si>
  <si>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</si>
  <si>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</si>
  <si>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</si>
  <si>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</si>
  <si>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</si>
  <si>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</si>
  <si>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</si>
  <si>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</si>
  <si>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</si>
  <si>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</si>
  <si>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</si>
  <si>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</si>
  <si>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</si>
  <si>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</si>
  <si>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</si>
  <si>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</si>
  <si>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</si>
  <si>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</si>
  <si>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</si>
  <si>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</si>
  <si>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</si>
  <si>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</si>
  <si>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</si>
  <si>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</si>
  <si>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</si>
  <si>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</si>
  <si>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</si>
  <si>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</si>
  <si>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</si>
  <si>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</si>
  <si>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</si>
  <si>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</si>
  <si>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</si>
  <si>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</si>
  <si>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</si>
  <si>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</si>
  <si>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</si>
  <si>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</si>
  <si>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</si>
  <si>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</si>
  <si>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</si>
  <si>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</si>
  <si>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</si>
  <si>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</si>
  <si>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</si>
  <si>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</si>
  <si>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</si>
  <si>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</si>
  <si>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</si>
  <si>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</si>
  <si>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</si>
  <si>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</si>
  <si>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</si>
  <si>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</si>
  <si>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</si>
  <si>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</si>
  <si>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</si>
  <si>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</si>
  <si>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</si>
  <si>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</si>
  <si>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</si>
  <si>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</si>
  <si>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</si>
  <si>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</si>
  <si>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</si>
  <si>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</si>
  <si>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</si>
  <si>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</si>
  <si>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</si>
  <si>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</si>
  <si>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</si>
  <si>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</si>
  <si>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</si>
  <si>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</si>
  <si>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</si>
  <si>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</si>
  <si>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</si>
  <si>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</si>
  <si>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</si>
  <si>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</si>
  <si>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</si>
  <si>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</si>
  <si>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</si>
  <si>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</si>
  <si>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</si>
  <si>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</si>
  <si>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</si>
  <si>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</si>
  <si>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</si>
  <si>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</si>
  <si>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</si>
  <si>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</si>
  <si>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</si>
  <si>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</si>
  <si>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</si>
  <si>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</si>
  <si>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</si>
  <si>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</si>
  <si>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</si>
  <si>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</si>
  <si>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</si>
  <si>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</si>
  <si>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</si>
  <si>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</si>
  <si>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</si>
  <si>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</si>
  <si>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</si>
  <si>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</si>
  <si>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</si>
  <si>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</si>
  <si>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</si>
  <si>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</si>
  <si>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</si>
  <si>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</si>
  <si>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</si>
  <si>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</si>
  <si>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</si>
  <si>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</si>
  <si>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</si>
  <si>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</si>
  <si>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</si>
  <si>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</si>
  <si>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</si>
  <si>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</si>
  <si>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</si>
  <si>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</si>
  <si>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</si>
  <si>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</si>
  <si>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</si>
  <si>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</si>
  <si>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</si>
  <si>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</si>
  <si>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</si>
  <si>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</si>
  <si>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</si>
  <si>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</si>
  <si>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</si>
  <si>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</si>
  <si>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</si>
  <si>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</si>
  <si>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</si>
  <si>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</si>
  <si>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</si>
  <si>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</si>
  <si>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</si>
  <si>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</si>
  <si>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</si>
  <si>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</si>
  <si>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</si>
  <si>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</si>
  <si>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</si>
  <si>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</si>
  <si>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</si>
  <si>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</si>
  <si>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</si>
  <si>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</si>
  <si>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</si>
  <si>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</si>
  <si>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</si>
  <si>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</si>
  <si>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</si>
  <si>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</si>
  <si>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</si>
  <si>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</si>
  <si>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</si>
  <si>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</si>
  <si>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</si>
  <si>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</si>
  <si>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</si>
  <si>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</si>
  <si>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</si>
  <si>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</si>
  <si>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</si>
  <si>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</si>
  <si>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</si>
  <si>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</si>
  <si>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</si>
  <si>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</si>
  <si>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</si>
  <si>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</si>
  <si>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</si>
  <si>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</si>
  <si>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</si>
  <si>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</si>
  <si>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</si>
  <si>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</si>
  <si>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</si>
  <si>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</si>
  <si>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</si>
  <si>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</si>
  <si>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</si>
  <si>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</si>
  <si>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</si>
  <si>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</si>
  <si>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</si>
  <si>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</si>
  <si>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</si>
  <si>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</si>
  <si>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</si>
  <si>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</si>
  <si>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</si>
  <si>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</si>
  <si>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</si>
  <si>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</si>
  <si>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</si>
  <si>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</si>
  <si>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</si>
  <si>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</si>
  <si>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</si>
  <si>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</si>
  <si>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</si>
  <si>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</si>
  <si>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</si>
  <si>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</si>
  <si>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</si>
  <si>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</si>
  <si>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</si>
  <si>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</si>
  <si>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</si>
  <si>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</si>
  <si>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</si>
  <si>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</si>
  <si>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</si>
  <si>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</si>
  <si>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</si>
  <si>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</si>
  <si>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</si>
  <si>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</si>
  <si>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</si>
  <si>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</si>
  <si>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</si>
  <si>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</si>
  <si>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</si>
  <si>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</si>
  <si>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</si>
  <si>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</si>
  <si>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</si>
  <si>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</si>
  <si>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</si>
  <si>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</si>
  <si>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</si>
  <si>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</si>
  <si>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</si>
  <si>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</si>
  <si>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</si>
  <si>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</si>
  <si>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</si>
  <si>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</si>
  <si>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</si>
  <si>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</si>
  <si>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</si>
  <si>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</si>
  <si>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</si>
  <si>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</si>
  <si>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</si>
  <si>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</si>
  <si>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</si>
  <si>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</si>
  <si>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</si>
  <si>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</si>
  <si>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</si>
  <si>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</si>
  <si>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</si>
  <si>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</si>
  <si>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</si>
  <si>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</si>
  <si>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</si>
  <si>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</si>
  <si>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</si>
  <si>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</si>
  <si>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</si>
  <si>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</si>
  <si>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</si>
  <si>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</si>
  <si>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</si>
  <si>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</si>
  <si>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</si>
  <si>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</si>
  <si>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</si>
  <si>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</si>
  <si>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</si>
  <si>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</si>
  <si>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</si>
  <si>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</si>
  <si>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</si>
  <si>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</si>
  <si>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</si>
  <si>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</si>
  <si>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</si>
  <si>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</si>
  <si>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</si>
  <si>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</si>
  <si>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</si>
  <si>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</si>
  <si>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</si>
  <si>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</si>
  <si>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</si>
  <si>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</si>
  <si>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</si>
  <si>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</si>
  <si>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</si>
  <si>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</si>
  <si>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</si>
  <si>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</si>
  <si>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</si>
  <si>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</si>
  <si>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</si>
  <si>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</si>
  <si>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</si>
  <si>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</si>
  <si>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</si>
  <si>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</si>
  <si>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</si>
  <si>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</si>
  <si>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</si>
  <si>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</si>
  <si>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</si>
  <si>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</si>
  <si>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</si>
  <si>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</si>
  <si>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</si>
  <si>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</si>
  <si>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</si>
  <si>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</si>
  <si>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</si>
  <si>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</si>
  <si>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</si>
  <si>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</si>
  <si>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</si>
  <si>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</si>
  <si>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</si>
  <si>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</si>
  <si>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</si>
  <si>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</si>
  <si>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</si>
  <si>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</si>
  <si>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</si>
  <si>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</si>
  <si>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</si>
  <si>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</si>
  <si>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</si>
  <si>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</si>
  <si>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</si>
  <si>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</si>
  <si>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</si>
  <si>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</si>
  <si>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</si>
  <si>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</si>
  <si>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</si>
  <si>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</si>
  <si>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</si>
  <si>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</si>
  <si>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</si>
  <si>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</si>
  <si>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</si>
  <si>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</si>
  <si>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</si>
  <si>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</si>
  <si>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</si>
  <si>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</si>
  <si>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</si>
  <si>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</si>
  <si>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</si>
  <si>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</si>
  <si>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</si>
  <si>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</si>
  <si>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</si>
  <si>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</si>
  <si>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</si>
  <si>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</si>
  <si>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</si>
  <si>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</si>
  <si>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</si>
  <si>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</si>
  <si>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</si>
  <si>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</si>
  <si>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</si>
  <si>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</si>
  <si>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</si>
  <si>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</si>
  <si>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</si>
  <si>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</si>
  <si>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</si>
  <si>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</si>
  <si>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</si>
  <si>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</si>
  <si>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</si>
  <si>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</si>
  <si>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</si>
  <si>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</si>
  <si>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</si>
  <si>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</si>
  <si>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</si>
  <si>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</si>
  <si>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</si>
  <si>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</si>
  <si>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</si>
  <si>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</si>
  <si>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</si>
  <si>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</si>
  <si>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</si>
  <si>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</si>
  <si>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</si>
  <si>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</si>
  <si>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</si>
  <si>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</si>
  <si>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</si>
  <si>
    <t>SK specialty Co., Ltd</t>
    <phoneticPr fontId="101" type="noConversion"/>
  </si>
  <si>
    <t>459-88-02246</t>
    <phoneticPr fontId="101" type="noConversion"/>
  </si>
  <si>
    <t>NTS</t>
    <phoneticPr fontId="101" type="noConversion"/>
  </si>
  <si>
    <t>63 Gaheunggongdan-ro, Yeongju, Gyeongsangbuk-do, Korea</t>
    <phoneticPr fontId="101" type="noConversion"/>
  </si>
  <si>
    <t>Mr. Hyunseop Lee</t>
  </si>
  <si>
    <t>ianlee@sk.com</t>
  </si>
  <si>
    <t>82-10-9656-9674</t>
  </si>
  <si>
    <t>Mr. Jongwon Oh</t>
  </si>
  <si>
    <t>Procurement Team 1 Leader</t>
  </si>
  <si>
    <t>jongwon_oh@sk.com</t>
  </si>
  <si>
    <t>Our policy is that we implement conflict free sourcing. The agent provides a Letter of Warranty not to source conflict minerals from DRC.</t>
    <phoneticPr fontId="101" type="noConversion"/>
  </si>
  <si>
    <t>https://www.skspecialty.com/new/kor/html/sustainability/supplychain.asp</t>
    <phoneticPr fontId="101" type="noConversion"/>
  </si>
  <si>
    <t>We audit suppliers every two year</t>
    <phoneticPr fontId="101" type="noConversion"/>
  </si>
  <si>
    <t>When we aduit suppliers every two year, we check COA &amp; raw mineral in inventory</t>
    <phoneticPr fontId="101" type="noConversion"/>
  </si>
  <si>
    <t>Yes, in conformance with IPC1755 (e.g., CMRT)</t>
    <phoneticPr fontId="101" type="noConversion"/>
  </si>
  <si>
    <t>100%</t>
  </si>
  <si>
    <t>WF6</t>
  </si>
  <si>
    <t>For manufacturing WF6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</si>
</sst>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76" formatCode="_-&quot;$&quot;* #,##0_-;\-&quot;$&quot;* #,##0_-;_-&quot;$&quot;* &quot;-&quot;_-;_-@_-"/>
    <numFmt numFmtId="177" formatCode="_-&quot;$&quot;* #,##0.00_-;\-&quot;$&quot;* #,##0.00_-;_-&quot;$&quot;* &quot;-&quot;??_-;_-@_-"/>
    <numFmt numFmtId="178" formatCode="_(&quot;$&quot;* #,##0_);_(&quot;$&quot;* \(#,##0\);_(&quot;$&quot;* &quot;-&quot;_);_(@_)"/>
    <numFmt numFmtId="179" formatCode="_(* #,##0_);_(* \(#,##0\);_(* &quot;-&quot;_);_(@_)"/>
    <numFmt numFmtId="180" formatCode="_(&quot;$&quot;* #,##0.00_);_(&quot;$&quot;* \(#,##0.00\);_(&quot;$&quot;* &quot;-&quot;??_);_(@_)"/>
    <numFmt numFmtId="181" formatCode="_(* #,##0.00_);_(* \(#,##0.00\);_(* &quot;-&quot;??_);_(@_)"/>
    <numFmt numFmtId="182" formatCode="[$-409]mmmm\ d\,\ yyyy;@"/>
    <numFmt numFmtId="183" formatCode="[$-409]d\-mmm\-yyyy;@"/>
    <numFmt numFmtId="184" formatCode="0.0"/>
    <numFmt numFmtId="185" formatCode="_-* #,##0\ &quot;€&quot;_-;\-* #,##0\ &quot;€&quot;_-;_-* &quot;-&quot;\ &quot;€&quot;_-;_-@_-"/>
    <numFmt numFmtId="186" formatCode="_-* #,##0\ _€_-;\-* #,##0\ _€_-;_-* &quot;-&quot;\ _€_-;_-@_-"/>
    <numFmt numFmtId="187" formatCode="_-* #,##0.00\ &quot;€&quot;_-;\-* #,##0.00\ &quot;€&quot;_-;_-* &quot;-&quot;??\ &quot;€&quot;_-;_-@_-"/>
    <numFmt numFmtId="188" formatCode="_-* #,##0.00\ _€_-;\-* #,##0.00\ _€_-;_-* &quot;-&quot;??\ _€_-;_-@_-"/>
    <numFmt numFmtId="189" formatCode="_-&quot;€&quot;\ * #,##0_-;\-&quot;€&quot;\ * #,##0_-;_-&quot;€&quot;\ * &quot;-&quot;_-;_-@_-"/>
    <numFmt numFmtId="190" formatCode="_-&quot;€&quot;\ * #,##0.00_-;\-&quot;€&quot;\ * #,##0.00_-;_-&quot;€&quot;\ * &quot;-&quot;??_-;_-@_-"/>
  </numFmts>
  <fonts count="102">
    <font>
      <sz val="10"/>
      <name val="Verdana"/>
      <family val="2"/>
    </font>
    <font>
      <sz val="11"/>
      <color theme="1"/>
      <name val="맑은 고딕"/>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맑은 고딕"/>
      <family val="3"/>
      <charset val="128"/>
      <scheme val="minor"/>
    </font>
    <font>
      <sz val="11"/>
      <color theme="0"/>
      <name val="맑은 고딕"/>
      <family val="3"/>
      <charset val="128"/>
      <scheme val="minor"/>
    </font>
    <font>
      <sz val="11"/>
      <color rgb="FF9C0006"/>
      <name val="ＭＳ Ｐゴシック"/>
      <family val="3"/>
      <charset val="128"/>
    </font>
    <font>
      <sz val="11"/>
      <color rgb="FF9C0006"/>
      <name val="맑은 고딕"/>
      <family val="3"/>
      <charset val="128"/>
      <scheme val="minor"/>
    </font>
    <font>
      <b/>
      <sz val="11"/>
      <color rgb="FFFA7D00"/>
      <name val="맑은 고딕"/>
      <family val="3"/>
      <charset val="128"/>
      <scheme val="minor"/>
    </font>
    <font>
      <b/>
      <sz val="11"/>
      <color theme="0"/>
      <name val="맑은 고딕"/>
      <family val="3"/>
      <charset val="128"/>
      <scheme val="minor"/>
    </font>
    <font>
      <i/>
      <sz val="11"/>
      <color rgb="FF7F7F7F"/>
      <name val="맑은 고딕"/>
      <family val="3"/>
      <charset val="128"/>
      <scheme val="minor"/>
    </font>
    <font>
      <sz val="11"/>
      <color rgb="FF006100"/>
      <name val="맑은 고딕"/>
      <family val="3"/>
      <charset val="128"/>
      <scheme val="minor"/>
    </font>
    <font>
      <b/>
      <sz val="15"/>
      <color theme="3"/>
      <name val="맑은 고딕"/>
      <family val="3"/>
      <charset val="128"/>
      <scheme val="minor"/>
    </font>
    <font>
      <b/>
      <sz val="13"/>
      <color theme="3"/>
      <name val="맑은 고딕"/>
      <family val="3"/>
      <charset val="128"/>
      <scheme val="minor"/>
    </font>
    <font>
      <b/>
      <sz val="11"/>
      <color theme="3"/>
      <name val="맑은 고딕"/>
      <family val="3"/>
      <charset val="128"/>
      <scheme val="minor"/>
    </font>
    <font>
      <u/>
      <sz val="10"/>
      <color theme="10"/>
      <name val="Arial"/>
      <family val="2"/>
    </font>
    <font>
      <u/>
      <sz val="11"/>
      <color theme="10"/>
      <name val="맑은 고딕"/>
      <family val="3"/>
      <charset val="128"/>
      <scheme val="minor"/>
    </font>
    <font>
      <u/>
      <sz val="12"/>
      <color theme="10"/>
      <name val="맑은 고딕"/>
      <family val="3"/>
      <charset val="128"/>
      <scheme val="minor"/>
    </font>
    <font>
      <sz val="11"/>
      <color rgb="FF3F3F76"/>
      <name val="맑은 고딕"/>
      <family val="3"/>
      <charset val="128"/>
      <scheme val="minor"/>
    </font>
    <font>
      <sz val="11"/>
      <color rgb="FFFA7D00"/>
      <name val="맑은 고딕"/>
      <family val="3"/>
      <charset val="128"/>
      <scheme val="minor"/>
    </font>
    <font>
      <sz val="11"/>
      <color rgb="FF9C6500"/>
      <name val="맑은 고딕"/>
      <family val="3"/>
      <charset val="128"/>
      <scheme val="minor"/>
    </font>
    <font>
      <sz val="10"/>
      <color theme="1"/>
      <name val="ＭＳ Ｐゴシック"/>
      <family val="3"/>
      <charset val="128"/>
    </font>
    <font>
      <sz val="11"/>
      <color theme="1"/>
      <name val="ＭＳ Ｐゴシック"/>
      <family val="3"/>
      <charset val="128"/>
    </font>
    <font>
      <sz val="12"/>
      <color theme="1"/>
      <name val="맑은 고딕"/>
      <family val="3"/>
      <charset val="128"/>
      <scheme val="minor"/>
    </font>
    <font>
      <b/>
      <sz val="11"/>
      <color rgb="FF3F3F3F"/>
      <name val="맑은 고딕"/>
      <family val="3"/>
      <charset val="128"/>
      <scheme val="minor"/>
    </font>
    <font>
      <sz val="18"/>
      <color theme="3"/>
      <name val="맑은 고딕"/>
      <family val="3"/>
      <charset val="128"/>
      <scheme val="major"/>
    </font>
    <font>
      <b/>
      <sz val="11"/>
      <color theme="1"/>
      <name val="맑은 고딕"/>
      <family val="3"/>
      <charset val="128"/>
      <scheme val="minor"/>
    </font>
    <font>
      <sz val="11"/>
      <color rgb="FFFF0000"/>
      <name val="맑은 고딕"/>
      <family val="3"/>
      <charset val="128"/>
      <scheme val="minor"/>
    </font>
    <font>
      <sz val="10"/>
      <color theme="1"/>
      <name val="Verdana"/>
      <family val="2"/>
    </font>
    <font>
      <sz val="10"/>
      <color theme="0" tint="-0.34995574816125979"/>
      <name val="Verdana"/>
      <family val="2"/>
    </font>
    <font>
      <sz val="11"/>
      <name val="맑은 고딕"/>
      <family val="3"/>
      <charset val="128"/>
      <scheme val="minor"/>
    </font>
    <font>
      <sz val="10"/>
      <color rgb="FFFF0000"/>
      <name val="Verdana"/>
      <family val="2"/>
    </font>
    <font>
      <u/>
      <sz val="10"/>
      <color indexed="12"/>
      <name val="맑은 고딕"/>
      <family val="3"/>
      <charset val="128"/>
      <scheme val="major"/>
    </font>
    <font>
      <sz val="10"/>
      <name val="맑은 고딕"/>
      <family val="3"/>
      <charset val="128"/>
      <scheme val="major"/>
    </font>
    <font>
      <u/>
      <sz val="12"/>
      <color indexed="12"/>
      <name val="맑은 고딕"/>
      <family val="3"/>
      <charset val="128"/>
      <scheme val="major"/>
    </font>
    <font>
      <sz val="12"/>
      <name val="맑은 고딕"/>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맑은 고딕"/>
      <family val="3"/>
      <charset val="128"/>
      <scheme val="minor"/>
    </font>
    <font>
      <sz val="12"/>
      <name val="Arial"/>
      <family val="2"/>
    </font>
    <font>
      <sz val="11"/>
      <name val="ＭＳ Ｐゴシック"/>
      <family val="2"/>
    </font>
    <font>
      <sz val="11"/>
      <color rgb="FF000000"/>
      <name val="Calibri"/>
      <family val="2"/>
    </font>
    <font>
      <sz val="11"/>
      <name val="맑은 고딕"/>
      <family val="2"/>
      <scheme val="minor"/>
    </font>
    <font>
      <b/>
      <sz val="8"/>
      <name val="Cambria"/>
      <family val="1"/>
    </font>
    <font>
      <u/>
      <sz val="12"/>
      <color theme="10"/>
      <name val="Cambria"/>
      <family val="1"/>
    </font>
    <font>
      <sz val="9"/>
      <name val="細明體"/>
      <family val="3"/>
      <charset val="136"/>
    </font>
    <font>
      <sz val="8"/>
      <name val="돋움"/>
      <family val="3"/>
      <charset val="129"/>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79" fontId="10" fillId="0" borderId="0" applyFont="0" applyFill="0" applyBorder="0" applyAlignment="0" applyProtection="0"/>
    <xf numFmtId="41" fontId="10" fillId="0" borderId="0" applyFont="0" applyFill="0" applyBorder="0" applyAlignment="0" applyProtection="0"/>
    <xf numFmtId="186"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1"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88" fontId="10" fillId="0" borderId="0" applyFont="0" applyFill="0" applyBorder="0" applyAlignment="0" applyProtection="0"/>
    <xf numFmtId="178" fontId="10" fillId="0" borderId="0" applyFont="0" applyFill="0" applyBorder="0" applyAlignment="0" applyProtection="0"/>
    <xf numFmtId="176" fontId="10" fillId="0" borderId="0" applyFont="0" applyFill="0" applyBorder="0" applyAlignment="0" applyProtection="0"/>
    <xf numFmtId="185" fontId="10" fillId="0" borderId="0" applyFont="0" applyFill="0" applyBorder="0" applyAlignment="0" applyProtection="0"/>
    <xf numFmtId="189"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9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80"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80"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7" fontId="10" fillId="0" borderId="0" applyFont="0" applyFill="0" applyBorder="0" applyAlignment="0" applyProtection="0"/>
    <xf numFmtId="182"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82" fontId="2" fillId="0" borderId="0"/>
    <xf numFmtId="0" fontId="90" fillId="0" borderId="0"/>
    <xf numFmtId="0" fontId="90" fillId="0" borderId="0"/>
    <xf numFmtId="182"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82" fontId="2" fillId="0" borderId="0"/>
    <xf numFmtId="0" fontId="7" fillId="0" borderId="0"/>
    <xf numFmtId="182" fontId="90" fillId="0" borderId="0"/>
    <xf numFmtId="0" fontId="55" fillId="0" borderId="0"/>
    <xf numFmtId="0" fontId="55" fillId="0" borderId="0"/>
    <xf numFmtId="182" fontId="7" fillId="0" borderId="0"/>
    <xf numFmtId="0" fontId="55" fillId="0" borderId="0"/>
    <xf numFmtId="0" fontId="7" fillId="0" borderId="0"/>
    <xf numFmtId="0" fontId="55" fillId="0" borderId="0"/>
    <xf numFmtId="0" fontId="72" fillId="0" borderId="0">
      <alignment vertical="center"/>
    </xf>
    <xf numFmtId="182"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82" fontId="2" fillId="0" borderId="0"/>
    <xf numFmtId="182"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82" fontId="10" fillId="0" borderId="0"/>
    <xf numFmtId="0" fontId="90" fillId="0" borderId="0"/>
    <xf numFmtId="0" fontId="90" fillId="0" borderId="0"/>
    <xf numFmtId="0" fontId="90" fillId="0" borderId="0"/>
    <xf numFmtId="182" fontId="90" fillId="0" borderId="0"/>
    <xf numFmtId="0" fontId="1" fillId="0" borderId="0"/>
  </cellStyleXfs>
  <cellXfs count="393">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82"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83"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84"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82"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82" fontId="0" fillId="33" borderId="13" xfId="0" applyNumberFormat="1" applyFill="1" applyBorder="1" applyAlignment="1">
      <alignment vertical="top" wrapText="1"/>
    </xf>
    <xf numFmtId="182" fontId="0" fillId="33" borderId="0" xfId="0" applyNumberFormat="1" applyFill="1"/>
    <xf numFmtId="182" fontId="9" fillId="33" borderId="0" xfId="0" applyNumberFormat="1" applyFont="1" applyFill="1"/>
    <xf numFmtId="182" fontId="14" fillId="33" borderId="0" xfId="0" applyNumberFormat="1" applyFont="1" applyFill="1" applyAlignment="1">
      <alignment horizontal="center" vertical="center" wrapText="1"/>
    </xf>
    <xf numFmtId="182" fontId="11" fillId="33" borderId="0" xfId="0" applyNumberFormat="1" applyFont="1" applyFill="1" applyAlignment="1">
      <alignment horizontal="center" vertical="center"/>
    </xf>
    <xf numFmtId="182" fontId="27" fillId="33" borderId="20" xfId="570" applyNumberFormat="1" applyFont="1" applyFill="1" applyBorder="1" applyAlignment="1">
      <alignment horizontal="center" vertical="center" wrapText="1"/>
    </xf>
    <xf numFmtId="182"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84"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82" fontId="53" fillId="0" borderId="0" xfId="480" applyFont="1" applyAlignment="1">
      <alignment horizontal="left" vertical="top" wrapText="1"/>
    </xf>
    <xf numFmtId="182"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82"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82"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82"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82"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82" fontId="25" fillId="0" borderId="48" xfId="570" applyNumberFormat="1" applyFont="1" applyBorder="1" applyAlignment="1">
      <alignment horizontal="center" vertical="top" wrapText="1"/>
    </xf>
    <xf numFmtId="182" fontId="25" fillId="0" borderId="49" xfId="570" applyNumberFormat="1" applyFont="1" applyBorder="1" applyAlignment="1">
      <alignment horizontal="center" vertical="top" wrapText="1"/>
    </xf>
    <xf numFmtId="182" fontId="25" fillId="0" borderId="11" xfId="570" applyNumberFormat="1" applyFont="1" applyBorder="1" applyAlignment="1">
      <alignment horizontal="center" vertical="top" wrapText="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82" fontId="25" fillId="33" borderId="48" xfId="570" applyNumberFormat="1" applyFont="1" applyFill="1" applyBorder="1" applyAlignment="1">
      <alignment horizontal="center" vertical="top" wrapText="1"/>
    </xf>
    <xf numFmtId="182" fontId="25" fillId="33" borderId="49" xfId="570" applyNumberFormat="1" applyFont="1" applyFill="1" applyBorder="1" applyAlignment="1">
      <alignment horizontal="center" vertical="top" wrapText="1"/>
    </xf>
    <xf numFmtId="182" fontId="25" fillId="33" borderId="11" xfId="570" applyNumberFormat="1"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9" fillId="33" borderId="27" xfId="0" applyFont="1" applyFill="1" applyBorder="1" applyAlignment="1" applyProtection="1">
      <alignment horizontal="center" wrapText="1"/>
      <protection hidden="1"/>
    </xf>
    <xf numFmtId="0" fontId="23" fillId="0" borderId="27" xfId="487" applyFont="1" applyFill="1" applyBorder="1" applyAlignment="1" applyProtection="1">
      <alignment horizontal="center"/>
      <protection hidden="1"/>
    </xf>
    <xf numFmtId="0" fontId="14" fillId="33" borderId="10" xfId="0" applyFont="1" applyFill="1" applyBorder="1" applyAlignment="1" applyProtection="1">
      <alignment horizontal="left" wrapText="1"/>
      <protection hidden="1"/>
    </xf>
    <xf numFmtId="0" fontId="15" fillId="33" borderId="10" xfId="0" applyFont="1" applyFill="1" applyBorder="1" applyAlignment="1">
      <alignment horizontal="center" vertical="center"/>
    </xf>
    <xf numFmtId="0" fontId="14" fillId="33" borderId="27" xfId="0" applyFont="1" applyFill="1" applyBorder="1" applyAlignment="1" applyProtection="1">
      <alignment horizontal="left" wrapText="1"/>
      <protection hidden="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1" fillId="33" borderId="10" xfId="0" applyFont="1" applyFill="1" applyBorder="1" applyAlignment="1">
      <alignment horizontal="left" vertical="center" wrapText="1"/>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0" fontId="21" fillId="0" borderId="27" xfId="487" applyFont="1" applyFill="1" applyBorder="1" applyAlignment="1" applyProtection="1">
      <alignment horizontal="center" wrapText="1"/>
      <protection hidden="1"/>
    </xf>
    <xf numFmtId="0" fontId="17" fillId="33" borderId="0" xfId="0" applyFont="1" applyFill="1" applyAlignment="1">
      <alignment horizontal="center" wrapText="1"/>
    </xf>
    <xf numFmtId="0" fontId="83" fillId="33" borderId="58" xfId="487" applyFont="1" applyFill="1" applyBorder="1" applyAlignment="1" applyProtection="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pplyProtection="1">
      <alignment horizontal="left" vertical="center" wrapText="1"/>
      <protection locked="0"/>
    </xf>
    <xf numFmtId="49" fontId="86" fillId="33" borderId="10" xfId="487" applyNumberFormat="1" applyFont="1" applyFill="1" applyBorder="1" applyAlignment="1" applyProtection="1">
      <alignment horizontal="left" vertical="center" wrapText="1"/>
      <protection locked="0"/>
    </xf>
    <xf numFmtId="49" fontId="86" fillId="33" borderId="37" xfId="487" applyNumberFormat="1" applyFont="1" applyFill="1" applyBorder="1" applyAlignment="1" applyProtection="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pplyProtection="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49" fontId="15" fillId="0" borderId="58" xfId="0" applyNumberFormat="1" applyFont="1" applyFill="1" applyBorder="1" applyAlignment="1" applyProtection="1">
      <alignment horizontal="left" vertical="center" wrapText="1"/>
      <protection locked="0"/>
    </xf>
    <xf numFmtId="49" fontId="15" fillId="0" borderId="10" xfId="0" applyNumberFormat="1" applyFont="1" applyFill="1" applyBorder="1" applyAlignment="1" applyProtection="1">
      <alignment horizontal="left" vertical="center" wrapText="1"/>
      <protection locked="0"/>
    </xf>
    <xf numFmtId="49" fontId="15" fillId="0" borderId="37" xfId="0" applyNumberFormat="1" applyFont="1" applyFill="1" applyBorder="1" applyAlignment="1" applyProtection="1">
      <alignment horizontal="left" vertical="center" wrapText="1"/>
      <protection locked="0"/>
    </xf>
    <xf numFmtId="183" fontId="14" fillId="33" borderId="34" xfId="0" applyNumberFormat="1" applyFont="1" applyFill="1" applyBorder="1" applyAlignment="1" applyProtection="1">
      <alignment horizontal="center" wrapText="1"/>
      <protection locked="0"/>
    </xf>
    <xf numFmtId="183"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一般 7" xfId="588" xr:uid="{00000000-0005-0000-0000-00004C020000}"/>
    <cellStyle name="표준" xfId="0" builtinId="0"/>
    <cellStyle name="표준 2" xfId="587" xr:uid="{00000000-0005-0000-0000-00004B020000}"/>
    <cellStyle name="標準 2" xfId="589" xr:uid="{00000000-0005-0000-0000-00004D020000}"/>
    <cellStyle name="標準 2 2" xfId="590" xr:uid="{00000000-0005-0000-0000-00004E020000}"/>
    <cellStyle name="標準 2 3" xfId="591" xr:uid="{00000000-0005-0000-0000-00004F020000}"/>
    <cellStyle name="하이퍼링크" xfId="487" builtinId="8"/>
  </cellStyles>
  <dxfs count="86">
    <dxf>
      <fill>
        <patternFill>
          <bgColor rgb="FFFFFF00"/>
        </patternFill>
      </fill>
    </dxf>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ill>
        <patternFill>
          <bgColor rgb="FFFF0000"/>
        </patternFill>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mailto:sjlee7@sk.com" TargetMode="External"/><Relationship Id="rId7"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printerSettings" Target="../printerSettings/printerSettings10.bin"/><Relationship Id="rId5" Type="http://schemas.openxmlformats.org/officeDocument/2006/relationships/hyperlink" Target="https://www.skspecialty.com/new/kor/html/sustainability/supplychain.asp" TargetMode="External"/><Relationship Id="rId4" Type="http://schemas.openxmlformats.org/officeDocument/2006/relationships/hyperlink" Target="mailto:wsdo@sk.com"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2.6"/>
  <cols>
    <col min="1" max="1" width="0.81640625" customWidth="1"/>
    <col min="2" max="2" width="8" customWidth="1"/>
    <col min="3" max="3" width="8.6328125" customWidth="1"/>
    <col min="4" max="4" width="13" style="180" customWidth="1"/>
    <col min="5" max="5" width="42.36328125" customWidth="1"/>
    <col min="6" max="6" width="53.36328125" customWidth="1"/>
    <col min="7" max="7" width="0.81640625" customWidth="1"/>
  </cols>
  <sheetData>
    <row r="1" spans="1:7" ht="13.2" thickTop="1">
      <c r="A1" s="7"/>
      <c r="B1" s="8"/>
      <c r="C1" s="8"/>
      <c r="D1" s="174"/>
      <c r="E1" s="8"/>
      <c r="F1" s="8"/>
      <c r="G1" s="9"/>
    </row>
    <row r="2" spans="1:7">
      <c r="A2" s="302"/>
      <c r="B2" s="5" t="s">
        <v>837</v>
      </c>
      <c r="C2" s="3"/>
      <c r="D2" s="175"/>
      <c r="E2" s="3"/>
      <c r="F2" s="3"/>
      <c r="G2" s="25"/>
    </row>
    <row r="3" spans="1:7">
      <c r="A3" s="302"/>
      <c r="B3" s="3" t="s">
        <v>829</v>
      </c>
      <c r="C3" s="5"/>
      <c r="D3" s="176"/>
      <c r="E3" s="3"/>
      <c r="F3" s="5"/>
      <c r="G3" s="25"/>
    </row>
    <row r="4" spans="1:7" ht="15">
      <c r="A4" s="302"/>
      <c r="B4" s="30" t="s">
        <v>839</v>
      </c>
      <c r="C4" s="6"/>
      <c r="D4" s="177"/>
      <c r="E4" s="3"/>
      <c r="F4" s="6"/>
      <c r="G4" s="25"/>
    </row>
    <row r="5" spans="1:7" ht="13.2">
      <c r="A5" s="302"/>
      <c r="B5" s="29" t="s">
        <v>1030</v>
      </c>
      <c r="C5" s="4"/>
      <c r="D5" s="178"/>
      <c r="E5" s="3"/>
      <c r="F5" s="4"/>
      <c r="G5" s="25"/>
    </row>
    <row r="6" spans="1:7">
      <c r="A6" s="302"/>
      <c r="B6" s="3"/>
      <c r="C6" s="3"/>
      <c r="D6" s="175"/>
      <c r="E6" s="3"/>
      <c r="F6" s="3"/>
      <c r="G6" s="25"/>
    </row>
    <row r="7" spans="1:7">
      <c r="A7" s="302"/>
      <c r="B7" s="3"/>
      <c r="C7" s="3"/>
      <c r="D7" s="175"/>
      <c r="E7" s="3"/>
      <c r="F7" s="3"/>
      <c r="G7" s="25"/>
    </row>
    <row r="8" spans="1:7">
      <c r="A8" s="302"/>
      <c r="B8" s="3"/>
      <c r="C8" s="3"/>
      <c r="D8" s="175"/>
      <c r="E8" s="3"/>
      <c r="F8" s="3"/>
      <c r="G8" s="25"/>
    </row>
    <row r="9" spans="1:7">
      <c r="A9" s="302"/>
      <c r="B9" s="305" t="s">
        <v>840</v>
      </c>
      <c r="C9" s="305"/>
      <c r="D9" s="305"/>
      <c r="E9" s="305"/>
      <c r="F9" s="305"/>
      <c r="G9" s="25"/>
    </row>
    <row r="10" spans="1:7" ht="27" customHeight="1">
      <c r="A10" s="302"/>
      <c r="B10" s="306" t="s">
        <v>434</v>
      </c>
      <c r="C10" s="306"/>
      <c r="D10" s="306"/>
      <c r="E10" s="306"/>
      <c r="F10" s="306"/>
      <c r="G10" s="25"/>
    </row>
    <row r="11" spans="1:7" ht="27" customHeight="1">
      <c r="A11" s="302"/>
      <c r="B11" s="307"/>
      <c r="C11" s="307"/>
      <c r="D11" s="307"/>
      <c r="E11" s="307"/>
      <c r="F11" s="307"/>
      <c r="G11" s="25"/>
    </row>
    <row r="12" spans="1:7">
      <c r="A12" s="302"/>
      <c r="B12" s="31" t="s">
        <v>838</v>
      </c>
      <c r="C12" s="32" t="s">
        <v>841</v>
      </c>
      <c r="D12" s="179" t="s">
        <v>842</v>
      </c>
      <c r="E12" s="32" t="s">
        <v>608</v>
      </c>
      <c r="F12" s="32" t="s">
        <v>609</v>
      </c>
      <c r="G12" s="25"/>
    </row>
    <row r="13" spans="1:7" ht="20.399999999999999">
      <c r="A13" s="302"/>
      <c r="B13" s="2">
        <v>1</v>
      </c>
      <c r="C13" s="27" t="s">
        <v>1078</v>
      </c>
      <c r="D13" s="28" t="s">
        <v>866</v>
      </c>
      <c r="E13" s="163" t="s">
        <v>843</v>
      </c>
      <c r="F13" s="163"/>
      <c r="G13" s="25"/>
    </row>
    <row r="14" spans="1:7" ht="30.6">
      <c r="A14" s="302"/>
      <c r="B14" s="2">
        <v>2</v>
      </c>
      <c r="C14" s="27" t="s">
        <v>1078</v>
      </c>
      <c r="D14" s="28" t="s">
        <v>1015</v>
      </c>
      <c r="E14" s="163" t="s">
        <v>526</v>
      </c>
      <c r="F14" s="163" t="s">
        <v>527</v>
      </c>
      <c r="G14" s="25"/>
    </row>
    <row r="15" spans="1:7" ht="89.1" customHeight="1">
      <c r="A15" s="302"/>
      <c r="B15" s="308">
        <v>2.0099999999999998</v>
      </c>
      <c r="C15" s="299" t="s">
        <v>1078</v>
      </c>
      <c r="D15" s="311" t="s">
        <v>2229</v>
      </c>
      <c r="E15" s="164" t="s">
        <v>610</v>
      </c>
      <c r="F15" s="164" t="s">
        <v>613</v>
      </c>
      <c r="G15" s="25"/>
    </row>
    <row r="16" spans="1:7" ht="99" customHeight="1">
      <c r="A16" s="302"/>
      <c r="B16" s="309"/>
      <c r="C16" s="300"/>
      <c r="D16" s="312"/>
      <c r="E16" s="165"/>
      <c r="F16" s="165" t="s">
        <v>611</v>
      </c>
      <c r="G16" s="25"/>
    </row>
    <row r="17" spans="1:7" ht="63" customHeight="1">
      <c r="A17" s="302"/>
      <c r="B17" s="310"/>
      <c r="C17" s="301"/>
      <c r="D17" s="313"/>
      <c r="E17" s="27"/>
      <c r="F17" s="27" t="s">
        <v>612</v>
      </c>
      <c r="G17" s="25"/>
    </row>
    <row r="18" spans="1:7" ht="117" customHeight="1">
      <c r="A18" s="302"/>
      <c r="B18" s="308">
        <v>2.02</v>
      </c>
      <c r="C18" s="299" t="s">
        <v>1078</v>
      </c>
      <c r="D18" s="311" t="s">
        <v>2230</v>
      </c>
      <c r="E18" s="164" t="s">
        <v>435</v>
      </c>
      <c r="F18" s="164" t="s">
        <v>521</v>
      </c>
      <c r="G18" s="25"/>
    </row>
    <row r="19" spans="1:7" ht="71.099999999999994" customHeight="1">
      <c r="A19" s="302"/>
      <c r="B19" s="309"/>
      <c r="C19" s="300"/>
      <c r="D19" s="312"/>
      <c r="E19" s="165" t="s">
        <v>525</v>
      </c>
      <c r="F19" s="165" t="s">
        <v>436</v>
      </c>
      <c r="G19" s="25"/>
    </row>
    <row r="20" spans="1:7" ht="90.75" customHeight="1">
      <c r="A20" s="302"/>
      <c r="B20" s="309"/>
      <c r="C20" s="300"/>
      <c r="D20" s="312"/>
      <c r="E20" s="165"/>
      <c r="F20" s="165" t="s">
        <v>615</v>
      </c>
      <c r="G20" s="25"/>
    </row>
    <row r="21" spans="1:7" ht="74.25" customHeight="1">
      <c r="A21" s="302"/>
      <c r="B21" s="310"/>
      <c r="C21" s="301"/>
      <c r="D21" s="313"/>
      <c r="E21" s="27"/>
      <c r="F21" s="27" t="s">
        <v>614</v>
      </c>
      <c r="G21" s="25"/>
    </row>
    <row r="22" spans="1:7" ht="90" customHeight="1">
      <c r="A22" s="302"/>
      <c r="B22" s="293">
        <v>2.0299999999999998</v>
      </c>
      <c r="C22" s="293" t="s">
        <v>812</v>
      </c>
      <c r="D22" s="296" t="s">
        <v>2231</v>
      </c>
      <c r="E22" s="299" t="s">
        <v>433</v>
      </c>
      <c r="F22" s="164" t="s">
        <v>456</v>
      </c>
      <c r="G22" s="25"/>
    </row>
    <row r="23" spans="1:7" ht="109.5" customHeight="1">
      <c r="A23" s="302"/>
      <c r="B23" s="294"/>
      <c r="C23" s="294"/>
      <c r="D23" s="297"/>
      <c r="E23" s="300"/>
      <c r="F23" s="165" t="s">
        <v>813</v>
      </c>
      <c r="G23" s="25"/>
    </row>
    <row r="24" spans="1:7" ht="74.25" customHeight="1">
      <c r="A24" s="302"/>
      <c r="B24" s="295"/>
      <c r="C24" s="295"/>
      <c r="D24" s="298"/>
      <c r="E24" s="301"/>
      <c r="F24" s="27" t="s">
        <v>432</v>
      </c>
      <c r="G24" s="25"/>
    </row>
    <row r="25" spans="1:7" ht="72" customHeight="1">
      <c r="A25" s="302"/>
      <c r="B25" s="2" t="s">
        <v>454</v>
      </c>
      <c r="C25" s="27" t="s">
        <v>455</v>
      </c>
      <c r="D25" s="28" t="s">
        <v>2232</v>
      </c>
      <c r="E25" s="27" t="s">
        <v>2227</v>
      </c>
      <c r="F25" s="27" t="s">
        <v>457</v>
      </c>
      <c r="G25" s="25"/>
    </row>
    <row r="26" spans="1:7" ht="98.1" customHeight="1">
      <c r="A26" s="302"/>
      <c r="B26" s="314">
        <v>3</v>
      </c>
      <c r="C26" s="308" t="s">
        <v>67</v>
      </c>
      <c r="D26" s="311" t="s">
        <v>2233</v>
      </c>
      <c r="E26" s="299" t="s">
        <v>0</v>
      </c>
      <c r="F26" s="164" t="s">
        <v>61</v>
      </c>
      <c r="G26" s="25"/>
    </row>
    <row r="27" spans="1:7" ht="90" customHeight="1">
      <c r="A27" s="302"/>
      <c r="B27" s="315"/>
      <c r="C27" s="309"/>
      <c r="D27" s="312"/>
      <c r="E27" s="300"/>
      <c r="F27" s="165" t="s">
        <v>56</v>
      </c>
      <c r="G27" s="25"/>
    </row>
    <row r="28" spans="1:7" ht="19.350000000000001" customHeight="1">
      <c r="A28" s="302"/>
      <c r="B28" s="315"/>
      <c r="C28" s="309"/>
      <c r="D28" s="312"/>
      <c r="E28" s="300"/>
      <c r="F28" s="165" t="s">
        <v>57</v>
      </c>
      <c r="G28" s="25"/>
    </row>
    <row r="29" spans="1:7" ht="74.55" customHeight="1">
      <c r="A29" s="302"/>
      <c r="B29" s="315"/>
      <c r="C29" s="309"/>
      <c r="D29" s="312"/>
      <c r="E29" s="300"/>
      <c r="F29" s="165" t="s">
        <v>58</v>
      </c>
      <c r="G29" s="25"/>
    </row>
    <row r="30" spans="1:7" ht="62.55" customHeight="1">
      <c r="A30" s="302"/>
      <c r="B30" s="315"/>
      <c r="C30" s="309"/>
      <c r="D30" s="312"/>
      <c r="E30" s="300"/>
      <c r="F30" s="165" t="s">
        <v>59</v>
      </c>
      <c r="G30" s="25"/>
    </row>
    <row r="31" spans="1:7" ht="81" customHeight="1">
      <c r="A31" s="302"/>
      <c r="B31" s="315"/>
      <c r="C31" s="309"/>
      <c r="D31" s="312"/>
      <c r="E31" s="300"/>
      <c r="F31" s="165" t="s">
        <v>60</v>
      </c>
      <c r="G31" s="25"/>
    </row>
    <row r="32" spans="1:7" ht="48.75" customHeight="1">
      <c r="A32" s="302"/>
      <c r="B32" s="315"/>
      <c r="C32" s="309"/>
      <c r="D32" s="312"/>
      <c r="E32" s="300"/>
      <c r="F32" s="165" t="s">
        <v>63</v>
      </c>
      <c r="G32" s="25"/>
    </row>
    <row r="33" spans="1:7" ht="98.55" customHeight="1">
      <c r="A33" s="302"/>
      <c r="B33" s="315"/>
      <c r="C33" s="309"/>
      <c r="D33" s="312"/>
      <c r="E33" s="300"/>
      <c r="F33" s="165" t="s">
        <v>62</v>
      </c>
      <c r="G33" s="25"/>
    </row>
    <row r="34" spans="1:7" ht="89.1" customHeight="1">
      <c r="A34" s="302"/>
      <c r="B34" s="315"/>
      <c r="C34" s="309"/>
      <c r="D34" s="312"/>
      <c r="E34" s="300"/>
      <c r="F34" s="165" t="s">
        <v>64</v>
      </c>
      <c r="G34" s="25"/>
    </row>
    <row r="35" spans="1:7" ht="29.1" customHeight="1">
      <c r="A35" s="302"/>
      <c r="B35" s="315"/>
      <c r="C35" s="309"/>
      <c r="D35" s="312"/>
      <c r="E35" s="300"/>
      <c r="F35" s="165" t="s">
        <v>65</v>
      </c>
      <c r="G35" s="25"/>
    </row>
    <row r="36" spans="1:7" ht="112.2">
      <c r="A36" s="302"/>
      <c r="B36" s="316"/>
      <c r="C36" s="310"/>
      <c r="D36" s="313"/>
      <c r="E36" s="301"/>
      <c r="F36" s="166" t="s">
        <v>66</v>
      </c>
      <c r="G36" s="25"/>
    </row>
    <row r="37" spans="1:7" ht="102">
      <c r="A37" s="302"/>
      <c r="B37" s="141">
        <v>3.01</v>
      </c>
      <c r="C37" s="142" t="s">
        <v>67</v>
      </c>
      <c r="D37" s="28" t="s">
        <v>2234</v>
      </c>
      <c r="E37" s="167" t="s">
        <v>1316</v>
      </c>
      <c r="F37" s="168" t="s">
        <v>1420</v>
      </c>
      <c r="G37" s="25"/>
    </row>
    <row r="38" spans="1:7" ht="81.599999999999994">
      <c r="A38" s="302"/>
      <c r="B38" s="141">
        <v>3.02</v>
      </c>
      <c r="C38" s="142" t="s">
        <v>1349</v>
      </c>
      <c r="D38" s="28" t="s">
        <v>2235</v>
      </c>
      <c r="E38" s="167" t="s">
        <v>1364</v>
      </c>
      <c r="F38" s="168" t="s">
        <v>1421</v>
      </c>
      <c r="G38" s="25"/>
    </row>
    <row r="39" spans="1:7" ht="81.599999999999994">
      <c r="A39" s="302"/>
      <c r="B39" s="150">
        <v>4</v>
      </c>
      <c r="C39" s="149" t="s">
        <v>1517</v>
      </c>
      <c r="D39" s="28" t="s">
        <v>2236</v>
      </c>
      <c r="E39" s="27" t="s">
        <v>2182</v>
      </c>
      <c r="F39" s="27" t="s">
        <v>1518</v>
      </c>
      <c r="G39" s="25"/>
    </row>
    <row r="40" spans="1:7" ht="40.799999999999997">
      <c r="A40" s="302"/>
      <c r="B40" s="141">
        <v>4.01</v>
      </c>
      <c r="C40" s="149" t="s">
        <v>1517</v>
      </c>
      <c r="D40" s="28" t="s">
        <v>2238</v>
      </c>
      <c r="E40" s="27" t="s">
        <v>2194</v>
      </c>
      <c r="F40" s="27" t="s">
        <v>2198</v>
      </c>
      <c r="G40" s="25"/>
    </row>
    <row r="41" spans="1:7" ht="40.799999999999997">
      <c r="A41" s="302"/>
      <c r="B41" s="141" t="s">
        <v>2225</v>
      </c>
      <c r="C41" s="149" t="s">
        <v>1517</v>
      </c>
      <c r="D41" s="28" t="s">
        <v>2237</v>
      </c>
      <c r="E41" s="27" t="s">
        <v>2228</v>
      </c>
      <c r="F41" s="27" t="s">
        <v>2226</v>
      </c>
      <c r="G41" s="25"/>
    </row>
    <row r="42" spans="1:7" ht="40.799999999999997">
      <c r="A42" s="302"/>
      <c r="B42" s="141" t="s">
        <v>2259</v>
      </c>
      <c r="C42" s="149" t="s">
        <v>1517</v>
      </c>
      <c r="D42" s="28" t="s">
        <v>2264</v>
      </c>
      <c r="E42" s="27" t="s">
        <v>2227</v>
      </c>
      <c r="F42" s="27" t="s">
        <v>2260</v>
      </c>
      <c r="G42" s="25"/>
    </row>
    <row r="43" spans="1:7" ht="112.2">
      <c r="A43" s="302"/>
      <c r="B43" s="160">
        <v>4.0999999999999996</v>
      </c>
      <c r="C43" s="149" t="s">
        <v>2263</v>
      </c>
      <c r="D43" s="161">
        <v>42867</v>
      </c>
      <c r="E43" s="169" t="s">
        <v>2266</v>
      </c>
      <c r="F43" s="27" t="s">
        <v>2265</v>
      </c>
      <c r="G43" s="25"/>
    </row>
    <row r="44" spans="1:7" ht="71.400000000000006">
      <c r="A44" s="302"/>
      <c r="B44" s="160">
        <v>4.2</v>
      </c>
      <c r="C44" s="149" t="s">
        <v>2263</v>
      </c>
      <c r="D44" s="161">
        <v>42704</v>
      </c>
      <c r="E44" s="169" t="s">
        <v>2462</v>
      </c>
      <c r="F44" s="27" t="s">
        <v>2437</v>
      </c>
      <c r="G44" s="25"/>
    </row>
    <row r="45" spans="1:7" ht="132.6">
      <c r="A45" s="302"/>
      <c r="B45" s="202">
        <v>5</v>
      </c>
      <c r="C45" s="149" t="s">
        <v>2263</v>
      </c>
      <c r="D45" s="161">
        <v>42867</v>
      </c>
      <c r="E45" s="169" t="s">
        <v>12683</v>
      </c>
      <c r="F45" s="27" t="s">
        <v>12405</v>
      </c>
      <c r="G45" s="25"/>
    </row>
    <row r="46" spans="1:7" ht="30.6">
      <c r="A46" s="302"/>
      <c r="B46" s="160">
        <v>5.01</v>
      </c>
      <c r="C46" s="149" t="s">
        <v>2263</v>
      </c>
      <c r="D46" s="161">
        <v>42907</v>
      </c>
      <c r="E46" s="169" t="s">
        <v>15484</v>
      </c>
      <c r="F46" s="27" t="s">
        <v>12405</v>
      </c>
      <c r="G46" s="25"/>
    </row>
    <row r="47" spans="1:7" ht="61.2">
      <c r="A47" s="302"/>
      <c r="B47" s="160">
        <v>5.0999999999999996</v>
      </c>
      <c r="C47" s="149" t="s">
        <v>2263</v>
      </c>
      <c r="D47" s="161">
        <v>43070</v>
      </c>
      <c r="E47" s="169" t="s">
        <v>12893</v>
      </c>
      <c r="F47" s="27" t="s">
        <v>12894</v>
      </c>
      <c r="G47" s="25"/>
    </row>
    <row r="48" spans="1:7" ht="51">
      <c r="A48" s="302"/>
      <c r="B48" s="160">
        <v>5.1100000000000003</v>
      </c>
      <c r="C48" s="149" t="s">
        <v>13129</v>
      </c>
      <c r="D48" s="161">
        <v>43217</v>
      </c>
      <c r="E48" s="169" t="s">
        <v>13255</v>
      </c>
      <c r="F48" s="27" t="s">
        <v>13163</v>
      </c>
      <c r="G48" s="25"/>
    </row>
    <row r="49" spans="1:7" ht="51">
      <c r="A49" s="302"/>
      <c r="B49" s="160">
        <v>5.12</v>
      </c>
      <c r="C49" s="149" t="s">
        <v>13129</v>
      </c>
      <c r="D49" s="161">
        <v>43581</v>
      </c>
      <c r="E49" s="169" t="s">
        <v>13255</v>
      </c>
      <c r="F49" s="27" t="s">
        <v>13807</v>
      </c>
      <c r="G49" s="25"/>
    </row>
    <row r="50" spans="1:7" ht="71.400000000000006">
      <c r="A50" s="302"/>
      <c r="B50" s="202">
        <v>6</v>
      </c>
      <c r="C50" s="149" t="s">
        <v>13129</v>
      </c>
      <c r="D50" s="161">
        <v>43964</v>
      </c>
      <c r="E50" s="169" t="s">
        <v>14020</v>
      </c>
      <c r="F50" s="27" t="s">
        <v>13810</v>
      </c>
      <c r="G50" s="25"/>
    </row>
    <row r="51" spans="1:7" ht="40.799999999999997">
      <c r="A51" s="302"/>
      <c r="B51" s="160">
        <v>6.01</v>
      </c>
      <c r="C51" s="149" t="s">
        <v>13129</v>
      </c>
      <c r="D51" s="161">
        <v>43970</v>
      </c>
      <c r="E51" s="169" t="s">
        <v>15485</v>
      </c>
      <c r="F51" s="169" t="s">
        <v>13810</v>
      </c>
      <c r="G51" s="25"/>
    </row>
    <row r="52" spans="1:7" ht="40.799999999999997">
      <c r="A52" s="302"/>
      <c r="B52" s="160">
        <v>6.1</v>
      </c>
      <c r="C52" s="149" t="s">
        <v>13129</v>
      </c>
      <c r="D52" s="161">
        <v>44314</v>
      </c>
      <c r="E52" s="169" t="s">
        <v>15477</v>
      </c>
      <c r="F52" s="169" t="s">
        <v>15015</v>
      </c>
      <c r="G52" s="25"/>
    </row>
    <row r="53" spans="1:7" ht="40.799999999999997">
      <c r="A53" s="302"/>
      <c r="B53" s="160">
        <v>6.2</v>
      </c>
      <c r="C53" s="149" t="s">
        <v>13129</v>
      </c>
      <c r="D53" s="161">
        <v>44678</v>
      </c>
      <c r="E53" s="169" t="s">
        <v>15477</v>
      </c>
      <c r="F53" s="169" t="s">
        <v>15476</v>
      </c>
      <c r="G53" s="25"/>
    </row>
    <row r="54" spans="1:7" ht="40.799999999999997">
      <c r="A54" s="302"/>
      <c r="B54" s="160">
        <v>6.21</v>
      </c>
      <c r="C54" s="149" t="s">
        <v>13129</v>
      </c>
      <c r="D54" s="161">
        <v>44687</v>
      </c>
      <c r="E54" s="169" t="s">
        <v>15486</v>
      </c>
      <c r="F54" s="169" t="s">
        <v>15476</v>
      </c>
      <c r="G54" s="25"/>
    </row>
    <row r="55" spans="1:7" ht="40.799999999999997">
      <c r="A55" s="302"/>
      <c r="B55" s="160">
        <v>6.22</v>
      </c>
      <c r="C55" s="149" t="s">
        <v>13129</v>
      </c>
      <c r="D55" s="275">
        <v>44692</v>
      </c>
      <c r="E55" s="169" t="s">
        <v>15485</v>
      </c>
      <c r="F55" s="169" t="s">
        <v>15476</v>
      </c>
      <c r="G55" s="25"/>
    </row>
    <row r="56" spans="1:7" ht="51">
      <c r="A56" s="302"/>
      <c r="B56" s="202">
        <v>6.3</v>
      </c>
      <c r="C56" s="149" t="s">
        <v>13129</v>
      </c>
      <c r="D56" s="275">
        <v>45051</v>
      </c>
      <c r="E56" s="169" t="s">
        <v>15753</v>
      </c>
      <c r="F56" s="169" t="s">
        <v>15534</v>
      </c>
      <c r="G56" s="25"/>
    </row>
    <row r="57" spans="1:7" ht="40.799999999999997">
      <c r="A57" s="302"/>
      <c r="B57" s="160">
        <v>6.31</v>
      </c>
      <c r="C57" s="149" t="s">
        <v>13129</v>
      </c>
      <c r="D57" s="275">
        <v>45072</v>
      </c>
      <c r="E57" s="169" t="s">
        <v>15755</v>
      </c>
      <c r="F57" s="169" t="s">
        <v>15534</v>
      </c>
      <c r="G57" s="25"/>
    </row>
    <row r="58" spans="1:7" ht="44.4" customHeight="1">
      <c r="A58" s="302"/>
      <c r="B58" s="202">
        <v>6.4</v>
      </c>
      <c r="C58" s="149" t="s">
        <v>13129</v>
      </c>
      <c r="D58" s="275">
        <v>45408</v>
      </c>
      <c r="E58" s="169" t="s">
        <v>15757</v>
      </c>
      <c r="F58" s="169" t="s">
        <v>15756</v>
      </c>
      <c r="G58" s="25"/>
    </row>
    <row r="59" spans="1:7" ht="13.2" thickBot="1">
      <c r="A59" s="303"/>
      <c r="B59" s="304" t="str">
        <f ca="1">OFFSET(L!$C$1,MATCH("General"&amp;"Cpy",L!$A:$A,0)-1,SL,,)</f>
        <v>© 2024 Responsible Minerals Initiative. All rights reserved.</v>
      </c>
      <c r="C59" s="304"/>
      <c r="D59" s="304"/>
      <c r="E59" s="304"/>
      <c r="F59" s="304"/>
      <c r="G59" s="26"/>
    </row>
    <row r="60" spans="1:7" ht="13.2" thickTop="1"/>
  </sheetData>
  <sheetProtection algorithmName="SHA-512" hashValue="n6CJ2k65N6N8AaAHxXrkF3khkw9FJhkv9zoPhP2wiS3suh84v98BVpvXdYSFSrNZzsyNM2AeA0qbwm/LTJG+lA==" saltValue="Onv1lt2IEMfAIZMYK3lm5A==" spinCount="100000" sheet="1" formatRows="0" insertHyperlinks="0"/>
  <customSheetViews>
    <customSheetView guid="{81CF54B1-70AB-4A68-BB72-21925B5D4874}" state="hidden">
      <selection activeCell="E26" sqref="E26"/>
      <pageMargins left="0.7" right="0.7" top="0.75" bottom="0.75" header="0.3" footer="0.3"/>
      <pageSetup orientation="portrait" r:id="rId1"/>
    </customSheetView>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2"/>
    </customSheetView>
  </customSheetViews>
  <mergeCells count="18">
    <mergeCell ref="B26:B36"/>
    <mergeCell ref="B22:B24"/>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s>
  <phoneticPr fontId="100" type="noConversion"/>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55" zoomScaleNormal="55" zoomScalePageLayoutView="60" workbookViewId="0"/>
  </sheetViews>
  <sheetFormatPr defaultColWidth="8.81640625" defaultRowHeight="12.6"/>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2.4">
      <c r="A2" s="105" t="str">
        <f ca="1">OFFSET(L!$C$1,MATCH("Instructions"&amp;ADDRESS(ROW(),COLUMN(),4),L!$A:$A,0)-1,SL,,)</f>
        <v>Introduction</v>
      </c>
      <c r="B2" s="100" t="s">
        <v>1292</v>
      </c>
    </row>
    <row r="3" spans="1:2" ht="162">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6.2">
      <c r="A5" s="106"/>
      <c r="B5" s="100"/>
    </row>
    <row r="6" spans="1:2" ht="32.4">
      <c r="A6" s="105" t="str">
        <f ca="1">OFFSET(L!$C$1,MATCH("Instructions"&amp;ADDRESS(ROW(),COLUMN(),4),L!$A:$A,0)-1,SL,,)</f>
        <v>Instructions for completing Company Information questions (rows 8 - 22).
Provide comments in ENGLISH only</v>
      </c>
      <c r="B6" s="100" t="s">
        <v>1292</v>
      </c>
    </row>
    <row r="7" spans="1:2" ht="16.2">
      <c r="A7" s="237" t="str">
        <f ca="1">OFFSET(L!$C$1,MATCH("Instructions"&amp;ADDRESS(ROW(),COLUMN(),4),L!$A:$A,0)-1,SL,,)</f>
        <v xml:space="preserve">Note:  Entries with (*) are mandatory fields. </v>
      </c>
      <c r="B7" s="100"/>
    </row>
    <row r="8" spans="1:2" ht="32.4">
      <c r="A8" s="102" t="str">
        <f ca="1">OFFSET(L!$C$1,MATCH("Instructions"&amp;ADDRESS(ROW(),COLUMN(),4),L!$A:$A,0)-1,SL,,)</f>
        <v>1. Insert your company's Legal Name.  Please do not use abbreviations. In this field you have the option to add other commercial names, DBAs, etc.</v>
      </c>
      <c r="B8" s="100"/>
    </row>
    <row r="9" spans="1:2" ht="405.6"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2.4">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2.4">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8.6">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6.2">
      <c r="A17" s="102" t="str">
        <f ca="1">OFFSET(L!$C$1,MATCH("Instructions"&amp;ADDRESS(ROW(),COLUMN(),4),L!$A:$A,0)-1,SL,,)</f>
        <v>10. Insert the title for the Authorizing person. This field is optional.</v>
      </c>
      <c r="B17" s="100"/>
    </row>
    <row r="18" spans="1:2" ht="32.4">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6.2">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2.4">
      <c r="A21" s="102" t="str">
        <f ca="1">OFFSET(L!$C$1,MATCH("Instructions"&amp;ADDRESS(ROW(),COLUMN(),4),L!$A:$A,0)-1,SL,,)</f>
        <v xml:space="preserve">14. As an example, the user may save the file name as:  companyname-date.xls (date as YYYY-MM-DD).  </v>
      </c>
      <c r="B21" s="100" t="s">
        <v>1292</v>
      </c>
    </row>
    <row r="22" spans="1:2" ht="16.2">
      <c r="A22" s="106"/>
      <c r="B22" s="100"/>
    </row>
    <row r="23" spans="1:2" ht="32.4">
      <c r="A23" s="105" t="str">
        <f ca="1">OFFSET(L!$C$1,MATCH("Instructions"&amp;ADDRESS(ROW(),COLUMN(),4),L!$A:$A,0)-1,SL,,)</f>
        <v>Instructions for completing the eight Due Diligence Questions (rows 24 - 71).
Provide answers in ENGLISH only</v>
      </c>
      <c r="B23" s="100" t="s">
        <v>1292</v>
      </c>
    </row>
    <row r="24" spans="1:2" ht="80.5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8"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2.4">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19999999999999"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8"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45.80000000000001">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81">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4.8">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6.2">
      <c r="A36" s="106"/>
      <c r="B36" s="100"/>
    </row>
    <row r="37" spans="1:2" ht="48.6">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45.80000000000001">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4.8">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5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81">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62">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62">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29.6">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9.6">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6.2">
      <c r="A47" s="106"/>
      <c r="B47" s="100"/>
    </row>
    <row r="48" spans="1:2" ht="32.4">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4.8">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55" customHeight="1">
      <c r="A52" s="102" t="str">
        <f ca="1">OFFSET(L!$C$1,MATCH("Instructions"&amp;ADDRESS(ROW(),COLUMN(),4),L!$A:$A,0)-1,SL,,)</f>
        <v>2. Metal (*)   -   Use the pull down menu to select the metal for which you are entering smelter information.  This field is mandatory.</v>
      </c>
      <c r="B52" s="100"/>
    </row>
    <row r="53" spans="1:2" ht="79.05"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4.8">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81">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4.8">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4.8">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4.8">
      <c r="A58" s="102" t="str">
        <f ca="1">OFFSET(L!$C$1,MATCH("Instructions"&amp;ADDRESS(ROW(),COLUMN(),4),L!$A:$A,0)-1,SL,,)</f>
        <v>8. Smelter Street -  Provide the street name on which the smelter is located. This field is optional.</v>
      </c>
      <c r="B58" s="100" t="s">
        <v>1291</v>
      </c>
    </row>
    <row r="59" spans="1:2" ht="32.4">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62">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4.8">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4"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19999999999999"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7.2">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6.2">
      <c r="A67" s="107"/>
      <c r="B67" s="100"/>
    </row>
    <row r="68" spans="1:2" ht="34.5" customHeight="1">
      <c r="A68" s="105" t="str">
        <f ca="1">OFFSET(L!$C$1,MATCH("Instructions"&amp;ADDRESS(ROW(),COLUMN(),4),L!$A:$A,0)-1,SL,,)</f>
        <v>TERMS AND CONDITIONS</v>
      </c>
      <c r="B68" s="100"/>
    </row>
    <row r="69" spans="1:2" ht="16.2">
      <c r="A69" s="107"/>
      <c r="B69" s="100"/>
    </row>
    <row r="70" spans="1:2" ht="80.5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4"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81">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2.4">
      <c r="A74" s="102"/>
      <c r="B74" s="100" t="s">
        <v>437</v>
      </c>
    </row>
    <row r="75" spans="1:2" ht="16.2">
      <c r="A75" s="102" t="str">
        <f ca="1">OFFSET(L!$C$1,MATCH("General"&amp;"Cpy",L!$A:$A,0)-1,SL,,)</f>
        <v>© 2024 Responsible Minerals Initiative. All rights reserved.</v>
      </c>
      <c r="B75" s="101"/>
    </row>
    <row r="76" spans="1:2" ht="16.2">
      <c r="A76" s="103" t="s">
        <v>1025</v>
      </c>
      <c r="B76" s="101"/>
    </row>
    <row r="77" spans="1:2" ht="16.8"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81CF54B1-70AB-4A68-BB72-21925B5D4874}" hiddenColumns="1">
      <selection activeCell="C3" sqref="C3:G3"/>
      <pageMargins left="0.7" right="0.7" top="0.75" bottom="0.75" header="0.3" footer="0.3"/>
      <pageSetup orientation="portrait"/>
    </customSheetView>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s>
  <phoneticPr fontId="100" type="noConversion"/>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1640625" defaultRowHeight="12.6"/>
  <cols>
    <col min="1" max="1" width="1.6328125" customWidth="1"/>
    <col min="2" max="2" width="35.6328125" customWidth="1"/>
    <col min="3" max="3" width="105.6328125" customWidth="1"/>
    <col min="4" max="5" width="1.6328125" customWidth="1"/>
    <col min="6" max="6" width="4.6328125" customWidth="1"/>
    <col min="7" max="7" width="4.81640625" customWidth="1"/>
  </cols>
  <sheetData>
    <row r="1" spans="1:5" ht="13.2"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4.05"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48.6">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19999999999999"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45.80000000000001">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4.8">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8.6">
      <c r="A10" s="74"/>
      <c r="B10" s="63" t="str">
        <f ca="1">OFFSET(L!$C$1,MATCH("Definitions"&amp;ADDRESS(ROW(),COLUMN(),4),L!$A:$A,0)-1,SL,,)</f>
        <v>DRC</v>
      </c>
      <c r="C10" s="63" t="str">
        <f ca="1">OFFSET(L!$C$1,MATCH("Definitions"&amp;ADDRESS(ROW(),COLUMN(),4),L!$A:$A,0)-1,SL,,)</f>
        <v>Democratic Republic of Congo</v>
      </c>
      <c r="D10" s="321"/>
      <c r="E10" s="100" t="s">
        <v>1300</v>
      </c>
    </row>
    <row r="11" spans="1:5" ht="64.8"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4.8">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307.8">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29.6">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4.8">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78.2">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62">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6.2">
      <c r="A19" s="74"/>
      <c r="B19" s="63" t="str">
        <f ca="1">OFFSET(L!$C$1,MATCH("Definitions"&amp;ADDRESS(ROW(),COLUMN(),4),L!$A:$A,0)-1,SL,,)</f>
        <v>OECD</v>
      </c>
      <c r="C19" s="63" t="str">
        <f ca="1">OFFSET(L!$C$1,MATCH("Definitions"&amp;ADDRESS(ROW(),COLUMN(),4),L!$A:$A,0)-1,SL,,)</f>
        <v>Organisation for Economic Co-operation and Development</v>
      </c>
      <c r="D19" s="321"/>
      <c r="E19" s="100"/>
    </row>
    <row r="20" spans="1:5" ht="32.4">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6.2">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48.6">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81">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64.8">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4.8">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7.2">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80000000000001"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6.94999999999999"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6.2">
      <c r="A32" s="74"/>
      <c r="B32" s="320" t="str">
        <f ca="1">OFFSET(L!$C$1,MATCH("General"&amp;"Cpy",L!$A:$A,0)-1,SL,,)</f>
        <v>© 2024 Responsible Minerals Initiative. All rights reserved.</v>
      </c>
      <c r="C32" s="320"/>
      <c r="D32" s="321"/>
      <c r="E32" s="100"/>
    </row>
    <row r="33" spans="1:4" ht="13.2" thickBot="1">
      <c r="A33" s="75"/>
      <c r="B33" s="153"/>
      <c r="C33" s="153"/>
      <c r="D33" s="322"/>
    </row>
    <row r="34" spans="1:4" ht="13.2" thickTop="1"/>
  </sheetData>
  <sheetProtection algorithmName="SHA-512" hashValue="ftL/R3go+rfDII/3MRfO6P2W1Z8AY6DZDeosem4caY6vsOBEOi8Ssxh7BOng1G2JTHW8U+/4oHW9OxpZZEOFRw==" saltValue="QJHnvggiQfnRljFThBavvw==" spinCount="100000" sheet="1" formatRows="0"/>
  <customSheetViews>
    <customSheetView guid="{81CF54B1-70AB-4A68-BB72-21925B5D4874}" hiddenColumns="1">
      <selection activeCell="F3" sqref="F3:J3"/>
      <pageMargins left="0.7" right="0.7" top="0.75" bottom="0.75" header="0.3" footer="0.3"/>
      <pageSetup orientation="portrait"/>
    </customSheetView>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s>
  <mergeCells count="3">
    <mergeCell ref="A1:D1"/>
    <mergeCell ref="B32:C32"/>
    <mergeCell ref="D2:D33"/>
  </mergeCells>
  <phoneticPr fontId="100" type="noConversion"/>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abSelected="1" zoomScale="55" zoomScaleNormal="55" zoomScalePageLayoutView="70" workbookViewId="0">
      <selection activeCell="AB10" sqref="AB10"/>
    </sheetView>
  </sheetViews>
  <sheetFormatPr defaultColWidth="8.81640625" defaultRowHeight="12.6"/>
  <cols>
    <col min="1" max="1" width="1.81640625" customWidth="1"/>
    <col min="2" max="2" width="83.1796875" customWidth="1"/>
    <col min="3" max="3" width="1.6328125" customWidth="1"/>
    <col min="4" max="5" width="16.6328125" customWidth="1"/>
    <col min="6" max="6" width="1.6328125" customWidth="1"/>
    <col min="7" max="9" width="16.6328125" customWidth="1"/>
    <col min="10" max="10" width="17.81640625" customWidth="1"/>
    <col min="11" max="11" width="1.6328125" customWidth="1"/>
    <col min="12" max="12" width="3.6328125" hidden="1" customWidth="1"/>
    <col min="13" max="15" width="4.81640625" hidden="1" customWidth="1"/>
    <col min="16" max="24" width="9.1796875" hidden="1" customWidth="1"/>
    <col min="25" max="25" width="0" hidden="1" customWidth="1"/>
  </cols>
  <sheetData>
    <row r="1" spans="1:34" ht="16.8" thickTop="1">
      <c r="A1" s="354"/>
      <c r="B1" s="355"/>
      <c r="C1" s="355"/>
      <c r="D1" s="355"/>
      <c r="E1" s="355"/>
      <c r="F1" s="355"/>
      <c r="G1" s="355"/>
      <c r="H1" s="355"/>
      <c r="I1" s="355"/>
      <c r="J1" s="355"/>
      <c r="K1" s="356"/>
      <c r="L1" s="100"/>
      <c r="P1" s="3"/>
      <c r="Q1" s="3"/>
      <c r="R1" s="3"/>
      <c r="S1" s="3"/>
      <c r="T1" s="3"/>
      <c r="U1" s="3"/>
      <c r="V1" s="3"/>
      <c r="W1" s="3"/>
      <c r="X1" s="3"/>
      <c r="Y1" s="3"/>
      <c r="Z1" s="3"/>
      <c r="AA1" s="3"/>
      <c r="AB1" s="3"/>
      <c r="AC1" s="3"/>
      <c r="AD1" s="3"/>
      <c r="AE1" s="3"/>
      <c r="AF1" s="3"/>
      <c r="AG1" s="3"/>
      <c r="AH1" s="3"/>
    </row>
    <row r="2" spans="1:34" ht="82.35" customHeight="1">
      <c r="A2" s="34"/>
      <c r="B2" s="136"/>
      <c r="C2" s="35"/>
      <c r="D2" s="357" t="str">
        <f ca="1">OFFSET(L!$C$1,MATCH("Declaration"&amp;ADDRESS(ROW(),COLUMN(),4),L!$A:$A,0)-1,SL,,)</f>
        <v>Conflict Minerals Reporting Template (CMRT)</v>
      </c>
      <c r="E2" s="358"/>
      <c r="F2" s="358"/>
      <c r="G2" s="358"/>
      <c r="H2" s="358"/>
      <c r="I2" s="358"/>
      <c r="J2" s="359"/>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64"/>
      <c r="G3" s="364"/>
      <c r="H3" s="364"/>
      <c r="I3" s="152"/>
      <c r="J3" s="138" t="s">
        <v>15760</v>
      </c>
      <c r="K3" s="36"/>
      <c r="L3" s="100"/>
      <c r="P3" s="45">
        <f>MATCH($D$3,LN,0)</f>
        <v>1</v>
      </c>
    </row>
    <row r="4" spans="1:34" ht="16.2">
      <c r="A4" s="34"/>
      <c r="B4" s="360" t="str">
        <f ca="1">OFFSET(L!$C$1,MATCH("Declaration"&amp;ADDRESS(ROW(),COLUMN(),4),L!$A:$A,0)-1,SL,,)</f>
        <v>The purpose of this document is to collect sourcing information on tin, tantalum, tungsten and gold used in products</v>
      </c>
      <c r="C4" s="360"/>
      <c r="D4" s="360"/>
      <c r="E4" s="360"/>
      <c r="F4" s="360"/>
      <c r="G4" s="360"/>
      <c r="H4" s="360"/>
      <c r="I4" s="365" t="str">
        <f ca="1">OFFSET(L!$C$1,MATCH("Declaration"&amp;ADDRESS(ROW(),COLUMN(),4),L!$A:$A,0)-1,SL,,)</f>
        <v>Link to Terms &amp; Conditions</v>
      </c>
      <c r="J4" s="365"/>
      <c r="K4" s="36"/>
      <c r="L4" s="115"/>
      <c r="P4" s="3"/>
      <c r="Q4" s="3"/>
      <c r="R4" s="3"/>
      <c r="S4" s="3"/>
      <c r="T4" s="3"/>
      <c r="U4" s="3"/>
      <c r="V4" s="3"/>
      <c r="W4" s="3"/>
      <c r="X4" s="3"/>
      <c r="Y4" s="3"/>
      <c r="Z4" s="3"/>
      <c r="AA4" s="3"/>
      <c r="AB4" s="3"/>
      <c r="AC4" s="3"/>
      <c r="AD4" s="3"/>
      <c r="AE4" s="3"/>
      <c r="AF4" s="3"/>
      <c r="AG4" s="3"/>
      <c r="AH4" s="3"/>
    </row>
    <row r="5" spans="1:34" ht="16.2">
      <c r="A5" s="134" t="str">
        <f>LEFT(D9,1)</f>
        <v>B</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2.4">
      <c r="A6" s="34"/>
      <c r="B6" s="360" t="str">
        <f ca="1">OFFSET(L!$C$1,MATCH("Declaration"&amp;ADDRESS(ROW(),COLUMN(),4),L!$A:$A,0)-1,SL,,)</f>
        <v>Mandatory fields are noted with an asterisk (*).  Consult the instructions tab for guidance on how to answer each question.</v>
      </c>
      <c r="C6" s="360"/>
      <c r="D6" s="360"/>
      <c r="E6" s="360"/>
      <c r="F6" s="360"/>
      <c r="G6" s="360"/>
      <c r="H6" s="360"/>
      <c r="I6" s="360"/>
      <c r="J6" s="360"/>
      <c r="K6" s="36"/>
      <c r="L6" s="115" t="s">
        <v>439</v>
      </c>
      <c r="P6" s="3"/>
      <c r="Q6" s="3"/>
      <c r="R6" s="3"/>
      <c r="S6" s="3"/>
      <c r="T6" s="3"/>
      <c r="U6" s="3"/>
      <c r="V6" s="3"/>
      <c r="W6" s="3"/>
      <c r="X6" s="3"/>
      <c r="Y6" s="3"/>
      <c r="Z6" s="3"/>
      <c r="AA6" s="3"/>
      <c r="AB6" s="3"/>
      <c r="AC6" s="3"/>
      <c r="AD6" s="3"/>
      <c r="AE6" s="3"/>
      <c r="AF6" s="3"/>
      <c r="AG6" s="3"/>
      <c r="AH6" s="3"/>
    </row>
    <row r="7" spans="1:34" ht="37.049999999999997" customHeight="1">
      <c r="A7" s="34"/>
      <c r="B7" s="369" t="str">
        <f ca="1">OFFSET(L!$C$1,MATCH("Declaration"&amp;ADDRESS(ROW(),COLUMN(),4),L!$A:$A,0)-1,SL,,)</f>
        <v>Company Information</v>
      </c>
      <c r="C7" s="369"/>
      <c r="D7" s="369"/>
      <c r="E7" s="369"/>
      <c r="F7" s="369"/>
      <c r="G7" s="369"/>
      <c r="H7" s="369"/>
      <c r="I7" s="369"/>
      <c r="J7" s="369"/>
      <c r="K7" s="36"/>
      <c r="L7" s="115"/>
      <c r="P7" s="3"/>
      <c r="Q7" s="3"/>
      <c r="R7" s="3"/>
      <c r="S7" s="3"/>
      <c r="T7" s="3"/>
      <c r="U7" s="3"/>
      <c r="V7" s="3"/>
      <c r="W7" s="3"/>
      <c r="X7" s="3"/>
      <c r="Y7" s="3"/>
      <c r="Z7" s="3"/>
      <c r="AA7" s="3"/>
      <c r="AB7" s="3"/>
      <c r="AC7" s="3"/>
      <c r="AD7" s="3"/>
      <c r="AE7" s="3"/>
      <c r="AF7" s="3"/>
      <c r="AG7" s="3"/>
      <c r="AH7" s="3"/>
    </row>
    <row r="8" spans="1:34" ht="16.2">
      <c r="A8" s="38"/>
      <c r="B8" s="73" t="str">
        <f ca="1">OFFSET(L!$C$1,MATCH("Declaration"&amp;ADDRESS(ROW(),COLUMN(),4),L!$A:$A,0)-1,SL,,)</f>
        <v>Company Name (*):</v>
      </c>
      <c r="C8" s="76"/>
      <c r="D8" s="323" t="s">
        <v>15855</v>
      </c>
      <c r="E8" s="324"/>
      <c r="F8" s="324"/>
      <c r="G8" s="324"/>
      <c r="H8" s="324"/>
      <c r="I8" s="324"/>
      <c r="J8" s="325"/>
      <c r="K8" s="39"/>
      <c r="L8" s="115"/>
      <c r="P8" s="3"/>
      <c r="Q8" s="3"/>
      <c r="R8" s="3"/>
      <c r="S8" s="3"/>
      <c r="T8" s="3"/>
      <c r="U8" s="3"/>
      <c r="V8" s="3"/>
      <c r="W8" s="3"/>
      <c r="X8" s="3"/>
      <c r="Y8" s="3"/>
      <c r="Z8" s="3"/>
      <c r="AA8" s="3"/>
      <c r="AB8" s="3"/>
      <c r="AC8" s="3"/>
      <c r="AD8" s="3"/>
      <c r="AE8" s="3"/>
      <c r="AF8" s="3"/>
      <c r="AG8" s="3"/>
      <c r="AH8" s="3"/>
    </row>
    <row r="9" spans="1:34" ht="19.2">
      <c r="A9" s="38"/>
      <c r="B9" s="73" t="str">
        <f ca="1">OFFSET(L!$C$1,MATCH("Declaration"&amp;ADDRESS(ROW(),COLUMN(),4),L!$A:$A,0)-1,SL,,)</f>
        <v>Declaration Scope or Class (*):</v>
      </c>
      <c r="C9" s="76"/>
      <c r="D9" s="366" t="s">
        <v>491</v>
      </c>
      <c r="E9" s="367"/>
      <c r="F9" s="367"/>
      <c r="G9" s="368"/>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549999999999997" customHeight="1">
      <c r="A10" s="38"/>
      <c r="B10" s="370" t="str">
        <f ca="1">OFFSET(L!$C$1,MATCH("Declaration"&amp;ADDRESS(ROW(),COLUMN(),4)&amp;LEFT($D$9,1),L!$A:$A,0)-1,SL,,)</f>
        <v>Go to Product List tab to enter products this declaration applies to</v>
      </c>
      <c r="C10" s="122"/>
      <c r="D10" s="361"/>
      <c r="E10" s="362"/>
      <c r="F10" s="362"/>
      <c r="G10" s="362"/>
      <c r="H10" s="362"/>
      <c r="I10" s="362"/>
      <c r="J10" s="363"/>
      <c r="K10" s="36"/>
      <c r="L10" s="115"/>
      <c r="Q10" s="3"/>
      <c r="R10" s="3"/>
      <c r="S10" s="3"/>
      <c r="T10" s="3"/>
      <c r="U10" s="3"/>
      <c r="V10" s="3"/>
      <c r="W10" s="3"/>
      <c r="X10" s="3"/>
      <c r="Y10" s="3"/>
      <c r="Z10" s="3"/>
      <c r="AA10" s="3"/>
      <c r="AB10" s="3"/>
      <c r="AC10" s="3"/>
      <c r="AD10" s="3"/>
      <c r="AE10" s="3"/>
      <c r="AF10" s="3"/>
      <c r="AG10" s="3"/>
      <c r="AH10" s="3"/>
    </row>
    <row r="11" spans="1:34" ht="19.2">
      <c r="A11" s="38"/>
      <c r="B11" s="371"/>
      <c r="C11" s="122"/>
      <c r="D11" s="342" t="str">
        <f ca="1">IF(D9=Q9,OFFSET(L!$C$1,MATCH("Declaration"&amp;ADDRESS(ROW(),COLUMN(),4),L!$A:$A,0)-1,SL,,),"")</f>
        <v>Click here to enter the products this declaration applies to</v>
      </c>
      <c r="E11" s="343"/>
      <c r="F11" s="343"/>
      <c r="G11" s="343"/>
      <c r="H11" s="343"/>
      <c r="I11" s="343"/>
      <c r="J11" s="344"/>
      <c r="K11" s="36"/>
      <c r="L11" s="115"/>
      <c r="Q11" s="3"/>
      <c r="R11" s="3"/>
      <c r="S11" s="3"/>
      <c r="T11" s="3"/>
      <c r="U11" s="3"/>
      <c r="V11" s="3"/>
      <c r="W11" s="3"/>
      <c r="X11" s="3"/>
      <c r="Y11" s="3"/>
      <c r="Z11" s="3"/>
      <c r="AA11" s="3"/>
      <c r="AB11" s="3"/>
      <c r="AC11" s="3"/>
      <c r="AD11" s="3"/>
      <c r="AE11" s="3"/>
      <c r="AF11" s="3"/>
      <c r="AG11" s="3"/>
      <c r="AH11" s="3"/>
    </row>
    <row r="12" spans="1:34" ht="16.2">
      <c r="A12" s="38"/>
      <c r="B12" s="40" t="str">
        <f ca="1">OFFSET(L!$C$1,MATCH("Declaration"&amp;ADDRESS(ROW(),COLUMN(),4),L!$A:$A,0)-1,SL,,)</f>
        <v>Company Unique ID:</v>
      </c>
      <c r="C12" s="77"/>
      <c r="D12" s="323" t="s">
        <v>15856</v>
      </c>
      <c r="E12" s="324"/>
      <c r="F12" s="324"/>
      <c r="G12" s="324"/>
      <c r="H12" s="324"/>
      <c r="I12" s="324"/>
      <c r="J12" s="325"/>
      <c r="K12" s="36"/>
      <c r="L12" s="115"/>
      <c r="Q12" s="3"/>
      <c r="R12" s="3"/>
      <c r="S12" s="3"/>
      <c r="T12" s="3"/>
      <c r="U12" s="3"/>
      <c r="V12" s="3"/>
      <c r="W12" s="3"/>
      <c r="X12" s="3"/>
      <c r="Y12" s="3"/>
      <c r="Z12" s="3"/>
      <c r="AA12" s="3"/>
      <c r="AB12" s="3"/>
      <c r="AC12" s="3"/>
      <c r="AD12" s="3"/>
      <c r="AE12" s="3"/>
      <c r="AF12" s="3"/>
      <c r="AG12" s="3"/>
      <c r="AH12" s="3"/>
    </row>
    <row r="13" spans="1:34" ht="16.2">
      <c r="A13" s="38"/>
      <c r="B13" s="40" t="str">
        <f ca="1">OFFSET(L!$C$1,MATCH("Declaration"&amp;ADDRESS(ROW(),COLUMN(),4),L!$A:$A,0)-1,SL,,)</f>
        <v>Company Unique ID Authority:</v>
      </c>
      <c r="C13" s="77"/>
      <c r="D13" s="323" t="s">
        <v>15857</v>
      </c>
      <c r="E13" s="324"/>
      <c r="F13" s="324"/>
      <c r="G13" s="324"/>
      <c r="H13" s="324"/>
      <c r="I13" s="324"/>
      <c r="J13" s="325"/>
      <c r="K13" s="36"/>
      <c r="L13" s="115"/>
      <c r="Q13" s="3"/>
      <c r="R13" s="3"/>
      <c r="S13" s="3"/>
      <c r="T13" s="3"/>
      <c r="U13" s="3"/>
      <c r="V13" s="3"/>
      <c r="W13" s="3"/>
      <c r="X13" s="3"/>
      <c r="Y13" s="3"/>
      <c r="Z13" s="3"/>
      <c r="AA13" s="3"/>
      <c r="AB13" s="3"/>
      <c r="AC13" s="3"/>
      <c r="AD13" s="3"/>
      <c r="AE13" s="3"/>
      <c r="AF13" s="3"/>
      <c r="AG13" s="3"/>
      <c r="AH13" s="3"/>
    </row>
    <row r="14" spans="1:34" ht="16.2">
      <c r="A14" s="38"/>
      <c r="B14" s="40" t="str">
        <f ca="1">OFFSET(L!$C$1,MATCH("Declaration"&amp;ADDRESS(ROW(),COLUMN(),4),L!$A:$A,0)-1,SL,,)</f>
        <v>Address:</v>
      </c>
      <c r="C14" s="77"/>
      <c r="D14" s="323" t="s">
        <v>15858</v>
      </c>
      <c r="E14" s="324"/>
      <c r="F14" s="324"/>
      <c r="G14" s="324"/>
      <c r="H14" s="324"/>
      <c r="I14" s="324"/>
      <c r="J14" s="325"/>
      <c r="K14" s="36"/>
      <c r="L14" s="115"/>
      <c r="Q14" s="3"/>
      <c r="R14" s="3"/>
      <c r="S14" s="3"/>
      <c r="T14" s="3"/>
      <c r="U14" s="3"/>
      <c r="V14" s="3"/>
      <c r="W14" s="3"/>
      <c r="X14" s="3"/>
      <c r="Y14" s="3"/>
      <c r="Z14" s="3"/>
      <c r="AA14" s="3"/>
      <c r="AB14" s="3"/>
      <c r="AC14" s="3"/>
      <c r="AD14" s="3"/>
      <c r="AE14" s="3"/>
      <c r="AF14" s="3"/>
      <c r="AG14" s="3"/>
      <c r="AH14" s="3"/>
    </row>
    <row r="15" spans="1:34" ht="16.2">
      <c r="A15" s="38"/>
      <c r="B15" s="40" t="str">
        <f ca="1">OFFSET(L!$C$1,MATCH("Declaration"&amp;ADDRESS(ROW(),COLUMN(),4),L!$A:$A,0)-1,SL,,)</f>
        <v>Contact Name (*):</v>
      </c>
      <c r="C15" s="77"/>
      <c r="D15" s="323" t="s">
        <v>15859</v>
      </c>
      <c r="E15" s="324"/>
      <c r="F15" s="324"/>
      <c r="G15" s="324"/>
      <c r="H15" s="324"/>
      <c r="I15" s="324"/>
      <c r="J15" s="325"/>
      <c r="K15" s="36"/>
      <c r="L15" s="115"/>
      <c r="Q15" s="3"/>
      <c r="R15" s="3"/>
      <c r="S15" s="3"/>
      <c r="T15" s="3"/>
      <c r="U15" s="3"/>
      <c r="V15" s="3"/>
      <c r="W15" s="3"/>
      <c r="X15" s="3"/>
      <c r="Y15" s="3"/>
      <c r="Z15" s="3"/>
      <c r="AA15" s="3"/>
      <c r="AB15" s="3"/>
      <c r="AC15" s="3"/>
      <c r="AD15" s="3"/>
      <c r="AE15" s="3"/>
      <c r="AF15" s="3"/>
      <c r="AG15" s="3"/>
      <c r="AH15" s="3"/>
    </row>
    <row r="16" spans="1:34" ht="19.2">
      <c r="A16" s="38"/>
      <c r="B16" s="40" t="str">
        <f ca="1">OFFSET(L!$C$1,MATCH("Declaration"&amp;ADDRESS(ROW(),COLUMN(),4),L!$A:$A,0)-1,SL,,)</f>
        <v>Email – Contact (*):</v>
      </c>
      <c r="C16" s="77"/>
      <c r="D16" s="372" t="s">
        <v>15860</v>
      </c>
      <c r="E16" s="373"/>
      <c r="F16" s="373"/>
      <c r="G16" s="373"/>
      <c r="H16" s="373"/>
      <c r="I16" s="373"/>
      <c r="J16" s="374"/>
      <c r="K16" s="36"/>
      <c r="L16" s="115"/>
      <c r="Q16" s="3"/>
      <c r="R16" s="3"/>
      <c r="S16" s="3"/>
      <c r="T16" s="3"/>
      <c r="U16" s="3"/>
      <c r="V16" s="3"/>
      <c r="W16" s="3"/>
      <c r="X16" s="3"/>
      <c r="Y16" s="3"/>
      <c r="Z16" s="3"/>
      <c r="AA16" s="3"/>
      <c r="AB16" s="3"/>
      <c r="AC16" s="3"/>
      <c r="AD16" s="3"/>
      <c r="AE16" s="3"/>
      <c r="AF16" s="3"/>
      <c r="AG16" s="3"/>
      <c r="AH16" s="3"/>
    </row>
    <row r="17" spans="1:34" ht="16.2">
      <c r="A17" s="38"/>
      <c r="B17" s="40" t="str">
        <f ca="1">OFFSET(L!$C$1,MATCH("Declaration"&amp;ADDRESS(ROW(),COLUMN(),4),L!$A:$A,0)-1,SL,,)</f>
        <v>Phone – Contact (*):</v>
      </c>
      <c r="C17" s="77"/>
      <c r="D17" s="323" t="s">
        <v>15861</v>
      </c>
      <c r="E17" s="324"/>
      <c r="F17" s="324"/>
      <c r="G17" s="324"/>
      <c r="H17" s="324"/>
      <c r="I17" s="324"/>
      <c r="J17" s="325"/>
      <c r="K17" s="36"/>
      <c r="L17" s="115"/>
      <c r="Q17" s="3"/>
      <c r="R17" s="3"/>
      <c r="S17" s="3"/>
      <c r="T17" s="3"/>
      <c r="U17" s="3"/>
      <c r="V17" s="3"/>
      <c r="W17" s="3"/>
      <c r="X17" s="3"/>
      <c r="Y17" s="3"/>
      <c r="Z17" s="3"/>
      <c r="AA17" s="3"/>
      <c r="AB17" s="3"/>
      <c r="AC17" s="3"/>
      <c r="AD17" s="3"/>
      <c r="AE17" s="3"/>
      <c r="AF17" s="3"/>
      <c r="AG17" s="3"/>
      <c r="AH17" s="3"/>
    </row>
    <row r="18" spans="1:34" ht="22.2">
      <c r="A18" s="38"/>
      <c r="B18" s="40" t="str">
        <f ca="1">OFFSET(L!$C$1,MATCH("Declaration"&amp;ADDRESS(ROW(),COLUMN(),4),L!$A:$A,0)-1,SL,,)</f>
        <v>Authorizer (*):</v>
      </c>
      <c r="C18" s="77"/>
      <c r="D18" s="323" t="s">
        <v>15862</v>
      </c>
      <c r="E18" s="324"/>
      <c r="F18" s="324"/>
      <c r="G18" s="324"/>
      <c r="H18" s="324"/>
      <c r="I18" s="324"/>
      <c r="J18" s="325"/>
      <c r="K18" s="36"/>
      <c r="L18" s="110"/>
      <c r="Q18" s="3"/>
      <c r="R18" s="3"/>
      <c r="S18" s="3"/>
      <c r="T18" s="3"/>
      <c r="U18" s="3"/>
      <c r="V18" s="3"/>
      <c r="W18" s="3"/>
      <c r="X18" s="3"/>
      <c r="Y18" s="3"/>
      <c r="Z18" s="3"/>
      <c r="AA18" s="3"/>
      <c r="AB18" s="3"/>
      <c r="AC18" s="3"/>
      <c r="AD18" s="3"/>
      <c r="AE18" s="3"/>
      <c r="AF18" s="3"/>
      <c r="AG18" s="3"/>
      <c r="AH18" s="3"/>
    </row>
    <row r="19" spans="1:34" ht="22.2">
      <c r="A19" s="38"/>
      <c r="B19" s="40" t="str">
        <f ca="1">OFFSET(L!$C$1,MATCH("Declaration"&amp;ADDRESS(ROW(),COLUMN(),4),L!$A:$A,0)-1,SL,,)</f>
        <v>Title - Authorizer:</v>
      </c>
      <c r="C19" s="77"/>
      <c r="D19" s="323" t="s">
        <v>15863</v>
      </c>
      <c r="E19" s="324"/>
      <c r="F19" s="324"/>
      <c r="G19" s="324"/>
      <c r="H19" s="324"/>
      <c r="I19" s="324"/>
      <c r="J19" s="325"/>
      <c r="K19" s="36"/>
      <c r="L19" s="110"/>
      <c r="P19" s="3"/>
      <c r="Q19" s="3"/>
      <c r="R19" s="3"/>
      <c r="S19" s="3"/>
      <c r="T19" s="3"/>
      <c r="U19" s="3"/>
      <c r="V19" s="3"/>
      <c r="W19" s="3"/>
      <c r="X19" s="3"/>
      <c r="Y19" s="3"/>
      <c r="Z19" s="3"/>
      <c r="AA19" s="3"/>
      <c r="AB19" s="3"/>
      <c r="AC19" s="3"/>
      <c r="AD19" s="3"/>
      <c r="AE19" s="3"/>
      <c r="AF19" s="3"/>
      <c r="AG19" s="3"/>
      <c r="AH19" s="3"/>
    </row>
    <row r="20" spans="1:34" ht="22.2">
      <c r="A20" s="38"/>
      <c r="B20" s="40" t="str">
        <f ca="1">OFFSET(L!$C$1,MATCH("Declaration"&amp;ADDRESS(ROW(),COLUMN(),4),L!$A:$A,0)-1,SL,,)</f>
        <v>Email - Authorizer (*):</v>
      </c>
      <c r="C20" s="77"/>
      <c r="D20" s="372" t="s">
        <v>15864</v>
      </c>
      <c r="E20" s="373"/>
      <c r="F20" s="373"/>
      <c r="G20" s="373"/>
      <c r="H20" s="373"/>
      <c r="I20" s="373"/>
      <c r="J20" s="374"/>
      <c r="K20" s="36"/>
      <c r="L20" s="110"/>
      <c r="P20" s="3"/>
      <c r="Q20" s="3"/>
      <c r="R20" s="3"/>
      <c r="S20" s="3"/>
      <c r="T20" s="3"/>
      <c r="U20" s="3"/>
      <c r="V20" s="3"/>
      <c r="W20" s="3"/>
      <c r="X20" s="3"/>
      <c r="Y20" s="3"/>
      <c r="Z20" s="3"/>
      <c r="AA20" s="3"/>
      <c r="AB20" s="3"/>
      <c r="AC20" s="3"/>
      <c r="AD20" s="3"/>
      <c r="AE20" s="3"/>
      <c r="AF20" s="3"/>
      <c r="AG20" s="3"/>
      <c r="AH20" s="3"/>
    </row>
    <row r="21" spans="1:34" ht="16.2">
      <c r="A21" s="38"/>
      <c r="B21" s="40" t="str">
        <f ca="1">OFFSET(L!$C$1,MATCH("Declaration"&amp;ADDRESS(ROW(),COLUMN(),4),L!$A:$A,0)-1,SL,,)</f>
        <v>Phone - Authorizer:</v>
      </c>
      <c r="C21" s="133"/>
      <c r="D21" s="375" t="s">
        <v>2334</v>
      </c>
      <c r="E21" s="376"/>
      <c r="F21" s="376"/>
      <c r="G21" s="376"/>
      <c r="H21" s="376"/>
      <c r="I21" s="376"/>
      <c r="J21" s="377"/>
      <c r="K21" s="36"/>
      <c r="L21" s="115"/>
      <c r="P21" s="3"/>
      <c r="Q21" s="3"/>
      <c r="R21" s="3"/>
      <c r="S21" s="3"/>
      <c r="T21" s="3"/>
      <c r="U21" s="3"/>
      <c r="V21" s="3"/>
      <c r="W21" s="3"/>
      <c r="X21" s="3"/>
      <c r="Y21" s="3"/>
      <c r="Z21" s="3"/>
      <c r="AA21" s="3"/>
      <c r="AB21" s="3"/>
      <c r="AC21" s="3"/>
      <c r="AD21" s="3"/>
      <c r="AE21" s="3"/>
      <c r="AF21" s="3"/>
      <c r="AG21" s="3"/>
      <c r="AH21" s="3"/>
    </row>
    <row r="22" spans="1:34" ht="17.399999999999999">
      <c r="A22" s="38"/>
      <c r="B22" s="40" t="str">
        <f ca="1">OFFSET(L!$C$1,MATCH("Declaration"&amp;ADDRESS(ROW(),COLUMN(),4),L!$A:$A,0)-1,SL,,)</f>
        <v>Effective Date (*):</v>
      </c>
      <c r="C22" s="78"/>
      <c r="D22" s="378">
        <v>45421</v>
      </c>
      <c r="E22" s="379"/>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7.399999999999999">
      <c r="A23" s="41"/>
      <c r="B23" s="79"/>
      <c r="C23" s="17"/>
      <c r="D23" s="350"/>
      <c r="E23" s="350"/>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6.2">
      <c r="A24" s="42"/>
      <c r="B24" s="380" t="str">
        <f ca="1">OFFSET(L!$C$1,MATCH("Declaration"&amp;ADDRESS(ROW(),COLUMN(),4),L!$A:$A,0)-1,SL,,)</f>
        <v>Answer the following questions 1 - 8 based on the declaration scope indicated above</v>
      </c>
      <c r="C24" s="380"/>
      <c r="D24" s="380"/>
      <c r="E24" s="380"/>
      <c r="F24" s="380"/>
      <c r="G24" s="380"/>
      <c r="H24" s="380"/>
      <c r="I24" s="380"/>
      <c r="J24" s="380"/>
      <c r="K24" s="43"/>
      <c r="L24" s="111"/>
      <c r="P24" s="3"/>
      <c r="Q24" s="3"/>
      <c r="R24" s="3"/>
      <c r="S24" s="3"/>
      <c r="T24" s="3"/>
      <c r="U24" s="3"/>
      <c r="V24" s="3"/>
      <c r="W24" s="3"/>
      <c r="X24" s="3"/>
      <c r="Y24" s="3"/>
      <c r="Z24" s="3"/>
      <c r="AA24" s="3"/>
      <c r="AB24" s="3"/>
      <c r="AC24" s="3"/>
      <c r="AD24" s="3"/>
      <c r="AE24" s="3"/>
      <c r="AF24" s="3"/>
      <c r="AG24" s="3"/>
      <c r="AH24" s="3"/>
    </row>
    <row r="25" spans="1:34" ht="48.6" customHeight="1">
      <c r="A25" s="41"/>
      <c r="B25" s="44" t="str">
        <f ca="1">OFFSET(L!$C$1,MATCH("Declaration"&amp;ADDRESS(ROW(),COLUMN(),4),L!$A:$A,0)-1,SL,,)</f>
        <v>1) Is any 3TG intentionally added or used in the product(s) or in the production process? (*)</v>
      </c>
      <c r="C25" s="17"/>
      <c r="D25" s="333" t="str">
        <f ca="1">OFFSET(L!$C$1,MATCH("Declaration"&amp;ADDRESS(ROW(),COLUMN(),4),L!$A:$A,0)-1,SL,,)</f>
        <v>Answer</v>
      </c>
      <c r="E25" s="333"/>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2.2">
      <c r="A26" s="41"/>
      <c r="B26" s="40" t="str">
        <f ca="1">OFFSET(L!$C$1,MATCH("Declaration"&amp;ADDRESS(ROW(),COLUMN(),4),L!$A:$A,0)-1,SL,,)&amp;P26</f>
        <v xml:space="preserve">Tantalum  </v>
      </c>
      <c r="C26" s="35"/>
      <c r="D26" s="326" t="s">
        <v>485</v>
      </c>
      <c r="E26" s="327"/>
      <c r="F26" s="12"/>
      <c r="G26" s="328"/>
      <c r="H26" s="329"/>
      <c r="I26" s="329"/>
      <c r="J26" s="330"/>
      <c r="K26" s="36"/>
      <c r="L26" s="116"/>
      <c r="P26" s="45" t="str">
        <f>IF(D$26="No","","(*)")</f>
        <v/>
      </c>
      <c r="R26" s="3"/>
      <c r="S26" s="3"/>
      <c r="T26" s="3"/>
      <c r="U26" s="3"/>
      <c r="V26" s="3"/>
      <c r="W26" s="3"/>
      <c r="X26" s="3"/>
      <c r="Y26" s="3"/>
      <c r="Z26" s="3"/>
      <c r="AA26" s="3"/>
      <c r="AB26" s="3"/>
      <c r="AC26" s="3"/>
      <c r="AD26" s="3"/>
      <c r="AE26" s="3"/>
      <c r="AF26" s="3"/>
      <c r="AG26" s="3"/>
      <c r="AH26" s="3"/>
    </row>
    <row r="27" spans="1:34" ht="22.2">
      <c r="A27" s="41"/>
      <c r="B27" s="40" t="str">
        <f ca="1">OFFSET(L!$C$1,MATCH("Declaration"&amp;ADDRESS(ROW(),COLUMN(),4),L!$A:$A,0)-1,SL,,)&amp;P27</f>
        <v xml:space="preserve">Tin  </v>
      </c>
      <c r="C27" s="35"/>
      <c r="D27" s="326" t="s">
        <v>485</v>
      </c>
      <c r="E27" s="327"/>
      <c r="F27" s="12"/>
      <c r="G27" s="328"/>
      <c r="H27" s="329"/>
      <c r="I27" s="329"/>
      <c r="J27" s="330"/>
      <c r="K27" s="36"/>
      <c r="L27" s="116"/>
      <c r="P27" s="45" t="str">
        <f>IF(D$27="No","","(*)")</f>
        <v/>
      </c>
      <c r="R27" s="3"/>
      <c r="S27" s="3"/>
      <c r="T27" s="3"/>
      <c r="U27" s="3"/>
      <c r="V27" s="3"/>
      <c r="W27" s="3"/>
      <c r="X27" s="3"/>
      <c r="Y27" s="3"/>
      <c r="Z27" s="3"/>
      <c r="AA27" s="3"/>
      <c r="AB27" s="3"/>
      <c r="AC27" s="3"/>
      <c r="AD27" s="3"/>
      <c r="AE27" s="3"/>
      <c r="AF27" s="3"/>
      <c r="AG27" s="3"/>
      <c r="AH27" s="3"/>
    </row>
    <row r="28" spans="1:34" ht="22.2">
      <c r="A28" s="41"/>
      <c r="B28" s="40" t="str">
        <f ca="1">OFFSET(L!$C$1,MATCH("Declaration"&amp;ADDRESS(ROW(),COLUMN(),4),L!$A:$A,0)-1,SL,,)&amp;P28</f>
        <v xml:space="preserve">Gold  </v>
      </c>
      <c r="C28" s="35"/>
      <c r="D28" s="326" t="s">
        <v>485</v>
      </c>
      <c r="E28" s="327"/>
      <c r="F28" s="12"/>
      <c r="G28" s="328"/>
      <c r="H28" s="329"/>
      <c r="I28" s="329"/>
      <c r="J28" s="330"/>
      <c r="K28" s="36"/>
      <c r="L28" s="116"/>
      <c r="P28" s="45" t="str">
        <f>IF(D$28="No","","(*)")</f>
        <v/>
      </c>
      <c r="R28" s="3"/>
      <c r="S28" s="3"/>
      <c r="T28" s="3"/>
      <c r="U28" s="3"/>
      <c r="V28" s="3"/>
      <c r="W28" s="3"/>
      <c r="X28" s="3"/>
      <c r="Y28" s="3"/>
      <c r="Z28" s="3"/>
      <c r="AA28" s="3"/>
      <c r="AB28" s="3"/>
      <c r="AC28" s="3"/>
      <c r="AD28" s="3"/>
      <c r="AE28" s="3"/>
      <c r="AF28" s="3"/>
      <c r="AG28" s="3"/>
      <c r="AH28" s="3"/>
    </row>
    <row r="29" spans="1:34" ht="22.2">
      <c r="A29" s="41"/>
      <c r="B29" s="40" t="str">
        <f ca="1">OFFSET(L!$C$1,MATCH("Declaration"&amp;ADDRESS(ROW(),COLUMN(),4),L!$A:$A,0)-1,SL,,)&amp;P29</f>
        <v>Tungsten  (*)</v>
      </c>
      <c r="C29" s="35"/>
      <c r="D29" s="326" t="s">
        <v>484</v>
      </c>
      <c r="E29" s="327"/>
      <c r="F29" s="12"/>
      <c r="G29" s="328"/>
      <c r="H29" s="329"/>
      <c r="I29" s="329"/>
      <c r="J29" s="330"/>
      <c r="K29" s="36"/>
      <c r="L29" s="116"/>
      <c r="P29" s="45" t="str">
        <f>IF(D$29="No","","(*)")</f>
        <v>(*)</v>
      </c>
      <c r="R29" s="3"/>
      <c r="S29" s="3"/>
      <c r="T29" s="3"/>
      <c r="U29" s="3"/>
      <c r="V29" s="3"/>
      <c r="W29" s="3"/>
      <c r="X29" s="3"/>
      <c r="Y29" s="3"/>
      <c r="Z29" s="3"/>
      <c r="AA29" s="3"/>
      <c r="AB29" s="3"/>
      <c r="AC29" s="3"/>
      <c r="AD29" s="3"/>
      <c r="AE29" s="3"/>
      <c r="AF29" s="3"/>
      <c r="AG29" s="3"/>
      <c r="AH29" s="3"/>
    </row>
    <row r="30" spans="1:34" ht="17.399999999999999">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 customHeight="1">
      <c r="A31" s="41"/>
      <c r="B31" s="44" t="str">
        <f ca="1">OFFSET(L!$C$1,MATCH("Declaration"&amp;ADDRESS(ROW(),COLUMN(),4),L!$A:$A,0)-1,SL,,)&amp;Q$37</f>
        <v>2) Does any 3TG remain in the product(s)? (*)</v>
      </c>
      <c r="C31" s="10"/>
      <c r="D31" s="335" t="str">
        <f ca="1">D25</f>
        <v>Answer</v>
      </c>
      <c r="E31" s="335"/>
      <c r="F31" s="18"/>
      <c r="G31" s="44" t="str">
        <f ca="1">G25</f>
        <v>Comments</v>
      </c>
      <c r="H31" s="44"/>
      <c r="I31" s="44"/>
      <c r="J31" s="83"/>
      <c r="K31" s="36"/>
      <c r="L31" s="111" t="s">
        <v>1231</v>
      </c>
      <c r="P31" s="45">
        <f>COUNTIF(D$26:D$29,"No")</f>
        <v>3</v>
      </c>
      <c r="Q31" s="45" t="str">
        <f>IF(P31=4,""," (*)")</f>
        <v xml:space="preserve"> (*)</v>
      </c>
      <c r="R31" s="3"/>
      <c r="S31" s="3"/>
      <c r="T31" s="3"/>
      <c r="U31" s="3"/>
      <c r="V31" s="3"/>
      <c r="W31" s="3"/>
      <c r="X31" s="3"/>
      <c r="Y31" s="3"/>
      <c r="Z31" s="3"/>
      <c r="AA31" s="3"/>
      <c r="AB31" s="3"/>
      <c r="AC31" s="3"/>
      <c r="AD31" s="3"/>
      <c r="AE31" s="3"/>
      <c r="AF31" s="3"/>
      <c r="AG31" s="3"/>
      <c r="AH31" s="3"/>
    </row>
    <row r="32" spans="1:34" ht="22.2">
      <c r="A32" s="41"/>
      <c r="B32" s="40" t="str">
        <f ca="1">B26</f>
        <v xml:space="preserve">Tantalum  </v>
      </c>
      <c r="C32" s="10"/>
      <c r="D32" s="345"/>
      <c r="E32" s="346"/>
      <c r="F32" s="47"/>
      <c r="G32" s="328"/>
      <c r="H32" s="329"/>
      <c r="I32" s="329"/>
      <c r="J32" s="330"/>
      <c r="K32" s="36"/>
      <c r="L32" s="116"/>
      <c r="P32" s="45" t="str">
        <f>IF(D$32="No","","(*)")</f>
        <v>(*)</v>
      </c>
      <c r="Q32" s="3"/>
      <c r="R32" s="3"/>
      <c r="S32" s="3"/>
      <c r="T32" s="3"/>
      <c r="U32" s="3"/>
      <c r="V32" s="3"/>
      <c r="W32" s="3"/>
      <c r="X32" s="3"/>
      <c r="Y32" s="3"/>
      <c r="Z32" s="3"/>
      <c r="AA32" s="3"/>
      <c r="AB32" s="3"/>
      <c r="AC32" s="3"/>
      <c r="AD32" s="3"/>
      <c r="AE32" s="3"/>
      <c r="AF32" s="3"/>
      <c r="AG32" s="3"/>
      <c r="AH32" s="3"/>
    </row>
    <row r="33" spans="1:34" ht="22.2">
      <c r="A33" s="41"/>
      <c r="B33" s="40" t="str">
        <f ca="1">B27</f>
        <v xml:space="preserve">Tin  </v>
      </c>
      <c r="C33" s="10"/>
      <c r="D33" s="326"/>
      <c r="E33" s="327"/>
      <c r="F33" s="47"/>
      <c r="G33" s="328"/>
      <c r="H33" s="329"/>
      <c r="I33" s="329"/>
      <c r="J33" s="330"/>
      <c r="K33" s="36"/>
      <c r="L33" s="116"/>
      <c r="P33" s="45" t="str">
        <f>IF(D$33="No","","(*)")</f>
        <v>(*)</v>
      </c>
      <c r="Q33" s="3"/>
      <c r="R33" s="3"/>
      <c r="S33" s="3"/>
      <c r="T33" s="3"/>
      <c r="U33" s="3"/>
      <c r="V33" s="3"/>
      <c r="W33" s="3"/>
      <c r="X33" s="3"/>
      <c r="Y33" s="3"/>
      <c r="Z33" s="3"/>
      <c r="AA33" s="3"/>
      <c r="AB33" s="3"/>
      <c r="AC33" s="3"/>
      <c r="AD33" s="3"/>
      <c r="AE33" s="3"/>
      <c r="AF33" s="3"/>
      <c r="AG33" s="3"/>
      <c r="AH33" s="3"/>
    </row>
    <row r="34" spans="1:34" ht="22.2">
      <c r="A34" s="41"/>
      <c r="B34" s="40" t="str">
        <f ca="1">B28</f>
        <v xml:space="preserve">Gold  </v>
      </c>
      <c r="C34" s="10"/>
      <c r="D34" s="326"/>
      <c r="E34" s="327"/>
      <c r="F34" s="47"/>
      <c r="G34" s="328"/>
      <c r="H34" s="329"/>
      <c r="I34" s="329"/>
      <c r="J34" s="330"/>
      <c r="K34" s="36"/>
      <c r="L34" s="116"/>
      <c r="P34" s="45" t="str">
        <f>IF(D$34="No","","(*)")</f>
        <v>(*)</v>
      </c>
      <c r="Q34" s="3"/>
      <c r="R34" s="3"/>
      <c r="S34" s="3"/>
      <c r="T34" s="3"/>
      <c r="U34" s="3"/>
      <c r="V34" s="3"/>
      <c r="W34" s="3"/>
      <c r="X34" s="3"/>
      <c r="Y34" s="3"/>
      <c r="Z34" s="3"/>
      <c r="AA34" s="3"/>
      <c r="AB34" s="3"/>
      <c r="AC34" s="3"/>
      <c r="AD34" s="3"/>
      <c r="AE34" s="3"/>
      <c r="AF34" s="3"/>
      <c r="AG34" s="3"/>
      <c r="AH34" s="3"/>
    </row>
    <row r="35" spans="1:34" ht="22.2">
      <c r="A35" s="41"/>
      <c r="B35" s="40" t="str">
        <f ca="1">B29</f>
        <v>Tungsten  (*)</v>
      </c>
      <c r="C35" s="10"/>
      <c r="D35" s="326" t="s">
        <v>484</v>
      </c>
      <c r="E35" s="327"/>
      <c r="F35" s="47"/>
      <c r="G35" s="328"/>
      <c r="H35" s="329"/>
      <c r="I35" s="329"/>
      <c r="J35" s="330"/>
      <c r="K35" s="36"/>
      <c r="L35" s="116"/>
      <c r="P35" s="45" t="str">
        <f>IF(D$35="No","","(*)")</f>
        <v>(*)</v>
      </c>
      <c r="Q35" s="3"/>
      <c r="R35" s="3"/>
      <c r="S35" s="3"/>
      <c r="T35" s="3"/>
      <c r="U35" s="3"/>
      <c r="V35" s="3"/>
      <c r="W35" s="3"/>
      <c r="X35" s="3"/>
      <c r="Y35" s="3"/>
      <c r="Z35" s="3"/>
      <c r="AA35" s="3"/>
      <c r="AB35" s="3"/>
      <c r="AC35" s="3"/>
      <c r="AD35" s="3"/>
      <c r="AE35" s="3"/>
      <c r="AF35" s="3"/>
      <c r="AG35" s="3"/>
      <c r="AH35" s="3"/>
    </row>
    <row r="36" spans="1:34" ht="17.399999999999999">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 customHeight="1">
      <c r="A37" s="41"/>
      <c r="B37" s="44" t="str">
        <f ca="1">OFFSET(L!$C$1,MATCH("Declaration"&amp;ADDRESS(ROW(),COLUMN(),4),L!$A:$A,0)-1,SL,,)&amp;Q$37</f>
        <v>3) Do any of the smelters in your supply chain source the 3TG from the covered countries? (SEC term, see definitions tab) (*)</v>
      </c>
      <c r="C37" s="10"/>
      <c r="D37" s="335" t="str">
        <f ca="1">D25</f>
        <v>Answer</v>
      </c>
      <c r="E37" s="335"/>
      <c r="F37" s="18"/>
      <c r="G37" s="44" t="str">
        <f ca="1">G25</f>
        <v>Comments</v>
      </c>
      <c r="H37" s="349"/>
      <c r="I37" s="349"/>
      <c r="J37" s="349"/>
      <c r="K37" s="36"/>
      <c r="L37" s="111" t="s">
        <v>1231</v>
      </c>
      <c r="P37" s="45">
        <f>COUNTIF(D$26:D$29,"No")+COUNTIF(D$32:D$35,"No")</f>
        <v>3</v>
      </c>
      <c r="Q37" s="45" t="str">
        <f>IF(P37&gt;3,""," (*)")</f>
        <v xml:space="preserve"> (*)</v>
      </c>
      <c r="R37" s="3"/>
      <c r="S37" s="3"/>
      <c r="T37" s="3"/>
      <c r="U37" s="3"/>
      <c r="V37" s="3"/>
      <c r="W37" s="3"/>
      <c r="X37" s="3"/>
      <c r="Y37" s="3"/>
      <c r="Z37" s="3"/>
      <c r="AA37" s="3"/>
      <c r="AB37" s="3"/>
      <c r="AC37" s="3"/>
      <c r="AD37" s="3"/>
      <c r="AE37" s="3"/>
      <c r="AF37" s="3"/>
      <c r="AG37" s="3"/>
      <c r="AH37" s="3"/>
    </row>
    <row r="38" spans="1:34" ht="22.2">
      <c r="A38" s="41"/>
      <c r="B38" s="40" t="str">
        <f ca="1">OFFSET(L!$C$1,MATCH("Declaration"&amp;ADDRESS(ROW(),COLUMN(),4),L!$A:$A,0)-1,SL,,)&amp;P38</f>
        <v xml:space="preserve">Tantalum  </v>
      </c>
      <c r="C38" s="10"/>
      <c r="D38" s="326"/>
      <c r="E38" s="327"/>
      <c r="F38" s="47"/>
      <c r="G38" s="328"/>
      <c r="H38" s="329"/>
      <c r="I38" s="329"/>
      <c r="J38" s="330"/>
      <c r="K38" s="36"/>
      <c r="L38" s="116"/>
      <c r="P38" s="45" t="str">
        <f>IF((OR(D$26="No",D$32="No")),"","(*)")</f>
        <v/>
      </c>
      <c r="Q38" s="3"/>
      <c r="R38" s="3"/>
      <c r="S38" s="3"/>
      <c r="T38" s="3"/>
      <c r="U38" s="3"/>
      <c r="V38" s="3"/>
      <c r="W38" s="3"/>
      <c r="X38" s="3"/>
      <c r="Y38" s="3"/>
      <c r="Z38" s="3"/>
      <c r="AA38" s="3"/>
      <c r="AB38" s="3"/>
      <c r="AC38" s="3"/>
      <c r="AD38" s="3"/>
      <c r="AE38" s="3"/>
      <c r="AF38" s="3"/>
      <c r="AG38" s="3"/>
    </row>
    <row r="39" spans="1:34" ht="22.2">
      <c r="A39" s="41"/>
      <c r="B39" s="40" t="str">
        <f ca="1">OFFSET(L!$C$1,MATCH("Declaration"&amp;ADDRESS(ROW(),COLUMN(),4),L!$A:$A,0)-1,SL,,)&amp;P39</f>
        <v xml:space="preserve">Tin  </v>
      </c>
      <c r="C39" s="10"/>
      <c r="D39" s="326"/>
      <c r="E39" s="327"/>
      <c r="F39" s="47"/>
      <c r="G39" s="328"/>
      <c r="H39" s="329"/>
      <c r="I39" s="329"/>
      <c r="J39" s="330"/>
      <c r="K39" s="36"/>
      <c r="L39" s="116"/>
      <c r="P39" s="45" t="str">
        <f>IF((OR(D$27="No",D$33="No")),"","(*)")</f>
        <v/>
      </c>
      <c r="Q39" s="3"/>
      <c r="R39" s="3"/>
      <c r="S39" s="3"/>
      <c r="T39" s="3"/>
      <c r="U39" s="3"/>
      <c r="V39" s="3"/>
      <c r="W39" s="3"/>
      <c r="X39" s="3"/>
      <c r="Y39" s="3"/>
      <c r="Z39" s="3"/>
      <c r="AA39" s="3"/>
      <c r="AB39" s="3"/>
      <c r="AC39" s="3"/>
      <c r="AD39" s="3"/>
      <c r="AE39" s="3"/>
      <c r="AF39" s="3"/>
      <c r="AG39" s="3"/>
    </row>
    <row r="40" spans="1:34" ht="22.2">
      <c r="A40" s="41"/>
      <c r="B40" s="40" t="str">
        <f ca="1">OFFSET(L!$C$1,MATCH("Declaration"&amp;ADDRESS(ROW(),COLUMN(),4),L!$A:$A,0)-1,SL,,)&amp;P40</f>
        <v xml:space="preserve">Gold  </v>
      </c>
      <c r="C40" s="10"/>
      <c r="D40" s="326"/>
      <c r="E40" s="327"/>
      <c r="F40" s="47"/>
      <c r="G40" s="328"/>
      <c r="H40" s="329"/>
      <c r="I40" s="329"/>
      <c r="J40" s="330"/>
      <c r="K40" s="36"/>
      <c r="L40" s="116"/>
      <c r="P40" s="45" t="str">
        <f>IF((OR(D$28="No",D$34="No")),"","(*)")</f>
        <v/>
      </c>
      <c r="Q40" s="3"/>
      <c r="R40" s="3"/>
      <c r="S40" s="3"/>
      <c r="T40" s="3"/>
      <c r="U40" s="3"/>
      <c r="V40" s="3"/>
      <c r="W40" s="3"/>
      <c r="X40" s="3"/>
      <c r="Y40" s="3"/>
      <c r="Z40" s="3"/>
      <c r="AA40" s="3"/>
      <c r="AB40" s="3"/>
      <c r="AC40" s="3"/>
      <c r="AD40" s="3"/>
      <c r="AE40" s="3"/>
      <c r="AF40" s="3"/>
      <c r="AG40" s="3"/>
    </row>
    <row r="41" spans="1:34" ht="22.2">
      <c r="A41" s="41"/>
      <c r="B41" s="40" t="str">
        <f ca="1">OFFSET(L!$C$1,MATCH("Declaration"&amp;ADDRESS(ROW(),COLUMN(),4),L!$A:$A,0)-1,SL,,)&amp;P41</f>
        <v>Tungsten  (*)</v>
      </c>
      <c r="C41" s="10"/>
      <c r="D41" s="326" t="s">
        <v>485</v>
      </c>
      <c r="E41" s="327"/>
      <c r="F41" s="47"/>
      <c r="G41" s="328"/>
      <c r="H41" s="329"/>
      <c r="I41" s="329"/>
      <c r="J41" s="330"/>
      <c r="K41" s="36"/>
      <c r="L41" s="116"/>
      <c r="P41" s="45" t="str">
        <f>IF((OR(D$29="No",D$35="No")),"","(*)")</f>
        <v>(*)</v>
      </c>
      <c r="Q41" s="3"/>
      <c r="R41" s="3"/>
      <c r="S41" s="3"/>
      <c r="T41" s="3"/>
      <c r="U41" s="3"/>
      <c r="V41" s="3"/>
      <c r="W41" s="3"/>
      <c r="X41" s="3"/>
      <c r="Y41" s="3"/>
      <c r="Z41" s="3"/>
      <c r="AA41" s="3"/>
      <c r="AB41" s="3"/>
      <c r="AC41" s="3"/>
      <c r="AD41" s="3"/>
      <c r="AE41" s="3"/>
      <c r="AF41" s="3"/>
      <c r="AG41" s="3"/>
    </row>
    <row r="42" spans="1:34" ht="17.399999999999999">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 customHeight="1">
      <c r="A43" s="41"/>
      <c r="B43" s="44" t="str">
        <f ca="1">OFFSET(L!$C$1,MATCH("Declaration"&amp;ADDRESS(ROW(),COLUMN(),4),L!$A:$A,0)-1,SL,,)&amp;Q$37</f>
        <v>4) Do any of the smelters in your supply chain source the 3TG from conflict-affected and high-risk areas? (*)</v>
      </c>
      <c r="C43" s="10"/>
      <c r="D43" s="335" t="str">
        <f ca="1">D25</f>
        <v>Answer</v>
      </c>
      <c r="E43" s="335"/>
      <c r="F43" s="18"/>
      <c r="G43" s="44" t="str">
        <f ca="1">G25</f>
        <v>Comments</v>
      </c>
      <c r="H43" s="44"/>
      <c r="I43" s="44"/>
      <c r="J43" s="83"/>
      <c r="K43" s="36"/>
      <c r="L43" s="111"/>
      <c r="P43" s="45">
        <f>COUNTIF(D$26:D$29,"No")+COUNTIF(D$32:D$35,"No")</f>
        <v>3</v>
      </c>
      <c r="Q43" s="45" t="str">
        <f>IF(P43&gt;3,""," (*)")</f>
        <v xml:space="preserve"> (*)</v>
      </c>
      <c r="R43" s="3"/>
      <c r="S43" s="3"/>
      <c r="T43" s="3"/>
      <c r="U43" s="3"/>
      <c r="V43" s="3"/>
      <c r="W43" s="3"/>
      <c r="X43" s="3"/>
      <c r="Y43" s="3"/>
      <c r="Z43" s="3"/>
      <c r="AA43" s="3"/>
      <c r="AB43" s="3"/>
      <c r="AC43" s="3"/>
      <c r="AD43" s="3"/>
      <c r="AE43" s="3"/>
      <c r="AF43" s="3"/>
      <c r="AG43" s="3"/>
      <c r="AH43" s="3"/>
    </row>
    <row r="44" spans="1:34" ht="23.1" customHeight="1">
      <c r="A44" s="41"/>
      <c r="B44" s="40" t="str">
        <f ca="1">OFFSET(L!$C$1,MATCH("Declaration"&amp;ADDRESS(ROW(),COLUMN(),4),L!$A:$A,0)-1,SL,,)&amp;P44</f>
        <v xml:space="preserve">Tantalum  </v>
      </c>
      <c r="C44" s="10"/>
      <c r="D44" s="326"/>
      <c r="E44" s="327"/>
      <c r="F44" s="47"/>
      <c r="G44" s="328"/>
      <c r="H44" s="329"/>
      <c r="I44" s="329"/>
      <c r="J44" s="330"/>
      <c r="K44" s="36"/>
      <c r="L44" s="111"/>
      <c r="P44" s="45" t="str">
        <f>IF((OR(D$26="No",D$32="No")),"","(*)")</f>
        <v/>
      </c>
      <c r="Q44" s="3"/>
      <c r="R44" s="3"/>
      <c r="S44" s="3"/>
      <c r="T44" s="3"/>
      <c r="U44" s="3"/>
      <c r="V44" s="3"/>
      <c r="W44" s="3"/>
      <c r="X44" s="3"/>
      <c r="Y44" s="3"/>
      <c r="Z44" s="3"/>
      <c r="AA44" s="3"/>
      <c r="AB44" s="3"/>
      <c r="AC44" s="3"/>
      <c r="AD44" s="3"/>
      <c r="AE44" s="3"/>
      <c r="AF44" s="3"/>
      <c r="AG44" s="3"/>
      <c r="AH44" s="3"/>
    </row>
    <row r="45" spans="1:34" ht="23.1" customHeight="1">
      <c r="A45" s="41"/>
      <c r="B45" s="40" t="str">
        <f ca="1">OFFSET(L!$C$1,MATCH("Declaration"&amp;ADDRESS(ROW(),COLUMN(),4),L!$A:$A,0)-1,SL,,)&amp;P45</f>
        <v xml:space="preserve">Tin  </v>
      </c>
      <c r="C45" s="10"/>
      <c r="D45" s="326"/>
      <c r="E45" s="327"/>
      <c r="F45" s="47"/>
      <c r="G45" s="328"/>
      <c r="H45" s="329"/>
      <c r="I45" s="329"/>
      <c r="J45" s="330"/>
      <c r="K45" s="36"/>
      <c r="L45" s="111"/>
      <c r="P45" s="45" t="str">
        <f>IF((OR(D$27="No",D$33="No")),"","(*)")</f>
        <v/>
      </c>
      <c r="Q45" s="3"/>
      <c r="R45" s="3"/>
      <c r="S45" s="3"/>
      <c r="T45" s="3"/>
      <c r="U45" s="3"/>
      <c r="V45" s="3"/>
      <c r="W45" s="3"/>
      <c r="X45" s="3"/>
      <c r="Y45" s="3"/>
      <c r="Z45" s="3"/>
      <c r="AA45" s="3"/>
      <c r="AB45" s="3"/>
      <c r="AC45" s="3"/>
      <c r="AD45" s="3"/>
      <c r="AE45" s="3"/>
      <c r="AF45" s="3"/>
      <c r="AG45" s="3"/>
      <c r="AH45" s="3"/>
    </row>
    <row r="46" spans="1:34" ht="23.1" customHeight="1">
      <c r="A46" s="41"/>
      <c r="B46" s="40" t="str">
        <f ca="1">OFFSET(L!$C$1,MATCH("Declaration"&amp;ADDRESS(ROW(),COLUMN(),4),L!$A:$A,0)-1,SL,,)&amp;P46</f>
        <v xml:space="preserve">Gold  </v>
      </c>
      <c r="C46" s="10"/>
      <c r="D46" s="326"/>
      <c r="E46" s="327"/>
      <c r="F46" s="47"/>
      <c r="G46" s="328"/>
      <c r="H46" s="329"/>
      <c r="I46" s="329"/>
      <c r="J46" s="330"/>
      <c r="K46" s="36"/>
      <c r="L46" s="111"/>
      <c r="P46" s="45" t="str">
        <f>IF((OR(D$28="No",D$34="No")),"","(*)")</f>
        <v/>
      </c>
      <c r="Q46" s="3"/>
      <c r="R46" s="3"/>
      <c r="S46" s="3"/>
      <c r="T46" s="3"/>
      <c r="U46" s="3"/>
      <c r="V46" s="3"/>
      <c r="W46" s="3"/>
      <c r="X46" s="3"/>
      <c r="Y46" s="3"/>
      <c r="Z46" s="3"/>
      <c r="AA46" s="3"/>
      <c r="AB46" s="3"/>
      <c r="AC46" s="3"/>
      <c r="AD46" s="3"/>
      <c r="AE46" s="3"/>
      <c r="AF46" s="3"/>
      <c r="AG46" s="3"/>
      <c r="AH46" s="3"/>
    </row>
    <row r="47" spans="1:34" ht="23.1" customHeight="1">
      <c r="A47" s="41"/>
      <c r="B47" s="40" t="str">
        <f ca="1">OFFSET(L!$C$1,MATCH("Declaration"&amp;ADDRESS(ROW(),COLUMN(),4),L!$A:$A,0)-1,SL,,)&amp;P47</f>
        <v>Tungsten  (*)</v>
      </c>
      <c r="C47" s="10"/>
      <c r="D47" s="326" t="s">
        <v>485</v>
      </c>
      <c r="E47" s="327"/>
      <c r="F47" s="47"/>
      <c r="G47" s="328"/>
      <c r="H47" s="329"/>
      <c r="I47" s="329"/>
      <c r="J47" s="330"/>
      <c r="K47" s="36"/>
      <c r="L47" s="111"/>
      <c r="P47" s="45" t="str">
        <f>IF((OR(D$29="No",D$35="No")),"","(*)")</f>
        <v>(*)</v>
      </c>
      <c r="Q47" s="3"/>
      <c r="R47" s="3"/>
      <c r="S47" s="3"/>
      <c r="T47" s="3"/>
      <c r="U47" s="3"/>
      <c r="V47" s="3"/>
      <c r="W47" s="3"/>
      <c r="X47" s="3"/>
      <c r="Y47" s="3"/>
      <c r="Z47" s="3"/>
      <c r="AA47" s="3"/>
      <c r="AB47" s="3"/>
      <c r="AC47" s="3"/>
      <c r="AD47" s="3"/>
      <c r="AE47" s="3"/>
      <c r="AF47" s="3"/>
      <c r="AG47" s="3"/>
      <c r="AH47" s="3"/>
    </row>
    <row r="48" spans="1:34" ht="23.1"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 customHeight="1">
      <c r="A49" s="41"/>
      <c r="B49" s="44" t="str">
        <f ca="1">OFFSET(L!$C$1,MATCH("Declaration"&amp;ADDRESS(ROW(),COLUMN(),4),L!$A:$A,0)-1,SL,,)&amp;Q$37</f>
        <v>5) Does 100 percent of the 3TG (necessary to the functionality or production of your products) originate from recycled or scrap sources?  (*)</v>
      </c>
      <c r="C49" s="10"/>
      <c r="D49" s="335" t="str">
        <f ca="1">D25</f>
        <v>Answer</v>
      </c>
      <c r="E49" s="335"/>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2.2">
      <c r="A50" s="41"/>
      <c r="B50" s="40" t="str">
        <f ca="1">B38</f>
        <v xml:space="preserve">Tantalum  </v>
      </c>
      <c r="C50" s="10"/>
      <c r="D50" s="326"/>
      <c r="E50" s="327"/>
      <c r="F50" s="47"/>
      <c r="G50" s="328"/>
      <c r="H50" s="329"/>
      <c r="I50" s="329"/>
      <c r="J50" s="330"/>
      <c r="K50" s="36"/>
      <c r="L50" s="116"/>
      <c r="P50" s="3"/>
      <c r="Q50" s="3"/>
      <c r="R50" s="3"/>
      <c r="S50" s="3"/>
      <c r="T50" s="3"/>
      <c r="U50" s="3"/>
      <c r="V50" s="3"/>
      <c r="W50" s="3"/>
      <c r="X50" s="3"/>
      <c r="Y50" s="3"/>
      <c r="Z50" s="3"/>
      <c r="AA50" s="3"/>
      <c r="AB50" s="3"/>
      <c r="AC50" s="3"/>
      <c r="AD50" s="3"/>
      <c r="AE50" s="3"/>
      <c r="AF50" s="3"/>
      <c r="AG50" s="3"/>
      <c r="AH50" s="3"/>
    </row>
    <row r="51" spans="1:34" ht="22.2">
      <c r="A51" s="41"/>
      <c r="B51" s="40" t="str">
        <f ca="1">B39</f>
        <v xml:space="preserve">Tin  </v>
      </c>
      <c r="C51" s="10"/>
      <c r="D51" s="326"/>
      <c r="E51" s="327"/>
      <c r="F51" s="47"/>
      <c r="G51" s="328"/>
      <c r="H51" s="329"/>
      <c r="I51" s="329"/>
      <c r="J51" s="330"/>
      <c r="K51" s="36"/>
      <c r="L51" s="116"/>
      <c r="P51" s="3"/>
      <c r="Q51" s="3"/>
      <c r="R51" s="3"/>
      <c r="S51" s="3"/>
      <c r="T51" s="3"/>
      <c r="U51" s="3"/>
      <c r="V51" s="3"/>
      <c r="W51" s="3"/>
      <c r="X51" s="3"/>
      <c r="Y51" s="3"/>
      <c r="Z51" s="3"/>
      <c r="AA51" s="3"/>
      <c r="AB51" s="3"/>
      <c r="AC51" s="3"/>
      <c r="AD51" s="3"/>
      <c r="AE51" s="3"/>
      <c r="AF51" s="3"/>
      <c r="AG51" s="3"/>
      <c r="AH51" s="3"/>
    </row>
    <row r="52" spans="1:34" ht="22.2">
      <c r="A52" s="41"/>
      <c r="B52" s="40" t="str">
        <f ca="1">B40</f>
        <v xml:space="preserve">Gold  </v>
      </c>
      <c r="C52" s="10"/>
      <c r="D52" s="326"/>
      <c r="E52" s="327"/>
      <c r="F52" s="47"/>
      <c r="G52" s="328"/>
      <c r="H52" s="329"/>
      <c r="I52" s="329"/>
      <c r="J52" s="330"/>
      <c r="K52" s="36"/>
      <c r="L52" s="116"/>
      <c r="P52" s="3"/>
      <c r="Q52" s="3"/>
      <c r="R52" s="3"/>
      <c r="S52" s="3"/>
      <c r="T52" s="3"/>
      <c r="U52" s="3"/>
      <c r="V52" s="3"/>
      <c r="W52" s="3"/>
      <c r="X52" s="3"/>
      <c r="Y52" s="3"/>
      <c r="Z52" s="3"/>
      <c r="AA52" s="3"/>
      <c r="AB52" s="3"/>
      <c r="AC52" s="3"/>
      <c r="AD52" s="3"/>
      <c r="AE52" s="3"/>
      <c r="AF52" s="3"/>
      <c r="AG52" s="3"/>
      <c r="AH52" s="3"/>
    </row>
    <row r="53" spans="1:34" ht="22.2">
      <c r="A53" s="41"/>
      <c r="B53" s="40" t="str">
        <f ca="1">B41</f>
        <v>Tungsten  (*)</v>
      </c>
      <c r="C53" s="10"/>
      <c r="D53" s="326" t="s">
        <v>485</v>
      </c>
      <c r="E53" s="327"/>
      <c r="F53" s="47"/>
      <c r="G53" s="328"/>
      <c r="H53" s="329"/>
      <c r="I53" s="329"/>
      <c r="J53" s="330"/>
      <c r="K53" s="36"/>
      <c r="L53" s="116"/>
      <c r="P53" s="3"/>
      <c r="Q53" s="3"/>
      <c r="R53" s="3"/>
      <c r="S53" s="3"/>
      <c r="T53" s="3"/>
      <c r="U53" s="3"/>
      <c r="V53" s="3"/>
      <c r="W53" s="3"/>
      <c r="X53" s="3"/>
      <c r="Y53" s="3"/>
      <c r="Z53" s="3"/>
      <c r="AA53" s="3"/>
      <c r="AB53" s="3"/>
      <c r="AC53" s="3"/>
      <c r="AD53" s="3"/>
      <c r="AE53" s="3"/>
      <c r="AF53" s="3"/>
      <c r="AG53" s="3"/>
      <c r="AH53" s="3"/>
    </row>
    <row r="54" spans="1:34" ht="17.399999999999999">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 customHeight="1">
      <c r="A55" s="41"/>
      <c r="B55" s="267" t="str">
        <f ca="1">OFFSET(L!$C$1,MATCH("Declaration"&amp;ADDRESS(ROW(),COLUMN(),4),L!$A:$A,0)-1,SL,,)&amp;Q$37</f>
        <v>6) What percentage of relevant suppliers have provided a response to your supply chain survey?  (*)</v>
      </c>
      <c r="C55" s="10"/>
      <c r="D55" s="335" t="str">
        <f ca="1">D25</f>
        <v>Answer</v>
      </c>
      <c r="E55" s="335"/>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2.2">
      <c r="A56" s="41"/>
      <c r="B56" s="40" t="str">
        <f ca="1">B38</f>
        <v xml:space="preserve">Tantalum  </v>
      </c>
      <c r="C56" s="35"/>
      <c r="D56" s="347"/>
      <c r="E56" s="348"/>
      <c r="F56" s="47"/>
      <c r="G56" s="328"/>
      <c r="H56" s="329"/>
      <c r="I56" s="329"/>
      <c r="J56" s="330"/>
      <c r="K56" s="36"/>
      <c r="L56" s="116"/>
      <c r="P56" s="3"/>
      <c r="Q56" s="3"/>
      <c r="R56" s="3"/>
      <c r="S56" s="3"/>
      <c r="T56" s="3"/>
      <c r="U56" s="3"/>
      <c r="V56" s="3"/>
      <c r="W56" s="3"/>
      <c r="X56" s="3"/>
      <c r="Y56" s="3"/>
      <c r="Z56" s="3"/>
      <c r="AA56" s="3"/>
      <c r="AB56" s="3"/>
      <c r="AC56" s="3"/>
      <c r="AD56" s="3"/>
      <c r="AE56" s="3"/>
      <c r="AF56" s="3"/>
      <c r="AG56" s="3"/>
      <c r="AH56" s="3"/>
    </row>
    <row r="57" spans="1:34" ht="22.2">
      <c r="A57" s="41"/>
      <c r="B57" s="40" t="str">
        <f ca="1">B39</f>
        <v xml:space="preserve">Tin  </v>
      </c>
      <c r="C57" s="35"/>
      <c r="D57" s="347"/>
      <c r="E57" s="348"/>
      <c r="F57" s="47"/>
      <c r="G57" s="328"/>
      <c r="H57" s="329"/>
      <c r="I57" s="329"/>
      <c r="J57" s="330"/>
      <c r="K57" s="36"/>
      <c r="L57" s="116"/>
      <c r="P57" s="3"/>
      <c r="Q57" s="3"/>
      <c r="R57" s="3"/>
      <c r="S57" s="3"/>
      <c r="T57" s="3"/>
      <c r="U57" s="3"/>
      <c r="V57" s="3"/>
      <c r="W57" s="3"/>
      <c r="X57" s="3"/>
      <c r="Y57" s="3"/>
      <c r="Z57" s="3"/>
      <c r="AA57" s="3"/>
      <c r="AB57" s="3"/>
      <c r="AC57" s="3"/>
      <c r="AD57" s="3"/>
      <c r="AE57" s="3"/>
      <c r="AF57" s="3"/>
      <c r="AG57" s="3"/>
      <c r="AH57" s="3"/>
    </row>
    <row r="58" spans="1:34" ht="22.2">
      <c r="A58" s="41"/>
      <c r="B58" s="40" t="str">
        <f ca="1">B40</f>
        <v xml:space="preserve">Gold  </v>
      </c>
      <c r="C58" s="35"/>
      <c r="D58" s="347"/>
      <c r="E58" s="348"/>
      <c r="F58" s="47"/>
      <c r="G58" s="328"/>
      <c r="H58" s="329"/>
      <c r="I58" s="329"/>
      <c r="J58" s="330"/>
      <c r="K58" s="36"/>
      <c r="L58" s="116"/>
      <c r="P58" s="3"/>
      <c r="Q58" s="3"/>
      <c r="R58" s="3"/>
      <c r="S58" s="3"/>
      <c r="T58" s="3"/>
      <c r="U58" s="3"/>
      <c r="V58" s="3"/>
      <c r="W58" s="3"/>
      <c r="X58" s="3"/>
      <c r="Y58" s="3"/>
      <c r="Z58" s="3"/>
      <c r="AA58" s="3"/>
      <c r="AB58" s="3"/>
      <c r="AC58" s="3"/>
      <c r="AD58" s="3"/>
      <c r="AE58" s="3"/>
      <c r="AF58" s="3"/>
      <c r="AG58" s="3"/>
      <c r="AH58" s="3"/>
    </row>
    <row r="59" spans="1:34" ht="22.2">
      <c r="A59" s="41"/>
      <c r="B59" s="40" t="str">
        <f ca="1">B41</f>
        <v>Tungsten  (*)</v>
      </c>
      <c r="C59" s="35"/>
      <c r="D59" s="347" t="s">
        <v>15870</v>
      </c>
      <c r="E59" s="348"/>
      <c r="F59" s="47"/>
      <c r="G59" s="328"/>
      <c r="H59" s="329"/>
      <c r="I59" s="329"/>
      <c r="J59" s="330"/>
      <c r="K59" s="36"/>
      <c r="L59" s="116"/>
      <c r="P59" s="3"/>
      <c r="Q59" s="3"/>
      <c r="R59" s="3"/>
      <c r="S59" s="3"/>
      <c r="T59" s="3"/>
      <c r="U59" s="3"/>
      <c r="V59" s="3"/>
      <c r="W59" s="3"/>
      <c r="X59" s="3"/>
      <c r="Y59" s="3"/>
      <c r="Z59" s="3"/>
      <c r="AA59" s="3"/>
      <c r="AB59" s="3"/>
      <c r="AC59" s="3"/>
      <c r="AD59" s="3"/>
      <c r="AE59" s="3"/>
      <c r="AF59" s="3"/>
      <c r="AG59" s="3"/>
      <c r="AH59" s="3"/>
    </row>
    <row r="60" spans="1:34" ht="16.2">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 customHeight="1">
      <c r="A61" s="41"/>
      <c r="B61" s="267" t="str">
        <f ca="1">OFFSET(L!$C$1,MATCH("Declaration"&amp;ADDRESS(ROW(),COLUMN(),4),L!$A:$A,0)-1,SL,,)&amp;Q$37</f>
        <v>7) Have you identified all of the smelters supplying the 3TG to your supply chain?  (*)</v>
      </c>
      <c r="C61" s="10"/>
      <c r="D61" s="335" t="str">
        <f ca="1">D25</f>
        <v>Answer</v>
      </c>
      <c r="E61" s="335"/>
      <c r="F61" s="18"/>
      <c r="G61" s="44" t="str">
        <f ca="1">G25</f>
        <v>Comments</v>
      </c>
      <c r="H61" s="332"/>
      <c r="I61" s="332"/>
      <c r="J61" s="332"/>
      <c r="K61" s="36"/>
      <c r="L61" s="111" t="s">
        <v>1229</v>
      </c>
      <c r="M61" s="112"/>
      <c r="P61" s="3"/>
      <c r="Q61" s="3"/>
      <c r="R61" s="3"/>
      <c r="S61" s="3"/>
      <c r="T61" s="3"/>
      <c r="U61" s="3"/>
      <c r="V61" s="3"/>
      <c r="W61" s="3"/>
      <c r="X61" s="3"/>
      <c r="Y61" s="3"/>
      <c r="Z61" s="3"/>
      <c r="AA61" s="3"/>
      <c r="AB61" s="3"/>
      <c r="AC61" s="3"/>
      <c r="AD61" s="3"/>
      <c r="AE61" s="3"/>
      <c r="AF61" s="3"/>
      <c r="AG61" s="3"/>
      <c r="AH61" s="3"/>
    </row>
    <row r="62" spans="1:34" ht="22.2">
      <c r="A62" s="41"/>
      <c r="B62" s="40" t="str">
        <f ca="1">B38</f>
        <v xml:space="preserve">Tantalum  </v>
      </c>
      <c r="C62" s="10"/>
      <c r="D62" s="345"/>
      <c r="E62" s="346"/>
      <c r="F62" s="47"/>
      <c r="G62" s="328"/>
      <c r="H62" s="329"/>
      <c r="I62" s="329"/>
      <c r="J62" s="330"/>
      <c r="K62" s="36"/>
      <c r="L62" s="116"/>
      <c r="P62" s="3"/>
      <c r="Q62" s="3"/>
      <c r="R62" s="3"/>
      <c r="S62" s="3"/>
      <c r="T62" s="3"/>
      <c r="U62" s="3"/>
      <c r="V62" s="3"/>
      <c r="W62" s="3"/>
      <c r="X62" s="3"/>
      <c r="Y62" s="3"/>
      <c r="Z62" s="3"/>
      <c r="AA62" s="3"/>
      <c r="AB62" s="3"/>
      <c r="AC62" s="3"/>
      <c r="AD62" s="3"/>
      <c r="AE62" s="3"/>
      <c r="AF62" s="3"/>
      <c r="AG62" s="3"/>
      <c r="AH62" s="3"/>
    </row>
    <row r="63" spans="1:34" ht="22.2">
      <c r="A63" s="41"/>
      <c r="B63" s="40" t="str">
        <f ca="1">B39</f>
        <v xml:space="preserve">Tin  </v>
      </c>
      <c r="C63" s="10"/>
      <c r="D63" s="326"/>
      <c r="E63" s="327"/>
      <c r="F63" s="47"/>
      <c r="G63" s="328"/>
      <c r="H63" s="329"/>
      <c r="I63" s="329"/>
      <c r="J63" s="330"/>
      <c r="K63" s="36"/>
      <c r="L63" s="116"/>
      <c r="P63" s="3"/>
      <c r="Q63" s="3"/>
      <c r="R63" s="3"/>
      <c r="S63" s="3"/>
      <c r="T63" s="3"/>
      <c r="U63" s="3"/>
      <c r="V63" s="3"/>
      <c r="W63" s="3"/>
      <c r="X63" s="3"/>
      <c r="Y63" s="3"/>
      <c r="Z63" s="3"/>
      <c r="AA63" s="3"/>
      <c r="AB63" s="3"/>
      <c r="AC63" s="3"/>
      <c r="AD63" s="3"/>
      <c r="AE63" s="3"/>
      <c r="AF63" s="3"/>
      <c r="AG63" s="3"/>
      <c r="AH63" s="3"/>
    </row>
    <row r="64" spans="1:34" ht="22.2">
      <c r="A64" s="41"/>
      <c r="B64" s="40" t="str">
        <f ca="1">B40</f>
        <v xml:space="preserve">Gold  </v>
      </c>
      <c r="C64" s="10"/>
      <c r="D64" s="326"/>
      <c r="E64" s="327"/>
      <c r="F64" s="47"/>
      <c r="G64" s="328"/>
      <c r="H64" s="329"/>
      <c r="I64" s="329"/>
      <c r="J64" s="330"/>
      <c r="K64" s="36"/>
      <c r="L64" s="116"/>
      <c r="P64" s="3"/>
      <c r="Q64" s="3"/>
      <c r="R64" s="3"/>
      <c r="S64" s="3"/>
      <c r="T64" s="3"/>
      <c r="U64" s="3"/>
      <c r="V64" s="3"/>
      <c r="W64" s="3"/>
      <c r="X64" s="3"/>
      <c r="Y64" s="3"/>
      <c r="Z64" s="3"/>
      <c r="AA64" s="3"/>
      <c r="AB64" s="3"/>
      <c r="AC64" s="3"/>
      <c r="AD64" s="3"/>
      <c r="AE64" s="3"/>
      <c r="AF64" s="3"/>
      <c r="AG64" s="3"/>
      <c r="AH64" s="3"/>
    </row>
    <row r="65" spans="1:34" ht="22.2">
      <c r="A65" s="41"/>
      <c r="B65" s="40" t="str">
        <f ca="1">B41</f>
        <v>Tungsten  (*)</v>
      </c>
      <c r="C65" s="10"/>
      <c r="D65" s="326" t="s">
        <v>484</v>
      </c>
      <c r="E65" s="327"/>
      <c r="F65" s="47"/>
      <c r="G65" s="328"/>
      <c r="H65" s="329"/>
      <c r="I65" s="329"/>
      <c r="J65" s="330"/>
      <c r="K65" s="36"/>
      <c r="L65" s="116"/>
      <c r="P65" s="3"/>
      <c r="Q65" s="3"/>
      <c r="R65" s="3"/>
      <c r="S65" s="3"/>
      <c r="T65" s="3"/>
      <c r="U65" s="3"/>
      <c r="V65" s="3"/>
      <c r="W65" s="3"/>
      <c r="X65" s="3"/>
      <c r="Y65" s="3"/>
      <c r="Z65" s="3"/>
      <c r="AA65" s="3"/>
      <c r="AB65" s="3"/>
      <c r="AC65" s="3"/>
      <c r="AD65" s="3"/>
      <c r="AE65" s="3"/>
      <c r="AF65" s="3"/>
      <c r="AG65" s="3"/>
      <c r="AH65" s="3"/>
    </row>
    <row r="66" spans="1:34" ht="16.2">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 customHeight="1">
      <c r="A67" s="41"/>
      <c r="B67" s="44" t="str">
        <f ca="1">OFFSET(L!$C$1,MATCH("Declaration"&amp;ADDRESS(ROW(),COLUMN(),4),L!$A:$A,0)-1,SL,,)&amp;Q$37</f>
        <v>8) Has all applicable smelter information received by your company been reported in this declaration?  (*)</v>
      </c>
      <c r="C67" s="10"/>
      <c r="D67" s="335" t="str">
        <f ca="1">D25</f>
        <v>Answer</v>
      </c>
      <c r="E67" s="335"/>
      <c r="F67" s="18"/>
      <c r="G67" s="44" t="str">
        <f ca="1">G25</f>
        <v>Comments</v>
      </c>
      <c r="H67" s="332" t="str">
        <f>IF(Q75="(*)","Click here to enter smelter names","")</f>
        <v/>
      </c>
      <c r="I67" s="332"/>
      <c r="J67" s="332"/>
      <c r="K67" s="36"/>
      <c r="L67" s="111" t="s">
        <v>1229</v>
      </c>
      <c r="M67" s="112"/>
      <c r="P67" s="3"/>
      <c r="Q67" s="3"/>
      <c r="R67" s="3"/>
      <c r="S67" s="3"/>
      <c r="T67" s="3"/>
      <c r="U67" s="3"/>
      <c r="V67" s="3"/>
      <c r="W67" s="3"/>
      <c r="X67" s="3"/>
      <c r="Y67" s="3"/>
      <c r="Z67" s="3"/>
      <c r="AA67" s="3"/>
      <c r="AB67" s="3"/>
      <c r="AC67" s="3"/>
      <c r="AD67" s="3"/>
      <c r="AE67" s="3"/>
      <c r="AF67" s="3"/>
      <c r="AG67" s="3"/>
      <c r="AH67" s="3"/>
    </row>
    <row r="68" spans="1:34" ht="22.2">
      <c r="A68" s="41"/>
      <c r="B68" s="40" t="str">
        <f ca="1">B38</f>
        <v xml:space="preserve">Tantalum  </v>
      </c>
      <c r="C68" s="35"/>
      <c r="D68" s="326"/>
      <c r="E68" s="327"/>
      <c r="F68" s="48"/>
      <c r="G68" s="328"/>
      <c r="H68" s="329"/>
      <c r="I68" s="329"/>
      <c r="J68" s="330"/>
      <c r="K68" s="36"/>
      <c r="L68" s="116"/>
      <c r="P68" s="3"/>
      <c r="Q68" s="3"/>
      <c r="R68" s="3"/>
      <c r="S68" s="3"/>
      <c r="T68" s="3"/>
      <c r="U68" s="3"/>
      <c r="V68" s="3"/>
      <c r="W68" s="3"/>
      <c r="X68" s="3"/>
      <c r="Y68" s="3"/>
      <c r="Z68" s="3"/>
      <c r="AA68" s="3"/>
      <c r="AB68" s="3"/>
      <c r="AC68" s="3"/>
      <c r="AD68" s="3"/>
      <c r="AE68" s="3"/>
      <c r="AF68" s="3"/>
      <c r="AG68" s="3"/>
      <c r="AH68" s="3"/>
    </row>
    <row r="69" spans="1:34" ht="22.2">
      <c r="A69" s="41"/>
      <c r="B69" s="40" t="str">
        <f ca="1">B39</f>
        <v xml:space="preserve">Tin  </v>
      </c>
      <c r="C69" s="35"/>
      <c r="D69" s="326"/>
      <c r="E69" s="327"/>
      <c r="F69" s="48"/>
      <c r="G69" s="328"/>
      <c r="H69" s="329"/>
      <c r="I69" s="329"/>
      <c r="J69" s="330"/>
      <c r="K69" s="36"/>
      <c r="L69" s="116"/>
      <c r="P69" s="3"/>
      <c r="Q69" s="3"/>
      <c r="R69" s="3"/>
      <c r="S69" s="3"/>
      <c r="T69" s="3"/>
      <c r="U69" s="3"/>
      <c r="V69" s="3"/>
      <c r="W69" s="3"/>
      <c r="X69" s="3"/>
      <c r="Y69" s="3"/>
      <c r="Z69" s="3"/>
      <c r="AA69" s="3"/>
      <c r="AB69" s="3"/>
      <c r="AC69" s="3"/>
      <c r="AD69" s="3"/>
      <c r="AE69" s="3"/>
      <c r="AF69" s="3"/>
      <c r="AG69" s="3"/>
      <c r="AH69" s="3"/>
    </row>
    <row r="70" spans="1:34" ht="22.2">
      <c r="A70" s="41"/>
      <c r="B70" s="40" t="str">
        <f ca="1">B40</f>
        <v xml:space="preserve">Gold  </v>
      </c>
      <c r="C70" s="35"/>
      <c r="D70" s="326"/>
      <c r="E70" s="327"/>
      <c r="F70" s="48"/>
      <c r="G70" s="328"/>
      <c r="H70" s="329"/>
      <c r="I70" s="329"/>
      <c r="J70" s="330"/>
      <c r="K70" s="36"/>
      <c r="L70" s="116"/>
      <c r="P70" s="3"/>
      <c r="Q70" s="3"/>
      <c r="R70" s="3"/>
      <c r="S70" s="3"/>
      <c r="T70" s="3"/>
      <c r="U70" s="3"/>
      <c r="V70" s="3"/>
      <c r="W70" s="3"/>
      <c r="X70" s="3"/>
      <c r="Y70" s="3"/>
      <c r="Z70" s="3"/>
      <c r="AA70" s="3"/>
      <c r="AB70" s="3"/>
      <c r="AC70" s="3"/>
      <c r="AD70" s="3"/>
      <c r="AE70" s="3"/>
      <c r="AF70" s="3"/>
      <c r="AG70" s="3"/>
      <c r="AH70" s="3"/>
    </row>
    <row r="71" spans="1:34" ht="22.2">
      <c r="A71" s="38"/>
      <c r="B71" s="40" t="str">
        <f ca="1">B41</f>
        <v>Tungsten  (*)</v>
      </c>
      <c r="C71" s="49"/>
      <c r="D71" s="326" t="s">
        <v>484</v>
      </c>
      <c r="E71" s="327"/>
      <c r="F71" s="50"/>
      <c r="G71" s="328"/>
      <c r="H71" s="329"/>
      <c r="I71" s="329"/>
      <c r="J71" s="330"/>
      <c r="K71" s="39"/>
      <c r="L71" s="117"/>
      <c r="P71" s="3"/>
      <c r="Q71" s="3"/>
      <c r="R71" s="3"/>
      <c r="S71" s="3"/>
      <c r="T71" s="3"/>
      <c r="U71" s="3"/>
      <c r="V71" s="3"/>
      <c r="W71" s="3"/>
      <c r="X71" s="3"/>
      <c r="Y71" s="3"/>
      <c r="Z71" s="3"/>
      <c r="AA71" s="3"/>
      <c r="AB71" s="3"/>
      <c r="AC71" s="3"/>
      <c r="AD71" s="3"/>
      <c r="AE71" s="3"/>
      <c r="AF71" s="3"/>
      <c r="AG71" s="3"/>
      <c r="AH71" s="3"/>
    </row>
    <row r="72" spans="1:34" ht="16.2">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6.2">
      <c r="A73" s="41"/>
      <c r="B73" s="331" t="str">
        <f ca="1">OFFSET(L!$C$1,MATCH("Declaration"&amp;ADDRESS(ROW(),COLUMN(),4),L!$A:$A,0)-1,SL,,)</f>
        <v>Answer the Following Questions at a Company Level</v>
      </c>
      <c r="C73" s="331"/>
      <c r="D73" s="331"/>
      <c r="E73" s="331"/>
      <c r="F73" s="331"/>
      <c r="G73" s="331"/>
      <c r="H73" s="331"/>
      <c r="I73" s="331"/>
      <c r="J73" s="331"/>
      <c r="K73" s="36"/>
      <c r="L73" s="100"/>
      <c r="P73" s="3"/>
      <c r="Q73" s="3"/>
      <c r="R73" s="3"/>
      <c r="S73" s="3"/>
      <c r="T73" s="3"/>
      <c r="U73" s="3"/>
      <c r="V73" s="3"/>
      <c r="W73" s="3"/>
      <c r="X73" s="3"/>
      <c r="Y73" s="3"/>
      <c r="Z73" s="3"/>
      <c r="AA73" s="3"/>
      <c r="AB73" s="3"/>
      <c r="AC73" s="3"/>
      <c r="AD73" s="3"/>
      <c r="AE73" s="3"/>
      <c r="AF73" s="3"/>
      <c r="AG73" s="3"/>
      <c r="AH73" s="3"/>
    </row>
    <row r="74" spans="1:34" ht="16.2">
      <c r="A74" s="51"/>
      <c r="B74" s="52" t="str">
        <f ca="1">OFFSET(L!$C$1,MATCH("Declaration"&amp;ADDRESS(ROW(),COLUMN(),4),L!$A:$A,0)-1,SL,,)</f>
        <v>Question</v>
      </c>
      <c r="C74" s="81"/>
      <c r="D74" s="333" t="str">
        <f ca="1">D25</f>
        <v>Answer</v>
      </c>
      <c r="E74" s="333"/>
      <c r="F74" s="53"/>
      <c r="G74" s="333" t="str">
        <f ca="1">G25</f>
        <v>Comments</v>
      </c>
      <c r="H74" s="333" t="e">
        <f>HLOOKUP(SL,LT,$O74,0)</f>
        <v>#NAME?</v>
      </c>
      <c r="I74" s="333"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2.4">
      <c r="A75" s="41"/>
      <c r="B75" s="56" t="str">
        <f ca="1">OFFSET(L!$C$1,MATCH("Declaration"&amp;ADDRESS(ROW(),COLUMN(),4),L!$A:$A,0)-1,SL,,)&amp;$Q$37</f>
        <v>A. Have you established a responsible minerals sourcing policy? (*)</v>
      </c>
      <c r="C75" s="57"/>
      <c r="D75" s="326" t="s">
        <v>484</v>
      </c>
      <c r="E75" s="327"/>
      <c r="F75" s="57"/>
      <c r="G75" s="328" t="s">
        <v>15865</v>
      </c>
      <c r="H75" s="329"/>
      <c r="I75" s="329"/>
      <c r="J75" s="330"/>
      <c r="K75" s="36"/>
      <c r="L75" s="113" t="s">
        <v>1230</v>
      </c>
      <c r="M75" s="112"/>
      <c r="P75" s="3"/>
      <c r="Q75" s="3"/>
      <c r="R75" s="3"/>
      <c r="S75" s="3"/>
      <c r="T75" s="3"/>
      <c r="U75" s="3"/>
      <c r="V75" s="3"/>
      <c r="W75" s="3"/>
      <c r="X75" s="3"/>
      <c r="Y75" s="3"/>
      <c r="Z75" s="3"/>
      <c r="AA75" s="3"/>
      <c r="AB75" s="3"/>
      <c r="AC75" s="3"/>
      <c r="AD75" s="3"/>
      <c r="AE75" s="3"/>
      <c r="AF75" s="3"/>
      <c r="AG75" s="3"/>
      <c r="AH75" s="3"/>
    </row>
    <row r="76" spans="1:34" ht="16.2">
      <c r="A76" s="41"/>
      <c r="B76" s="58"/>
      <c r="C76" s="12"/>
      <c r="D76" s="1"/>
      <c r="E76" s="1"/>
      <c r="F76" s="12"/>
      <c r="G76" s="334"/>
      <c r="H76" s="334"/>
      <c r="I76" s="334"/>
      <c r="J76" s="334"/>
      <c r="K76" s="36"/>
      <c r="L76" s="113"/>
      <c r="M76" s="112"/>
      <c r="P76" s="3"/>
      <c r="Q76" s="3"/>
      <c r="R76" s="3"/>
      <c r="S76" s="3"/>
      <c r="T76" s="3"/>
      <c r="U76" s="3"/>
      <c r="V76" s="3"/>
      <c r="W76" s="3"/>
      <c r="X76" s="3"/>
      <c r="Y76" s="3"/>
      <c r="Z76" s="3"/>
      <c r="AA76" s="3"/>
      <c r="AB76" s="3"/>
      <c r="AC76" s="3"/>
      <c r="AD76" s="3"/>
      <c r="AE76" s="3"/>
      <c r="AF76" s="3"/>
      <c r="AG76" s="3"/>
      <c r="AH76" s="3"/>
    </row>
    <row r="77" spans="1:34" ht="49.35"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6" t="s">
        <v>484</v>
      </c>
      <c r="E77" s="327"/>
      <c r="F77" s="57"/>
      <c r="G77" s="351" t="s">
        <v>15866</v>
      </c>
      <c r="H77" s="352"/>
      <c r="I77" s="352"/>
      <c r="J77" s="353"/>
      <c r="K77" s="36"/>
      <c r="L77" s="113" t="s">
        <v>1231</v>
      </c>
      <c r="M77" s="112"/>
      <c r="P77" s="3"/>
      <c r="Q77" s="3"/>
      <c r="R77" s="3"/>
      <c r="S77" s="3"/>
      <c r="T77" s="3"/>
      <c r="U77" s="3"/>
      <c r="V77" s="3"/>
      <c r="W77" s="3"/>
      <c r="X77" s="3"/>
      <c r="Y77" s="3"/>
      <c r="Z77" s="3"/>
      <c r="AA77" s="3"/>
      <c r="AB77" s="3"/>
      <c r="AC77" s="3"/>
      <c r="AD77" s="3"/>
      <c r="AE77" s="3"/>
      <c r="AF77" s="3"/>
      <c r="AG77" s="3"/>
      <c r="AH77" s="3"/>
    </row>
    <row r="78" spans="1:34" ht="16.2">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6" t="s">
        <v>484</v>
      </c>
      <c r="E79" s="327"/>
      <c r="F79" s="57"/>
      <c r="G79" s="328"/>
      <c r="H79" s="329"/>
      <c r="I79" s="329"/>
      <c r="J79" s="330"/>
      <c r="K79" s="36"/>
      <c r="L79" s="113" t="s">
        <v>1231</v>
      </c>
      <c r="M79" s="112"/>
      <c r="P79" s="3"/>
      <c r="Q79" s="3"/>
      <c r="R79" s="3"/>
      <c r="S79" s="3"/>
      <c r="T79" s="3"/>
      <c r="U79" s="3"/>
      <c r="V79" s="3"/>
      <c r="W79" s="3"/>
      <c r="X79" s="3"/>
      <c r="Y79" s="3"/>
      <c r="Z79" s="3"/>
      <c r="AA79" s="3"/>
      <c r="AB79" s="3"/>
      <c r="AC79" s="3"/>
      <c r="AD79" s="3"/>
      <c r="AE79" s="3"/>
      <c r="AF79" s="3"/>
      <c r="AG79" s="3"/>
      <c r="AH79" s="3"/>
    </row>
    <row r="80" spans="1:34" ht="16.2">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6" t="s">
        <v>484</v>
      </c>
      <c r="E81" s="327"/>
      <c r="F81" s="57"/>
      <c r="G81" s="328" t="s">
        <v>15867</v>
      </c>
      <c r="H81" s="329"/>
      <c r="I81" s="329"/>
      <c r="J81" s="330"/>
      <c r="K81" s="36"/>
      <c r="L81" s="113" t="s">
        <v>1290</v>
      </c>
      <c r="M81" s="112"/>
      <c r="P81" s="3"/>
      <c r="Q81" s="3"/>
      <c r="R81" s="3"/>
      <c r="S81" s="3"/>
      <c r="T81" s="3"/>
      <c r="U81" s="3"/>
      <c r="V81" s="3"/>
      <c r="W81" s="3"/>
      <c r="X81" s="3"/>
      <c r="Y81" s="3"/>
      <c r="Z81" s="3"/>
      <c r="AA81" s="3"/>
      <c r="AB81" s="3"/>
      <c r="AC81" s="3"/>
      <c r="AD81" s="3"/>
      <c r="AE81" s="3"/>
      <c r="AF81" s="3"/>
      <c r="AG81" s="3"/>
      <c r="AH81" s="3"/>
    </row>
    <row r="82" spans="1:34" ht="16.2">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6" t="s">
        <v>15869</v>
      </c>
      <c r="E83" s="327"/>
      <c r="F83" s="57"/>
      <c r="G83" s="328"/>
      <c r="H83" s="329"/>
      <c r="I83" s="329"/>
      <c r="J83" s="330"/>
      <c r="K83" s="36"/>
      <c r="L83" s="113" t="s">
        <v>1231</v>
      </c>
      <c r="M83" s="112"/>
      <c r="P83" s="3"/>
      <c r="Q83" s="3"/>
      <c r="R83" s="3"/>
      <c r="S83" s="3"/>
      <c r="T83" s="3"/>
      <c r="U83" s="3"/>
      <c r="V83" s="3"/>
      <c r="W83" s="3"/>
      <c r="X83" s="3"/>
      <c r="Y83" s="3"/>
      <c r="Z83" s="3"/>
      <c r="AA83" s="3"/>
      <c r="AB83" s="3"/>
      <c r="AC83" s="3"/>
      <c r="AD83" s="3"/>
      <c r="AE83" s="3"/>
      <c r="AF83" s="3"/>
      <c r="AG83" s="3"/>
      <c r="AH83" s="3"/>
    </row>
    <row r="84" spans="1:34" ht="16.2">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39" t="s">
        <v>484</v>
      </c>
      <c r="E85" s="340"/>
      <c r="F85" s="57"/>
      <c r="G85" s="328" t="s">
        <v>15868</v>
      </c>
      <c r="H85" s="329"/>
      <c r="I85" s="329"/>
      <c r="J85" s="330"/>
      <c r="K85" s="36"/>
      <c r="L85" s="113" t="s">
        <v>1231</v>
      </c>
      <c r="M85" s="112"/>
      <c r="P85" s="3"/>
      <c r="Q85" s="3"/>
      <c r="R85" s="3"/>
      <c r="S85" s="3"/>
      <c r="T85" s="3"/>
      <c r="U85" s="3"/>
      <c r="V85" s="3"/>
      <c r="W85" s="3"/>
      <c r="X85" s="3"/>
      <c r="Y85" s="3"/>
      <c r="Z85" s="3"/>
      <c r="AA85" s="3"/>
      <c r="AB85" s="3"/>
      <c r="AC85" s="3"/>
      <c r="AD85" s="3"/>
      <c r="AE85" s="3"/>
      <c r="AF85" s="3"/>
      <c r="AG85" s="3"/>
      <c r="AH85" s="3"/>
    </row>
    <row r="86" spans="1:34" ht="16.2">
      <c r="A86" s="41"/>
      <c r="B86" s="61"/>
      <c r="C86" s="12"/>
      <c r="D86" s="1"/>
      <c r="E86" s="1"/>
      <c r="F86" s="13"/>
      <c r="G86" s="334"/>
      <c r="H86" s="334"/>
      <c r="I86" s="334"/>
      <c r="J86" s="334"/>
      <c r="K86" s="36"/>
      <c r="L86" s="113"/>
      <c r="M86" s="112"/>
      <c r="P86" s="3"/>
      <c r="Q86" s="3"/>
      <c r="R86" s="3"/>
      <c r="S86" s="3"/>
      <c r="T86" s="3"/>
      <c r="U86" s="3"/>
      <c r="V86" s="3"/>
      <c r="W86" s="3"/>
      <c r="X86" s="3"/>
      <c r="Y86" s="3"/>
      <c r="Z86" s="3"/>
      <c r="AA86" s="3"/>
      <c r="AB86" s="3"/>
      <c r="AC86" s="3"/>
      <c r="AD86" s="3"/>
      <c r="AE86" s="3"/>
      <c r="AF86" s="3"/>
      <c r="AG86" s="3"/>
      <c r="AH86" s="3"/>
    </row>
    <row r="87" spans="1:34" ht="37.35" customHeight="1">
      <c r="A87" s="41"/>
      <c r="B87" s="56" t="str">
        <f ca="1">OFFSET(L!$C$1,MATCH("Declaration"&amp;ADDRESS(ROW(),COLUMN(),4),L!$A:$A,0)-1,SL,,)&amp;$Q$37</f>
        <v>G. Does your review process include corrective action management? (*)</v>
      </c>
      <c r="C87" s="57"/>
      <c r="D87" s="326" t="s">
        <v>484</v>
      </c>
      <c r="E87" s="327"/>
      <c r="F87" s="57"/>
      <c r="G87" s="328"/>
      <c r="H87" s="329"/>
      <c r="I87" s="329"/>
      <c r="J87" s="330"/>
      <c r="K87" s="36"/>
      <c r="L87" s="113" t="s">
        <v>1229</v>
      </c>
      <c r="M87" s="112"/>
      <c r="P87" s="3"/>
      <c r="Q87" s="3"/>
      <c r="R87" s="3"/>
      <c r="S87" s="3"/>
      <c r="T87" s="3"/>
      <c r="U87" s="3"/>
      <c r="V87" s="3"/>
      <c r="W87" s="3"/>
      <c r="X87" s="3"/>
      <c r="Y87" s="3"/>
      <c r="Z87" s="3"/>
      <c r="AA87" s="3"/>
      <c r="AB87" s="3"/>
      <c r="AC87" s="3"/>
      <c r="AD87" s="3"/>
      <c r="AE87" s="3"/>
      <c r="AF87" s="3"/>
      <c r="AG87" s="3"/>
      <c r="AH87" s="3"/>
    </row>
    <row r="88" spans="1:34" ht="16.2">
      <c r="A88" s="41"/>
      <c r="B88" s="58"/>
      <c r="C88" s="12"/>
      <c r="D88" s="1"/>
      <c r="E88" s="1"/>
      <c r="F88" s="13"/>
      <c r="G88" s="341"/>
      <c r="H88" s="341"/>
      <c r="I88" s="341"/>
      <c r="J88" s="341"/>
      <c r="K88" s="36"/>
      <c r="L88" s="113"/>
      <c r="M88" s="112"/>
      <c r="P88" s="3"/>
      <c r="Q88" s="3"/>
      <c r="R88" s="3"/>
      <c r="S88" s="3"/>
      <c r="T88" s="3"/>
      <c r="U88" s="3"/>
      <c r="V88" s="3"/>
      <c r="W88" s="3"/>
      <c r="X88" s="3"/>
      <c r="Y88" s="3"/>
      <c r="Z88" s="3"/>
      <c r="AA88" s="3"/>
      <c r="AB88" s="3"/>
      <c r="AC88" s="3"/>
      <c r="AD88" s="3"/>
      <c r="AE88" s="3"/>
      <c r="AF88" s="3"/>
      <c r="AG88" s="3"/>
      <c r="AH88" s="3"/>
    </row>
    <row r="89" spans="1:34" ht="32.4">
      <c r="A89" s="41"/>
      <c r="B89" s="56" t="str">
        <f ca="1">OFFSET(L!$C$1,MATCH("Declaration"&amp;ADDRESS(ROW(),COLUMN(),4),L!$A:$A,0)-1,SL,,)&amp;$Q$37</f>
        <v>H. Is your company required to file an annual conflict minerals disclosure? (*)</v>
      </c>
      <c r="C89" s="57"/>
      <c r="D89" s="326" t="s">
        <v>485</v>
      </c>
      <c r="E89" s="327"/>
      <c r="F89" s="57"/>
      <c r="G89" s="328"/>
      <c r="H89" s="329"/>
      <c r="I89" s="329"/>
      <c r="J89" s="330"/>
      <c r="K89" s="36"/>
      <c r="L89" s="113" t="s">
        <v>1231</v>
      </c>
      <c r="M89" s="112"/>
      <c r="P89" s="3"/>
      <c r="Q89" s="3"/>
      <c r="R89" s="3"/>
      <c r="S89" s="3"/>
      <c r="T89" s="3"/>
      <c r="U89" s="3"/>
      <c r="V89" s="3"/>
      <c r="W89" s="3"/>
      <c r="X89" s="3"/>
      <c r="Y89" s="3"/>
      <c r="Z89" s="3"/>
      <c r="AA89" s="3"/>
      <c r="AB89" s="3"/>
      <c r="AC89" s="3"/>
      <c r="AD89" s="3"/>
      <c r="AE89" s="3"/>
      <c r="AF89" s="3"/>
      <c r="AG89" s="3"/>
      <c r="AH89" s="3"/>
    </row>
    <row r="90" spans="1:34" ht="16.2">
      <c r="A90" s="41"/>
      <c r="B90" s="338" t="str">
        <f>IF(OR($D$8="",$I$3=""),"","Click here to check required fields completion")</f>
        <v/>
      </c>
      <c r="C90" s="338"/>
      <c r="D90" s="338"/>
      <c r="E90" s="338"/>
      <c r="F90" s="338"/>
      <c r="G90" s="338"/>
      <c r="H90" s="338"/>
      <c r="I90" s="338"/>
      <c r="J90" s="338"/>
      <c r="K90" s="36"/>
      <c r="L90" s="100"/>
      <c r="P90" s="3"/>
      <c r="Q90" s="3"/>
      <c r="R90" s="3"/>
      <c r="S90" s="3"/>
      <c r="T90" s="3"/>
      <c r="U90" s="3"/>
      <c r="V90" s="3"/>
      <c r="W90" s="3"/>
      <c r="X90" s="3"/>
      <c r="Y90" s="3"/>
      <c r="Z90" s="3"/>
      <c r="AA90" s="3"/>
      <c r="AB90" s="3"/>
      <c r="AC90" s="3"/>
      <c r="AD90" s="3"/>
      <c r="AE90" s="3"/>
      <c r="AF90" s="3"/>
      <c r="AG90" s="3"/>
      <c r="AH90" s="3"/>
    </row>
    <row r="91" spans="1:34" ht="16.8" thickBot="1">
      <c r="A91" s="336" t="str">
        <f ca="1">OFFSET(L!$C$1,MATCH("General"&amp;"Cpy",L!$A:$A,0)-1,SL,,)</f>
        <v>© 2024 Responsible Minerals Initiative. All rights reserved.</v>
      </c>
      <c r="B91" s="337"/>
      <c r="C91" s="337"/>
      <c r="D91" s="337"/>
      <c r="E91" s="337"/>
      <c r="F91" s="337"/>
      <c r="G91" s="337"/>
      <c r="H91" s="337"/>
      <c r="I91" s="337"/>
      <c r="J91" s="337"/>
      <c r="K91" s="62"/>
      <c r="L91" s="100"/>
      <c r="P91" s="3"/>
      <c r="Q91" s="3"/>
      <c r="R91" s="3"/>
      <c r="S91" s="3"/>
      <c r="T91" s="3"/>
      <c r="U91" s="3"/>
      <c r="V91" s="3"/>
      <c r="W91" s="3"/>
      <c r="X91" s="3"/>
      <c r="Y91" s="3"/>
      <c r="Z91" s="3"/>
      <c r="AA91" s="3"/>
      <c r="AB91" s="3"/>
      <c r="AC91" s="3"/>
      <c r="AD91" s="3"/>
      <c r="AE91" s="3"/>
      <c r="AF91" s="3"/>
      <c r="AG91" s="3"/>
      <c r="AH91" s="3"/>
    </row>
    <row r="92" spans="1:34" ht="16.8"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
      </c>
      <c r="E96" s="282" t="str">
        <f>IF(AND(OR($D$26="Yes",$D$26=""),OR($D$32="Yes",$D$32="")),"100%","")</f>
        <v/>
      </c>
      <c r="G96" s="282" t="str">
        <f>IF(OR($D$26="Yes",$D$26=""),"Yes","")</f>
        <v/>
      </c>
    </row>
    <row r="97" spans="2:7" ht="13.5" hidden="1" customHeight="1">
      <c r="B97" s="56" t="s">
        <v>485</v>
      </c>
      <c r="D97" s="282" t="str">
        <f>IF(AND(OR($D$26="Yes",$D$26=""),OR($D$32="Yes",$D$32="")),"No","")</f>
        <v/>
      </c>
      <c r="E97" s="282" t="str">
        <f>IF(AND(OR($D$26="Yes",$D$26=""),OR($D$32="Yes",$D$32="")),"Greater than 90%","")</f>
        <v/>
      </c>
      <c r="G97" s="282" t="str">
        <f>IF(OR($D$26="Yes",$D$26=""),"No","")</f>
        <v/>
      </c>
    </row>
    <row r="98" spans="2:7" ht="15" hidden="1">
      <c r="B98" s="56" t="s">
        <v>486</v>
      </c>
      <c r="D98" s="282" t="str">
        <f>IF(AND(OR($D$26="Yes",$D$26=""),OR($D$32="Yes",$D$32="")),"Unknown","")</f>
        <v/>
      </c>
      <c r="E98" s="282" t="str">
        <f>IF(AND(OR($D$26="Yes",$D$26=""),OR($D$32="Yes",$D$32="")),"Greater than 75%","")</f>
        <v/>
      </c>
      <c r="G98" s="282" t="str">
        <f>IF(OR($D$27="Yes",$D$27=""),"Yes","")</f>
        <v/>
      </c>
    </row>
    <row r="99" spans="2:7" ht="15" hidden="1">
      <c r="B99" s="188">
        <v>1</v>
      </c>
      <c r="D99" s="282" t="str">
        <f>IF(AND(OR($D$27="Yes",$D$27=""),OR($D$33="Yes",$D$33="")),"Yes","")</f>
        <v/>
      </c>
      <c r="E99" s="282" t="str">
        <f>IF(AND(OR($D$26="Yes",$D$26=""),OR($D$32="Yes",$D$32="")),"Greater than 50%","")</f>
        <v/>
      </c>
      <c r="G99" s="282" t="str">
        <f>IF(OR($D$27="Yes",$D$27=""),"No","")</f>
        <v/>
      </c>
    </row>
    <row r="100" spans="2:7" ht="15" hidden="1">
      <c r="B100" s="236" t="s">
        <v>2463</v>
      </c>
      <c r="D100" s="282" t="str">
        <f>IF(AND(OR($D$27="Yes",$D$27=""),OR($D$33="Yes",$D$33="")),"No","")</f>
        <v/>
      </c>
      <c r="E100" s="282" t="str">
        <f>IF(AND(OR($D$26="Yes",$D$26=""),OR($D$32="Yes",$D$32="")),"50% or less","")</f>
        <v/>
      </c>
      <c r="G100" s="282" t="str">
        <f>IF(OR($D$28="Yes",$D$28=""),"Yes","")</f>
        <v/>
      </c>
    </row>
    <row r="101" spans="2:7" ht="15" hidden="1">
      <c r="B101" s="236" t="s">
        <v>2464</v>
      </c>
      <c r="D101" s="282" t="str">
        <f>IF(AND(OR($D$27="Yes",$D$27=""),OR($D$33="Yes",$D$33="")),"Unknown","")</f>
        <v/>
      </c>
      <c r="E101" s="282" t="str">
        <f>IF(AND(OR($D$26="Yes",$D$26=""),OR($D$32="Yes",$D$32="")),"None","")</f>
        <v/>
      </c>
      <c r="G101" s="282" t="str">
        <f>IF(OR($D$28="Yes",$D$28=""),"No","")</f>
        <v/>
      </c>
    </row>
    <row r="102" spans="2:7" ht="15" hidden="1">
      <c r="B102" s="236" t="s">
        <v>2465</v>
      </c>
      <c r="D102" s="282" t="str">
        <f>IF(AND(OR($D$28="Yes",$D$28=""),OR($D$34="Yes",$D$34="")),"Yes","")</f>
        <v/>
      </c>
      <c r="E102" s="282" t="str">
        <f>IF(AND(OR($D$27="Yes",$D$27=""),OR($D$33="Yes",$D$33="")),"100%","")</f>
        <v/>
      </c>
      <c r="G102" s="282" t="str">
        <f>IF(OR($D$29="Yes",$D$29=""),"Yes","")</f>
        <v>Yes</v>
      </c>
    </row>
    <row r="103" spans="2:7" ht="15" hidden="1">
      <c r="B103" s="236" t="s">
        <v>2466</v>
      </c>
      <c r="D103" s="282" t="str">
        <f>IF(AND(OR($D$28="Yes",$D$28=""),OR($D$34="Yes",$D$34="")),"No","")</f>
        <v/>
      </c>
      <c r="E103" s="282" t="str">
        <f>IF(AND(OR($D$27="Yes",$D$27=""),OR($D$33="Yes",$D$33="")),"Greater than 90%","")</f>
        <v/>
      </c>
      <c r="G103" s="282" t="str">
        <f>IF(OR($D$29="Yes",$D$29=""),"No","")</f>
        <v>No</v>
      </c>
    </row>
    <row r="104" spans="2:7" ht="15" hidden="1">
      <c r="B104" s="236" t="s">
        <v>487</v>
      </c>
      <c r="D104" s="282" t="str">
        <f>IF(AND(OR($D$28="Yes",$D$28=""),OR($D$34="Yes",$D$34="")),"Unknown","")</f>
        <v/>
      </c>
      <c r="E104" s="282" t="str">
        <f>IF(AND(OR($D$27="Yes",$D$27=""),OR($D$33="Yes",$D$33="")),"Greater than 75%","")</f>
        <v/>
      </c>
    </row>
    <row r="105" spans="2:7" ht="15" hidden="1">
      <c r="B105" s="236" t="s">
        <v>14954</v>
      </c>
      <c r="D105" s="282" t="str">
        <f>IF(AND(OR($D$29="Yes",$D$29=""),OR($D$35="Yes",$D$35="")),"Yes","")</f>
        <v>Yes</v>
      </c>
      <c r="E105" s="282" t="str">
        <f>IF(AND(OR($D$27="Yes",$D$27=""),OR($D$33="Yes",$D$33="")),"Greater than 50%","")</f>
        <v/>
      </c>
    </row>
    <row r="106" spans="2:7" ht="15" hidden="1">
      <c r="B106" s="236" t="s">
        <v>12372</v>
      </c>
      <c r="D106" s="282" t="str">
        <f>IF(AND(OR($D$29="Yes",$D$29=""),OR($D$35="Yes",$D$35="")),"No","")</f>
        <v>No</v>
      </c>
      <c r="E106" s="282" t="str">
        <f>IF(AND(OR($D$27="Yes",$D$27=""),OR($D$33="Yes",$D$33="")),"50% or less","")</f>
        <v/>
      </c>
    </row>
    <row r="107" spans="2:7" ht="15" hidden="1">
      <c r="B107" s="236" t="s">
        <v>485</v>
      </c>
      <c r="D107" s="282" t="str">
        <f>IF(AND(OR($D$29="Yes",$D$29=""),OR($D$35="Yes",$D$35="")),"Unknown","")</f>
        <v>Unknown</v>
      </c>
      <c r="E107" s="282" t="str">
        <f>IF(AND(OR($D$27="Yes",$D$27=""),OR($D$33="Yes",$D$33="")),"None","")</f>
        <v/>
      </c>
    </row>
    <row r="108" spans="2:7" ht="15" hidden="1">
      <c r="B108" s="236" t="s">
        <v>13946</v>
      </c>
      <c r="E108" s="282" t="str">
        <f>IF(AND(OR($D$28="Yes",$D$28=""),OR($D$34="Yes",$D$34="")),"100%","")</f>
        <v/>
      </c>
    </row>
    <row r="109" spans="2:7" ht="15" hidden="1">
      <c r="B109" s="236" t="s">
        <v>13948</v>
      </c>
      <c r="E109" s="282" t="str">
        <f>IF(AND(OR($D$28="Yes",$D$28=""),OR($D$34="Yes",$D$34="")),"Greater than 90%","")</f>
        <v/>
      </c>
    </row>
    <row r="110" spans="2:7" ht="15" hidden="1">
      <c r="B110" s="236" t="s">
        <v>13949</v>
      </c>
      <c r="E110" s="282" t="str">
        <f>IF(AND(OR($D$28="Yes",$D$28=""),OR($D$34="Yes",$D$34="")),"Greater than 75%","")</f>
        <v/>
      </c>
    </row>
    <row r="111" spans="2:7" ht="15" hidden="1">
      <c r="B111" s="236" t="s">
        <v>485</v>
      </c>
      <c r="E111" s="282" t="str">
        <f>IF(AND(OR($D$28="Yes",$D$28=""),OR($D$34="Yes",$D$34="")),"Greater than 50%","")</f>
        <v/>
      </c>
    </row>
    <row r="112" spans="2:7" ht="15" hidden="1" customHeight="1">
      <c r="E112" s="282" t="str">
        <f>IF(AND(OR($D$28="Yes",$D$28=""),OR($D$34="Yes",$D$34="")),"50% or less","")</f>
        <v/>
      </c>
    </row>
    <row r="113" spans="5:5" ht="15" hidden="1" customHeight="1">
      <c r="E113" s="282" t="str">
        <f>IF(AND(OR($D$28="Yes",$D$28=""),OR($D$34="Yes",$D$34="")),"None","")</f>
        <v/>
      </c>
    </row>
    <row r="114" spans="5:5" ht="15" hidden="1" customHeight="1">
      <c r="E114" s="282" t="str">
        <f>IF(AND(OR($D$29="Yes",$D$29=""),OR($D$35="Yes",$D$35="")),"100%","")</f>
        <v>100%</v>
      </c>
    </row>
    <row r="115" spans="5:5" ht="15" hidden="1" customHeight="1">
      <c r="E115" s="282" t="str">
        <f>IF(AND(OR($D$29="Yes",$D$29=""),OR($D$35="Yes",$D$35="")),"Greater than 90%","")</f>
        <v>Greater than 90%</v>
      </c>
    </row>
    <row r="116" spans="5:5" ht="15" hidden="1" customHeight="1">
      <c r="E116" s="282" t="str">
        <f>IF(AND(OR($D$29="Yes",$D$29=""),OR($D$35="Yes",$D$35="")),"Greater than 75%","")</f>
        <v>Greater than 75%</v>
      </c>
    </row>
    <row r="117" spans="5:5" ht="15" hidden="1" customHeight="1">
      <c r="E117" s="282" t="str">
        <f>IF(AND(OR($D$29="Yes",$D$29=""),OR($D$35="Yes",$D$35="")),"Greater than 50%","")</f>
        <v>Greater than 50%</v>
      </c>
    </row>
    <row r="118" spans="5:5" ht="15" hidden="1" customHeight="1">
      <c r="E118" s="282" t="str">
        <f>IF(AND(OR($D$29="Yes",$D$29=""),OR($D$35="Yes",$D$35="")),"50% or less","")</f>
        <v>50% or less</v>
      </c>
    </row>
    <row r="119" spans="5:5" ht="15" hidden="1" customHeight="1">
      <c r="E119" s="282"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81CF54B1-70AB-4A68-BB72-21925B5D4874}" scale="80" fitToPage="1" hiddenColumns="1">
      <selection activeCell="D8" sqref="D8:J8"/>
      <pageMargins left="0.7" right="0.7" top="0.75" bottom="0.75" header="0.3" footer="0.3"/>
      <pageSetup orientation="portrait" r:id="rId1"/>
    </customSheetView>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2"/>
    </customSheetView>
  </customSheetViews>
  <mergeCells count="124">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A91:J91"/>
    <mergeCell ref="G85:J85"/>
    <mergeCell ref="B90:J90"/>
    <mergeCell ref="D81:E81"/>
    <mergeCell ref="D87:E87"/>
    <mergeCell ref="D85:E85"/>
    <mergeCell ref="D89:E89"/>
    <mergeCell ref="G86:J86"/>
    <mergeCell ref="G87:J87"/>
    <mergeCell ref="G88:J88"/>
    <mergeCell ref="G81:J81"/>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s>
  <phoneticPr fontId="100" type="noConversion"/>
  <conditionalFormatting sqref="D22:E22">
    <cfRule type="expression" dxfId="85" priority="175" stopIfTrue="1">
      <formula>IF($D$22="",TRUE)</formula>
    </cfRule>
  </conditionalFormatting>
  <conditionalFormatting sqref="D32:E32">
    <cfRule type="expression" dxfId="83" priority="71" stopIfTrue="1">
      <formula>IF(AND(OR($D$26="Yes",$D$26=""),$D$32=""),1,0)</formula>
    </cfRule>
    <cfRule type="expression" dxfId="82" priority="158" stopIfTrue="1">
      <formula>$P$26=""</formula>
    </cfRule>
  </conditionalFormatting>
  <conditionalFormatting sqref="D33:E33">
    <cfRule type="expression" dxfId="81" priority="59" stopIfTrue="1">
      <formula>$P$27=""</formula>
    </cfRule>
    <cfRule type="expression" dxfId="80" priority="58" stopIfTrue="1">
      <formula>IF(AND(OR($D$27="Yes",$D$27=""),$D$33=""),1,0)</formula>
    </cfRule>
  </conditionalFormatting>
  <conditionalFormatting sqref="D34:E34">
    <cfRule type="expression" dxfId="79" priority="17" stopIfTrue="1">
      <formula>IF(AND(OR($D$28="Yes",$D$28=""),$D$34=""),1,0)</formula>
    </cfRule>
    <cfRule type="expression" dxfId="78" priority="18" stopIfTrue="1">
      <formula>$P$28=""</formula>
    </cfRule>
  </conditionalFormatting>
  <conditionalFormatting sqref="D35:E35">
    <cfRule type="expression" dxfId="77" priority="55" stopIfTrue="1">
      <formula>IF(AND(OR($D$29="Yes",$D$29=""),$D$35=""),1,0)</formula>
    </cfRule>
    <cfRule type="expression" dxfId="76" priority="179" stopIfTrue="1">
      <formula>$P$29=""</formula>
    </cfRule>
  </conditionalFormatting>
  <conditionalFormatting sqref="D38:E38 D44:E44 D50:E50 D56:E56 D62:E62 D68:E68">
    <cfRule type="expression" dxfId="75" priority="34" stopIfTrue="1">
      <formula>$P$26=""</formula>
    </cfRule>
    <cfRule type="expression" dxfId="74" priority="35" stopIfTrue="1">
      <formula>$P$32=""</formula>
    </cfRule>
  </conditionalFormatting>
  <conditionalFormatting sqref="D38:E38">
    <cfRule type="expression" dxfId="73" priority="70" stopIfTrue="1">
      <formula>IF(AND(OR($D$26="Yes",$D$26=""),OR($D$32="Yes",$D$32=""),D38=""),1,0)</formula>
    </cfRule>
  </conditionalFormatting>
  <conditionalFormatting sqref="D39:E39 D45:E45 D51:E51 D57:E57 D63:E63 D69:E69">
    <cfRule type="expression" dxfId="72" priority="28" stopIfTrue="1">
      <formula>$P$33=""</formula>
    </cfRule>
    <cfRule type="expression" dxfId="71" priority="29" stopIfTrue="1">
      <formula>$P$39=""</formula>
    </cfRule>
  </conditionalFormatting>
  <conditionalFormatting sqref="D39:E39">
    <cfRule type="expression" dxfId="70" priority="66" stopIfTrue="1">
      <formula>IF(AND(OR($D$27="Yes",$D$27=""),OR($D$33="Yes",$D$33=""),D39=""),1,0)</formula>
    </cfRule>
  </conditionalFormatting>
  <conditionalFormatting sqref="D40:E40 D46:E46 D52:E52 D58:E58 D64:E64 D70:E70">
    <cfRule type="expression" dxfId="69" priority="23" stopIfTrue="1">
      <formula>$P$28=""</formula>
    </cfRule>
    <cfRule type="expression" dxfId="68" priority="24" stopIfTrue="1">
      <formula>$P$34=""</formula>
    </cfRule>
  </conditionalFormatting>
  <conditionalFormatting sqref="D40:E40">
    <cfRule type="expression" dxfId="67" priority="65" stopIfTrue="1">
      <formula>IF(AND(OR($D$28="Yes",$D$28=""),OR($D$34="Yes",$D$34=""),D40=""),1,0)</formula>
    </cfRule>
  </conditionalFormatting>
  <conditionalFormatting sqref="D41:E41 D47:E47 D53:E53 D59:E59 D65:E65 D71:E71">
    <cfRule type="expression" dxfId="66" priority="19" stopIfTrue="1">
      <formula>$P$29=""</formula>
    </cfRule>
    <cfRule type="expression" dxfId="65" priority="20" stopIfTrue="1">
      <formula>$P$35=""</formula>
    </cfRule>
  </conditionalFormatting>
  <conditionalFormatting sqref="D41:E41">
    <cfRule type="expression" dxfId="64" priority="181" stopIfTrue="1">
      <formula>IF(AND(OR($D$29="Yes",$D$29=""),OR($D$35="Yes",$D$35=""),D41=""),1,0)</formula>
    </cfRule>
  </conditionalFormatting>
  <conditionalFormatting sqref="D44:E44">
    <cfRule type="expression" dxfId="63" priority="69" stopIfTrue="1">
      <formula>IF(AND(OR($D$26="Yes",$D$26=""),OR($D$32="Yes",$D$32=""),D44=""),1,0)</formula>
    </cfRule>
  </conditionalFormatting>
  <conditionalFormatting sqref="D45:E45">
    <cfRule type="expression" dxfId="62" priority="31" stopIfTrue="1">
      <formula>IF(AND(OR($D$27="Yes",$D$27=""),OR($D$33="Yes",$D$33=""),D45=""),1,0)</formula>
    </cfRule>
  </conditionalFormatting>
  <conditionalFormatting sqref="D46:E46">
    <cfRule type="expression" dxfId="61" priority="56" stopIfTrue="1">
      <formula>IF(AND(OR($D$28="Yes",$D$28=""),OR($D$34="Yes",$D$34=""),D46=""),1,0)</formula>
    </cfRule>
  </conditionalFormatting>
  <conditionalFormatting sqref="D47:E47">
    <cfRule type="expression" dxfId="60" priority="64" stopIfTrue="1">
      <formula>IF(AND(OR($D$29="Yes",$D$29=""),OR($D$35="Yes",$D$35=""),D47=""),1,0)</formula>
    </cfRule>
  </conditionalFormatting>
  <conditionalFormatting sqref="D50:E50">
    <cfRule type="expression" dxfId="59" priority="37" stopIfTrue="1">
      <formula>IF(AND(OR($D$26="Yes",$D$26=""),OR($D$32="Yes",$D$32=""),D50=""),1,0)</formula>
    </cfRule>
  </conditionalFormatting>
  <conditionalFormatting sqref="D51:E51">
    <cfRule type="expression" dxfId="58" priority="176" stopIfTrue="1">
      <formula>IF(AND(OR($D$27="Yes",$D$27=""),OR($D$33="Yes",$D$33=""),D51=""),1,0)</formula>
    </cfRule>
  </conditionalFormatting>
  <conditionalFormatting sqref="D52:E52">
    <cfRule type="expression" dxfId="57" priority="27" stopIfTrue="1">
      <formula>IF(AND(OR($D$28="Yes",$D$28=""),OR($D$34="Yes",$D$34=""),D52=""),1,0)</formula>
    </cfRule>
  </conditionalFormatting>
  <conditionalFormatting sqref="D53:E53">
    <cfRule type="expression" dxfId="56" priority="50" stopIfTrue="1">
      <formula>IF(AND(OR($D$29="Yes",$D$29=""),OR($D$35="Yes",$D$35=""),D53=""),1,0)</formula>
    </cfRule>
  </conditionalFormatting>
  <conditionalFormatting sqref="D56:E56">
    <cfRule type="expression" dxfId="55" priority="45" stopIfTrue="1">
      <formula>IF(AND(OR($D$26="Yes",$D$26=""),OR($D$32="Yes",$D$32=""),D56=""),1,0)</formula>
    </cfRule>
  </conditionalFormatting>
  <conditionalFormatting sqref="D57:E57">
    <cfRule type="expression" dxfId="54" priority="33" stopIfTrue="1">
      <formula>IF(AND(OR($D$27="Yes",$D$27=""),OR($D$33="Yes",$D$33=""),D57=""),1,0)</formula>
    </cfRule>
  </conditionalFormatting>
  <conditionalFormatting sqref="D58:E58">
    <cfRule type="expression" dxfId="53" priority="26" stopIfTrue="1">
      <formula>IF(AND(OR($D$28="Yes",$D$28=""),OR($D$34="Yes",$D$34=""),D58=""),1,0)</formula>
    </cfRule>
  </conditionalFormatting>
  <conditionalFormatting sqref="D59:E59">
    <cfRule type="expression" dxfId="52" priority="22" stopIfTrue="1">
      <formula>IF(AND(OR($D$29="Yes",$D$29=""),OR($D$35="Yes",$D$35=""),D59=""),1,0)</formula>
    </cfRule>
  </conditionalFormatting>
  <conditionalFormatting sqref="D62:E62">
    <cfRule type="expression" dxfId="51" priority="44" stopIfTrue="1">
      <formula>IF(AND(OR($D$26="Yes",$D$26=""),OR($D$32="Yes",$D$32=""),D62=""),1,0)</formula>
    </cfRule>
  </conditionalFormatting>
  <conditionalFormatting sqref="D63:E63">
    <cfRule type="expression" dxfId="50" priority="30" stopIfTrue="1">
      <formula>IF(AND(OR($D$27="Yes",$D$27=""),OR($D$33="Yes",$D$33=""),D63=""),1,0)</formula>
    </cfRule>
  </conditionalFormatting>
  <conditionalFormatting sqref="D64:E64">
    <cfRule type="expression" dxfId="49" priority="25" stopIfTrue="1">
      <formula>IF(AND(OR($D$28="Yes",$D$28=""),OR($D$34="Yes",$D$34=""),D64=""),1,0)</formula>
    </cfRule>
  </conditionalFormatting>
  <conditionalFormatting sqref="D65:E65">
    <cfRule type="expression" dxfId="48" priority="21" stopIfTrue="1">
      <formula>IF(AND(OR($D$29="Yes",$D$29=""),OR($D$35="Yes",$D$35=""),D65=""),1,0)</formula>
    </cfRule>
  </conditionalFormatting>
  <conditionalFormatting sqref="D68:E68">
    <cfRule type="expression" dxfId="47" priority="36" stopIfTrue="1">
      <formula>IF(AND(OR($D$26="Yes",$D$26=""),OR($D$32="Yes",$D$32=""),D68=""),1,0)</formula>
    </cfRule>
  </conditionalFormatting>
  <conditionalFormatting sqref="D69:E69">
    <cfRule type="expression" dxfId="46" priority="32" stopIfTrue="1">
      <formula>IF(AND(OR($D$27="Yes",$D$27=""),OR($D$33="Yes",$D$33=""),D69=""),1,0)</formula>
    </cfRule>
  </conditionalFormatting>
  <conditionalFormatting sqref="D70:E70">
    <cfRule type="expression" dxfId="45" priority="178" stopIfTrue="1">
      <formula>IF(AND(OR($D$28="Yes",$D$28=""),OR($D$34="Yes",$D$34=""),D70=""),1,0)</formula>
    </cfRule>
  </conditionalFormatting>
  <conditionalFormatting sqref="D71:E71">
    <cfRule type="expression" dxfId="44" priority="180" stopIfTrue="1">
      <formula>IF(AND(OR($D$29="Yes",$D$29=""),OR($D$35="Yes",$D$35=""),D71=""),1,0)</formula>
    </cfRule>
  </conditionalFormatting>
  <conditionalFormatting sqref="D75:E75 D77:E77 D79:E79 D81:E81 D85:E85 D87:E87 D89:E89">
    <cfRule type="expression" dxfId="43" priority="101" stopIfTrue="1">
      <formula>AND(OR($D$26="No",AND($D$26="Yes",$D$32="No")),OR($D$27="No",AND($D$27="Yes",$D$33="No")),OR($D$28="No",AND($D$28="Yes",$D$34="No")),OR($D$29="No",AND($D$29="Yes",$D$35="No")))</formula>
    </cfRule>
    <cfRule type="expression" dxfId="42" priority="102" stopIfTrue="1">
      <formula>IF(D75="",TRUE)</formula>
    </cfRule>
  </conditionalFormatting>
  <conditionalFormatting sqref="D10:J10">
    <cfRule type="expression" dxfId="41" priority="182" stopIfTrue="1">
      <formula>IF(AND($D$10="",$D$9=$R$9),TRUE)</formula>
    </cfRule>
    <cfRule type="expression" dxfId="40" priority="72" stopIfTrue="1">
      <formula>IF($D$9=$Q$9,TRUE)</formula>
    </cfRule>
  </conditionalFormatting>
  <conditionalFormatting sqref="D8:J8">
    <cfRule type="expression" dxfId="39" priority="16" stopIfTrue="1">
      <formula>IF($D$8="",TRUE)</formula>
    </cfRule>
  </conditionalFormatting>
  <conditionalFormatting sqref="D9:G9">
    <cfRule type="expression" dxfId="38" priority="15" stopIfTrue="1">
      <formula>IF($D$9="",TRUE)</formula>
    </cfRule>
  </conditionalFormatting>
  <conditionalFormatting sqref="D15:J15">
    <cfRule type="expression" dxfId="37" priority="13" stopIfTrue="1">
      <formula>IF($D$15="",TRUE)</formula>
    </cfRule>
  </conditionalFormatting>
  <conditionalFormatting sqref="D16:J16">
    <cfRule type="expression" dxfId="36" priority="14" stopIfTrue="1">
      <formula>IF($D$16="",TRUE)</formula>
    </cfRule>
  </conditionalFormatting>
  <conditionalFormatting sqref="D17:J17">
    <cfRule type="expression" dxfId="35" priority="11" stopIfTrue="1">
      <formula>IF($D$17="",TRUE)</formula>
    </cfRule>
  </conditionalFormatting>
  <conditionalFormatting sqref="D20:J20">
    <cfRule type="expression" dxfId="34" priority="12" stopIfTrue="1">
      <formula>IF($D$20="",TRUE)</formula>
    </cfRule>
  </conditionalFormatting>
  <conditionalFormatting sqref="D18:J19">
    <cfRule type="expression" dxfId="33" priority="10" stopIfTrue="1">
      <formula>IF($D$15="",TRUE)</formula>
    </cfRule>
  </conditionalFormatting>
  <conditionalFormatting sqref="D26:E26">
    <cfRule type="expression" dxfId="32" priority="7" stopIfTrue="1">
      <formula>IF($D$26="",TRUE)</formula>
    </cfRule>
  </conditionalFormatting>
  <conditionalFormatting sqref="D27:E27">
    <cfRule type="expression" dxfId="31" priority="8" stopIfTrue="1">
      <formula>IF($D$27="",TRUE)</formula>
    </cfRule>
  </conditionalFormatting>
  <conditionalFormatting sqref="D28:E28">
    <cfRule type="expression" dxfId="30" priority="9" stopIfTrue="1">
      <formula>IF($D$28="",TRUE)</formula>
    </cfRule>
  </conditionalFormatting>
  <conditionalFormatting sqref="G77:J77">
    <cfRule type="expression" dxfId="29" priority="6" stopIfTrue="1">
      <formula>IF(AND($D$77="Yes",$G$77=""),TRUE)</formula>
    </cfRule>
  </conditionalFormatting>
  <conditionalFormatting sqref="G81:J81">
    <cfRule type="expression" dxfId="28" priority="5" stopIfTrue="1">
      <formula>IF(AND($D$85="Yes, using other format (describe)",$G$85=""),TRUE)</formula>
    </cfRule>
  </conditionalFormatting>
  <conditionalFormatting sqref="G85:J85">
    <cfRule type="expression" dxfId="27" priority="4" stopIfTrue="1">
      <formula>IF(AND($D$85="Yes, using other format (describe)",$G$85=""),TRUE)</formula>
    </cfRule>
  </conditionalFormatting>
  <conditionalFormatting sqref="D83">
    <cfRule type="expression" dxfId="26" priority="2" stopIfTrue="1">
      <formula>AND(OR($D$26="No",AND($D$26="Yes",$D$32="No")),OR($D$27="No",AND($D$27="Yes",$D$33="No")),OR($D$28="No",AND($D$28="Yes",$D$34="No")),OR($D$29="No",AND($D$29="Yes",$D$35="No")))</formula>
    </cfRule>
    <cfRule type="expression" dxfId="25" priority="3" stopIfTrue="1">
      <formula>IF(D83="",TRUE)</formula>
    </cfRule>
  </conditionalFormatting>
  <conditionalFormatting sqref="D29:E29">
    <cfRule type="expression" dxfId="0" priority="1" stopIfTrue="1">
      <formula>IF($D$29="",TRUE)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 ref="D16" r:id="rId3" display="sjlee7@sk.com" xr:uid="{98434DB2-9214-41E3-9566-FC69375E1DCA}"/>
    <hyperlink ref="D20" r:id="rId4" display="wsdo@sk.com" xr:uid="{3633B895-20D3-428F-B8BE-B8F4184D237C}"/>
    <hyperlink ref="G77" r:id="rId5" xr:uid="{016213B1-CA4B-4786-96BE-6802BF93823F}"/>
  </hyperlinks>
  <pageMargins left="0.70866141732283505" right="0.70866141732283505" top="0.74803149606299202" bottom="0.74803149606299202" header="0.31496062992126" footer="0.31496062992126"/>
  <pageSetup scale="41" fitToHeight="0" orientation="portrait" r:id="rId6"/>
  <rowBreaks count="1" manualBreakCount="1">
    <brk id="66" max="11" man="1"/>
  </rowBreaks>
  <drawing r:id="rId7"/>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7"/>
  <sheetViews>
    <sheetView showGridLines="0" showZeros="0" zoomScale="70" zoomScaleNormal="70" zoomScalePageLayoutView="55" workbookViewId="0">
      <selection activeCell="D7" sqref="D7"/>
    </sheetView>
  </sheetViews>
  <sheetFormatPr defaultColWidth="8.81640625" defaultRowHeight="12.6"/>
  <cols>
    <col min="1" max="1" width="13.6328125" style="227" customWidth="1"/>
    <col min="2" max="2" width="13.36328125" style="229" customWidth="1"/>
    <col min="3" max="3" width="40.6328125" style="229" customWidth="1"/>
    <col min="4" max="4" width="30.6328125" style="229" customWidth="1"/>
    <col min="5" max="5" width="20.81640625" style="229" customWidth="1"/>
    <col min="6" max="7" width="13.81640625" style="229" customWidth="1"/>
    <col min="8" max="8" width="25.1796875" style="229" customWidth="1"/>
    <col min="9" max="9" width="24.1796875" style="229" customWidth="1"/>
    <col min="10" max="10" width="18.36328125" style="229" customWidth="1"/>
    <col min="11" max="11" width="27.36328125" style="229" customWidth="1"/>
    <col min="12" max="12" width="20.6328125" style="229" customWidth="1"/>
    <col min="13" max="13" width="35.1796875" style="229" customWidth="1"/>
    <col min="14" max="14" width="42.1796875" style="229" customWidth="1"/>
    <col min="15" max="15" width="32.1796875" style="229" customWidth="1"/>
    <col min="16" max="16" width="22.81640625" style="229" customWidth="1"/>
    <col min="17" max="17" width="43.6328125" style="229" customWidth="1"/>
    <col min="18" max="18" width="35.81640625" style="229" hidden="1" customWidth="1"/>
    <col min="19" max="20" width="17.81640625" style="229" hidden="1" customWidth="1"/>
    <col min="21" max="21" width="8.81640625" style="229" hidden="1" customWidth="1"/>
    <col min="22" max="22" width="6.1796875" style="229" hidden="1" customWidth="1"/>
    <col min="23" max="23" width="8.6328125" style="229" hidden="1" customWidth="1"/>
    <col min="24" max="24" width="8.81640625" style="229" hidden="1" customWidth="1"/>
    <col min="25" max="27" width="4.36328125" style="229" hidden="1" customWidth="1"/>
    <col min="28" max="28" width="7.81640625" style="229" hidden="1" customWidth="1"/>
    <col min="29" max="33" width="4.36328125" style="229" hidden="1" customWidth="1"/>
    <col min="34" max="34" width="14.6328125" style="229" hidden="1" customWidth="1"/>
    <col min="35" max="39" width="8.81640625" style="229" customWidth="1"/>
    <col min="40" max="16384" width="8.81640625" style="229"/>
  </cols>
  <sheetData>
    <row r="1" spans="1:34" s="221" customFormat="1" ht="16.05"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8.2">
      <c r="A2" s="170"/>
      <c r="B2" s="187" t="str">
        <f ca="1">OFFSET(L!$C$1,MATCH("Smelter List"&amp;ADDRESS(ROW(),COLUMN(),4),L!$A:$A,0)-1,SL,,)</f>
        <v>TO BEGIN:</v>
      </c>
      <c r="C2" s="172"/>
      <c r="D2" s="172"/>
      <c r="E2" s="172"/>
      <c r="F2" s="193"/>
      <c r="G2" s="193"/>
      <c r="H2" s="193"/>
      <c r="I2" s="194"/>
      <c r="J2" s="381" t="str">
        <f ca="1">OFFSET(L!$C$1,MATCH("Smelter List"&amp;ADDRESS(ROW(),COLUMN(),4),L!$A:$A,0)-1,SL,,)</f>
        <v>Link to "RMAP Conformant Smelter List"</v>
      </c>
      <c r="K2" s="382"/>
      <c r="L2" s="382"/>
      <c r="M2" s="382"/>
      <c r="N2" s="382"/>
      <c r="O2" s="382"/>
      <c r="P2" s="195"/>
      <c r="Q2" s="196"/>
      <c r="R2" s="197"/>
      <c r="S2" s="197"/>
      <c r="T2" s="197"/>
      <c r="AH2" s="145" t="s">
        <v>484</v>
      </c>
    </row>
    <row r="3" spans="1:34" s="221" customFormat="1" ht="173.4" customHeight="1">
      <c r="A3" s="171"/>
      <c r="B3" s="383"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3"/>
      <c r="D3" s="383"/>
      <c r="E3" s="383"/>
      <c r="F3" s="222"/>
      <c r="G3" s="384" t="str">
        <f ca="1">OFFSET(L!$C$1,MATCH("General"&amp;"Cpy",L!$A:$A,0)-1,SL,,)</f>
        <v>© 2024 Responsible Minerals Initiative. All rights reserved.</v>
      </c>
      <c r="H3" s="384"/>
      <c r="I3" s="385"/>
      <c r="J3" s="126"/>
      <c r="K3" s="127"/>
      <c r="M3" s="198"/>
      <c r="N3" s="198"/>
      <c r="O3" s="99"/>
      <c r="P3" s="99"/>
      <c r="Q3" s="199" t="s">
        <v>15760</v>
      </c>
      <c r="R3" s="216"/>
      <c r="S3" s="216"/>
      <c r="T3" s="216"/>
      <c r="W3" s="223" t="s">
        <v>1121</v>
      </c>
      <c r="X3" s="223" t="s">
        <v>1120</v>
      </c>
      <c r="Y3" s="223" t="s">
        <v>1122</v>
      </c>
      <c r="Z3" s="223" t="s">
        <v>1119</v>
      </c>
      <c r="AH3" s="145" t="s">
        <v>485</v>
      </c>
    </row>
    <row r="4" spans="1:34" s="159" customFormat="1" ht="60">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19.95" customHeight="1">
      <c r="A5" s="262"/>
      <c r="B5" s="182" t="s">
        <v>1122</v>
      </c>
      <c r="C5" s="186" t="s">
        <v>1371</v>
      </c>
      <c r="D5" s="230"/>
      <c r="E5" s="182" t="str">
        <f ca="1">IF(ISERROR($V5),"",OFFSET('Smelter Look-up'!$D$4,$V5-4,0)&amp;"")</f>
        <v>CHINA</v>
      </c>
      <c r="F5" s="182" t="str">
        <f ca="1">IF(ISERROR($V5),"",OFFSET('Smelter Look-up'!$E$4,$V5-4,0))</f>
        <v>CID002082</v>
      </c>
      <c r="G5" s="182" t="s">
        <v>13217</v>
      </c>
      <c r="H5" s="183">
        <f ca="1">IF(ISERROR($V5),"",OFFSET('Smelter Look-up'!$G$4,$V5-4,0))</f>
        <v>0</v>
      </c>
      <c r="I5" s="184" t="str">
        <f ca="1">IF(ISERROR($V5),"",OFFSET('Smelter Look-up'!$H$4,$V5-4,0))</f>
        <v>Xiamen</v>
      </c>
      <c r="J5" s="184" t="str">
        <f ca="1">IF(ISERROR($V5),"",OFFSET('Smelter Look-up'!$I$4,$V5-4,0))</f>
        <v>Fujian Sheng</v>
      </c>
      <c r="K5" s="224"/>
      <c r="L5" s="224"/>
      <c r="M5" s="224"/>
      <c r="N5" s="224"/>
      <c r="O5" s="224"/>
      <c r="P5" s="185"/>
      <c r="Q5" s="225"/>
      <c r="R5" s="182" t="str">
        <f ca="1">IF(ISERROR($V5),"",OFFSET('Smelter Look-up'!$C$4,$V5-4,0)&amp;"")</f>
        <v>Xiamen Tungsten Co., Ltd.</v>
      </c>
      <c r="S5" s="181" t="str">
        <f ca="1">IF(B5="","",IF(ISERROR(MATCH($E5,CL,0)),"Unknown",INDIRECT("'C'!$A$"&amp;MATCH($E5,CL,0)+1)))</f>
        <v>CN</v>
      </c>
      <c r="T5" s="181" t="str">
        <f ca="1">IF(B5="","",IF(ISERROR(MATCH($J5,SorP!$B$1:$B$6226,0)),"",INDIRECT("'SorP'!$A$"&amp;MATCH($S5&amp;$J5,SorP!C:C,0))))</f>
        <v>CN-FJ</v>
      </c>
      <c r="U5" s="201"/>
      <c r="V5" s="226">
        <f>IF(C5="",NA(),IF(OR(C5="Smelter not listed",C5="Smelter not yet identified"),MATCH($B5&amp;$D5,'Smelter Look-up'!$J:$J,0),MATCH($B5&amp;$C5,'Smelter Look-up'!$J:$J,0)))</f>
        <v>659</v>
      </c>
      <c r="X5" s="227">
        <f t="shared" ref="X5" ca="1" si="0">IF(AND(C5="Smelter not listed",OR(LEN(D5)=0,LEN(E5)=0)),1,0)</f>
        <v>0</v>
      </c>
      <c r="AB5" s="228" t="str">
        <f t="shared" ref="AB5" si="1">B5&amp;C5</f>
        <v>TungstenXiamen Tungsten Co., Ltd.</v>
      </c>
    </row>
    <row r="6" spans="1:34" s="227" customFormat="1" ht="19.95" customHeight="1">
      <c r="A6" s="262"/>
      <c r="B6" s="182" t="s">
        <v>1122</v>
      </c>
      <c r="C6" s="186" t="s">
        <v>1367</v>
      </c>
      <c r="D6" s="230"/>
      <c r="E6" s="182" t="str">
        <f ca="1">IF(ISERROR($V6),"",OFFSET('Smelter Look-up'!$D$4,$V6-4,0)&amp;"")</f>
        <v>CHINA</v>
      </c>
      <c r="F6" s="182" t="str">
        <f ca="1">IF(ISERROR($V6),"",OFFSET('Smelter Look-up'!$E$4,$V6-4,0))</f>
        <v>CID000258</v>
      </c>
      <c r="G6" s="182" t="str">
        <f ca="1">IF(C6=$X$4,IF(ISERROR($V6),"Enter smelter details","RMI"),IF(ISERROR($V6),"",OFFSET('Smelter Look-up'!$F$4,$V6-4,0)))</f>
        <v>RMI</v>
      </c>
      <c r="H6" s="183">
        <f ca="1">IF(ISERROR($V6),"",OFFSET('Smelter Look-up'!$G$4,$V6-4,0))</f>
        <v>0</v>
      </c>
      <c r="I6" s="184" t="str">
        <f ca="1">IF(ISERROR($V6),"",OFFSET('Smelter Look-up'!$H$4,$V6-4,0))</f>
        <v>Ganzhou</v>
      </c>
      <c r="J6" s="184" t="str">
        <f ca="1">IF(ISERROR($V6),"",OFFSET('Smelter Look-up'!$I$4,$V6-4,0))</f>
        <v>Jiangxi Sheng</v>
      </c>
      <c r="K6" s="224"/>
      <c r="L6" s="224"/>
      <c r="M6" s="224"/>
      <c r="N6" s="224"/>
      <c r="O6" s="224"/>
      <c r="P6" s="185"/>
      <c r="Q6" s="225"/>
      <c r="R6" s="182" t="str">
        <f ca="1">IF(ISERROR($V6),"",OFFSET('Smelter Look-up'!$C$4,$V6-4,0)&amp;"")</f>
        <v>Chongyi Zhangyuan Tungsten Co., Ltd.</v>
      </c>
      <c r="S6" s="181" t="str">
        <f t="shared" ref="S6:S37" ca="1" si="2">IF(B6="","",IF(ISERROR(MATCH($E6,CL,0)),"Unknown",INDIRECT("'C'!$A$"&amp;MATCH($E6,CL,0)+1)))</f>
        <v>CN</v>
      </c>
      <c r="T6" s="181" t="str">
        <f ca="1">IF(B6="","",IF(ISERROR(MATCH($J6,SorP!$B$1:$B$6226,0)),"",INDIRECT("'SorP'!$A$"&amp;MATCH($S6&amp;$J6,SorP!C:C,0))))</f>
        <v>CN-JX</v>
      </c>
      <c r="U6" s="201"/>
      <c r="V6" s="226">
        <f>IF(C6="",NA(),IF(OR(C6="Smelter not listed",C6="Smelter not yet identified"),MATCH($B6&amp;$D6,'Smelter Look-up'!$J:$J,0),MATCH($B6&amp;$C6,'Smelter Look-up'!$J:$J,0)))</f>
        <v>595</v>
      </c>
      <c r="X6" s="227">
        <f t="shared" ref="X6:X37" ca="1" si="3">IF(AND(C6="Smelter not listed",OR(LEN(D6)=0,LEN(E6)=0)),1,0)</f>
        <v>0</v>
      </c>
      <c r="AB6" s="228" t="str">
        <f t="shared" ref="AB6:AB37" si="4">B6&amp;C6</f>
        <v>TungstenChongyi Zhangyuan Tungsten Co., Ltd.</v>
      </c>
    </row>
    <row r="7" spans="1:34" s="227" customFormat="1" ht="19.95" customHeight="1">
      <c r="A7" s="262"/>
      <c r="B7" s="182" t="str">
        <f>IF(LEN(A7)=0,"",INDEX('Smelter Look-up'!$A:$A,MATCH($A7,'Smelter Look-up'!$E:$E,0)))</f>
        <v/>
      </c>
      <c r="C7" s="186" t="str">
        <f>IF(LEN(A7)=0,"",INDEX('Smelter Look-up'!$C:$C,MATCH($A7,'Smelter Look-up'!$E:$E,0)))</f>
        <v/>
      </c>
      <c r="D7" s="230"/>
      <c r="E7" s="182" t="str">
        <f ca="1">IF(ISERROR($V7),"",OFFSET('Smelter Look-up'!$D$4,$V7-4,0)&amp;"")</f>
        <v/>
      </c>
      <c r="F7" s="182" t="str">
        <f ca="1">IF(ISERROR($V7),"",OFFSET('Smelter Look-up'!$E$4,$V7-4,0))</f>
        <v/>
      </c>
      <c r="G7" s="182" t="str">
        <f ca="1">IF(C7=$X$4,IF(ISERROR($V7),"Enter smelter details","RMI"),IF(ISERROR($V7),"",OFFSET('Smelter Look-up'!$F$4,$V7-4,0)))</f>
        <v/>
      </c>
      <c r="H7" s="183" t="str">
        <f ca="1">IF(ISERROR($V7),"",OFFSET('Smelter Look-up'!$G$4,$V7-4,0))</f>
        <v/>
      </c>
      <c r="I7" s="184" t="str">
        <f ca="1">IF(ISERROR($V7),"",OFFSET('Smelter Look-up'!$H$4,$V7-4,0))</f>
        <v/>
      </c>
      <c r="J7" s="184" t="str">
        <f ca="1">IF(ISERROR($V7),"",OFFSET('Smelter Look-up'!$I$4,$V7-4,0))</f>
        <v/>
      </c>
      <c r="K7" s="224"/>
      <c r="L7" s="224"/>
      <c r="M7" s="224"/>
      <c r="N7" s="224"/>
      <c r="O7" s="224"/>
      <c r="P7" s="185"/>
      <c r="Q7" s="225"/>
      <c r="R7" s="182" t="str">
        <f ca="1">IF(ISERROR($V7),"",OFFSET('Smelter Look-up'!$C$4,$V7-4,0)&amp;"")</f>
        <v/>
      </c>
      <c r="S7" s="181" t="str">
        <f t="shared" ca="1" si="2"/>
        <v/>
      </c>
      <c r="T7" s="181" t="str">
        <f ca="1">IF(B7="","",IF(ISERROR(MATCH($J7,SorP!$B$1:$B$6226,0)),"",INDIRECT("'SorP'!$A$"&amp;MATCH($S7&amp;$J7,SorP!C:C,0))))</f>
        <v/>
      </c>
      <c r="U7" s="201"/>
      <c r="V7" s="226" t="e">
        <f>IF(C7="",NA(),IF(OR(C7="Smelter not listed",C7="Smelter not yet identified"),MATCH($B7&amp;$D7,'Smelter Look-up'!$J:$J,0),MATCH($B7&amp;$C7,'Smelter Look-up'!$J:$J,0)))</f>
        <v>#N/A</v>
      </c>
      <c r="X7" s="227">
        <f t="shared" ca="1" si="3"/>
        <v>0</v>
      </c>
      <c r="AB7" s="228" t="str">
        <f t="shared" si="4"/>
        <v/>
      </c>
    </row>
    <row r="8" spans="1:34" s="227" customFormat="1" ht="19.95" customHeight="1">
      <c r="A8" s="262"/>
      <c r="B8" s="182" t="str">
        <f>IF(LEN(A8)=0,"",INDEX('Smelter Look-up'!$A:$A,MATCH($A8,'Smelter Look-up'!$E:$E,0)))</f>
        <v/>
      </c>
      <c r="C8" s="186" t="str">
        <f>IF(LEN(A8)=0,"",INDEX('Smelter Look-up'!$C:$C,MATCH($A8,'Smelter Look-up'!$E:$E,0)))</f>
        <v/>
      </c>
      <c r="D8" s="230"/>
      <c r="E8" s="182" t="str">
        <f ca="1">IF(ISERROR($V8),"",OFFSET('Smelter Look-up'!$D$4,$V8-4,0)&amp;"")</f>
        <v/>
      </c>
      <c r="F8" s="182" t="str">
        <f ca="1">IF(ISERROR($V8),"",OFFSET('Smelter Look-up'!$E$4,$V8-4,0))</f>
        <v/>
      </c>
      <c r="G8" s="182" t="str">
        <f ca="1">IF(C8=$X$4,IF(ISERROR($V8),"Enter smelter details","RMI"),IF(ISERROR($V8),"",OFFSET('Smelter Look-up'!$F$4,$V8-4,0)))</f>
        <v/>
      </c>
      <c r="H8" s="183" t="str">
        <f ca="1">IF(ISERROR($V8),"",OFFSET('Smelter Look-up'!$G$4,$V8-4,0))</f>
        <v/>
      </c>
      <c r="I8" s="184" t="str">
        <f ca="1">IF(ISERROR($V8),"",OFFSET('Smelter Look-up'!$H$4,$V8-4,0))</f>
        <v/>
      </c>
      <c r="J8" s="184" t="str">
        <f ca="1">IF(ISERROR($V8),"",OFFSET('Smelter Look-up'!$I$4,$V8-4,0))</f>
        <v/>
      </c>
      <c r="K8" s="224"/>
      <c r="L8" s="224"/>
      <c r="M8" s="224"/>
      <c r="N8" s="224"/>
      <c r="O8" s="224"/>
      <c r="P8" s="185"/>
      <c r="Q8" s="225"/>
      <c r="R8" s="182" t="str">
        <f ca="1">IF(ISERROR($V8),"",OFFSET('Smelter Look-up'!$C$4,$V8-4,0)&amp;"")</f>
        <v/>
      </c>
      <c r="S8" s="181" t="str">
        <f t="shared" ca="1" si="2"/>
        <v/>
      </c>
      <c r="T8" s="181" t="str">
        <f ca="1">IF(B8="","",IF(ISERROR(MATCH($J8,SorP!$B$1:$B$6226,0)),"",INDIRECT("'SorP'!$A$"&amp;MATCH($S8&amp;$J8,SorP!C:C,0))))</f>
        <v/>
      </c>
      <c r="U8" s="201"/>
      <c r="V8" s="226" t="e">
        <f>IF(C8="",NA(),IF(OR(C8="Smelter not listed",C8="Smelter not yet identified"),MATCH($B8&amp;$D8,'Smelter Look-up'!$J:$J,0),MATCH($B8&amp;$C8,'Smelter Look-up'!$J:$J,0)))</f>
        <v>#N/A</v>
      </c>
      <c r="X8" s="227">
        <f t="shared" ca="1" si="3"/>
        <v>0</v>
      </c>
      <c r="AB8" s="228" t="str">
        <f t="shared" si="4"/>
        <v/>
      </c>
    </row>
    <row r="9" spans="1:34" s="227" customFormat="1" ht="19.95" customHeight="1">
      <c r="A9" s="262"/>
      <c r="B9" s="182" t="str">
        <f>IF(LEN(A9)=0,"",INDEX('Smelter Look-up'!$A:$A,MATCH($A9,'Smelter Look-up'!$E:$E,0)))</f>
        <v/>
      </c>
      <c r="C9" s="186" t="str">
        <f>IF(LEN(A9)=0,"",INDEX('Smelter Look-up'!$C:$C,MATCH($A9,'Smelter Look-up'!$E:$E,0)))</f>
        <v/>
      </c>
      <c r="D9" s="230"/>
      <c r="E9" s="182" t="str">
        <f ca="1">IF(ISERROR($V9),"",OFFSET('Smelter Look-up'!$D$4,$V9-4,0)&amp;"")</f>
        <v/>
      </c>
      <c r="F9" s="182" t="str">
        <f ca="1">IF(ISERROR($V9),"",OFFSET('Smelter Look-up'!$E$4,$V9-4,0))</f>
        <v/>
      </c>
      <c r="G9" s="182" t="str">
        <f ca="1">IF(C9=$X$4,IF(ISERROR($V9),"Enter smelter details","RMI"),IF(ISERROR($V9),"",OFFSET('Smelter Look-up'!$F$4,$V9-4,0)))</f>
        <v/>
      </c>
      <c r="H9" s="183" t="str">
        <f ca="1">IF(ISERROR($V9),"",OFFSET('Smelter Look-up'!$G$4,$V9-4,0))</f>
        <v/>
      </c>
      <c r="I9" s="184" t="str">
        <f ca="1">IF(ISERROR($V9),"",OFFSET('Smelter Look-up'!$H$4,$V9-4,0))</f>
        <v/>
      </c>
      <c r="J9" s="184" t="str">
        <f ca="1">IF(ISERROR($V9),"",OFFSET('Smelter Look-up'!$I$4,$V9-4,0))</f>
        <v/>
      </c>
      <c r="K9" s="224"/>
      <c r="L9" s="224"/>
      <c r="M9" s="224"/>
      <c r="N9" s="224"/>
      <c r="O9" s="224"/>
      <c r="P9" s="185"/>
      <c r="Q9" s="225"/>
      <c r="R9" s="182" t="str">
        <f ca="1">IF(ISERROR($V9),"",OFFSET('Smelter Look-up'!$C$4,$V9-4,0)&amp;"")</f>
        <v/>
      </c>
      <c r="S9" s="181" t="str">
        <f t="shared" ca="1" si="2"/>
        <v/>
      </c>
      <c r="T9" s="181" t="str">
        <f ca="1">IF(B9="","",IF(ISERROR(MATCH($J9,SorP!$B$1:$B$6226,0)),"",INDIRECT("'SorP'!$A$"&amp;MATCH($S9&amp;$J9,SorP!C:C,0))))</f>
        <v/>
      </c>
      <c r="U9" s="201"/>
      <c r="V9" s="226" t="e">
        <f>IF(C9="",NA(),IF(OR(C9="Smelter not listed",C9="Smelter not yet identified"),MATCH($B9&amp;$D9,'Smelter Look-up'!$J:$J,0),MATCH($B9&amp;$C9,'Smelter Look-up'!$J:$J,0)))</f>
        <v>#N/A</v>
      </c>
      <c r="X9" s="227">
        <f t="shared" ca="1" si="3"/>
        <v>0</v>
      </c>
      <c r="AB9" s="228" t="str">
        <f t="shared" si="4"/>
        <v/>
      </c>
    </row>
    <row r="10" spans="1:34" s="227" customFormat="1" ht="19.95" customHeight="1">
      <c r="A10" s="262"/>
      <c r="B10" s="182" t="str">
        <f>IF(LEN(A10)=0,"",INDEX('Smelter Look-up'!$A:$A,MATCH($A10,'Smelter Look-up'!$E:$E,0)))</f>
        <v/>
      </c>
      <c r="C10" s="186" t="str">
        <f>IF(LEN(A10)=0,"",INDEX('Smelter Look-up'!$C:$C,MATCH($A10,'Smelter Look-up'!$E:$E,0)))</f>
        <v/>
      </c>
      <c r="D10" s="230"/>
      <c r="E10" s="182" t="str">
        <f ca="1">IF(ISERROR($V10),"",OFFSET('Smelter Look-up'!$D$4,$V10-4,0)&amp;"")</f>
        <v/>
      </c>
      <c r="F10" s="182" t="str">
        <f ca="1">IF(ISERROR($V10),"",OFFSET('Smelter Look-up'!$E$4,$V10-4,0))</f>
        <v/>
      </c>
      <c r="G10" s="182" t="str">
        <f ca="1">IF(C10=$X$4,IF(ISERROR($V10),"Enter smelter details","RMI"),IF(ISERROR($V10),"",OFFSET('Smelter Look-up'!$F$4,$V10-4,0)))</f>
        <v/>
      </c>
      <c r="H10" s="183" t="str">
        <f ca="1">IF(ISERROR($V10),"",OFFSET('Smelter Look-up'!$G$4,$V10-4,0))</f>
        <v/>
      </c>
      <c r="I10" s="184" t="str">
        <f ca="1">IF(ISERROR($V10),"",OFFSET('Smelter Look-up'!$H$4,$V10-4,0))</f>
        <v/>
      </c>
      <c r="J10" s="184" t="str">
        <f ca="1">IF(ISERROR($V10),"",OFFSET('Smelter Look-up'!$I$4,$V10-4,0))</f>
        <v/>
      </c>
      <c r="K10" s="224"/>
      <c r="L10" s="224"/>
      <c r="M10" s="224"/>
      <c r="N10" s="224"/>
      <c r="O10" s="224"/>
      <c r="P10" s="185"/>
      <c r="Q10" s="225"/>
      <c r="R10" s="182" t="str">
        <f ca="1">IF(ISERROR($V10),"",OFFSET('Smelter Look-up'!$C$4,$V10-4,0)&amp;"")</f>
        <v/>
      </c>
      <c r="S10" s="181" t="str">
        <f t="shared" ca="1" si="2"/>
        <v/>
      </c>
      <c r="T10" s="181" t="str">
        <f ca="1">IF(B10="","",IF(ISERROR(MATCH($J10,SorP!$B$1:$B$6226,0)),"",INDIRECT("'SorP'!$A$"&amp;MATCH($S10&amp;$J10,SorP!C:C,0))))</f>
        <v/>
      </c>
      <c r="U10" s="201"/>
      <c r="V10" s="226" t="e">
        <f>IF(C10="",NA(),IF(OR(C10="Smelter not listed",C10="Smelter not yet identified"),MATCH($B10&amp;$D10,'Smelter Look-up'!$J:$J,0),MATCH($B10&amp;$C10,'Smelter Look-up'!$J:$J,0)))</f>
        <v>#N/A</v>
      </c>
      <c r="X10" s="227">
        <f t="shared" ca="1" si="3"/>
        <v>0</v>
      </c>
      <c r="AB10" s="228" t="str">
        <f t="shared" si="4"/>
        <v/>
      </c>
    </row>
    <row r="11" spans="1:34" s="227" customFormat="1" ht="19.95" customHeight="1">
      <c r="A11" s="262"/>
      <c r="B11" s="182" t="str">
        <f>IF(LEN(A11)=0,"",INDEX('Smelter Look-up'!$A:$A,MATCH($A11,'Smelter Look-up'!$E:$E,0)))</f>
        <v/>
      </c>
      <c r="C11" s="186" t="str">
        <f>IF(LEN(A11)=0,"",INDEX('Smelter Look-up'!$C:$C,MATCH($A11,'Smelter Look-up'!$E:$E,0)))</f>
        <v/>
      </c>
      <c r="D11" s="230"/>
      <c r="E11" s="182" t="str">
        <f ca="1">IF(ISERROR($V11),"",OFFSET('Smelter Look-up'!$D$4,$V11-4,0)&amp;"")</f>
        <v/>
      </c>
      <c r="F11" s="182" t="str">
        <f ca="1">IF(ISERROR($V11),"",OFFSET('Smelter Look-up'!$E$4,$V11-4,0))</f>
        <v/>
      </c>
      <c r="G11" s="182" t="str">
        <f ca="1">IF(C11=$X$4,IF(ISERROR($V11),"Enter smelter details","RMI"),IF(ISERROR($V11),"",OFFSET('Smelter Look-up'!$F$4,$V11-4,0)))</f>
        <v/>
      </c>
      <c r="H11" s="183" t="str">
        <f ca="1">IF(ISERROR($V11),"",OFFSET('Smelter Look-up'!$G$4,$V11-4,0))</f>
        <v/>
      </c>
      <c r="I11" s="184" t="str">
        <f ca="1">IF(ISERROR($V11),"",OFFSET('Smelter Look-up'!$H$4,$V11-4,0))</f>
        <v/>
      </c>
      <c r="J11" s="184" t="str">
        <f ca="1">IF(ISERROR($V11),"",OFFSET('Smelter Look-up'!$I$4,$V11-4,0))</f>
        <v/>
      </c>
      <c r="K11" s="224"/>
      <c r="L11" s="224"/>
      <c r="M11" s="224"/>
      <c r="N11" s="224"/>
      <c r="O11" s="224"/>
      <c r="P11" s="185"/>
      <c r="Q11" s="225"/>
      <c r="R11" s="182" t="str">
        <f ca="1">IF(ISERROR($V11),"",OFFSET('Smelter Look-up'!$C$4,$V11-4,0)&amp;"")</f>
        <v/>
      </c>
      <c r="S11" s="181" t="str">
        <f t="shared" ca="1" si="2"/>
        <v/>
      </c>
      <c r="T11" s="181" t="str">
        <f ca="1">IF(B11="","",IF(ISERROR(MATCH($J11,SorP!$B$1:$B$6226,0)),"",INDIRECT("'SorP'!$A$"&amp;MATCH($S11&amp;$J11,SorP!C:C,0))))</f>
        <v/>
      </c>
      <c r="U11" s="201"/>
      <c r="V11" s="226" t="e">
        <f>IF(C11="",NA(),IF(OR(C11="Smelter not listed",C11="Smelter not yet identified"),MATCH($B11&amp;$D11,'Smelter Look-up'!$J:$J,0),MATCH($B11&amp;$C11,'Smelter Look-up'!$J:$J,0)))</f>
        <v>#N/A</v>
      </c>
      <c r="X11" s="227">
        <f t="shared" ca="1" si="3"/>
        <v>0</v>
      </c>
      <c r="AB11" s="228" t="str">
        <f t="shared" si="4"/>
        <v/>
      </c>
    </row>
    <row r="12" spans="1:34" s="227" customFormat="1" ht="19.95" customHeight="1">
      <c r="A12" s="262"/>
      <c r="B12" s="182" t="str">
        <f>IF(LEN(A12)=0,"",INDEX('Smelter Look-up'!$A:$A,MATCH($A12,'Smelter Look-up'!$E:$E,0)))</f>
        <v/>
      </c>
      <c r="C12" s="186" t="str">
        <f>IF(LEN(A12)=0,"",INDEX('Smelter Look-up'!$C:$C,MATCH($A12,'Smelter Look-up'!$E:$E,0)))</f>
        <v/>
      </c>
      <c r="D12" s="230"/>
      <c r="E12" s="182" t="str">
        <f ca="1">IF(ISERROR($V12),"",OFFSET('Smelter Look-up'!$D$4,$V12-4,0)&amp;"")</f>
        <v/>
      </c>
      <c r="F12" s="182" t="str">
        <f ca="1">IF(ISERROR($V12),"",OFFSET('Smelter Look-up'!$E$4,$V12-4,0))</f>
        <v/>
      </c>
      <c r="G12" s="182" t="str">
        <f ca="1">IF(C12=$X$4,IF(ISERROR($V12),"Enter smelter details","RMI"),IF(ISERROR($V12),"",OFFSET('Smelter Look-up'!$F$4,$V12-4,0)))</f>
        <v/>
      </c>
      <c r="H12" s="183" t="str">
        <f ca="1">IF(ISERROR($V12),"",OFFSET('Smelter Look-up'!$G$4,$V12-4,0))</f>
        <v/>
      </c>
      <c r="I12" s="184" t="str">
        <f ca="1">IF(ISERROR($V12),"",OFFSET('Smelter Look-up'!$H$4,$V12-4,0))</f>
        <v/>
      </c>
      <c r="J12" s="184" t="str">
        <f ca="1">IF(ISERROR($V12),"",OFFSET('Smelter Look-up'!$I$4,$V12-4,0))</f>
        <v/>
      </c>
      <c r="K12" s="224"/>
      <c r="L12" s="224"/>
      <c r="M12" s="224"/>
      <c r="N12" s="224"/>
      <c r="O12" s="224"/>
      <c r="P12" s="185"/>
      <c r="Q12" s="225"/>
      <c r="R12" s="182" t="str">
        <f ca="1">IF(ISERROR($V12),"",OFFSET('Smelter Look-up'!$C$4,$V12-4,0)&amp;"")</f>
        <v/>
      </c>
      <c r="S12" s="181" t="str">
        <f t="shared" ca="1" si="2"/>
        <v/>
      </c>
      <c r="T12" s="181" t="str">
        <f ca="1">IF(B12="","",IF(ISERROR(MATCH($J12,SorP!$B$1:$B$6226,0)),"",INDIRECT("'SorP'!$A$"&amp;MATCH($S12&amp;$J12,SorP!C:C,0))))</f>
        <v/>
      </c>
      <c r="U12" s="201"/>
      <c r="V12" s="226" t="e">
        <f>IF(C12="",NA(),IF(OR(C12="Smelter not listed",C12="Smelter not yet identified"),MATCH($B12&amp;$D12,'Smelter Look-up'!$J:$J,0),MATCH($B12&amp;$C12,'Smelter Look-up'!$J:$J,0)))</f>
        <v>#N/A</v>
      </c>
      <c r="X12" s="227">
        <f t="shared" ca="1" si="3"/>
        <v>0</v>
      </c>
      <c r="AB12" s="228" t="str">
        <f t="shared" si="4"/>
        <v/>
      </c>
    </row>
    <row r="13" spans="1:34" s="227" customFormat="1" ht="19.95" customHeight="1">
      <c r="A13" s="262"/>
      <c r="B13" s="182" t="str">
        <f>IF(LEN(A13)=0,"",INDEX('Smelter Look-up'!$A:$A,MATCH($A13,'Smelter Look-up'!$E:$E,0)))</f>
        <v/>
      </c>
      <c r="C13" s="186" t="str">
        <f>IF(LEN(A13)=0,"",INDEX('Smelter Look-up'!$C:$C,MATCH($A13,'Smelter Look-up'!$E:$E,0)))</f>
        <v/>
      </c>
      <c r="D13" s="230"/>
      <c r="E13" s="182" t="str">
        <f ca="1">IF(ISERROR($V13),"",OFFSET('Smelter Look-up'!$D$4,$V13-4,0)&amp;"")</f>
        <v/>
      </c>
      <c r="F13" s="182" t="str">
        <f ca="1">IF(ISERROR($V13),"",OFFSET('Smelter Look-up'!$E$4,$V13-4,0))</f>
        <v/>
      </c>
      <c r="G13" s="182" t="str">
        <f ca="1">IF(C13=$X$4,IF(ISERROR($V13),"Enter smelter details","RMI"),IF(ISERROR($V13),"",OFFSET('Smelter Look-up'!$F$4,$V13-4,0)))</f>
        <v/>
      </c>
      <c r="H13" s="183" t="str">
        <f ca="1">IF(ISERROR($V13),"",OFFSET('Smelter Look-up'!$G$4,$V13-4,0))</f>
        <v/>
      </c>
      <c r="I13" s="184" t="str">
        <f ca="1">IF(ISERROR($V13),"",OFFSET('Smelter Look-up'!$H$4,$V13-4,0))</f>
        <v/>
      </c>
      <c r="J13" s="184" t="str">
        <f ca="1">IF(ISERROR($V13),"",OFFSET('Smelter Look-up'!$I$4,$V13-4,0))</f>
        <v/>
      </c>
      <c r="K13" s="224"/>
      <c r="L13" s="224"/>
      <c r="M13" s="224"/>
      <c r="N13" s="224"/>
      <c r="O13" s="224"/>
      <c r="P13" s="185"/>
      <c r="Q13" s="225"/>
      <c r="R13" s="182" t="str">
        <f ca="1">IF(ISERROR($V13),"",OFFSET('Smelter Look-up'!$C$4,$V13-4,0)&amp;"")</f>
        <v/>
      </c>
      <c r="S13" s="181" t="str">
        <f t="shared" ca="1" si="2"/>
        <v/>
      </c>
      <c r="T13" s="181" t="str">
        <f ca="1">IF(B13="","",IF(ISERROR(MATCH($J13,SorP!$B$1:$B$6226,0)),"",INDIRECT("'SorP'!$A$"&amp;MATCH($S13&amp;$J13,SorP!C:C,0))))</f>
        <v/>
      </c>
      <c r="U13" s="201"/>
      <c r="V13" s="226" t="e">
        <f>IF(C13="",NA(),IF(OR(C13="Smelter not listed",C13="Smelter not yet identified"),MATCH($B13&amp;$D13,'Smelter Look-up'!$J:$J,0),MATCH($B13&amp;$C13,'Smelter Look-up'!$J:$J,0)))</f>
        <v>#N/A</v>
      </c>
      <c r="X13" s="227">
        <f t="shared" ca="1" si="3"/>
        <v>0</v>
      </c>
      <c r="AB13" s="228" t="str">
        <f t="shared" si="4"/>
        <v/>
      </c>
    </row>
    <row r="14" spans="1:34" s="227" customFormat="1" ht="19.95" customHeight="1">
      <c r="A14" s="262"/>
      <c r="B14" s="182" t="str">
        <f>IF(LEN(A14)=0,"",INDEX('Smelter Look-up'!$A:$A,MATCH($A14,'Smelter Look-up'!$E:$E,0)))</f>
        <v/>
      </c>
      <c r="C14" s="186" t="str">
        <f>IF(LEN(A14)=0,"",INDEX('Smelter Look-up'!$C:$C,MATCH($A14,'Smelter Look-up'!$E:$E,0)))</f>
        <v/>
      </c>
      <c r="D14" s="230"/>
      <c r="E14" s="182" t="str">
        <f ca="1">IF(ISERROR($V14),"",OFFSET('Smelter Look-up'!$D$4,$V14-4,0)&amp;"")</f>
        <v/>
      </c>
      <c r="F14" s="182" t="str">
        <f ca="1">IF(ISERROR($V14),"",OFFSET('Smelter Look-up'!$E$4,$V14-4,0))</f>
        <v/>
      </c>
      <c r="G14" s="182" t="str">
        <f ca="1">IF(C14=$X$4,IF(ISERROR($V14),"Enter smelter details","RMI"),IF(ISERROR($V14),"",OFFSET('Smelter Look-up'!$F$4,$V14-4,0)))</f>
        <v/>
      </c>
      <c r="H14" s="183" t="str">
        <f ca="1">IF(ISERROR($V14),"",OFFSET('Smelter Look-up'!$G$4,$V14-4,0))</f>
        <v/>
      </c>
      <c r="I14" s="184" t="str">
        <f ca="1">IF(ISERROR($V14),"",OFFSET('Smelter Look-up'!$H$4,$V14-4,0))</f>
        <v/>
      </c>
      <c r="J14" s="184" t="str">
        <f ca="1">IF(ISERROR($V14),"",OFFSET('Smelter Look-up'!$I$4,$V14-4,0))</f>
        <v/>
      </c>
      <c r="K14" s="224"/>
      <c r="L14" s="224"/>
      <c r="M14" s="224"/>
      <c r="N14" s="224"/>
      <c r="O14" s="224"/>
      <c r="P14" s="185"/>
      <c r="Q14" s="225"/>
      <c r="R14" s="182" t="str">
        <f ca="1">IF(ISERROR($V14),"",OFFSET('Smelter Look-up'!$C$4,$V14-4,0)&amp;"")</f>
        <v/>
      </c>
      <c r="S14" s="181" t="str">
        <f t="shared" ca="1" si="2"/>
        <v/>
      </c>
      <c r="T14" s="181" t="str">
        <f ca="1">IF(B14="","",IF(ISERROR(MATCH($J14,SorP!$B$1:$B$6226,0)),"",INDIRECT("'SorP'!$A$"&amp;MATCH($S14&amp;$J14,SorP!C:C,0))))</f>
        <v/>
      </c>
      <c r="U14" s="201"/>
      <c r="V14" s="226" t="e">
        <f>IF(C14="",NA(),IF(OR(C14="Smelter not listed",C14="Smelter not yet identified"),MATCH($B14&amp;$D14,'Smelter Look-up'!$J:$J,0),MATCH($B14&amp;$C14,'Smelter Look-up'!$J:$J,0)))</f>
        <v>#N/A</v>
      </c>
      <c r="X14" s="227">
        <f t="shared" ca="1" si="3"/>
        <v>0</v>
      </c>
      <c r="AB14" s="228" t="str">
        <f t="shared" si="4"/>
        <v/>
      </c>
    </row>
    <row r="15" spans="1:34" s="227" customFormat="1" ht="19.95" customHeight="1">
      <c r="A15" s="262"/>
      <c r="B15" s="182" t="str">
        <f>IF(LEN(A15)=0,"",INDEX('Smelter Look-up'!$A:$A,MATCH($A15,'Smelter Look-up'!$E:$E,0)))</f>
        <v/>
      </c>
      <c r="C15" s="186" t="str">
        <f>IF(LEN(A15)=0,"",INDEX('Smelter Look-up'!$C:$C,MATCH($A15,'Smelter Look-up'!$E:$E,0)))</f>
        <v/>
      </c>
      <c r="D15" s="230"/>
      <c r="E15" s="182" t="str">
        <f ca="1">IF(ISERROR($V15),"",OFFSET('Smelter Look-up'!$D$4,$V15-4,0)&amp;"")</f>
        <v/>
      </c>
      <c r="F15" s="182" t="str">
        <f ca="1">IF(ISERROR($V15),"",OFFSET('Smelter Look-up'!$E$4,$V15-4,0))</f>
        <v/>
      </c>
      <c r="G15" s="182" t="str">
        <f ca="1">IF(C15=$X$4,IF(ISERROR($V15),"Enter smelter details","RMI"),IF(ISERROR($V15),"",OFFSET('Smelter Look-up'!$F$4,$V15-4,0)))</f>
        <v/>
      </c>
      <c r="H15" s="183" t="str">
        <f ca="1">IF(ISERROR($V15),"",OFFSET('Smelter Look-up'!$G$4,$V15-4,0))</f>
        <v/>
      </c>
      <c r="I15" s="184" t="str">
        <f ca="1">IF(ISERROR($V15),"",OFFSET('Smelter Look-up'!$H$4,$V15-4,0))</f>
        <v/>
      </c>
      <c r="J15" s="184" t="str">
        <f ca="1">IF(ISERROR($V15),"",OFFSET('Smelter Look-up'!$I$4,$V15-4,0))</f>
        <v/>
      </c>
      <c r="K15" s="224"/>
      <c r="L15" s="224"/>
      <c r="M15" s="224"/>
      <c r="N15" s="224"/>
      <c r="O15" s="224"/>
      <c r="P15" s="185"/>
      <c r="Q15" s="225"/>
      <c r="R15" s="182" t="str">
        <f ca="1">IF(ISERROR($V15),"",OFFSET('Smelter Look-up'!$C$4,$V15-4,0)&amp;"")</f>
        <v/>
      </c>
      <c r="S15" s="181" t="str">
        <f t="shared" ca="1" si="2"/>
        <v/>
      </c>
      <c r="T15" s="181" t="str">
        <f ca="1">IF(B15="","",IF(ISERROR(MATCH($J15,SorP!$B$1:$B$6226,0)),"",INDIRECT("'SorP'!$A$"&amp;MATCH($S15&amp;$J15,SorP!C:C,0))))</f>
        <v/>
      </c>
      <c r="U15" s="201"/>
      <c r="V15" s="226" t="e">
        <f>IF(C15="",NA(),IF(OR(C15="Smelter not listed",C15="Smelter not yet identified"),MATCH($B15&amp;$D15,'Smelter Look-up'!$J:$J,0),MATCH($B15&amp;$C15,'Smelter Look-up'!$J:$J,0)))</f>
        <v>#N/A</v>
      </c>
      <c r="X15" s="227">
        <f t="shared" ca="1" si="3"/>
        <v>0</v>
      </c>
      <c r="AB15" s="228" t="str">
        <f t="shared" si="4"/>
        <v/>
      </c>
    </row>
    <row r="16" spans="1:34" s="227" customFormat="1" ht="19.95" customHeight="1">
      <c r="A16" s="262"/>
      <c r="B16" s="182" t="str">
        <f>IF(LEN(A16)=0,"",INDEX('Smelter Look-up'!$A:$A,MATCH($A16,'Smelter Look-up'!$E:$E,0)))</f>
        <v/>
      </c>
      <c r="C16" s="186" t="str">
        <f>IF(LEN(A16)=0,"",INDEX('Smelter Look-up'!$C:$C,MATCH($A16,'Smelter Look-up'!$E:$E,0)))</f>
        <v/>
      </c>
      <c r="D16" s="230"/>
      <c r="E16" s="182" t="str">
        <f ca="1">IF(ISERROR($V16),"",OFFSET('Smelter Look-up'!$D$4,$V16-4,0)&amp;"")</f>
        <v/>
      </c>
      <c r="F16" s="182" t="str">
        <f ca="1">IF(ISERROR($V16),"",OFFSET('Smelter Look-up'!$E$4,$V16-4,0))</f>
        <v/>
      </c>
      <c r="G16" s="182" t="str">
        <f ca="1">IF(C16=$X$4,IF(ISERROR($V16),"Enter smelter details","RMI"),IF(ISERROR($V16),"",OFFSET('Smelter Look-up'!$F$4,$V16-4,0)))</f>
        <v/>
      </c>
      <c r="H16" s="183" t="str">
        <f ca="1">IF(ISERROR($V16),"",OFFSET('Smelter Look-up'!$G$4,$V16-4,0))</f>
        <v/>
      </c>
      <c r="I16" s="184" t="str">
        <f ca="1">IF(ISERROR($V16),"",OFFSET('Smelter Look-up'!$H$4,$V16-4,0))</f>
        <v/>
      </c>
      <c r="J16" s="184" t="str">
        <f ca="1">IF(ISERROR($V16),"",OFFSET('Smelter Look-up'!$I$4,$V16-4,0))</f>
        <v/>
      </c>
      <c r="K16" s="224"/>
      <c r="L16" s="224"/>
      <c r="M16" s="224"/>
      <c r="N16" s="224"/>
      <c r="O16" s="224"/>
      <c r="P16" s="185"/>
      <c r="Q16" s="225"/>
      <c r="R16" s="182" t="str">
        <f ca="1">IF(ISERROR($V16),"",OFFSET('Smelter Look-up'!$C$4,$V16-4,0)&amp;"")</f>
        <v/>
      </c>
      <c r="S16" s="181" t="str">
        <f t="shared" ca="1" si="2"/>
        <v/>
      </c>
      <c r="T16" s="181" t="str">
        <f ca="1">IF(B16="","",IF(ISERROR(MATCH($J16,SorP!$B$1:$B$6226,0)),"",INDIRECT("'SorP'!$A$"&amp;MATCH($S16&amp;$J16,SorP!C:C,0))))</f>
        <v/>
      </c>
      <c r="U16" s="201"/>
      <c r="V16" s="226" t="e">
        <f>IF(C16="",NA(),IF(OR(C16="Smelter not listed",C16="Smelter not yet identified"),MATCH($B16&amp;$D16,'Smelter Look-up'!$J:$J,0),MATCH($B16&amp;$C16,'Smelter Look-up'!$J:$J,0)))</f>
        <v>#N/A</v>
      </c>
      <c r="X16" s="227">
        <f t="shared" ca="1" si="3"/>
        <v>0</v>
      </c>
      <c r="AB16" s="228" t="str">
        <f t="shared" si="4"/>
        <v/>
      </c>
    </row>
    <row r="17" spans="1:28" s="227" customFormat="1" ht="19.95" customHeight="1">
      <c r="A17" s="262"/>
      <c r="B17" s="182" t="str">
        <f>IF(LEN(A17)=0,"",INDEX('Smelter Look-up'!$A:$A,MATCH($A17,'Smelter Look-up'!$E:$E,0)))</f>
        <v/>
      </c>
      <c r="C17" s="186" t="str">
        <f>IF(LEN(A17)=0,"",INDEX('Smelter Look-up'!$C:$C,MATCH($A17,'Smelter Look-up'!$E:$E,0)))</f>
        <v/>
      </c>
      <c r="D17" s="230"/>
      <c r="E17" s="182" t="str">
        <f ca="1">IF(ISERROR($V17),"",OFFSET('Smelter Look-up'!$D$4,$V17-4,0)&amp;"")</f>
        <v/>
      </c>
      <c r="F17" s="182" t="str">
        <f ca="1">IF(ISERROR($V17),"",OFFSET('Smelter Look-up'!$E$4,$V17-4,0))</f>
        <v/>
      </c>
      <c r="G17" s="182" t="str">
        <f ca="1">IF(C17=$X$4,IF(ISERROR($V17),"Enter smelter details","RMI"),IF(ISERROR($V17),"",OFFSET('Smelter Look-up'!$F$4,$V17-4,0)))</f>
        <v/>
      </c>
      <c r="H17" s="183" t="str">
        <f ca="1">IF(ISERROR($V17),"",OFFSET('Smelter Look-up'!$G$4,$V17-4,0))</f>
        <v/>
      </c>
      <c r="I17" s="184" t="str">
        <f ca="1">IF(ISERROR($V17),"",OFFSET('Smelter Look-up'!$H$4,$V17-4,0))</f>
        <v/>
      </c>
      <c r="J17" s="184" t="str">
        <f ca="1">IF(ISERROR($V17),"",OFFSET('Smelter Look-up'!$I$4,$V17-4,0))</f>
        <v/>
      </c>
      <c r="K17" s="224"/>
      <c r="L17" s="224"/>
      <c r="M17" s="224"/>
      <c r="N17" s="224"/>
      <c r="O17" s="224"/>
      <c r="P17" s="185"/>
      <c r="Q17" s="225"/>
      <c r="R17" s="182" t="str">
        <f ca="1">IF(ISERROR($V17),"",OFFSET('Smelter Look-up'!$C$4,$V17-4,0)&amp;"")</f>
        <v/>
      </c>
      <c r="S17" s="181" t="str">
        <f t="shared" ca="1" si="2"/>
        <v/>
      </c>
      <c r="T17" s="181" t="str">
        <f ca="1">IF(B17="","",IF(ISERROR(MATCH($J17,SorP!$B$1:$B$6226,0)),"",INDIRECT("'SorP'!$A$"&amp;MATCH($S17&amp;$J17,SorP!C:C,0))))</f>
        <v/>
      </c>
      <c r="U17" s="201"/>
      <c r="V17" s="226" t="e">
        <f>IF(C17="",NA(),IF(OR(C17="Smelter not listed",C17="Smelter not yet identified"),MATCH($B17&amp;$D17,'Smelter Look-up'!$J:$J,0),MATCH($B17&amp;$C17,'Smelter Look-up'!$J:$J,0)))</f>
        <v>#N/A</v>
      </c>
      <c r="X17" s="227">
        <f t="shared" ca="1" si="3"/>
        <v>0</v>
      </c>
      <c r="AB17" s="228" t="str">
        <f t="shared" si="4"/>
        <v/>
      </c>
    </row>
    <row r="18" spans="1:28" s="227" customFormat="1" ht="19.95" customHeight="1">
      <c r="A18" s="181"/>
      <c r="B18" s="182" t="str">
        <f>IF(LEN(A18)=0,"",INDEX('Smelter Look-up'!$A:$A,MATCH($A18,'Smelter Look-up'!$E:$E,0)))</f>
        <v/>
      </c>
      <c r="C18" s="186" t="str">
        <f>IF(LEN(A18)=0,"",INDEX('Smelter Look-up'!$C:$C,MATCH($A18,'Smelter Look-up'!$E:$E,0)))</f>
        <v/>
      </c>
      <c r="D18" s="230"/>
      <c r="E18" s="182" t="str">
        <f ca="1">IF(ISERROR($V18),"",OFFSET('Smelter Look-up'!$D$4,$V18-4,0)&amp;"")</f>
        <v/>
      </c>
      <c r="F18" s="182" t="str">
        <f ca="1">IF(ISERROR($V18),"",OFFSET('Smelter Look-up'!$E$4,$V18-4,0))</f>
        <v/>
      </c>
      <c r="G18" s="182" t="str">
        <f ca="1">IF(C18=$X$4,IF(ISERROR($V18),"Enter smelter details","RMI"),IF(ISERROR($V18),"",OFFSET('Smelter Look-up'!$F$4,$V18-4,0)))</f>
        <v/>
      </c>
      <c r="H18" s="183" t="str">
        <f ca="1">IF(ISERROR($V18),"",OFFSET('Smelter Look-up'!$G$4,$V18-4,0))</f>
        <v/>
      </c>
      <c r="I18" s="184" t="str">
        <f ca="1">IF(ISERROR($V18),"",OFFSET('Smelter Look-up'!$H$4,$V18-4,0))</f>
        <v/>
      </c>
      <c r="J18" s="184" t="str">
        <f ca="1">IF(ISERROR($V18),"",OFFSET('Smelter Look-up'!$I$4,$V18-4,0))</f>
        <v/>
      </c>
      <c r="K18" s="224"/>
      <c r="L18" s="224"/>
      <c r="M18" s="224"/>
      <c r="N18" s="224"/>
      <c r="O18" s="224"/>
      <c r="P18" s="185"/>
      <c r="Q18" s="225"/>
      <c r="R18" s="182" t="str">
        <f ca="1">IF(ISERROR($V18),"",OFFSET('Smelter Look-up'!$C$4,$V18-4,0)&amp;"")</f>
        <v/>
      </c>
      <c r="S18" s="181" t="str">
        <f t="shared" ca="1" si="2"/>
        <v/>
      </c>
      <c r="T18" s="181" t="str">
        <f ca="1">IF(B18="","",IF(ISERROR(MATCH($J18,SorP!$B$1:$B$6226,0)),"",INDIRECT("'SorP'!$A$"&amp;MATCH($S18&amp;$J18,SorP!C:C,0))))</f>
        <v/>
      </c>
      <c r="U18" s="201"/>
      <c r="V18" s="226" t="e">
        <f>IF(C18="",NA(),IF(OR(C18="Smelter not listed",C18="Smelter not yet identified"),MATCH($B18&amp;$D18,'Smelter Look-up'!$J:$J,0),MATCH($B18&amp;$C18,'Smelter Look-up'!$J:$J,0)))</f>
        <v>#N/A</v>
      </c>
      <c r="X18" s="227">
        <f t="shared" ca="1" si="3"/>
        <v>0</v>
      </c>
      <c r="AB18" s="228" t="str">
        <f t="shared" si="4"/>
        <v/>
      </c>
    </row>
    <row r="19" spans="1:28" s="227" customFormat="1" ht="20.399999999999999">
      <c r="A19" s="181"/>
      <c r="B19" s="182" t="str">
        <f>IF(LEN(A19)=0,"",INDEX('Smelter Look-up'!$A:$A,MATCH($A19,'Smelter Look-up'!$E:$E,0)))</f>
        <v/>
      </c>
      <c r="C19" s="186" t="str">
        <f>IF(LEN(A19)=0,"",INDEX('Smelter Look-up'!$C:$C,MATCH($A19,'Smelter Look-up'!$E:$E,0)))</f>
        <v/>
      </c>
      <c r="D19" s="230"/>
      <c r="E19" s="182" t="str">
        <f ca="1">IF(ISERROR($V19),"",OFFSET('Smelter Look-up'!$D$4,$V19-4,0)&amp;"")</f>
        <v/>
      </c>
      <c r="F19" s="182" t="str">
        <f ca="1">IF(ISERROR($V19),"",OFFSET('Smelter Look-up'!$E$4,$V19-4,0))</f>
        <v/>
      </c>
      <c r="G19" s="182" t="str">
        <f ca="1">IF(C19=$X$4,IF(ISERROR($V19),"Enter smelter details","RMI"),IF(ISERROR($V19),"",OFFSET('Smelter Look-up'!$F$4,$V19-4,0)))</f>
        <v/>
      </c>
      <c r="H19" s="183" t="str">
        <f ca="1">IF(ISERROR($V19),"",OFFSET('Smelter Look-up'!$G$4,$V19-4,0))</f>
        <v/>
      </c>
      <c r="I19" s="184" t="str">
        <f ca="1">IF(ISERROR($V19),"",OFFSET('Smelter Look-up'!$H$4,$V19-4,0))</f>
        <v/>
      </c>
      <c r="J19" s="184" t="str">
        <f ca="1">IF(ISERROR($V19),"",OFFSET('Smelter Look-up'!$I$4,$V19-4,0))</f>
        <v/>
      </c>
      <c r="K19" s="224"/>
      <c r="L19" s="224"/>
      <c r="M19" s="224"/>
      <c r="N19" s="224"/>
      <c r="O19" s="224"/>
      <c r="P19" s="185"/>
      <c r="Q19" s="225"/>
      <c r="R19" s="182" t="str">
        <f ca="1">IF(ISERROR($V19),"",OFFSET('Smelter Look-up'!$C$4,$V19-4,0)&amp;"")</f>
        <v/>
      </c>
      <c r="S19" s="181" t="str">
        <f t="shared" ca="1" si="2"/>
        <v/>
      </c>
      <c r="T19" s="181" t="str">
        <f ca="1">IF(B19="","",IF(ISERROR(MATCH($J19,SorP!$B$1:$B$6226,0)),"",INDIRECT("'SorP'!$A$"&amp;MATCH($S19&amp;$J19,SorP!C:C,0))))</f>
        <v/>
      </c>
      <c r="U19" s="201"/>
      <c r="V19" s="226" t="e">
        <f>IF(C19="",NA(),IF(OR(C19="Smelter not listed",C19="Smelter not yet identified"),MATCH($B19&amp;$D19,'Smelter Look-up'!$J:$J,0),MATCH($B19&amp;$C19,'Smelter Look-up'!$J:$J,0)))</f>
        <v>#N/A</v>
      </c>
      <c r="X19" s="227">
        <f t="shared" ca="1" si="3"/>
        <v>0</v>
      </c>
      <c r="AB19" s="228" t="str">
        <f t="shared" si="4"/>
        <v/>
      </c>
    </row>
    <row r="20" spans="1:28" s="227" customFormat="1" ht="20.399999999999999">
      <c r="A20" s="181"/>
      <c r="B20" s="182" t="str">
        <f>IF(LEN(A20)=0,"",INDEX('Smelter Look-up'!$A:$A,MATCH($A20,'Smelter Look-up'!$E:$E,0)))</f>
        <v/>
      </c>
      <c r="C20" s="186" t="str">
        <f>IF(LEN(A20)=0,"",INDEX('Smelter Look-up'!$C:$C,MATCH($A20,'Smelter Look-up'!$E:$E,0)))</f>
        <v/>
      </c>
      <c r="D20" s="230"/>
      <c r="E20" s="182" t="str">
        <f ca="1">IF(ISERROR($V20),"",OFFSET('Smelter Look-up'!$D$4,$V20-4,0)&amp;"")</f>
        <v/>
      </c>
      <c r="F20" s="182" t="str">
        <f ca="1">IF(ISERROR($V20),"",OFFSET('Smelter Look-up'!$E$4,$V20-4,0))</f>
        <v/>
      </c>
      <c r="G20" s="182" t="str">
        <f ca="1">IF(C20=$X$4,IF(ISERROR($V20),"Enter smelter details","RMI"),IF(ISERROR($V20),"",OFFSET('Smelter Look-up'!$F$4,$V20-4,0)))</f>
        <v/>
      </c>
      <c r="H20" s="183" t="str">
        <f ca="1">IF(ISERROR($V20),"",OFFSET('Smelter Look-up'!$G$4,$V20-4,0))</f>
        <v/>
      </c>
      <c r="I20" s="184" t="str">
        <f ca="1">IF(ISERROR($V20),"",OFFSET('Smelter Look-up'!$H$4,$V20-4,0))</f>
        <v/>
      </c>
      <c r="J20" s="184" t="str">
        <f ca="1">IF(ISERROR($V20),"",OFFSET('Smelter Look-up'!$I$4,$V20-4,0))</f>
        <v/>
      </c>
      <c r="K20" s="224"/>
      <c r="L20" s="224"/>
      <c r="M20" s="224"/>
      <c r="N20" s="224"/>
      <c r="O20" s="224"/>
      <c r="P20" s="185"/>
      <c r="Q20" s="225"/>
      <c r="R20" s="182" t="str">
        <f ca="1">IF(ISERROR($V20),"",OFFSET('Smelter Look-up'!$C$4,$V20-4,0)&amp;"")</f>
        <v/>
      </c>
      <c r="S20" s="181" t="str">
        <f t="shared" ca="1" si="2"/>
        <v/>
      </c>
      <c r="T20" s="181" t="str">
        <f ca="1">IF(B20="","",IF(ISERROR(MATCH($J20,SorP!$B$1:$B$6226,0)),"",INDIRECT("'SorP'!$A$"&amp;MATCH($S20&amp;$J20,SorP!C:C,0))))</f>
        <v/>
      </c>
      <c r="U20" s="201"/>
      <c r="V20" s="226" t="e">
        <f>IF(C20="",NA(),IF(OR(C20="Smelter not listed",C20="Smelter not yet identified"),MATCH($B20&amp;$D20,'Smelter Look-up'!$J:$J,0),MATCH($B20&amp;$C20,'Smelter Look-up'!$J:$J,0)))</f>
        <v>#N/A</v>
      </c>
      <c r="X20" s="227">
        <f t="shared" ca="1" si="3"/>
        <v>0</v>
      </c>
      <c r="AB20" s="228" t="str">
        <f t="shared" si="4"/>
        <v/>
      </c>
    </row>
    <row r="21" spans="1:28" s="227" customFormat="1" ht="20.399999999999999">
      <c r="A21" s="181"/>
      <c r="B21" s="182" t="str">
        <f>IF(LEN(A21)=0,"",INDEX('Smelter Look-up'!$A:$A,MATCH($A21,'Smelter Look-up'!$E:$E,0)))</f>
        <v/>
      </c>
      <c r="C21" s="186" t="str">
        <f>IF(LEN(A21)=0,"",INDEX('Smelter Look-up'!$C:$C,MATCH($A21,'Smelter Look-up'!$E:$E,0)))</f>
        <v/>
      </c>
      <c r="D21" s="230"/>
      <c r="E21" s="182" t="str">
        <f ca="1">IF(ISERROR($V21),"",OFFSET('Smelter Look-up'!$D$4,$V21-4,0)&amp;"")</f>
        <v/>
      </c>
      <c r="F21" s="182" t="str">
        <f ca="1">IF(ISERROR($V21),"",OFFSET('Smelter Look-up'!$E$4,$V21-4,0))</f>
        <v/>
      </c>
      <c r="G21" s="182" t="str">
        <f ca="1">IF(C21=$X$4,IF(ISERROR($V21),"Enter smelter details","RMI"),IF(ISERROR($V21),"",OFFSET('Smelter Look-up'!$F$4,$V21-4,0)))</f>
        <v/>
      </c>
      <c r="H21" s="183" t="str">
        <f ca="1">IF(ISERROR($V21),"",OFFSET('Smelter Look-up'!$G$4,$V21-4,0))</f>
        <v/>
      </c>
      <c r="I21" s="184" t="str">
        <f ca="1">IF(ISERROR($V21),"",OFFSET('Smelter Look-up'!$H$4,$V21-4,0))</f>
        <v/>
      </c>
      <c r="J21" s="184" t="str">
        <f ca="1">IF(ISERROR($V21),"",OFFSET('Smelter Look-up'!$I$4,$V21-4,0))</f>
        <v/>
      </c>
      <c r="K21" s="224"/>
      <c r="L21" s="224"/>
      <c r="M21" s="224"/>
      <c r="N21" s="224"/>
      <c r="O21" s="224"/>
      <c r="P21" s="185"/>
      <c r="Q21" s="225"/>
      <c r="R21" s="182" t="str">
        <f ca="1">IF(ISERROR($V21),"",OFFSET('Smelter Look-up'!$C$4,$V21-4,0)&amp;"")</f>
        <v/>
      </c>
      <c r="S21" s="181" t="str">
        <f t="shared" ca="1" si="2"/>
        <v/>
      </c>
      <c r="T21" s="181" t="str">
        <f ca="1">IF(B21="","",IF(ISERROR(MATCH($J21,SorP!$B$1:$B$6226,0)),"",INDIRECT("'SorP'!$A$"&amp;MATCH($S21&amp;$J21,SorP!C:C,0))))</f>
        <v/>
      </c>
      <c r="U21" s="201"/>
      <c r="V21" s="226" t="e">
        <f>IF(C21="",NA(),IF(OR(C21="Smelter not listed",C21="Smelter not yet identified"),MATCH($B21&amp;$D21,'Smelter Look-up'!$J:$J,0),MATCH($B21&amp;$C21,'Smelter Look-up'!$J:$J,0)))</f>
        <v>#N/A</v>
      </c>
      <c r="X21" s="227">
        <f t="shared" ca="1" si="3"/>
        <v>0</v>
      </c>
      <c r="AB21" s="228" t="str">
        <f t="shared" si="4"/>
        <v/>
      </c>
    </row>
    <row r="22" spans="1:28" s="227" customFormat="1" ht="20.399999999999999">
      <c r="A22" s="181"/>
      <c r="B22" s="182" t="str">
        <f>IF(LEN(A22)=0,"",INDEX('Smelter Look-up'!$A:$A,MATCH($A22,'Smelter Look-up'!$E:$E,0)))</f>
        <v/>
      </c>
      <c r="C22" s="186" t="str">
        <f>IF(LEN(A22)=0,"",INDEX('Smelter Look-up'!$C:$C,MATCH($A22,'Smelter Look-up'!$E:$E,0)))</f>
        <v/>
      </c>
      <c r="D22" s="230"/>
      <c r="E22" s="182" t="str">
        <f ca="1">IF(ISERROR($V22),"",OFFSET('Smelter Look-up'!$D$4,$V22-4,0)&amp;"")</f>
        <v/>
      </c>
      <c r="F22" s="182" t="str">
        <f ca="1">IF(ISERROR($V22),"",OFFSET('Smelter Look-up'!$E$4,$V22-4,0))</f>
        <v/>
      </c>
      <c r="G22" s="182" t="str">
        <f ca="1">IF(C22=$X$4,IF(ISERROR($V22),"Enter smelter details","RMI"),IF(ISERROR($V22),"",OFFSET('Smelter Look-up'!$F$4,$V22-4,0)))</f>
        <v/>
      </c>
      <c r="H22" s="183" t="str">
        <f ca="1">IF(ISERROR($V22),"",OFFSET('Smelter Look-up'!$G$4,$V22-4,0))</f>
        <v/>
      </c>
      <c r="I22" s="184" t="str">
        <f ca="1">IF(ISERROR($V22),"",OFFSET('Smelter Look-up'!$H$4,$V22-4,0))</f>
        <v/>
      </c>
      <c r="J22" s="184" t="str">
        <f ca="1">IF(ISERROR($V22),"",OFFSET('Smelter Look-up'!$I$4,$V22-4,0))</f>
        <v/>
      </c>
      <c r="K22" s="224"/>
      <c r="L22" s="224"/>
      <c r="M22" s="224"/>
      <c r="N22" s="224"/>
      <c r="O22" s="224"/>
      <c r="P22" s="185"/>
      <c r="Q22" s="225"/>
      <c r="R22" s="182" t="str">
        <f ca="1">IF(ISERROR($V22),"",OFFSET('Smelter Look-up'!$C$4,$V22-4,0)&amp;"")</f>
        <v/>
      </c>
      <c r="S22" s="181" t="str">
        <f t="shared" ca="1" si="2"/>
        <v/>
      </c>
      <c r="T22" s="181" t="str">
        <f ca="1">IF(B22="","",IF(ISERROR(MATCH($J22,SorP!$B$1:$B$6226,0)),"",INDIRECT("'SorP'!$A$"&amp;MATCH($S22&amp;$J22,SorP!C:C,0))))</f>
        <v/>
      </c>
      <c r="U22" s="201"/>
      <c r="V22" s="226" t="e">
        <f>IF(C22="",NA(),IF(OR(C22="Smelter not listed",C22="Smelter not yet identified"),MATCH($B22&amp;$D22,'Smelter Look-up'!$J:$J,0),MATCH($B22&amp;$C22,'Smelter Look-up'!$J:$J,0)))</f>
        <v>#N/A</v>
      </c>
      <c r="X22" s="227">
        <f t="shared" ca="1" si="3"/>
        <v>0</v>
      </c>
      <c r="AB22" s="228" t="str">
        <f t="shared" si="4"/>
        <v/>
      </c>
    </row>
    <row r="23" spans="1:28" s="227" customFormat="1" ht="20.399999999999999">
      <c r="A23" s="181"/>
      <c r="B23" s="182" t="str">
        <f>IF(LEN(A23)=0,"",INDEX('Smelter Look-up'!$A:$A,MATCH($A23,'Smelter Look-up'!$E:$E,0)))</f>
        <v/>
      </c>
      <c r="C23" s="186" t="str">
        <f>IF(LEN(A23)=0,"",INDEX('Smelter Look-up'!$C:$C,MATCH($A23,'Smelter Look-up'!$E:$E,0)))</f>
        <v/>
      </c>
      <c r="D23" s="230"/>
      <c r="E23" s="182" t="str">
        <f ca="1">IF(ISERROR($V23),"",OFFSET('Smelter Look-up'!$D$4,$V23-4,0)&amp;"")</f>
        <v/>
      </c>
      <c r="F23" s="182" t="str">
        <f ca="1">IF(ISERROR($V23),"",OFFSET('Smelter Look-up'!$E$4,$V23-4,0))</f>
        <v/>
      </c>
      <c r="G23" s="182" t="str">
        <f ca="1">IF(C23=$X$4,IF(ISERROR($V23),"Enter smelter details","RMI"),IF(ISERROR($V23),"",OFFSET('Smelter Look-up'!$F$4,$V23-4,0)))</f>
        <v/>
      </c>
      <c r="H23" s="183" t="str">
        <f ca="1">IF(ISERROR($V23),"",OFFSET('Smelter Look-up'!$G$4,$V23-4,0))</f>
        <v/>
      </c>
      <c r="I23" s="184" t="str">
        <f ca="1">IF(ISERROR($V23),"",OFFSET('Smelter Look-up'!$H$4,$V23-4,0))</f>
        <v/>
      </c>
      <c r="J23" s="184" t="str">
        <f ca="1">IF(ISERROR($V23),"",OFFSET('Smelter Look-up'!$I$4,$V23-4,0))</f>
        <v/>
      </c>
      <c r="K23" s="224"/>
      <c r="L23" s="224"/>
      <c r="M23" s="224"/>
      <c r="N23" s="224"/>
      <c r="O23" s="224"/>
      <c r="P23" s="185"/>
      <c r="Q23" s="225"/>
      <c r="R23" s="182" t="str">
        <f ca="1">IF(ISERROR($V23),"",OFFSET('Smelter Look-up'!$C$4,$V23-4,0)&amp;"")</f>
        <v/>
      </c>
      <c r="S23" s="181" t="str">
        <f t="shared" ca="1" si="2"/>
        <v/>
      </c>
      <c r="T23" s="181" t="str">
        <f ca="1">IF(B23="","",IF(ISERROR(MATCH($J23,SorP!$B$1:$B$6226,0)),"",INDIRECT("'SorP'!$A$"&amp;MATCH($S23&amp;$J23,SorP!C:C,0))))</f>
        <v/>
      </c>
      <c r="U23" s="201"/>
      <c r="V23" s="226" t="e">
        <f>IF(C23="",NA(),IF(OR(C23="Smelter not listed",C23="Smelter not yet identified"),MATCH($B23&amp;$D23,'Smelter Look-up'!$J:$J,0),MATCH($B23&amp;$C23,'Smelter Look-up'!$J:$J,0)))</f>
        <v>#N/A</v>
      </c>
      <c r="X23" s="227">
        <f t="shared" ca="1" si="3"/>
        <v>0</v>
      </c>
      <c r="AB23" s="228" t="str">
        <f t="shared" si="4"/>
        <v/>
      </c>
    </row>
    <row r="24" spans="1:28" s="227" customFormat="1" ht="20.399999999999999">
      <c r="A24" s="181"/>
      <c r="B24" s="182" t="str">
        <f>IF(LEN(A24)=0,"",INDEX('Smelter Look-up'!$A:$A,MATCH($A24,'Smelter Look-up'!$E:$E,0)))</f>
        <v/>
      </c>
      <c r="C24" s="186" t="str">
        <f>IF(LEN(A24)=0,"",INDEX('Smelter Look-up'!$C:$C,MATCH($A24,'Smelter Look-up'!$E:$E,0)))</f>
        <v/>
      </c>
      <c r="D24" s="230"/>
      <c r="E24" s="182" t="str">
        <f ca="1">IF(ISERROR($V24),"",OFFSET('Smelter Look-up'!$D$4,$V24-4,0)&amp;"")</f>
        <v/>
      </c>
      <c r="F24" s="182" t="str">
        <f ca="1">IF(ISERROR($V24),"",OFFSET('Smelter Look-up'!$E$4,$V24-4,0))</f>
        <v/>
      </c>
      <c r="G24" s="182" t="str">
        <f ca="1">IF(C24=$X$4,IF(ISERROR($V24),"Enter smelter details","RMI"),IF(ISERROR($V24),"",OFFSET('Smelter Look-up'!$F$4,$V24-4,0)))</f>
        <v/>
      </c>
      <c r="H24" s="183" t="str">
        <f ca="1">IF(ISERROR($V24),"",OFFSET('Smelter Look-up'!$G$4,$V24-4,0))</f>
        <v/>
      </c>
      <c r="I24" s="184" t="str">
        <f ca="1">IF(ISERROR($V24),"",OFFSET('Smelter Look-up'!$H$4,$V24-4,0))</f>
        <v/>
      </c>
      <c r="J24" s="184" t="str">
        <f ca="1">IF(ISERROR($V24),"",OFFSET('Smelter Look-up'!$I$4,$V24-4,0))</f>
        <v/>
      </c>
      <c r="K24" s="224"/>
      <c r="L24" s="224"/>
      <c r="M24" s="224"/>
      <c r="N24" s="224"/>
      <c r="O24" s="224"/>
      <c r="P24" s="185"/>
      <c r="Q24" s="225"/>
      <c r="R24" s="182" t="str">
        <f ca="1">IF(ISERROR($V24),"",OFFSET('Smelter Look-up'!$C$4,$V24-4,0)&amp;"")</f>
        <v/>
      </c>
      <c r="S24" s="181" t="str">
        <f t="shared" ca="1" si="2"/>
        <v/>
      </c>
      <c r="T24" s="181" t="str">
        <f ca="1">IF(B24="","",IF(ISERROR(MATCH($J24,SorP!$B$1:$B$6226,0)),"",INDIRECT("'SorP'!$A$"&amp;MATCH($S24&amp;$J24,SorP!C:C,0))))</f>
        <v/>
      </c>
      <c r="U24" s="201"/>
      <c r="V24" s="226" t="e">
        <f>IF(C24="",NA(),IF(OR(C24="Smelter not listed",C24="Smelter not yet identified"),MATCH($B24&amp;$D24,'Smelter Look-up'!$J:$J,0),MATCH($B24&amp;$C24,'Smelter Look-up'!$J:$J,0)))</f>
        <v>#N/A</v>
      </c>
      <c r="X24" s="227">
        <f t="shared" ca="1" si="3"/>
        <v>0</v>
      </c>
      <c r="AB24" s="228" t="str">
        <f t="shared" si="4"/>
        <v/>
      </c>
    </row>
    <row r="25" spans="1:28" s="227" customFormat="1" ht="20.399999999999999">
      <c r="A25" s="181"/>
      <c r="B25" s="182" t="str">
        <f>IF(LEN(A25)=0,"",INDEX('Smelter Look-up'!$A:$A,MATCH($A25,'Smelter Look-up'!$E:$E,0)))</f>
        <v/>
      </c>
      <c r="C25" s="186" t="str">
        <f>IF(LEN(A25)=0,"",INDEX('Smelter Look-up'!$C:$C,MATCH($A25,'Smelter Look-up'!$E:$E,0)))</f>
        <v/>
      </c>
      <c r="D25" s="230"/>
      <c r="E25" s="182" t="str">
        <f ca="1">IF(ISERROR($V25),"",OFFSET('Smelter Look-up'!$D$4,$V25-4,0)&amp;"")</f>
        <v/>
      </c>
      <c r="F25" s="182" t="str">
        <f ca="1">IF(ISERROR($V25),"",OFFSET('Smelter Look-up'!$E$4,$V25-4,0))</f>
        <v/>
      </c>
      <c r="G25" s="182" t="str">
        <f ca="1">IF(C25=$X$4,IF(ISERROR($V25),"Enter smelter details","RMI"),IF(ISERROR($V25),"",OFFSET('Smelter Look-up'!$F$4,$V25-4,0)))</f>
        <v/>
      </c>
      <c r="H25" s="183" t="str">
        <f ca="1">IF(ISERROR($V25),"",OFFSET('Smelter Look-up'!$G$4,$V25-4,0))</f>
        <v/>
      </c>
      <c r="I25" s="184" t="str">
        <f ca="1">IF(ISERROR($V25),"",OFFSET('Smelter Look-up'!$H$4,$V25-4,0))</f>
        <v/>
      </c>
      <c r="J25" s="184" t="str">
        <f ca="1">IF(ISERROR($V25),"",OFFSET('Smelter Look-up'!$I$4,$V25-4,0))</f>
        <v/>
      </c>
      <c r="K25" s="224"/>
      <c r="L25" s="224"/>
      <c r="M25" s="224"/>
      <c r="N25" s="224"/>
      <c r="O25" s="224"/>
      <c r="P25" s="185"/>
      <c r="Q25" s="225"/>
      <c r="R25" s="182" t="str">
        <f ca="1">IF(ISERROR($V25),"",OFFSET('Smelter Look-up'!$C$4,$V25-4,0)&amp;"")</f>
        <v/>
      </c>
      <c r="S25" s="181" t="str">
        <f t="shared" ca="1" si="2"/>
        <v/>
      </c>
      <c r="T25" s="181" t="str">
        <f ca="1">IF(B25="","",IF(ISERROR(MATCH($J25,SorP!$B$1:$B$6226,0)),"",INDIRECT("'SorP'!$A$"&amp;MATCH($S25&amp;$J25,SorP!C:C,0))))</f>
        <v/>
      </c>
      <c r="U25" s="201"/>
      <c r="V25" s="226" t="e">
        <f>IF(C25="",NA(),IF(OR(C25="Smelter not listed",C25="Smelter not yet identified"),MATCH($B25&amp;$D25,'Smelter Look-up'!$J:$J,0),MATCH($B25&amp;$C25,'Smelter Look-up'!$J:$J,0)))</f>
        <v>#N/A</v>
      </c>
      <c r="X25" s="227">
        <f t="shared" ca="1" si="3"/>
        <v>0</v>
      </c>
      <c r="AB25" s="228" t="str">
        <f t="shared" si="4"/>
        <v/>
      </c>
    </row>
    <row r="26" spans="1:28" s="227" customFormat="1" ht="20.399999999999999">
      <c r="A26" s="181"/>
      <c r="B26" s="182" t="str">
        <f>IF(LEN(A26)=0,"",INDEX('Smelter Look-up'!$A:$A,MATCH($A26,'Smelter Look-up'!$E:$E,0)))</f>
        <v/>
      </c>
      <c r="C26" s="186" t="str">
        <f>IF(LEN(A26)=0,"",INDEX('Smelter Look-up'!$C:$C,MATCH($A26,'Smelter Look-up'!$E:$E,0)))</f>
        <v/>
      </c>
      <c r="D26" s="230"/>
      <c r="E26" s="182" t="str">
        <f ca="1">IF(ISERROR($V26),"",OFFSET('Smelter Look-up'!$D$4,$V26-4,0)&amp;"")</f>
        <v/>
      </c>
      <c r="F26" s="182" t="str">
        <f ca="1">IF(ISERROR($V26),"",OFFSET('Smelter Look-up'!$E$4,$V26-4,0))</f>
        <v/>
      </c>
      <c r="G26" s="182" t="str">
        <f ca="1">IF(C26=$X$4,IF(ISERROR($V26),"Enter smelter details","RMI"),IF(ISERROR($V26),"",OFFSET('Smelter Look-up'!$F$4,$V26-4,0)))</f>
        <v/>
      </c>
      <c r="H26" s="183" t="str">
        <f ca="1">IF(ISERROR($V26),"",OFFSET('Smelter Look-up'!$G$4,$V26-4,0))</f>
        <v/>
      </c>
      <c r="I26" s="184" t="str">
        <f ca="1">IF(ISERROR($V26),"",OFFSET('Smelter Look-up'!$H$4,$V26-4,0))</f>
        <v/>
      </c>
      <c r="J26" s="184" t="str">
        <f ca="1">IF(ISERROR($V26),"",OFFSET('Smelter Look-up'!$I$4,$V26-4,0))</f>
        <v/>
      </c>
      <c r="K26" s="224"/>
      <c r="L26" s="224"/>
      <c r="M26" s="224"/>
      <c r="N26" s="224"/>
      <c r="O26" s="224"/>
      <c r="P26" s="185"/>
      <c r="Q26" s="225"/>
      <c r="R26" s="182" t="str">
        <f ca="1">IF(ISERROR($V26),"",OFFSET('Smelter Look-up'!$C$4,$V26-4,0)&amp;"")</f>
        <v/>
      </c>
      <c r="S26" s="181" t="str">
        <f t="shared" ca="1" si="2"/>
        <v/>
      </c>
      <c r="T26" s="181" t="str">
        <f ca="1">IF(B26="","",IF(ISERROR(MATCH($J26,SorP!$B$1:$B$6226,0)),"",INDIRECT("'SorP'!$A$"&amp;MATCH($S26&amp;$J26,SorP!C:C,0))))</f>
        <v/>
      </c>
      <c r="U26" s="201"/>
      <c r="V26" s="226" t="e">
        <f>IF(C26="",NA(),IF(OR(C26="Smelter not listed",C26="Smelter not yet identified"),MATCH($B26&amp;$D26,'Smelter Look-up'!$J:$J,0),MATCH($B26&amp;$C26,'Smelter Look-up'!$J:$J,0)))</f>
        <v>#N/A</v>
      </c>
      <c r="X26" s="227">
        <f t="shared" ca="1" si="3"/>
        <v>0</v>
      </c>
      <c r="AB26" s="228" t="str">
        <f t="shared" si="4"/>
        <v/>
      </c>
    </row>
    <row r="27" spans="1:28" s="227" customFormat="1" ht="20.399999999999999">
      <c r="A27" s="181"/>
      <c r="B27" s="182" t="str">
        <f>IF(LEN(A27)=0,"",INDEX('Smelter Look-up'!$A:$A,MATCH($A27,'Smelter Look-up'!$E:$E,0)))</f>
        <v/>
      </c>
      <c r="C27" s="186" t="str">
        <f>IF(LEN(A27)=0,"",INDEX('Smelter Look-up'!$C:$C,MATCH($A27,'Smelter Look-up'!$E:$E,0)))</f>
        <v/>
      </c>
      <c r="D27" s="230"/>
      <c r="E27" s="182" t="str">
        <f ca="1">IF(ISERROR($V27),"",OFFSET('Smelter Look-up'!$D$4,$V27-4,0)&amp;"")</f>
        <v/>
      </c>
      <c r="F27" s="182" t="str">
        <f ca="1">IF(ISERROR($V27),"",OFFSET('Smelter Look-up'!$E$4,$V27-4,0))</f>
        <v/>
      </c>
      <c r="G27" s="182" t="str">
        <f ca="1">IF(C27=$X$4,IF(ISERROR($V27),"Enter smelter details","RMI"),IF(ISERROR($V27),"",OFFSET('Smelter Look-up'!$F$4,$V27-4,0)))</f>
        <v/>
      </c>
      <c r="H27" s="183" t="str">
        <f ca="1">IF(ISERROR($V27),"",OFFSET('Smelter Look-up'!$G$4,$V27-4,0))</f>
        <v/>
      </c>
      <c r="I27" s="184" t="str">
        <f ca="1">IF(ISERROR($V27),"",OFFSET('Smelter Look-up'!$H$4,$V27-4,0))</f>
        <v/>
      </c>
      <c r="J27" s="184" t="str">
        <f ca="1">IF(ISERROR($V27),"",OFFSET('Smelter Look-up'!$I$4,$V27-4,0))</f>
        <v/>
      </c>
      <c r="K27" s="224"/>
      <c r="L27" s="224"/>
      <c r="M27" s="224"/>
      <c r="N27" s="224"/>
      <c r="O27" s="224"/>
      <c r="P27" s="185"/>
      <c r="Q27" s="225"/>
      <c r="R27" s="182" t="str">
        <f ca="1">IF(ISERROR($V27),"",OFFSET('Smelter Look-up'!$C$4,$V27-4,0)&amp;"")</f>
        <v/>
      </c>
      <c r="S27" s="181" t="str">
        <f t="shared" ca="1" si="2"/>
        <v/>
      </c>
      <c r="T27" s="181" t="str">
        <f ca="1">IF(B27="","",IF(ISERROR(MATCH($J27,SorP!$B$1:$B$6226,0)),"",INDIRECT("'SorP'!$A$"&amp;MATCH($S27&amp;$J27,SorP!C:C,0))))</f>
        <v/>
      </c>
      <c r="U27" s="201"/>
      <c r="V27" s="226" t="e">
        <f>IF(C27="",NA(),IF(OR(C27="Smelter not listed",C27="Smelter not yet identified"),MATCH($B27&amp;$D27,'Smelter Look-up'!$J:$J,0),MATCH($B27&amp;$C27,'Smelter Look-up'!$J:$J,0)))</f>
        <v>#N/A</v>
      </c>
      <c r="X27" s="227">
        <f t="shared" ca="1" si="3"/>
        <v>0</v>
      </c>
      <c r="AB27" s="228" t="str">
        <f t="shared" si="4"/>
        <v/>
      </c>
    </row>
    <row r="28" spans="1:28" s="227" customFormat="1" ht="20.399999999999999">
      <c r="A28" s="181"/>
      <c r="B28" s="182" t="str">
        <f>IF(LEN(A28)=0,"",INDEX('Smelter Look-up'!$A:$A,MATCH($A28,'Smelter Look-up'!$E:$E,0)))</f>
        <v/>
      </c>
      <c r="C28" s="186" t="str">
        <f>IF(LEN(A28)=0,"",INDEX('Smelter Look-up'!$C:$C,MATCH($A28,'Smelter Look-up'!$E:$E,0)))</f>
        <v/>
      </c>
      <c r="D28" s="230"/>
      <c r="E28" s="182" t="str">
        <f ca="1">IF(ISERROR($V28),"",OFFSET('Smelter Look-up'!$D$4,$V28-4,0)&amp;"")</f>
        <v/>
      </c>
      <c r="F28" s="182" t="str">
        <f ca="1">IF(ISERROR($V28),"",OFFSET('Smelter Look-up'!$E$4,$V28-4,0))</f>
        <v/>
      </c>
      <c r="G28" s="182" t="str">
        <f ca="1">IF(C28=$X$4,IF(ISERROR($V28),"Enter smelter details","RMI"),IF(ISERROR($V28),"",OFFSET('Smelter Look-up'!$F$4,$V28-4,0)))</f>
        <v/>
      </c>
      <c r="H28" s="183" t="str">
        <f ca="1">IF(ISERROR($V28),"",OFFSET('Smelter Look-up'!$G$4,$V28-4,0))</f>
        <v/>
      </c>
      <c r="I28" s="184" t="str">
        <f ca="1">IF(ISERROR($V28),"",OFFSET('Smelter Look-up'!$H$4,$V28-4,0))</f>
        <v/>
      </c>
      <c r="J28" s="184" t="str">
        <f ca="1">IF(ISERROR($V28),"",OFFSET('Smelter Look-up'!$I$4,$V28-4,0))</f>
        <v/>
      </c>
      <c r="K28" s="224"/>
      <c r="L28" s="224"/>
      <c r="M28" s="224"/>
      <c r="N28" s="224"/>
      <c r="O28" s="224"/>
      <c r="P28" s="185"/>
      <c r="Q28" s="225"/>
      <c r="R28" s="182" t="str">
        <f ca="1">IF(ISERROR($V28),"",OFFSET('Smelter Look-up'!$C$4,$V28-4,0)&amp;"")</f>
        <v/>
      </c>
      <c r="S28" s="181" t="str">
        <f t="shared" ca="1" si="2"/>
        <v/>
      </c>
      <c r="T28" s="181" t="str">
        <f ca="1">IF(B28="","",IF(ISERROR(MATCH($J28,SorP!$B$1:$B$6226,0)),"",INDIRECT("'SorP'!$A$"&amp;MATCH($S28&amp;$J28,SorP!C:C,0))))</f>
        <v/>
      </c>
      <c r="U28" s="201"/>
      <c r="V28" s="226" t="e">
        <f>IF(C28="",NA(),IF(OR(C28="Smelter not listed",C28="Smelter not yet identified"),MATCH($B28&amp;$D28,'Smelter Look-up'!$J:$J,0),MATCH($B28&amp;$C28,'Smelter Look-up'!$J:$J,0)))</f>
        <v>#N/A</v>
      </c>
      <c r="X28" s="227">
        <f t="shared" ca="1" si="3"/>
        <v>0</v>
      </c>
      <c r="AB28" s="228" t="str">
        <f t="shared" si="4"/>
        <v/>
      </c>
    </row>
    <row r="29" spans="1:28" s="227" customFormat="1" ht="20.399999999999999">
      <c r="A29" s="181"/>
      <c r="B29" s="182" t="str">
        <f>IF(LEN(A29)=0,"",INDEX('Smelter Look-up'!$A:$A,MATCH($A29,'Smelter Look-up'!$E:$E,0)))</f>
        <v/>
      </c>
      <c r="C29" s="186" t="str">
        <f>IF(LEN(A29)=0,"",INDEX('Smelter Look-up'!$C:$C,MATCH($A29,'Smelter Look-up'!$E:$E,0)))</f>
        <v/>
      </c>
      <c r="D29" s="230"/>
      <c r="E29" s="182" t="str">
        <f ca="1">IF(ISERROR($V29),"",OFFSET('Smelter Look-up'!$D$4,$V29-4,0)&amp;"")</f>
        <v/>
      </c>
      <c r="F29" s="182" t="str">
        <f ca="1">IF(ISERROR($V29),"",OFFSET('Smelter Look-up'!$E$4,$V29-4,0))</f>
        <v/>
      </c>
      <c r="G29" s="182" t="str">
        <f ca="1">IF(C29=$X$4,IF(ISERROR($V29),"Enter smelter details","RMI"),IF(ISERROR($V29),"",OFFSET('Smelter Look-up'!$F$4,$V29-4,0)))</f>
        <v/>
      </c>
      <c r="H29" s="183" t="str">
        <f ca="1">IF(ISERROR($V29),"",OFFSET('Smelter Look-up'!$G$4,$V29-4,0))</f>
        <v/>
      </c>
      <c r="I29" s="184" t="str">
        <f ca="1">IF(ISERROR($V29),"",OFFSET('Smelter Look-up'!$H$4,$V29-4,0))</f>
        <v/>
      </c>
      <c r="J29" s="184" t="str">
        <f ca="1">IF(ISERROR($V29),"",OFFSET('Smelter Look-up'!$I$4,$V29-4,0))</f>
        <v/>
      </c>
      <c r="K29" s="224"/>
      <c r="L29" s="224"/>
      <c r="M29" s="224"/>
      <c r="N29" s="224"/>
      <c r="O29" s="224"/>
      <c r="P29" s="185"/>
      <c r="Q29" s="225"/>
      <c r="R29" s="182" t="str">
        <f ca="1">IF(ISERROR($V29),"",OFFSET('Smelter Look-up'!$C$4,$V29-4,0)&amp;"")</f>
        <v/>
      </c>
      <c r="S29" s="181" t="str">
        <f t="shared" ca="1" si="2"/>
        <v/>
      </c>
      <c r="T29" s="181" t="str">
        <f ca="1">IF(B29="","",IF(ISERROR(MATCH($J29,SorP!$B$1:$B$6226,0)),"",INDIRECT("'SorP'!$A$"&amp;MATCH($S29&amp;$J29,SorP!C:C,0))))</f>
        <v/>
      </c>
      <c r="U29" s="201"/>
      <c r="V29" s="226" t="e">
        <f>IF(C29="",NA(),IF(OR(C29="Smelter not listed",C29="Smelter not yet identified"),MATCH($B29&amp;$D29,'Smelter Look-up'!$J:$J,0),MATCH($B29&amp;$C29,'Smelter Look-up'!$J:$J,0)))</f>
        <v>#N/A</v>
      </c>
      <c r="X29" s="227">
        <f t="shared" ca="1" si="3"/>
        <v>0</v>
      </c>
      <c r="AB29" s="228" t="str">
        <f t="shared" si="4"/>
        <v/>
      </c>
    </row>
    <row r="30" spans="1:28" s="227" customFormat="1" ht="20.399999999999999">
      <c r="A30" s="181"/>
      <c r="B30" s="182" t="str">
        <f>IF(LEN(A30)=0,"",INDEX('Smelter Look-up'!$A:$A,MATCH($A30,'Smelter Look-up'!$E:$E,0)))</f>
        <v/>
      </c>
      <c r="C30" s="186" t="str">
        <f>IF(LEN(A30)=0,"",INDEX('Smelter Look-up'!$C:$C,MATCH($A30,'Smelter Look-up'!$E:$E,0)))</f>
        <v/>
      </c>
      <c r="D30" s="230"/>
      <c r="E30" s="182" t="str">
        <f ca="1">IF(ISERROR($V30),"",OFFSET('Smelter Look-up'!$D$4,$V30-4,0)&amp;"")</f>
        <v/>
      </c>
      <c r="F30" s="182" t="str">
        <f ca="1">IF(ISERROR($V30),"",OFFSET('Smelter Look-up'!$E$4,$V30-4,0))</f>
        <v/>
      </c>
      <c r="G30" s="182" t="str">
        <f ca="1">IF(C30=$X$4,IF(ISERROR($V30),"Enter smelter details","RMI"),IF(ISERROR($V30),"",OFFSET('Smelter Look-up'!$F$4,$V30-4,0)))</f>
        <v/>
      </c>
      <c r="H30" s="183" t="str">
        <f ca="1">IF(ISERROR($V30),"",OFFSET('Smelter Look-up'!$G$4,$V30-4,0))</f>
        <v/>
      </c>
      <c r="I30" s="184" t="str">
        <f ca="1">IF(ISERROR($V30),"",OFFSET('Smelter Look-up'!$H$4,$V30-4,0))</f>
        <v/>
      </c>
      <c r="J30" s="184" t="str">
        <f ca="1">IF(ISERROR($V30),"",OFFSET('Smelter Look-up'!$I$4,$V30-4,0))</f>
        <v/>
      </c>
      <c r="K30" s="224"/>
      <c r="L30" s="224"/>
      <c r="M30" s="224"/>
      <c r="N30" s="224"/>
      <c r="O30" s="224"/>
      <c r="P30" s="185"/>
      <c r="Q30" s="225"/>
      <c r="R30" s="182" t="str">
        <f ca="1">IF(ISERROR($V30),"",OFFSET('Smelter Look-up'!$C$4,$V30-4,0)&amp;"")</f>
        <v/>
      </c>
      <c r="S30" s="181" t="str">
        <f t="shared" ca="1" si="2"/>
        <v/>
      </c>
      <c r="T30" s="181" t="str">
        <f ca="1">IF(B30="","",IF(ISERROR(MATCH($J30,SorP!$B$1:$B$6226,0)),"",INDIRECT("'SorP'!$A$"&amp;MATCH($S30&amp;$J30,SorP!C:C,0))))</f>
        <v/>
      </c>
      <c r="U30" s="201"/>
      <c r="V30" s="226" t="e">
        <f>IF(C30="",NA(),IF(OR(C30="Smelter not listed",C30="Smelter not yet identified"),MATCH($B30&amp;$D30,'Smelter Look-up'!$J:$J,0),MATCH($B30&amp;$C30,'Smelter Look-up'!$J:$J,0)))</f>
        <v>#N/A</v>
      </c>
      <c r="X30" s="227">
        <f t="shared" ca="1" si="3"/>
        <v>0</v>
      </c>
      <c r="AB30" s="228" t="str">
        <f t="shared" si="4"/>
        <v/>
      </c>
    </row>
    <row r="31" spans="1:28" s="227" customFormat="1" ht="20.399999999999999">
      <c r="A31" s="181"/>
      <c r="B31" s="182" t="str">
        <f>IF(LEN(A31)=0,"",INDEX('Smelter Look-up'!$A:$A,MATCH($A31,'Smelter Look-up'!$E:$E,0)))</f>
        <v/>
      </c>
      <c r="C31" s="186" t="str">
        <f>IF(LEN(A31)=0,"",INDEX('Smelter Look-up'!$C:$C,MATCH($A31,'Smelter Look-up'!$E:$E,0)))</f>
        <v/>
      </c>
      <c r="D31" s="230"/>
      <c r="E31" s="182" t="str">
        <f ca="1">IF(ISERROR($V31),"",OFFSET('Smelter Look-up'!$D$4,$V31-4,0)&amp;"")</f>
        <v/>
      </c>
      <c r="F31" s="182" t="str">
        <f ca="1">IF(ISERROR($V31),"",OFFSET('Smelter Look-up'!$E$4,$V31-4,0))</f>
        <v/>
      </c>
      <c r="G31" s="182" t="str">
        <f ca="1">IF(C31=$X$4,IF(ISERROR($V31),"Enter smelter details","RMI"),IF(ISERROR($V31),"",OFFSET('Smelter Look-up'!$F$4,$V31-4,0)))</f>
        <v/>
      </c>
      <c r="H31" s="183" t="str">
        <f ca="1">IF(ISERROR($V31),"",OFFSET('Smelter Look-up'!$G$4,$V31-4,0))</f>
        <v/>
      </c>
      <c r="I31" s="184" t="str">
        <f ca="1">IF(ISERROR($V31),"",OFFSET('Smelter Look-up'!$H$4,$V31-4,0))</f>
        <v/>
      </c>
      <c r="J31" s="184" t="str">
        <f ca="1">IF(ISERROR($V31),"",OFFSET('Smelter Look-up'!$I$4,$V31-4,0))</f>
        <v/>
      </c>
      <c r="K31" s="224"/>
      <c r="L31" s="224"/>
      <c r="M31" s="224"/>
      <c r="N31" s="224"/>
      <c r="O31" s="224"/>
      <c r="P31" s="185"/>
      <c r="Q31" s="225"/>
      <c r="R31" s="182" t="str">
        <f ca="1">IF(ISERROR($V31),"",OFFSET('Smelter Look-up'!$C$4,$V31-4,0)&amp;"")</f>
        <v/>
      </c>
      <c r="S31" s="181" t="str">
        <f t="shared" ca="1" si="2"/>
        <v/>
      </c>
      <c r="T31" s="181" t="str">
        <f ca="1">IF(B31="","",IF(ISERROR(MATCH($J31,SorP!$B$1:$B$6226,0)),"",INDIRECT("'SorP'!$A$"&amp;MATCH($S31&amp;$J31,SorP!C:C,0))))</f>
        <v/>
      </c>
      <c r="U31" s="201"/>
      <c r="V31" s="226" t="e">
        <f>IF(C31="",NA(),IF(OR(C31="Smelter not listed",C31="Smelter not yet identified"),MATCH($B31&amp;$D31,'Smelter Look-up'!$J:$J,0),MATCH($B31&amp;$C31,'Smelter Look-up'!$J:$J,0)))</f>
        <v>#N/A</v>
      </c>
      <c r="X31" s="227">
        <f t="shared" ca="1" si="3"/>
        <v>0</v>
      </c>
      <c r="AB31" s="228" t="str">
        <f t="shared" si="4"/>
        <v/>
      </c>
    </row>
    <row r="32" spans="1:28" s="227" customFormat="1" ht="20.399999999999999">
      <c r="A32" s="181"/>
      <c r="B32" s="182" t="str">
        <f>IF(LEN(A32)=0,"",INDEX('Smelter Look-up'!$A:$A,MATCH($A32,'Smelter Look-up'!$E:$E,0)))</f>
        <v/>
      </c>
      <c r="C32" s="186" t="str">
        <f>IF(LEN(A32)=0,"",INDEX('Smelter Look-up'!$C:$C,MATCH($A32,'Smelter Look-up'!$E:$E,0)))</f>
        <v/>
      </c>
      <c r="D32" s="230"/>
      <c r="E32" s="182" t="str">
        <f ca="1">IF(ISERROR($V32),"",OFFSET('Smelter Look-up'!$D$4,$V32-4,0)&amp;"")</f>
        <v/>
      </c>
      <c r="F32" s="182" t="str">
        <f ca="1">IF(ISERROR($V32),"",OFFSET('Smelter Look-up'!$E$4,$V32-4,0))</f>
        <v/>
      </c>
      <c r="G32" s="182" t="str">
        <f ca="1">IF(C32=$X$4,IF(ISERROR($V32),"Enter smelter details","RMI"),IF(ISERROR($V32),"",OFFSET('Smelter Look-up'!$F$4,$V32-4,0)))</f>
        <v/>
      </c>
      <c r="H32" s="183" t="str">
        <f ca="1">IF(ISERROR($V32),"",OFFSET('Smelter Look-up'!$G$4,$V32-4,0))</f>
        <v/>
      </c>
      <c r="I32" s="184" t="str">
        <f ca="1">IF(ISERROR($V32),"",OFFSET('Smelter Look-up'!$H$4,$V32-4,0))</f>
        <v/>
      </c>
      <c r="J32" s="184" t="str">
        <f ca="1">IF(ISERROR($V32),"",OFFSET('Smelter Look-up'!$I$4,$V32-4,0))</f>
        <v/>
      </c>
      <c r="K32" s="224"/>
      <c r="L32" s="224"/>
      <c r="M32" s="224"/>
      <c r="N32" s="224"/>
      <c r="O32" s="224"/>
      <c r="P32" s="185"/>
      <c r="Q32" s="225"/>
      <c r="R32" s="182" t="str">
        <f ca="1">IF(ISERROR($V32),"",OFFSET('Smelter Look-up'!$C$4,$V32-4,0)&amp;"")</f>
        <v/>
      </c>
      <c r="S32" s="181" t="str">
        <f t="shared" ca="1" si="2"/>
        <v/>
      </c>
      <c r="T32" s="181" t="str">
        <f ca="1">IF(B32="","",IF(ISERROR(MATCH($J32,SorP!$B$1:$B$6226,0)),"",INDIRECT("'SorP'!$A$"&amp;MATCH($S32&amp;$J32,SorP!C:C,0))))</f>
        <v/>
      </c>
      <c r="U32" s="201"/>
      <c r="V32" s="226" t="e">
        <f>IF(C32="",NA(),IF(OR(C32="Smelter not listed",C32="Smelter not yet identified"),MATCH($B32&amp;$D32,'Smelter Look-up'!$J:$J,0),MATCH($B32&amp;$C32,'Smelter Look-up'!$J:$J,0)))</f>
        <v>#N/A</v>
      </c>
      <c r="X32" s="227">
        <f t="shared" ca="1" si="3"/>
        <v>0</v>
      </c>
      <c r="AB32" s="228" t="str">
        <f t="shared" si="4"/>
        <v/>
      </c>
    </row>
    <row r="33" spans="1:28" s="227" customFormat="1" ht="20.399999999999999">
      <c r="A33" s="181"/>
      <c r="B33" s="182" t="str">
        <f>IF(LEN(A33)=0,"",INDEX('Smelter Look-up'!$A:$A,MATCH($A33,'Smelter Look-up'!$E:$E,0)))</f>
        <v/>
      </c>
      <c r="C33" s="186" t="str">
        <f>IF(LEN(A33)=0,"",INDEX('Smelter Look-up'!$C:$C,MATCH($A33,'Smelter Look-up'!$E:$E,0)))</f>
        <v/>
      </c>
      <c r="D33" s="230"/>
      <c r="E33" s="182" t="str">
        <f ca="1">IF(ISERROR($V33),"",OFFSET('Smelter Look-up'!$D$4,$V33-4,0)&amp;"")</f>
        <v/>
      </c>
      <c r="F33" s="182" t="str">
        <f ca="1">IF(ISERROR($V33),"",OFFSET('Smelter Look-up'!$E$4,$V33-4,0))</f>
        <v/>
      </c>
      <c r="G33" s="182" t="str">
        <f ca="1">IF(C33=$X$4,IF(ISERROR($V33),"Enter smelter details","RMI"),IF(ISERROR($V33),"",OFFSET('Smelter Look-up'!$F$4,$V33-4,0)))</f>
        <v/>
      </c>
      <c r="H33" s="183" t="str">
        <f ca="1">IF(ISERROR($V33),"",OFFSET('Smelter Look-up'!$G$4,$V33-4,0))</f>
        <v/>
      </c>
      <c r="I33" s="184" t="str">
        <f ca="1">IF(ISERROR($V33),"",OFFSET('Smelter Look-up'!$H$4,$V33-4,0))</f>
        <v/>
      </c>
      <c r="J33" s="184" t="str">
        <f ca="1">IF(ISERROR($V33),"",OFFSET('Smelter Look-up'!$I$4,$V33-4,0))</f>
        <v/>
      </c>
      <c r="K33" s="224"/>
      <c r="L33" s="224"/>
      <c r="M33" s="224"/>
      <c r="N33" s="224"/>
      <c r="O33" s="224"/>
      <c r="P33" s="185"/>
      <c r="Q33" s="225"/>
      <c r="R33" s="182" t="str">
        <f ca="1">IF(ISERROR($V33),"",OFFSET('Smelter Look-up'!$C$4,$V33-4,0)&amp;"")</f>
        <v/>
      </c>
      <c r="S33" s="181" t="str">
        <f t="shared" ca="1" si="2"/>
        <v/>
      </c>
      <c r="T33" s="181" t="str">
        <f ca="1">IF(B33="","",IF(ISERROR(MATCH($J33,SorP!$B$1:$B$6226,0)),"",INDIRECT("'SorP'!$A$"&amp;MATCH($S33&amp;$J33,SorP!C:C,0))))</f>
        <v/>
      </c>
      <c r="U33" s="201"/>
      <c r="V33" s="226" t="e">
        <f>IF(C33="",NA(),IF(OR(C33="Smelter not listed",C33="Smelter not yet identified"),MATCH($B33&amp;$D33,'Smelter Look-up'!$J:$J,0),MATCH($B33&amp;$C33,'Smelter Look-up'!$J:$J,0)))</f>
        <v>#N/A</v>
      </c>
      <c r="X33" s="227">
        <f t="shared" ca="1" si="3"/>
        <v>0</v>
      </c>
      <c r="AB33" s="228" t="str">
        <f t="shared" si="4"/>
        <v/>
      </c>
    </row>
    <row r="34" spans="1:28" s="227" customFormat="1" ht="20.399999999999999">
      <c r="A34" s="181"/>
      <c r="B34" s="182" t="str">
        <f>IF(LEN(A34)=0,"",INDEX('Smelter Look-up'!$A:$A,MATCH($A34,'Smelter Look-up'!$E:$E,0)))</f>
        <v/>
      </c>
      <c r="C34" s="186" t="str">
        <f>IF(LEN(A34)=0,"",INDEX('Smelter Look-up'!$C:$C,MATCH($A34,'Smelter Look-up'!$E:$E,0)))</f>
        <v/>
      </c>
      <c r="D34" s="230"/>
      <c r="E34" s="182" t="str">
        <f ca="1">IF(ISERROR($V34),"",OFFSET('Smelter Look-up'!$D$4,$V34-4,0)&amp;"")</f>
        <v/>
      </c>
      <c r="F34" s="182" t="str">
        <f ca="1">IF(ISERROR($V34),"",OFFSET('Smelter Look-up'!$E$4,$V34-4,0))</f>
        <v/>
      </c>
      <c r="G34" s="182" t="str">
        <f ca="1">IF(C34=$X$4,IF(ISERROR($V34),"Enter smelter details","RMI"),IF(ISERROR($V34),"",OFFSET('Smelter Look-up'!$F$4,$V34-4,0)))</f>
        <v/>
      </c>
      <c r="H34" s="183" t="str">
        <f ca="1">IF(ISERROR($V34),"",OFFSET('Smelter Look-up'!$G$4,$V34-4,0))</f>
        <v/>
      </c>
      <c r="I34" s="184" t="str">
        <f ca="1">IF(ISERROR($V34),"",OFFSET('Smelter Look-up'!$H$4,$V34-4,0))</f>
        <v/>
      </c>
      <c r="J34" s="184" t="str">
        <f ca="1">IF(ISERROR($V34),"",OFFSET('Smelter Look-up'!$I$4,$V34-4,0))</f>
        <v/>
      </c>
      <c r="K34" s="224"/>
      <c r="L34" s="224"/>
      <c r="M34" s="224"/>
      <c r="N34" s="224"/>
      <c r="O34" s="224"/>
      <c r="P34" s="185"/>
      <c r="Q34" s="225"/>
      <c r="R34" s="182" t="str">
        <f ca="1">IF(ISERROR($V34),"",OFFSET('Smelter Look-up'!$C$4,$V34-4,0)&amp;"")</f>
        <v/>
      </c>
      <c r="S34" s="181" t="str">
        <f t="shared" ca="1" si="2"/>
        <v/>
      </c>
      <c r="T34" s="181" t="str">
        <f ca="1">IF(B34="","",IF(ISERROR(MATCH($J34,SorP!$B$1:$B$6226,0)),"",INDIRECT("'SorP'!$A$"&amp;MATCH($S34&amp;$J34,SorP!C:C,0))))</f>
        <v/>
      </c>
      <c r="U34" s="201"/>
      <c r="V34" s="226" t="e">
        <f>IF(C34="",NA(),IF(OR(C34="Smelter not listed",C34="Smelter not yet identified"),MATCH($B34&amp;$D34,'Smelter Look-up'!$J:$J,0),MATCH($B34&amp;$C34,'Smelter Look-up'!$J:$J,0)))</f>
        <v>#N/A</v>
      </c>
      <c r="X34" s="227">
        <f t="shared" ca="1" si="3"/>
        <v>0</v>
      </c>
      <c r="AB34" s="228" t="str">
        <f t="shared" si="4"/>
        <v/>
      </c>
    </row>
    <row r="35" spans="1:28" s="227" customFormat="1" ht="20.399999999999999">
      <c r="A35" s="181"/>
      <c r="B35" s="182" t="str">
        <f>IF(LEN(A35)=0,"",INDEX('Smelter Look-up'!$A:$A,MATCH($A35,'Smelter Look-up'!$E:$E,0)))</f>
        <v/>
      </c>
      <c r="C35" s="186" t="str">
        <f>IF(LEN(A35)=0,"",INDEX('Smelter Look-up'!$C:$C,MATCH($A35,'Smelter Look-up'!$E:$E,0)))</f>
        <v/>
      </c>
      <c r="D35" s="230"/>
      <c r="E35" s="182" t="str">
        <f ca="1">IF(ISERROR($V35),"",OFFSET('Smelter Look-up'!$D$4,$V35-4,0)&amp;"")</f>
        <v/>
      </c>
      <c r="F35" s="182" t="str">
        <f ca="1">IF(ISERROR($V35),"",OFFSET('Smelter Look-up'!$E$4,$V35-4,0))</f>
        <v/>
      </c>
      <c r="G35" s="182" t="str">
        <f ca="1">IF(C35=$X$4,IF(ISERROR($V35),"Enter smelter details","RMI"),IF(ISERROR($V35),"",OFFSET('Smelter Look-up'!$F$4,$V35-4,0)))</f>
        <v/>
      </c>
      <c r="H35" s="183" t="str">
        <f ca="1">IF(ISERROR($V35),"",OFFSET('Smelter Look-up'!$G$4,$V35-4,0))</f>
        <v/>
      </c>
      <c r="I35" s="184" t="str">
        <f ca="1">IF(ISERROR($V35),"",OFFSET('Smelter Look-up'!$H$4,$V35-4,0))</f>
        <v/>
      </c>
      <c r="J35" s="184" t="str">
        <f ca="1">IF(ISERROR($V35),"",OFFSET('Smelter Look-up'!$I$4,$V35-4,0))</f>
        <v/>
      </c>
      <c r="K35" s="224"/>
      <c r="L35" s="224"/>
      <c r="M35" s="224"/>
      <c r="N35" s="224"/>
      <c r="O35" s="224"/>
      <c r="P35" s="185"/>
      <c r="Q35" s="225"/>
      <c r="R35" s="182" t="str">
        <f ca="1">IF(ISERROR($V35),"",OFFSET('Smelter Look-up'!$C$4,$V35-4,0)&amp;"")</f>
        <v/>
      </c>
      <c r="S35" s="181" t="str">
        <f t="shared" ca="1" si="2"/>
        <v/>
      </c>
      <c r="T35" s="181" t="str">
        <f ca="1">IF(B35="","",IF(ISERROR(MATCH($J35,SorP!$B$1:$B$6226,0)),"",INDIRECT("'SorP'!$A$"&amp;MATCH($S35&amp;$J35,SorP!C:C,0))))</f>
        <v/>
      </c>
      <c r="U35" s="201"/>
      <c r="V35" s="226" t="e">
        <f>IF(C35="",NA(),IF(OR(C35="Smelter not listed",C35="Smelter not yet identified"),MATCH($B35&amp;$D35,'Smelter Look-up'!$J:$J,0),MATCH($B35&amp;$C35,'Smelter Look-up'!$J:$J,0)))</f>
        <v>#N/A</v>
      </c>
      <c r="X35" s="227">
        <f t="shared" ca="1" si="3"/>
        <v>0</v>
      </c>
      <c r="AB35" s="228" t="str">
        <f t="shared" si="4"/>
        <v/>
      </c>
    </row>
    <row r="36" spans="1:28" s="227" customFormat="1" ht="20.399999999999999">
      <c r="A36" s="181"/>
      <c r="B36" s="182" t="str">
        <f>IF(LEN(A36)=0,"",INDEX('Smelter Look-up'!$A:$A,MATCH($A36,'Smelter Look-up'!$E:$E,0)))</f>
        <v/>
      </c>
      <c r="C36" s="186" t="str">
        <f>IF(LEN(A36)=0,"",INDEX('Smelter Look-up'!$C:$C,MATCH($A36,'Smelter Look-up'!$E:$E,0)))</f>
        <v/>
      </c>
      <c r="D36" s="230"/>
      <c r="E36" s="182" t="str">
        <f ca="1">IF(ISERROR($V36),"",OFFSET('Smelter Look-up'!$D$4,$V36-4,0)&amp;"")</f>
        <v/>
      </c>
      <c r="F36" s="182" t="str">
        <f ca="1">IF(ISERROR($V36),"",OFFSET('Smelter Look-up'!$E$4,$V36-4,0))</f>
        <v/>
      </c>
      <c r="G36" s="182" t="str">
        <f ca="1">IF(C36=$X$4,IF(ISERROR($V36),"Enter smelter details","RMI"),IF(ISERROR($V36),"",OFFSET('Smelter Look-up'!$F$4,$V36-4,0)))</f>
        <v/>
      </c>
      <c r="H36" s="183" t="str">
        <f ca="1">IF(ISERROR($V36),"",OFFSET('Smelter Look-up'!$G$4,$V36-4,0))</f>
        <v/>
      </c>
      <c r="I36" s="184" t="str">
        <f ca="1">IF(ISERROR($V36),"",OFFSET('Smelter Look-up'!$H$4,$V36-4,0))</f>
        <v/>
      </c>
      <c r="J36" s="184" t="str">
        <f ca="1">IF(ISERROR($V36),"",OFFSET('Smelter Look-up'!$I$4,$V36-4,0))</f>
        <v/>
      </c>
      <c r="K36" s="224"/>
      <c r="L36" s="224"/>
      <c r="M36" s="224"/>
      <c r="N36" s="224"/>
      <c r="O36" s="224"/>
      <c r="P36" s="185"/>
      <c r="Q36" s="225"/>
      <c r="R36" s="182" t="str">
        <f ca="1">IF(ISERROR($V36),"",OFFSET('Smelter Look-up'!$C$4,$V36-4,0)&amp;"")</f>
        <v/>
      </c>
      <c r="S36" s="181" t="str">
        <f t="shared" ca="1" si="2"/>
        <v/>
      </c>
      <c r="T36" s="181" t="str">
        <f ca="1">IF(B36="","",IF(ISERROR(MATCH($J36,SorP!$B$1:$B$6226,0)),"",INDIRECT("'SorP'!$A$"&amp;MATCH($S36&amp;$J36,SorP!C:C,0))))</f>
        <v/>
      </c>
      <c r="U36" s="201"/>
      <c r="V36" s="226" t="e">
        <f>IF(C36="",NA(),IF(OR(C36="Smelter not listed",C36="Smelter not yet identified"),MATCH($B36&amp;$D36,'Smelter Look-up'!$J:$J,0),MATCH($B36&amp;$C36,'Smelter Look-up'!$J:$J,0)))</f>
        <v>#N/A</v>
      </c>
      <c r="X36" s="227">
        <f t="shared" ca="1" si="3"/>
        <v>0</v>
      </c>
      <c r="AB36" s="228" t="str">
        <f t="shared" si="4"/>
        <v/>
      </c>
    </row>
    <row r="37" spans="1:28" s="227" customFormat="1" ht="20.399999999999999">
      <c r="A37" s="181"/>
      <c r="B37" s="182" t="str">
        <f>IF(LEN(A37)=0,"",INDEX('Smelter Look-up'!$A:$A,MATCH($A37,'Smelter Look-up'!$E:$E,0)))</f>
        <v/>
      </c>
      <c r="C37" s="186" t="str">
        <f>IF(LEN(A37)=0,"",INDEX('Smelter Look-up'!$C:$C,MATCH($A37,'Smelter Look-up'!$E:$E,0)))</f>
        <v/>
      </c>
      <c r="D37" s="230"/>
      <c r="E37" s="182" t="str">
        <f ca="1">IF(ISERROR($V37),"",OFFSET('Smelter Look-up'!$D$4,$V37-4,0)&amp;"")</f>
        <v/>
      </c>
      <c r="F37" s="182" t="str">
        <f ca="1">IF(ISERROR($V37),"",OFFSET('Smelter Look-up'!$E$4,$V37-4,0))</f>
        <v/>
      </c>
      <c r="G37" s="182" t="str">
        <f ca="1">IF(C37=$X$4,IF(ISERROR($V37),"Enter smelter details","RMI"),IF(ISERROR($V37),"",OFFSET('Smelter Look-up'!$F$4,$V37-4,0)))</f>
        <v/>
      </c>
      <c r="H37" s="183" t="str">
        <f ca="1">IF(ISERROR($V37),"",OFFSET('Smelter Look-up'!$G$4,$V37-4,0))</f>
        <v/>
      </c>
      <c r="I37" s="184" t="str">
        <f ca="1">IF(ISERROR($V37),"",OFFSET('Smelter Look-up'!$H$4,$V37-4,0))</f>
        <v/>
      </c>
      <c r="J37" s="184" t="str">
        <f ca="1">IF(ISERROR($V37),"",OFFSET('Smelter Look-up'!$I$4,$V37-4,0))</f>
        <v/>
      </c>
      <c r="K37" s="224"/>
      <c r="L37" s="224"/>
      <c r="M37" s="224"/>
      <c r="N37" s="224"/>
      <c r="O37" s="224"/>
      <c r="P37" s="185"/>
      <c r="Q37" s="225"/>
      <c r="R37" s="182" t="str">
        <f ca="1">IF(ISERROR($V37),"",OFFSET('Smelter Look-up'!$C$4,$V37-4,0)&amp;"")</f>
        <v/>
      </c>
      <c r="S37" s="181" t="str">
        <f t="shared" ca="1" si="2"/>
        <v/>
      </c>
      <c r="T37" s="181" t="str">
        <f ca="1">IF(B37="","",IF(ISERROR(MATCH($J37,SorP!$B$1:$B$6226,0)),"",INDIRECT("'SorP'!$A$"&amp;MATCH($S37&amp;$J37,SorP!C:C,0))))</f>
        <v/>
      </c>
      <c r="U37" s="201"/>
      <c r="V37" s="226" t="e">
        <f>IF(C37="",NA(),IF(OR(C37="Smelter not listed",C37="Smelter not yet identified"),MATCH($B37&amp;$D37,'Smelter Look-up'!$J:$J,0),MATCH($B37&amp;$C37,'Smelter Look-up'!$J:$J,0)))</f>
        <v>#N/A</v>
      </c>
      <c r="X37" s="227">
        <f t="shared" ca="1" si="3"/>
        <v>0</v>
      </c>
      <c r="AB37" s="228" t="str">
        <f t="shared" si="4"/>
        <v/>
      </c>
    </row>
    <row r="38" spans="1:28" s="227" customFormat="1" ht="20.399999999999999">
      <c r="A38" s="181"/>
      <c r="B38" s="182" t="str">
        <f>IF(LEN(A38)=0,"",INDEX('Smelter Look-up'!$A:$A,MATCH($A38,'Smelter Look-up'!$E:$E,0)))</f>
        <v/>
      </c>
      <c r="C38" s="186" t="str">
        <f>IF(LEN(A38)=0,"",INDEX('Smelter Look-up'!$C:$C,MATCH($A38,'Smelter Look-up'!$E:$E,0)))</f>
        <v/>
      </c>
      <c r="D38" s="230"/>
      <c r="E38" s="182" t="str">
        <f ca="1">IF(ISERROR($V38),"",OFFSET('Smelter Look-up'!$D$4,$V38-4,0)&amp;"")</f>
        <v/>
      </c>
      <c r="F38" s="182" t="str">
        <f ca="1">IF(ISERROR($V38),"",OFFSET('Smelter Look-up'!$E$4,$V38-4,0))</f>
        <v/>
      </c>
      <c r="G38" s="182" t="str">
        <f ca="1">IF(C38=$X$4,IF(ISERROR($V38),"Enter smelter details","RMI"),IF(ISERROR($V38),"",OFFSET('Smelter Look-up'!$F$4,$V38-4,0)))</f>
        <v/>
      </c>
      <c r="H38" s="183" t="str">
        <f ca="1">IF(ISERROR($V38),"",OFFSET('Smelter Look-up'!$G$4,$V38-4,0))</f>
        <v/>
      </c>
      <c r="I38" s="184" t="str">
        <f ca="1">IF(ISERROR($V38),"",OFFSET('Smelter Look-up'!$H$4,$V38-4,0))</f>
        <v/>
      </c>
      <c r="J38" s="184" t="str">
        <f ca="1">IF(ISERROR($V38),"",OFFSET('Smelter Look-up'!$I$4,$V38-4,0))</f>
        <v/>
      </c>
      <c r="K38" s="224"/>
      <c r="L38" s="224"/>
      <c r="M38" s="224"/>
      <c r="N38" s="224"/>
      <c r="O38" s="224"/>
      <c r="P38" s="185"/>
      <c r="Q38" s="225"/>
      <c r="R38" s="182" t="str">
        <f ca="1">IF(ISERROR($V38),"",OFFSET('Smelter Look-up'!$C$4,$V38-4,0)&amp;"")</f>
        <v/>
      </c>
      <c r="S38" s="181" t="str">
        <f t="shared" ref="S38:S68" ca="1" si="5">IF(B38="","",IF(ISERROR(MATCH($E38,CL,0)),"Unknown",INDIRECT("'C'!$A$"&amp;MATCH($E38,CL,0)+1)))</f>
        <v/>
      </c>
      <c r="T38" s="181" t="str">
        <f ca="1">IF(B38="","",IF(ISERROR(MATCH($J38,SorP!$B$1:$B$6226,0)),"",INDIRECT("'SorP'!$A$"&amp;MATCH($S38&amp;$J38,SorP!C:C,0))))</f>
        <v/>
      </c>
      <c r="U38" s="201"/>
      <c r="V38" s="226" t="e">
        <f>IF(C38="",NA(),IF(OR(C38="Smelter not listed",C38="Smelter not yet identified"),MATCH($B38&amp;$D38,'Smelter Look-up'!$J:$J,0),MATCH($B38&amp;$C38,'Smelter Look-up'!$J:$J,0)))</f>
        <v>#N/A</v>
      </c>
      <c r="X38" s="227">
        <f t="shared" ref="X38:X68" ca="1" si="6">IF(AND(C38="Smelter not listed",OR(LEN(D38)=0,LEN(E38)=0)),1,0)</f>
        <v>0</v>
      </c>
      <c r="AB38" s="228" t="str">
        <f t="shared" ref="AB38:AB68" si="7">B38&amp;C38</f>
        <v/>
      </c>
    </row>
    <row r="39" spans="1:28" s="227" customFormat="1" ht="20.399999999999999">
      <c r="A39" s="181"/>
      <c r="B39" s="182" t="str">
        <f>IF(LEN(A39)=0,"",INDEX('Smelter Look-up'!$A:$A,MATCH($A39,'Smelter Look-up'!$E:$E,0)))</f>
        <v/>
      </c>
      <c r="C39" s="186" t="str">
        <f>IF(LEN(A39)=0,"",INDEX('Smelter Look-up'!$C:$C,MATCH($A39,'Smelter Look-up'!$E:$E,0)))</f>
        <v/>
      </c>
      <c r="D39" s="230"/>
      <c r="E39" s="182" t="str">
        <f ca="1">IF(ISERROR($V39),"",OFFSET('Smelter Look-up'!$D$4,$V39-4,0)&amp;"")</f>
        <v/>
      </c>
      <c r="F39" s="182" t="str">
        <f ca="1">IF(ISERROR($V39),"",OFFSET('Smelter Look-up'!$E$4,$V39-4,0))</f>
        <v/>
      </c>
      <c r="G39" s="182" t="str">
        <f ca="1">IF(C39=$X$4,IF(ISERROR($V39),"Enter smelter details","RMI"),IF(ISERROR($V39),"",OFFSET('Smelter Look-up'!$F$4,$V39-4,0)))</f>
        <v/>
      </c>
      <c r="H39" s="183" t="str">
        <f ca="1">IF(ISERROR($V39),"",OFFSET('Smelter Look-up'!$G$4,$V39-4,0))</f>
        <v/>
      </c>
      <c r="I39" s="184" t="str">
        <f ca="1">IF(ISERROR($V39),"",OFFSET('Smelter Look-up'!$H$4,$V39-4,0))</f>
        <v/>
      </c>
      <c r="J39" s="184" t="str">
        <f ca="1">IF(ISERROR($V39),"",OFFSET('Smelter Look-up'!$I$4,$V39-4,0))</f>
        <v/>
      </c>
      <c r="K39" s="224"/>
      <c r="L39" s="224"/>
      <c r="M39" s="224"/>
      <c r="N39" s="224"/>
      <c r="O39" s="224"/>
      <c r="P39" s="185"/>
      <c r="Q39" s="225"/>
      <c r="R39" s="182" t="str">
        <f ca="1">IF(ISERROR($V39),"",OFFSET('Smelter Look-up'!$C$4,$V39-4,0)&amp;"")</f>
        <v/>
      </c>
      <c r="S39" s="181" t="str">
        <f t="shared" ca="1" si="5"/>
        <v/>
      </c>
      <c r="T39" s="181" t="str">
        <f ca="1">IF(B39="","",IF(ISERROR(MATCH($J39,SorP!$B$1:$B$6226,0)),"",INDIRECT("'SorP'!$A$"&amp;MATCH($S39&amp;$J39,SorP!C:C,0))))</f>
        <v/>
      </c>
      <c r="U39" s="201"/>
      <c r="V39" s="226" t="e">
        <f>IF(C39="",NA(),IF(OR(C39="Smelter not listed",C39="Smelter not yet identified"),MATCH($B39&amp;$D39,'Smelter Look-up'!$J:$J,0),MATCH($B39&amp;$C39,'Smelter Look-up'!$J:$J,0)))</f>
        <v>#N/A</v>
      </c>
      <c r="X39" s="227">
        <f t="shared" ca="1" si="6"/>
        <v>0</v>
      </c>
      <c r="AB39" s="228" t="str">
        <f t="shared" si="7"/>
        <v/>
      </c>
    </row>
    <row r="40" spans="1:28" s="227" customFormat="1" ht="20.399999999999999">
      <c r="A40" s="181"/>
      <c r="B40" s="182" t="str">
        <f>IF(LEN(A40)=0,"",INDEX('Smelter Look-up'!$A:$A,MATCH($A40,'Smelter Look-up'!$E:$E,0)))</f>
        <v/>
      </c>
      <c r="C40" s="186" t="str">
        <f>IF(LEN(A40)=0,"",INDEX('Smelter Look-up'!$C:$C,MATCH($A40,'Smelter Look-up'!$E:$E,0)))</f>
        <v/>
      </c>
      <c r="D40" s="230"/>
      <c r="E40" s="182" t="str">
        <f ca="1">IF(ISERROR($V40),"",OFFSET('Smelter Look-up'!$D$4,$V40-4,0)&amp;"")</f>
        <v/>
      </c>
      <c r="F40" s="182" t="str">
        <f ca="1">IF(ISERROR($V40),"",OFFSET('Smelter Look-up'!$E$4,$V40-4,0))</f>
        <v/>
      </c>
      <c r="G40" s="182" t="str">
        <f ca="1">IF(C40=$X$4,IF(ISERROR($V40),"Enter smelter details","RMI"),IF(ISERROR($V40),"",OFFSET('Smelter Look-up'!$F$4,$V40-4,0)))</f>
        <v/>
      </c>
      <c r="H40" s="183" t="str">
        <f ca="1">IF(ISERROR($V40),"",OFFSET('Smelter Look-up'!$G$4,$V40-4,0))</f>
        <v/>
      </c>
      <c r="I40" s="184" t="str">
        <f ca="1">IF(ISERROR($V40),"",OFFSET('Smelter Look-up'!$H$4,$V40-4,0))</f>
        <v/>
      </c>
      <c r="J40" s="184" t="str">
        <f ca="1">IF(ISERROR($V40),"",OFFSET('Smelter Look-up'!$I$4,$V40-4,0))</f>
        <v/>
      </c>
      <c r="K40" s="224"/>
      <c r="L40" s="224"/>
      <c r="M40" s="224"/>
      <c r="N40" s="224"/>
      <c r="O40" s="224"/>
      <c r="P40" s="185"/>
      <c r="Q40" s="225"/>
      <c r="R40" s="182" t="str">
        <f ca="1">IF(ISERROR($V40),"",OFFSET('Smelter Look-up'!$C$4,$V40-4,0)&amp;"")</f>
        <v/>
      </c>
      <c r="S40" s="181" t="str">
        <f t="shared" ca="1" si="5"/>
        <v/>
      </c>
      <c r="T40" s="181" t="str">
        <f ca="1">IF(B40="","",IF(ISERROR(MATCH($J40,SorP!$B$1:$B$6226,0)),"",INDIRECT("'SorP'!$A$"&amp;MATCH($S40&amp;$J40,SorP!C:C,0))))</f>
        <v/>
      </c>
      <c r="U40" s="201"/>
      <c r="V40" s="226" t="e">
        <f>IF(C40="",NA(),IF(OR(C40="Smelter not listed",C40="Smelter not yet identified"),MATCH($B40&amp;$D40,'Smelter Look-up'!$J:$J,0),MATCH($B40&amp;$C40,'Smelter Look-up'!$J:$J,0)))</f>
        <v>#N/A</v>
      </c>
      <c r="X40" s="227">
        <f t="shared" ca="1" si="6"/>
        <v>0</v>
      </c>
      <c r="AB40" s="228" t="str">
        <f t="shared" si="7"/>
        <v/>
      </c>
    </row>
    <row r="41" spans="1:28" s="227" customFormat="1" ht="20.399999999999999">
      <c r="A41" s="181"/>
      <c r="B41" s="182" t="str">
        <f>IF(LEN(A41)=0,"",INDEX('Smelter Look-up'!$A:$A,MATCH($A41,'Smelter Look-up'!$E:$E,0)))</f>
        <v/>
      </c>
      <c r="C41" s="186" t="str">
        <f>IF(LEN(A41)=0,"",INDEX('Smelter Look-up'!$C:$C,MATCH($A41,'Smelter Look-up'!$E:$E,0)))</f>
        <v/>
      </c>
      <c r="D41" s="230"/>
      <c r="E41" s="182" t="str">
        <f ca="1">IF(ISERROR($V41),"",OFFSET('Smelter Look-up'!$D$4,$V41-4,0)&amp;"")</f>
        <v/>
      </c>
      <c r="F41" s="182" t="str">
        <f ca="1">IF(ISERROR($V41),"",OFFSET('Smelter Look-up'!$E$4,$V41-4,0))</f>
        <v/>
      </c>
      <c r="G41" s="182" t="str">
        <f ca="1">IF(C41=$X$4,IF(ISERROR($V41),"Enter smelter details","RMI"),IF(ISERROR($V41),"",OFFSET('Smelter Look-up'!$F$4,$V41-4,0)))</f>
        <v/>
      </c>
      <c r="H41" s="183" t="str">
        <f ca="1">IF(ISERROR($V41),"",OFFSET('Smelter Look-up'!$G$4,$V41-4,0))</f>
        <v/>
      </c>
      <c r="I41" s="184" t="str">
        <f ca="1">IF(ISERROR($V41),"",OFFSET('Smelter Look-up'!$H$4,$V41-4,0))</f>
        <v/>
      </c>
      <c r="J41" s="184" t="str">
        <f ca="1">IF(ISERROR($V41),"",OFFSET('Smelter Look-up'!$I$4,$V41-4,0))</f>
        <v/>
      </c>
      <c r="K41" s="224"/>
      <c r="L41" s="224"/>
      <c r="M41" s="224"/>
      <c r="N41" s="224"/>
      <c r="O41" s="224"/>
      <c r="P41" s="185"/>
      <c r="Q41" s="225"/>
      <c r="R41" s="182" t="str">
        <f ca="1">IF(ISERROR($V41),"",OFFSET('Smelter Look-up'!$C$4,$V41-4,0)&amp;"")</f>
        <v/>
      </c>
      <c r="S41" s="181" t="str">
        <f t="shared" ca="1" si="5"/>
        <v/>
      </c>
      <c r="T41" s="181" t="str">
        <f ca="1">IF(B41="","",IF(ISERROR(MATCH($J41,SorP!$B$1:$B$6226,0)),"",INDIRECT("'SorP'!$A$"&amp;MATCH($S41&amp;$J41,SorP!C:C,0))))</f>
        <v/>
      </c>
      <c r="U41" s="201"/>
      <c r="V41" s="226" t="e">
        <f>IF(C41="",NA(),IF(OR(C41="Smelter not listed",C41="Smelter not yet identified"),MATCH($B41&amp;$D41,'Smelter Look-up'!$J:$J,0),MATCH($B41&amp;$C41,'Smelter Look-up'!$J:$J,0)))</f>
        <v>#N/A</v>
      </c>
      <c r="X41" s="227">
        <f t="shared" ca="1" si="6"/>
        <v>0</v>
      </c>
      <c r="AB41" s="228" t="str">
        <f t="shared" si="7"/>
        <v/>
      </c>
    </row>
    <row r="42" spans="1:28" s="227" customFormat="1" ht="20.399999999999999">
      <c r="A42" s="181"/>
      <c r="B42" s="182" t="str">
        <f>IF(LEN(A42)=0,"",INDEX('Smelter Look-up'!$A:$A,MATCH($A42,'Smelter Look-up'!$E:$E,0)))</f>
        <v/>
      </c>
      <c r="C42" s="186" t="str">
        <f>IF(LEN(A42)=0,"",INDEX('Smelter Look-up'!$C:$C,MATCH($A42,'Smelter Look-up'!$E:$E,0)))</f>
        <v/>
      </c>
      <c r="D42" s="230"/>
      <c r="E42" s="182" t="str">
        <f ca="1">IF(ISERROR($V42),"",OFFSET('Smelter Look-up'!$D$4,$V42-4,0)&amp;"")</f>
        <v/>
      </c>
      <c r="F42" s="182" t="str">
        <f ca="1">IF(ISERROR($V42),"",OFFSET('Smelter Look-up'!$E$4,$V42-4,0))</f>
        <v/>
      </c>
      <c r="G42" s="182" t="str">
        <f ca="1">IF(C42=$X$4,IF(ISERROR($V42),"Enter smelter details","RMI"),IF(ISERROR($V42),"",OFFSET('Smelter Look-up'!$F$4,$V42-4,0)))</f>
        <v/>
      </c>
      <c r="H42" s="183" t="str">
        <f ca="1">IF(ISERROR($V42),"",OFFSET('Smelter Look-up'!$G$4,$V42-4,0))</f>
        <v/>
      </c>
      <c r="I42" s="184" t="str">
        <f ca="1">IF(ISERROR($V42),"",OFFSET('Smelter Look-up'!$H$4,$V42-4,0))</f>
        <v/>
      </c>
      <c r="J42" s="184" t="str">
        <f ca="1">IF(ISERROR($V42),"",OFFSET('Smelter Look-up'!$I$4,$V42-4,0))</f>
        <v/>
      </c>
      <c r="K42" s="224"/>
      <c r="L42" s="224"/>
      <c r="M42" s="224"/>
      <c r="N42" s="224"/>
      <c r="O42" s="224"/>
      <c r="P42" s="185"/>
      <c r="Q42" s="225"/>
      <c r="R42" s="182" t="str">
        <f ca="1">IF(ISERROR($V42),"",OFFSET('Smelter Look-up'!$C$4,$V42-4,0)&amp;"")</f>
        <v/>
      </c>
      <c r="S42" s="181" t="str">
        <f t="shared" ca="1" si="5"/>
        <v/>
      </c>
      <c r="T42" s="181" t="str">
        <f ca="1">IF(B42="","",IF(ISERROR(MATCH($J42,SorP!$B$1:$B$6226,0)),"",INDIRECT("'SorP'!$A$"&amp;MATCH($S42&amp;$J42,SorP!C:C,0))))</f>
        <v/>
      </c>
      <c r="U42" s="201"/>
      <c r="V42" s="226" t="e">
        <f>IF(C42="",NA(),IF(OR(C42="Smelter not listed",C42="Smelter not yet identified"),MATCH($B42&amp;$D42,'Smelter Look-up'!$J:$J,0),MATCH($B42&amp;$C42,'Smelter Look-up'!$J:$J,0)))</f>
        <v>#N/A</v>
      </c>
      <c r="X42" s="227">
        <f t="shared" ca="1" si="6"/>
        <v>0</v>
      </c>
      <c r="AB42" s="228" t="str">
        <f t="shared" si="7"/>
        <v/>
      </c>
    </row>
    <row r="43" spans="1:28" s="227" customFormat="1" ht="20.399999999999999">
      <c r="A43" s="181"/>
      <c r="B43" s="182" t="str">
        <f>IF(LEN(A43)=0,"",INDEX('Smelter Look-up'!$A:$A,MATCH($A43,'Smelter Look-up'!$E:$E,0)))</f>
        <v/>
      </c>
      <c r="C43" s="186" t="str">
        <f>IF(LEN(A43)=0,"",INDEX('Smelter Look-up'!$C:$C,MATCH($A43,'Smelter Look-up'!$E:$E,0)))</f>
        <v/>
      </c>
      <c r="D43" s="230"/>
      <c r="E43" s="182" t="str">
        <f ca="1">IF(ISERROR($V43),"",OFFSET('Smelter Look-up'!$D$4,$V43-4,0)&amp;"")</f>
        <v/>
      </c>
      <c r="F43" s="182" t="str">
        <f ca="1">IF(ISERROR($V43),"",OFFSET('Smelter Look-up'!$E$4,$V43-4,0))</f>
        <v/>
      </c>
      <c r="G43" s="182" t="str">
        <f ca="1">IF(C43=$X$4,IF(ISERROR($V43),"Enter smelter details","RMI"),IF(ISERROR($V43),"",OFFSET('Smelter Look-up'!$F$4,$V43-4,0)))</f>
        <v/>
      </c>
      <c r="H43" s="183" t="str">
        <f ca="1">IF(ISERROR($V43),"",OFFSET('Smelter Look-up'!$G$4,$V43-4,0))</f>
        <v/>
      </c>
      <c r="I43" s="184" t="str">
        <f ca="1">IF(ISERROR($V43),"",OFFSET('Smelter Look-up'!$H$4,$V43-4,0))</f>
        <v/>
      </c>
      <c r="J43" s="184" t="str">
        <f ca="1">IF(ISERROR($V43),"",OFFSET('Smelter Look-up'!$I$4,$V43-4,0))</f>
        <v/>
      </c>
      <c r="K43" s="224"/>
      <c r="L43" s="224"/>
      <c r="M43" s="224"/>
      <c r="N43" s="224"/>
      <c r="O43" s="224"/>
      <c r="P43" s="185"/>
      <c r="Q43" s="225"/>
      <c r="R43" s="182" t="str">
        <f ca="1">IF(ISERROR($V43),"",OFFSET('Smelter Look-up'!$C$4,$V43-4,0)&amp;"")</f>
        <v/>
      </c>
      <c r="S43" s="181" t="str">
        <f t="shared" ca="1" si="5"/>
        <v/>
      </c>
      <c r="T43" s="181" t="str">
        <f ca="1">IF(B43="","",IF(ISERROR(MATCH($J43,SorP!$B$1:$B$6226,0)),"",INDIRECT("'SorP'!$A$"&amp;MATCH($S43&amp;$J43,SorP!C:C,0))))</f>
        <v/>
      </c>
      <c r="U43" s="201"/>
      <c r="V43" s="226" t="e">
        <f>IF(C43="",NA(),IF(OR(C43="Smelter not listed",C43="Smelter not yet identified"),MATCH($B43&amp;$D43,'Smelter Look-up'!$J:$J,0),MATCH($B43&amp;$C43,'Smelter Look-up'!$J:$J,0)))</f>
        <v>#N/A</v>
      </c>
      <c r="X43" s="227">
        <f t="shared" ca="1" si="6"/>
        <v>0</v>
      </c>
      <c r="AB43" s="228" t="str">
        <f t="shared" si="7"/>
        <v/>
      </c>
    </row>
    <row r="44" spans="1:28" s="227" customFormat="1" ht="20.399999999999999">
      <c r="A44" s="181"/>
      <c r="B44" s="182" t="str">
        <f>IF(LEN(A44)=0,"",INDEX('Smelter Look-up'!$A:$A,MATCH($A44,'Smelter Look-up'!$E:$E,0)))</f>
        <v/>
      </c>
      <c r="C44" s="186" t="str">
        <f>IF(LEN(A44)=0,"",INDEX('Smelter Look-up'!$C:$C,MATCH($A44,'Smelter Look-up'!$E:$E,0)))</f>
        <v/>
      </c>
      <c r="D44" s="230"/>
      <c r="E44" s="182" t="str">
        <f ca="1">IF(ISERROR($V44),"",OFFSET('Smelter Look-up'!$D$4,$V44-4,0)&amp;"")</f>
        <v/>
      </c>
      <c r="F44" s="182" t="str">
        <f ca="1">IF(ISERROR($V44),"",OFFSET('Smelter Look-up'!$E$4,$V44-4,0))</f>
        <v/>
      </c>
      <c r="G44" s="182" t="str">
        <f ca="1">IF(C44=$X$4,IF(ISERROR($V44),"Enter smelter details","RMI"),IF(ISERROR($V44),"",OFFSET('Smelter Look-up'!$F$4,$V44-4,0)))</f>
        <v/>
      </c>
      <c r="H44" s="183" t="str">
        <f ca="1">IF(ISERROR($V44),"",OFFSET('Smelter Look-up'!$G$4,$V44-4,0))</f>
        <v/>
      </c>
      <c r="I44" s="184" t="str">
        <f ca="1">IF(ISERROR($V44),"",OFFSET('Smelter Look-up'!$H$4,$V44-4,0))</f>
        <v/>
      </c>
      <c r="J44" s="184" t="str">
        <f ca="1">IF(ISERROR($V44),"",OFFSET('Smelter Look-up'!$I$4,$V44-4,0))</f>
        <v/>
      </c>
      <c r="K44" s="224"/>
      <c r="L44" s="224"/>
      <c r="M44" s="224"/>
      <c r="N44" s="224"/>
      <c r="O44" s="224"/>
      <c r="P44" s="185"/>
      <c r="Q44" s="225"/>
      <c r="R44" s="182" t="str">
        <f ca="1">IF(ISERROR($V44),"",OFFSET('Smelter Look-up'!$C$4,$V44-4,0)&amp;"")</f>
        <v/>
      </c>
      <c r="S44" s="181" t="str">
        <f t="shared" ca="1" si="5"/>
        <v/>
      </c>
      <c r="T44" s="181" t="str">
        <f ca="1">IF(B44="","",IF(ISERROR(MATCH($J44,SorP!$B$1:$B$6226,0)),"",INDIRECT("'SorP'!$A$"&amp;MATCH($S44&amp;$J44,SorP!C:C,0))))</f>
        <v/>
      </c>
      <c r="U44" s="201"/>
      <c r="V44" s="226" t="e">
        <f>IF(C44="",NA(),IF(OR(C44="Smelter not listed",C44="Smelter not yet identified"),MATCH($B44&amp;$D44,'Smelter Look-up'!$J:$J,0),MATCH($B44&amp;$C44,'Smelter Look-up'!$J:$J,0)))</f>
        <v>#N/A</v>
      </c>
      <c r="X44" s="227">
        <f t="shared" ca="1" si="6"/>
        <v>0</v>
      </c>
      <c r="AB44" s="228" t="str">
        <f t="shared" si="7"/>
        <v/>
      </c>
    </row>
    <row r="45" spans="1:28" s="227" customFormat="1" ht="20.399999999999999">
      <c r="A45" s="181"/>
      <c r="B45" s="182" t="str">
        <f>IF(LEN(A45)=0,"",INDEX('Smelter Look-up'!$A:$A,MATCH($A45,'Smelter Look-up'!$E:$E,0)))</f>
        <v/>
      </c>
      <c r="C45" s="186" t="str">
        <f>IF(LEN(A45)=0,"",INDEX('Smelter Look-up'!$C:$C,MATCH($A45,'Smelter Look-up'!$E:$E,0)))</f>
        <v/>
      </c>
      <c r="D45" s="230"/>
      <c r="E45" s="182" t="str">
        <f ca="1">IF(ISERROR($V45),"",OFFSET('Smelter Look-up'!$D$4,$V45-4,0)&amp;"")</f>
        <v/>
      </c>
      <c r="F45" s="182" t="str">
        <f ca="1">IF(ISERROR($V45),"",OFFSET('Smelter Look-up'!$E$4,$V45-4,0))</f>
        <v/>
      </c>
      <c r="G45" s="182" t="str">
        <f ca="1">IF(C45=$X$4,IF(ISERROR($V45),"Enter smelter details","RMI"),IF(ISERROR($V45),"",OFFSET('Smelter Look-up'!$F$4,$V45-4,0)))</f>
        <v/>
      </c>
      <c r="H45" s="183" t="str">
        <f ca="1">IF(ISERROR($V45),"",OFFSET('Smelter Look-up'!$G$4,$V45-4,0))</f>
        <v/>
      </c>
      <c r="I45" s="184" t="str">
        <f ca="1">IF(ISERROR($V45),"",OFFSET('Smelter Look-up'!$H$4,$V45-4,0))</f>
        <v/>
      </c>
      <c r="J45" s="184" t="str">
        <f ca="1">IF(ISERROR($V45),"",OFFSET('Smelter Look-up'!$I$4,$V45-4,0))</f>
        <v/>
      </c>
      <c r="K45" s="224"/>
      <c r="L45" s="224"/>
      <c r="M45" s="224"/>
      <c r="N45" s="224"/>
      <c r="O45" s="224"/>
      <c r="P45" s="185"/>
      <c r="Q45" s="225"/>
      <c r="R45" s="182" t="str">
        <f ca="1">IF(ISERROR($V45),"",OFFSET('Smelter Look-up'!$C$4,$V45-4,0)&amp;"")</f>
        <v/>
      </c>
      <c r="S45" s="181" t="str">
        <f t="shared" ca="1" si="5"/>
        <v/>
      </c>
      <c r="T45" s="181" t="str">
        <f ca="1">IF(B45="","",IF(ISERROR(MATCH($J45,SorP!$B$1:$B$6226,0)),"",INDIRECT("'SorP'!$A$"&amp;MATCH($S45&amp;$J45,SorP!C:C,0))))</f>
        <v/>
      </c>
      <c r="U45" s="201"/>
      <c r="V45" s="226" t="e">
        <f>IF(C45="",NA(),IF(OR(C45="Smelter not listed",C45="Smelter not yet identified"),MATCH($B45&amp;$D45,'Smelter Look-up'!$J:$J,0),MATCH($B45&amp;$C45,'Smelter Look-up'!$J:$J,0)))</f>
        <v>#N/A</v>
      </c>
      <c r="X45" s="227">
        <f t="shared" ca="1" si="6"/>
        <v>0</v>
      </c>
      <c r="AB45" s="228" t="str">
        <f t="shared" si="7"/>
        <v/>
      </c>
    </row>
    <row r="46" spans="1:28" s="227" customFormat="1" ht="20.399999999999999">
      <c r="A46" s="181"/>
      <c r="B46" s="182" t="str">
        <f>IF(LEN(A46)=0,"",INDEX('Smelter Look-up'!$A:$A,MATCH($A46,'Smelter Look-up'!$E:$E,0)))</f>
        <v/>
      </c>
      <c r="C46" s="186" t="str">
        <f>IF(LEN(A46)=0,"",INDEX('Smelter Look-up'!$C:$C,MATCH($A46,'Smelter Look-up'!$E:$E,0)))</f>
        <v/>
      </c>
      <c r="D46" s="230"/>
      <c r="E46" s="182" t="str">
        <f ca="1">IF(ISERROR($V46),"",OFFSET('Smelter Look-up'!$D$4,$V46-4,0)&amp;"")</f>
        <v/>
      </c>
      <c r="F46" s="182" t="str">
        <f ca="1">IF(ISERROR($V46),"",OFFSET('Smelter Look-up'!$E$4,$V46-4,0))</f>
        <v/>
      </c>
      <c r="G46" s="182" t="str">
        <f ca="1">IF(C46=$X$4,IF(ISERROR($V46),"Enter smelter details","RMI"),IF(ISERROR($V46),"",OFFSET('Smelter Look-up'!$F$4,$V46-4,0)))</f>
        <v/>
      </c>
      <c r="H46" s="183" t="str">
        <f ca="1">IF(ISERROR($V46),"",OFFSET('Smelter Look-up'!$G$4,$V46-4,0))</f>
        <v/>
      </c>
      <c r="I46" s="184" t="str">
        <f ca="1">IF(ISERROR($V46),"",OFFSET('Smelter Look-up'!$H$4,$V46-4,0))</f>
        <v/>
      </c>
      <c r="J46" s="184" t="str">
        <f ca="1">IF(ISERROR($V46),"",OFFSET('Smelter Look-up'!$I$4,$V46-4,0))</f>
        <v/>
      </c>
      <c r="K46" s="224"/>
      <c r="L46" s="224"/>
      <c r="M46" s="224"/>
      <c r="N46" s="224"/>
      <c r="O46" s="224"/>
      <c r="P46" s="185"/>
      <c r="Q46" s="225"/>
      <c r="R46" s="182" t="str">
        <f ca="1">IF(ISERROR($V46),"",OFFSET('Smelter Look-up'!$C$4,$V46-4,0)&amp;"")</f>
        <v/>
      </c>
      <c r="S46" s="181" t="str">
        <f t="shared" ca="1" si="5"/>
        <v/>
      </c>
      <c r="T46" s="181" t="str">
        <f ca="1">IF(B46="","",IF(ISERROR(MATCH($J46,SorP!$B$1:$B$6226,0)),"",INDIRECT("'SorP'!$A$"&amp;MATCH($S46&amp;$J46,SorP!C:C,0))))</f>
        <v/>
      </c>
      <c r="U46" s="201"/>
      <c r="V46" s="226" t="e">
        <f>IF(C46="",NA(),IF(OR(C46="Smelter not listed",C46="Smelter not yet identified"),MATCH($B46&amp;$D46,'Smelter Look-up'!$J:$J,0),MATCH($B46&amp;$C46,'Smelter Look-up'!$J:$J,0)))</f>
        <v>#N/A</v>
      </c>
      <c r="X46" s="227">
        <f t="shared" ca="1" si="6"/>
        <v>0</v>
      </c>
      <c r="AB46" s="228" t="str">
        <f t="shared" si="7"/>
        <v/>
      </c>
    </row>
    <row r="47" spans="1:28" s="227" customFormat="1" ht="20.399999999999999">
      <c r="A47" s="181"/>
      <c r="B47" s="182" t="str">
        <f>IF(LEN(A47)=0,"",INDEX('Smelter Look-up'!$A:$A,MATCH($A47,'Smelter Look-up'!$E:$E,0)))</f>
        <v/>
      </c>
      <c r="C47" s="186" t="str">
        <f>IF(LEN(A47)=0,"",INDEX('Smelter Look-up'!$C:$C,MATCH($A47,'Smelter Look-up'!$E:$E,0)))</f>
        <v/>
      </c>
      <c r="D47" s="230"/>
      <c r="E47" s="182" t="str">
        <f ca="1">IF(ISERROR($V47),"",OFFSET('Smelter Look-up'!$D$4,$V47-4,0)&amp;"")</f>
        <v/>
      </c>
      <c r="F47" s="182" t="str">
        <f ca="1">IF(ISERROR($V47),"",OFFSET('Smelter Look-up'!$E$4,$V47-4,0))</f>
        <v/>
      </c>
      <c r="G47" s="182" t="str">
        <f ca="1">IF(C47=$X$4,IF(ISERROR($V47),"Enter smelter details","RMI"),IF(ISERROR($V47),"",OFFSET('Smelter Look-up'!$F$4,$V47-4,0)))</f>
        <v/>
      </c>
      <c r="H47" s="183" t="str">
        <f ca="1">IF(ISERROR($V47),"",OFFSET('Smelter Look-up'!$G$4,$V47-4,0))</f>
        <v/>
      </c>
      <c r="I47" s="184" t="str">
        <f ca="1">IF(ISERROR($V47),"",OFFSET('Smelter Look-up'!$H$4,$V47-4,0))</f>
        <v/>
      </c>
      <c r="J47" s="184" t="str">
        <f ca="1">IF(ISERROR($V47),"",OFFSET('Smelter Look-up'!$I$4,$V47-4,0))</f>
        <v/>
      </c>
      <c r="K47" s="224"/>
      <c r="L47" s="224"/>
      <c r="M47" s="224"/>
      <c r="N47" s="224"/>
      <c r="O47" s="224"/>
      <c r="P47" s="185"/>
      <c r="Q47" s="225"/>
      <c r="R47" s="182" t="str">
        <f ca="1">IF(ISERROR($V47),"",OFFSET('Smelter Look-up'!$C$4,$V47-4,0)&amp;"")</f>
        <v/>
      </c>
      <c r="S47" s="181" t="str">
        <f t="shared" ca="1" si="5"/>
        <v/>
      </c>
      <c r="T47" s="181" t="str">
        <f ca="1">IF(B47="","",IF(ISERROR(MATCH($J47,SorP!$B$1:$B$6226,0)),"",INDIRECT("'SorP'!$A$"&amp;MATCH($S47&amp;$J47,SorP!C:C,0))))</f>
        <v/>
      </c>
      <c r="U47" s="201"/>
      <c r="V47" s="226" t="e">
        <f>IF(C47="",NA(),IF(OR(C47="Smelter not listed",C47="Smelter not yet identified"),MATCH($B47&amp;$D47,'Smelter Look-up'!$J:$J,0),MATCH($B47&amp;$C47,'Smelter Look-up'!$J:$J,0)))</f>
        <v>#N/A</v>
      </c>
      <c r="X47" s="227">
        <f t="shared" ca="1" si="6"/>
        <v>0</v>
      </c>
      <c r="AB47" s="228" t="str">
        <f t="shared" si="7"/>
        <v/>
      </c>
    </row>
    <row r="48" spans="1:28" s="227" customFormat="1" ht="20.399999999999999">
      <c r="A48" s="181"/>
      <c r="B48" s="182" t="str">
        <f>IF(LEN(A48)=0,"",INDEX('Smelter Look-up'!$A:$A,MATCH($A48,'Smelter Look-up'!$E:$E,0)))</f>
        <v/>
      </c>
      <c r="C48" s="186" t="str">
        <f>IF(LEN(A48)=0,"",INDEX('Smelter Look-up'!$C:$C,MATCH($A48,'Smelter Look-up'!$E:$E,0)))</f>
        <v/>
      </c>
      <c r="D48" s="230"/>
      <c r="E48" s="182" t="str">
        <f ca="1">IF(ISERROR($V48),"",OFFSET('Smelter Look-up'!$D$4,$V48-4,0)&amp;"")</f>
        <v/>
      </c>
      <c r="F48" s="182" t="str">
        <f ca="1">IF(ISERROR($V48),"",OFFSET('Smelter Look-up'!$E$4,$V48-4,0))</f>
        <v/>
      </c>
      <c r="G48" s="182" t="str">
        <f ca="1">IF(C48=$X$4,IF(ISERROR($V48),"Enter smelter details","RMI"),IF(ISERROR($V48),"",OFFSET('Smelter Look-up'!$F$4,$V48-4,0)))</f>
        <v/>
      </c>
      <c r="H48" s="183" t="str">
        <f ca="1">IF(ISERROR($V48),"",OFFSET('Smelter Look-up'!$G$4,$V48-4,0))</f>
        <v/>
      </c>
      <c r="I48" s="184" t="str">
        <f ca="1">IF(ISERROR($V48),"",OFFSET('Smelter Look-up'!$H$4,$V48-4,0))</f>
        <v/>
      </c>
      <c r="J48" s="184" t="str">
        <f ca="1">IF(ISERROR($V48),"",OFFSET('Smelter Look-up'!$I$4,$V48-4,0))</f>
        <v/>
      </c>
      <c r="K48" s="224"/>
      <c r="L48" s="224"/>
      <c r="M48" s="224"/>
      <c r="N48" s="224"/>
      <c r="O48" s="224"/>
      <c r="P48" s="185"/>
      <c r="Q48" s="225"/>
      <c r="R48" s="182" t="str">
        <f ca="1">IF(ISERROR($V48),"",OFFSET('Smelter Look-up'!$C$4,$V48-4,0)&amp;"")</f>
        <v/>
      </c>
      <c r="S48" s="181" t="str">
        <f t="shared" ca="1" si="5"/>
        <v/>
      </c>
      <c r="T48" s="181" t="str">
        <f ca="1">IF(B48="","",IF(ISERROR(MATCH($J48,SorP!$B$1:$B$6226,0)),"",INDIRECT("'SorP'!$A$"&amp;MATCH($S48&amp;$J48,SorP!C:C,0))))</f>
        <v/>
      </c>
      <c r="U48" s="201"/>
      <c r="V48" s="226" t="e">
        <f>IF(C48="",NA(),IF(OR(C48="Smelter not listed",C48="Smelter not yet identified"),MATCH($B48&amp;$D48,'Smelter Look-up'!$J:$J,0),MATCH($B48&amp;$C48,'Smelter Look-up'!$J:$J,0)))</f>
        <v>#N/A</v>
      </c>
      <c r="X48" s="227">
        <f t="shared" ca="1" si="6"/>
        <v>0</v>
      </c>
      <c r="AB48" s="228" t="str">
        <f t="shared" si="7"/>
        <v/>
      </c>
    </row>
    <row r="49" spans="1:28" s="227" customFormat="1" ht="20.399999999999999">
      <c r="A49" s="181"/>
      <c r="B49" s="182" t="str">
        <f>IF(LEN(A49)=0,"",INDEX('Smelter Look-up'!$A:$A,MATCH($A49,'Smelter Look-up'!$E:$E,0)))</f>
        <v/>
      </c>
      <c r="C49" s="186" t="str">
        <f>IF(LEN(A49)=0,"",INDEX('Smelter Look-up'!$C:$C,MATCH($A49,'Smelter Look-up'!$E:$E,0)))</f>
        <v/>
      </c>
      <c r="D49" s="230"/>
      <c r="E49" s="182" t="str">
        <f ca="1">IF(ISERROR($V49),"",OFFSET('Smelter Look-up'!$D$4,$V49-4,0)&amp;"")</f>
        <v/>
      </c>
      <c r="F49" s="182" t="str">
        <f ca="1">IF(ISERROR($V49),"",OFFSET('Smelter Look-up'!$E$4,$V49-4,0))</f>
        <v/>
      </c>
      <c r="G49" s="182" t="str">
        <f ca="1">IF(C49=$X$4,IF(ISERROR($V49),"Enter smelter details","RMI"),IF(ISERROR($V49),"",OFFSET('Smelter Look-up'!$F$4,$V49-4,0)))</f>
        <v/>
      </c>
      <c r="H49" s="183" t="str">
        <f ca="1">IF(ISERROR($V49),"",OFFSET('Smelter Look-up'!$G$4,$V49-4,0))</f>
        <v/>
      </c>
      <c r="I49" s="184" t="str">
        <f ca="1">IF(ISERROR($V49),"",OFFSET('Smelter Look-up'!$H$4,$V49-4,0))</f>
        <v/>
      </c>
      <c r="J49" s="184" t="str">
        <f ca="1">IF(ISERROR($V49),"",OFFSET('Smelter Look-up'!$I$4,$V49-4,0))</f>
        <v/>
      </c>
      <c r="K49" s="224"/>
      <c r="L49" s="224"/>
      <c r="M49" s="224"/>
      <c r="N49" s="224"/>
      <c r="O49" s="224"/>
      <c r="P49" s="185"/>
      <c r="Q49" s="225"/>
      <c r="R49" s="182" t="str">
        <f ca="1">IF(ISERROR($V49),"",OFFSET('Smelter Look-up'!$C$4,$V49-4,0)&amp;"")</f>
        <v/>
      </c>
      <c r="S49" s="181" t="str">
        <f t="shared" ca="1" si="5"/>
        <v/>
      </c>
      <c r="T49" s="181" t="str">
        <f ca="1">IF(B49="","",IF(ISERROR(MATCH($J49,SorP!$B$1:$B$6226,0)),"",INDIRECT("'SorP'!$A$"&amp;MATCH($S49&amp;$J49,SorP!C:C,0))))</f>
        <v/>
      </c>
      <c r="U49" s="201"/>
      <c r="V49" s="226" t="e">
        <f>IF(C49="",NA(),IF(OR(C49="Smelter not listed",C49="Smelter not yet identified"),MATCH($B49&amp;$D49,'Smelter Look-up'!$J:$J,0),MATCH($B49&amp;$C49,'Smelter Look-up'!$J:$J,0)))</f>
        <v>#N/A</v>
      </c>
      <c r="X49" s="227">
        <f t="shared" ca="1" si="6"/>
        <v>0</v>
      </c>
      <c r="AB49" s="228" t="str">
        <f t="shared" si="7"/>
        <v/>
      </c>
    </row>
    <row r="50" spans="1:28" s="227" customFormat="1" ht="20.399999999999999">
      <c r="A50" s="181"/>
      <c r="B50" s="182" t="str">
        <f>IF(LEN(A50)=0,"",INDEX('Smelter Look-up'!$A:$A,MATCH($A50,'Smelter Look-up'!$E:$E,0)))</f>
        <v/>
      </c>
      <c r="C50" s="186" t="str">
        <f>IF(LEN(A50)=0,"",INDEX('Smelter Look-up'!$C:$C,MATCH($A50,'Smelter Look-up'!$E:$E,0)))</f>
        <v/>
      </c>
      <c r="D50" s="230"/>
      <c r="E50" s="182" t="str">
        <f ca="1">IF(ISERROR($V50),"",OFFSET('Smelter Look-up'!$D$4,$V50-4,0)&amp;"")</f>
        <v/>
      </c>
      <c r="F50" s="182" t="str">
        <f ca="1">IF(ISERROR($V50),"",OFFSET('Smelter Look-up'!$E$4,$V50-4,0))</f>
        <v/>
      </c>
      <c r="G50" s="182" t="str">
        <f ca="1">IF(C50=$X$4,IF(ISERROR($V50),"Enter smelter details","RMI"),IF(ISERROR($V50),"",OFFSET('Smelter Look-up'!$F$4,$V50-4,0)))</f>
        <v/>
      </c>
      <c r="H50" s="183" t="str">
        <f ca="1">IF(ISERROR($V50),"",OFFSET('Smelter Look-up'!$G$4,$V50-4,0))</f>
        <v/>
      </c>
      <c r="I50" s="184" t="str">
        <f ca="1">IF(ISERROR($V50),"",OFFSET('Smelter Look-up'!$H$4,$V50-4,0))</f>
        <v/>
      </c>
      <c r="J50" s="184" t="str">
        <f ca="1">IF(ISERROR($V50),"",OFFSET('Smelter Look-up'!$I$4,$V50-4,0))</f>
        <v/>
      </c>
      <c r="K50" s="224"/>
      <c r="L50" s="224"/>
      <c r="M50" s="224"/>
      <c r="N50" s="224"/>
      <c r="O50" s="224"/>
      <c r="P50" s="185"/>
      <c r="Q50" s="225"/>
      <c r="R50" s="182" t="str">
        <f ca="1">IF(ISERROR($V50),"",OFFSET('Smelter Look-up'!$C$4,$V50-4,0)&amp;"")</f>
        <v/>
      </c>
      <c r="S50" s="181" t="str">
        <f t="shared" ca="1" si="5"/>
        <v/>
      </c>
      <c r="T50" s="181" t="str">
        <f ca="1">IF(B50="","",IF(ISERROR(MATCH($J50,SorP!$B$1:$B$6226,0)),"",INDIRECT("'SorP'!$A$"&amp;MATCH($S50&amp;$J50,SorP!C:C,0))))</f>
        <v/>
      </c>
      <c r="U50" s="201"/>
      <c r="V50" s="226" t="e">
        <f>IF(C50="",NA(),IF(OR(C50="Smelter not listed",C50="Smelter not yet identified"),MATCH($B50&amp;$D50,'Smelter Look-up'!$J:$J,0),MATCH($B50&amp;$C50,'Smelter Look-up'!$J:$J,0)))</f>
        <v>#N/A</v>
      </c>
      <c r="X50" s="227">
        <f t="shared" ca="1" si="6"/>
        <v>0</v>
      </c>
      <c r="AB50" s="228" t="str">
        <f t="shared" si="7"/>
        <v/>
      </c>
    </row>
    <row r="51" spans="1:28" s="227" customFormat="1" ht="20.399999999999999">
      <c r="A51" s="181"/>
      <c r="B51" s="182" t="str">
        <f>IF(LEN(A51)=0,"",INDEX('Smelter Look-up'!$A:$A,MATCH($A51,'Smelter Look-up'!$E:$E,0)))</f>
        <v/>
      </c>
      <c r="C51" s="186" t="str">
        <f>IF(LEN(A51)=0,"",INDEX('Smelter Look-up'!$C:$C,MATCH($A51,'Smelter Look-up'!$E:$E,0)))</f>
        <v/>
      </c>
      <c r="D51" s="230"/>
      <c r="E51" s="182" t="str">
        <f ca="1">IF(ISERROR($V51),"",OFFSET('Smelter Look-up'!$D$4,$V51-4,0)&amp;"")</f>
        <v/>
      </c>
      <c r="F51" s="182" t="str">
        <f ca="1">IF(ISERROR($V51),"",OFFSET('Smelter Look-up'!$E$4,$V51-4,0))</f>
        <v/>
      </c>
      <c r="G51" s="182" t="str">
        <f ca="1">IF(C51=$X$4,IF(ISERROR($V51),"Enter smelter details","RMI"),IF(ISERROR($V51),"",OFFSET('Smelter Look-up'!$F$4,$V51-4,0)))</f>
        <v/>
      </c>
      <c r="H51" s="183" t="str">
        <f ca="1">IF(ISERROR($V51),"",OFFSET('Smelter Look-up'!$G$4,$V51-4,0))</f>
        <v/>
      </c>
      <c r="I51" s="184" t="str">
        <f ca="1">IF(ISERROR($V51),"",OFFSET('Smelter Look-up'!$H$4,$V51-4,0))</f>
        <v/>
      </c>
      <c r="J51" s="184" t="str">
        <f ca="1">IF(ISERROR($V51),"",OFFSET('Smelter Look-up'!$I$4,$V51-4,0))</f>
        <v/>
      </c>
      <c r="K51" s="224"/>
      <c r="L51" s="224"/>
      <c r="M51" s="224"/>
      <c r="N51" s="224"/>
      <c r="O51" s="224"/>
      <c r="P51" s="185"/>
      <c r="Q51" s="225"/>
      <c r="R51" s="182" t="str">
        <f ca="1">IF(ISERROR($V51),"",OFFSET('Smelter Look-up'!$C$4,$V51-4,0)&amp;"")</f>
        <v/>
      </c>
      <c r="S51" s="181" t="str">
        <f t="shared" ca="1" si="5"/>
        <v/>
      </c>
      <c r="T51" s="181" t="str">
        <f ca="1">IF(B51="","",IF(ISERROR(MATCH($J51,SorP!$B$1:$B$6226,0)),"",INDIRECT("'SorP'!$A$"&amp;MATCH($S51&amp;$J51,SorP!C:C,0))))</f>
        <v/>
      </c>
      <c r="U51" s="201"/>
      <c r="V51" s="226" t="e">
        <f>IF(C51="",NA(),IF(OR(C51="Smelter not listed",C51="Smelter not yet identified"),MATCH($B51&amp;$D51,'Smelter Look-up'!$J:$J,0),MATCH($B51&amp;$C51,'Smelter Look-up'!$J:$J,0)))</f>
        <v>#N/A</v>
      </c>
      <c r="X51" s="227">
        <f t="shared" ca="1" si="6"/>
        <v>0</v>
      </c>
      <c r="AB51" s="228" t="str">
        <f t="shared" si="7"/>
        <v/>
      </c>
    </row>
    <row r="52" spans="1:28" s="227" customFormat="1" ht="20.399999999999999">
      <c r="A52" s="181"/>
      <c r="B52" s="182" t="str">
        <f>IF(LEN(A52)=0,"",INDEX('Smelter Look-up'!$A:$A,MATCH($A52,'Smelter Look-up'!$E:$E,0)))</f>
        <v/>
      </c>
      <c r="C52" s="186" t="str">
        <f>IF(LEN(A52)=0,"",INDEX('Smelter Look-up'!$C:$C,MATCH($A52,'Smelter Look-up'!$E:$E,0)))</f>
        <v/>
      </c>
      <c r="D52" s="230"/>
      <c r="E52" s="182" t="str">
        <f ca="1">IF(ISERROR($V52),"",OFFSET('Smelter Look-up'!$D$4,$V52-4,0)&amp;"")</f>
        <v/>
      </c>
      <c r="F52" s="182" t="str">
        <f ca="1">IF(ISERROR($V52),"",OFFSET('Smelter Look-up'!$E$4,$V52-4,0))</f>
        <v/>
      </c>
      <c r="G52" s="182" t="str">
        <f ca="1">IF(C52=$X$4,IF(ISERROR($V52),"Enter smelter details","RMI"),IF(ISERROR($V52),"",OFFSET('Smelter Look-up'!$F$4,$V52-4,0)))</f>
        <v/>
      </c>
      <c r="H52" s="183" t="str">
        <f ca="1">IF(ISERROR($V52),"",OFFSET('Smelter Look-up'!$G$4,$V52-4,0))</f>
        <v/>
      </c>
      <c r="I52" s="184" t="str">
        <f ca="1">IF(ISERROR($V52),"",OFFSET('Smelter Look-up'!$H$4,$V52-4,0))</f>
        <v/>
      </c>
      <c r="J52" s="184" t="str">
        <f ca="1">IF(ISERROR($V52),"",OFFSET('Smelter Look-up'!$I$4,$V52-4,0))</f>
        <v/>
      </c>
      <c r="K52" s="224"/>
      <c r="L52" s="224"/>
      <c r="M52" s="224"/>
      <c r="N52" s="224"/>
      <c r="O52" s="224"/>
      <c r="P52" s="185"/>
      <c r="Q52" s="225"/>
      <c r="R52" s="182" t="str">
        <f ca="1">IF(ISERROR($V52),"",OFFSET('Smelter Look-up'!$C$4,$V52-4,0)&amp;"")</f>
        <v/>
      </c>
      <c r="S52" s="181" t="str">
        <f t="shared" ca="1" si="5"/>
        <v/>
      </c>
      <c r="T52" s="181" t="str">
        <f ca="1">IF(B52="","",IF(ISERROR(MATCH($J52,SorP!$B$1:$B$6226,0)),"",INDIRECT("'SorP'!$A$"&amp;MATCH($S52&amp;$J52,SorP!C:C,0))))</f>
        <v/>
      </c>
      <c r="U52" s="201"/>
      <c r="V52" s="226" t="e">
        <f>IF(C52="",NA(),IF(OR(C52="Smelter not listed",C52="Smelter not yet identified"),MATCH($B52&amp;$D52,'Smelter Look-up'!$J:$J,0),MATCH($B52&amp;$C52,'Smelter Look-up'!$J:$J,0)))</f>
        <v>#N/A</v>
      </c>
      <c r="X52" s="227">
        <f t="shared" ca="1" si="6"/>
        <v>0</v>
      </c>
      <c r="AB52" s="228" t="str">
        <f t="shared" si="7"/>
        <v/>
      </c>
    </row>
    <row r="53" spans="1:28" s="227" customFormat="1" ht="20.399999999999999">
      <c r="A53" s="181"/>
      <c r="B53" s="182" t="str">
        <f>IF(LEN(A53)=0,"",INDEX('Smelter Look-up'!$A:$A,MATCH($A53,'Smelter Look-up'!$E:$E,0)))</f>
        <v/>
      </c>
      <c r="C53" s="186" t="str">
        <f>IF(LEN(A53)=0,"",INDEX('Smelter Look-up'!$C:$C,MATCH($A53,'Smelter Look-up'!$E:$E,0)))</f>
        <v/>
      </c>
      <c r="D53" s="230"/>
      <c r="E53" s="182" t="str">
        <f ca="1">IF(ISERROR($V53),"",OFFSET('Smelter Look-up'!$D$4,$V53-4,0)&amp;"")</f>
        <v/>
      </c>
      <c r="F53" s="182" t="str">
        <f ca="1">IF(ISERROR($V53),"",OFFSET('Smelter Look-up'!$E$4,$V53-4,0))</f>
        <v/>
      </c>
      <c r="G53" s="182" t="str">
        <f ca="1">IF(C53=$X$4,IF(ISERROR($V53),"Enter smelter details","RMI"),IF(ISERROR($V53),"",OFFSET('Smelter Look-up'!$F$4,$V53-4,0)))</f>
        <v/>
      </c>
      <c r="H53" s="183" t="str">
        <f ca="1">IF(ISERROR($V53),"",OFFSET('Smelter Look-up'!$G$4,$V53-4,0))</f>
        <v/>
      </c>
      <c r="I53" s="184" t="str">
        <f ca="1">IF(ISERROR($V53),"",OFFSET('Smelter Look-up'!$H$4,$V53-4,0))</f>
        <v/>
      </c>
      <c r="J53" s="184" t="str">
        <f ca="1">IF(ISERROR($V53),"",OFFSET('Smelter Look-up'!$I$4,$V53-4,0))</f>
        <v/>
      </c>
      <c r="K53" s="224"/>
      <c r="L53" s="224"/>
      <c r="M53" s="224"/>
      <c r="N53" s="224"/>
      <c r="O53" s="224"/>
      <c r="P53" s="185"/>
      <c r="Q53" s="225"/>
      <c r="R53" s="182" t="str">
        <f ca="1">IF(ISERROR($V53),"",OFFSET('Smelter Look-up'!$C$4,$V53-4,0)&amp;"")</f>
        <v/>
      </c>
      <c r="S53" s="181" t="str">
        <f t="shared" ca="1" si="5"/>
        <v/>
      </c>
      <c r="T53" s="181" t="str">
        <f ca="1">IF(B53="","",IF(ISERROR(MATCH($J53,SorP!$B$1:$B$6226,0)),"",INDIRECT("'SorP'!$A$"&amp;MATCH($S53&amp;$J53,SorP!C:C,0))))</f>
        <v/>
      </c>
      <c r="U53" s="201"/>
      <c r="V53" s="226" t="e">
        <f>IF(C53="",NA(),IF(OR(C53="Smelter not listed",C53="Smelter not yet identified"),MATCH($B53&amp;$D53,'Smelter Look-up'!$J:$J,0),MATCH($B53&amp;$C53,'Smelter Look-up'!$J:$J,0)))</f>
        <v>#N/A</v>
      </c>
      <c r="X53" s="227">
        <f t="shared" ca="1" si="6"/>
        <v>0</v>
      </c>
      <c r="AB53" s="228" t="str">
        <f t="shared" si="7"/>
        <v/>
      </c>
    </row>
    <row r="54" spans="1:28" s="227" customFormat="1" ht="20.399999999999999">
      <c r="A54" s="181"/>
      <c r="B54" s="182" t="str">
        <f>IF(LEN(A54)=0,"",INDEX('Smelter Look-up'!$A:$A,MATCH($A54,'Smelter Look-up'!$E:$E,0)))</f>
        <v/>
      </c>
      <c r="C54" s="186" t="str">
        <f>IF(LEN(A54)=0,"",INDEX('Smelter Look-up'!$C:$C,MATCH($A54,'Smelter Look-up'!$E:$E,0)))</f>
        <v/>
      </c>
      <c r="D54" s="230"/>
      <c r="E54" s="182" t="str">
        <f ca="1">IF(ISERROR($V54),"",OFFSET('Smelter Look-up'!$D$4,$V54-4,0)&amp;"")</f>
        <v/>
      </c>
      <c r="F54" s="182" t="str">
        <f ca="1">IF(ISERROR($V54),"",OFFSET('Smelter Look-up'!$E$4,$V54-4,0))</f>
        <v/>
      </c>
      <c r="G54" s="182" t="str">
        <f ca="1">IF(C54=$X$4,IF(ISERROR($V54),"Enter smelter details","RMI"),IF(ISERROR($V54),"",OFFSET('Smelter Look-up'!$F$4,$V54-4,0)))</f>
        <v/>
      </c>
      <c r="H54" s="183" t="str">
        <f ca="1">IF(ISERROR($V54),"",OFFSET('Smelter Look-up'!$G$4,$V54-4,0))</f>
        <v/>
      </c>
      <c r="I54" s="184" t="str">
        <f ca="1">IF(ISERROR($V54),"",OFFSET('Smelter Look-up'!$H$4,$V54-4,0))</f>
        <v/>
      </c>
      <c r="J54" s="184" t="str">
        <f ca="1">IF(ISERROR($V54),"",OFFSET('Smelter Look-up'!$I$4,$V54-4,0))</f>
        <v/>
      </c>
      <c r="K54" s="224"/>
      <c r="L54" s="224"/>
      <c r="M54" s="224"/>
      <c r="N54" s="224"/>
      <c r="O54" s="224"/>
      <c r="P54" s="185"/>
      <c r="Q54" s="225"/>
      <c r="R54" s="182" t="str">
        <f ca="1">IF(ISERROR($V54),"",OFFSET('Smelter Look-up'!$C$4,$V54-4,0)&amp;"")</f>
        <v/>
      </c>
      <c r="S54" s="181" t="str">
        <f t="shared" ca="1" si="5"/>
        <v/>
      </c>
      <c r="T54" s="181" t="str">
        <f ca="1">IF(B54="","",IF(ISERROR(MATCH($J54,SorP!$B$1:$B$6226,0)),"",INDIRECT("'SorP'!$A$"&amp;MATCH($S54&amp;$J54,SorP!C:C,0))))</f>
        <v/>
      </c>
      <c r="U54" s="201"/>
      <c r="V54" s="226" t="e">
        <f>IF(C54="",NA(),IF(OR(C54="Smelter not listed",C54="Smelter not yet identified"),MATCH($B54&amp;$D54,'Smelter Look-up'!$J:$J,0),MATCH($B54&amp;$C54,'Smelter Look-up'!$J:$J,0)))</f>
        <v>#N/A</v>
      </c>
      <c r="X54" s="227">
        <f t="shared" ca="1" si="6"/>
        <v>0</v>
      </c>
      <c r="AB54" s="228" t="str">
        <f t="shared" si="7"/>
        <v/>
      </c>
    </row>
    <row r="55" spans="1:28" s="227" customFormat="1" ht="20.399999999999999">
      <c r="A55" s="181"/>
      <c r="B55" s="182" t="str">
        <f>IF(LEN(A55)=0,"",INDEX('Smelter Look-up'!$A:$A,MATCH($A55,'Smelter Look-up'!$E:$E,0)))</f>
        <v/>
      </c>
      <c r="C55" s="186" t="str">
        <f>IF(LEN(A55)=0,"",INDEX('Smelter Look-up'!$C:$C,MATCH($A55,'Smelter Look-up'!$E:$E,0)))</f>
        <v/>
      </c>
      <c r="D55" s="230"/>
      <c r="E55" s="182" t="str">
        <f ca="1">IF(ISERROR($V55),"",OFFSET('Smelter Look-up'!$D$4,$V55-4,0)&amp;"")</f>
        <v/>
      </c>
      <c r="F55" s="182" t="str">
        <f ca="1">IF(ISERROR($V55),"",OFFSET('Smelter Look-up'!$E$4,$V55-4,0))</f>
        <v/>
      </c>
      <c r="G55" s="182" t="str">
        <f ca="1">IF(C55=$X$4,IF(ISERROR($V55),"Enter smelter details","RMI"),IF(ISERROR($V55),"",OFFSET('Smelter Look-up'!$F$4,$V55-4,0)))</f>
        <v/>
      </c>
      <c r="H55" s="183" t="str">
        <f ca="1">IF(ISERROR($V55),"",OFFSET('Smelter Look-up'!$G$4,$V55-4,0))</f>
        <v/>
      </c>
      <c r="I55" s="184" t="str">
        <f ca="1">IF(ISERROR($V55),"",OFFSET('Smelter Look-up'!$H$4,$V55-4,0))</f>
        <v/>
      </c>
      <c r="J55" s="184" t="str">
        <f ca="1">IF(ISERROR($V55),"",OFFSET('Smelter Look-up'!$I$4,$V55-4,0))</f>
        <v/>
      </c>
      <c r="K55" s="224"/>
      <c r="L55" s="224"/>
      <c r="M55" s="224"/>
      <c r="N55" s="224"/>
      <c r="O55" s="224"/>
      <c r="P55" s="185"/>
      <c r="Q55" s="225"/>
      <c r="R55" s="182" t="str">
        <f ca="1">IF(ISERROR($V55),"",OFFSET('Smelter Look-up'!$C$4,$V55-4,0)&amp;"")</f>
        <v/>
      </c>
      <c r="S55" s="181" t="str">
        <f t="shared" ca="1" si="5"/>
        <v/>
      </c>
      <c r="T55" s="181" t="str">
        <f ca="1">IF(B55="","",IF(ISERROR(MATCH($J55,SorP!$B$1:$B$6226,0)),"",INDIRECT("'SorP'!$A$"&amp;MATCH($S55&amp;$J55,SorP!C:C,0))))</f>
        <v/>
      </c>
      <c r="U55" s="201"/>
      <c r="V55" s="226" t="e">
        <f>IF(C55="",NA(),IF(OR(C55="Smelter not listed",C55="Smelter not yet identified"),MATCH($B55&amp;$D55,'Smelter Look-up'!$J:$J,0),MATCH($B55&amp;$C55,'Smelter Look-up'!$J:$J,0)))</f>
        <v>#N/A</v>
      </c>
      <c r="X55" s="227">
        <f t="shared" ca="1" si="6"/>
        <v>0</v>
      </c>
      <c r="AB55" s="228" t="str">
        <f t="shared" si="7"/>
        <v/>
      </c>
    </row>
    <row r="56" spans="1:28" s="227" customFormat="1" ht="20.399999999999999">
      <c r="A56" s="181"/>
      <c r="B56" s="182" t="str">
        <f>IF(LEN(A56)=0,"",INDEX('Smelter Look-up'!$A:$A,MATCH($A56,'Smelter Look-up'!$E:$E,0)))</f>
        <v/>
      </c>
      <c r="C56" s="186" t="str">
        <f>IF(LEN(A56)=0,"",INDEX('Smelter Look-up'!$C:$C,MATCH($A56,'Smelter Look-up'!$E:$E,0)))</f>
        <v/>
      </c>
      <c r="D56" s="230"/>
      <c r="E56" s="182" t="str">
        <f ca="1">IF(ISERROR($V56),"",OFFSET('Smelter Look-up'!$D$4,$V56-4,0)&amp;"")</f>
        <v/>
      </c>
      <c r="F56" s="182" t="str">
        <f ca="1">IF(ISERROR($V56),"",OFFSET('Smelter Look-up'!$E$4,$V56-4,0))</f>
        <v/>
      </c>
      <c r="G56" s="182" t="str">
        <f ca="1">IF(C56=$X$4,IF(ISERROR($V56),"Enter smelter details","RMI"),IF(ISERROR($V56),"",OFFSET('Smelter Look-up'!$F$4,$V56-4,0)))</f>
        <v/>
      </c>
      <c r="H56" s="183" t="str">
        <f ca="1">IF(ISERROR($V56),"",OFFSET('Smelter Look-up'!$G$4,$V56-4,0))</f>
        <v/>
      </c>
      <c r="I56" s="184" t="str">
        <f ca="1">IF(ISERROR($V56),"",OFFSET('Smelter Look-up'!$H$4,$V56-4,0))</f>
        <v/>
      </c>
      <c r="J56" s="184" t="str">
        <f ca="1">IF(ISERROR($V56),"",OFFSET('Smelter Look-up'!$I$4,$V56-4,0))</f>
        <v/>
      </c>
      <c r="K56" s="224"/>
      <c r="L56" s="224"/>
      <c r="M56" s="224"/>
      <c r="N56" s="224"/>
      <c r="O56" s="224"/>
      <c r="P56" s="185"/>
      <c r="Q56" s="225"/>
      <c r="R56" s="182" t="str">
        <f ca="1">IF(ISERROR($V56),"",OFFSET('Smelter Look-up'!$C$4,$V56-4,0)&amp;"")</f>
        <v/>
      </c>
      <c r="S56" s="181" t="str">
        <f t="shared" ca="1" si="5"/>
        <v/>
      </c>
      <c r="T56" s="181" t="str">
        <f ca="1">IF(B56="","",IF(ISERROR(MATCH($J56,SorP!$B$1:$B$6226,0)),"",INDIRECT("'SorP'!$A$"&amp;MATCH($S56&amp;$J56,SorP!C:C,0))))</f>
        <v/>
      </c>
      <c r="U56" s="201"/>
      <c r="V56" s="226" t="e">
        <f>IF(C56="",NA(),IF(OR(C56="Smelter not listed",C56="Smelter not yet identified"),MATCH($B56&amp;$D56,'Smelter Look-up'!$J:$J,0),MATCH($B56&amp;$C56,'Smelter Look-up'!$J:$J,0)))</f>
        <v>#N/A</v>
      </c>
      <c r="X56" s="227">
        <f t="shared" ca="1" si="6"/>
        <v>0</v>
      </c>
      <c r="AB56" s="228" t="str">
        <f t="shared" si="7"/>
        <v/>
      </c>
    </row>
    <row r="57" spans="1:28" s="227" customFormat="1" ht="20.399999999999999">
      <c r="A57" s="181"/>
      <c r="B57" s="182" t="str">
        <f>IF(LEN(A57)=0,"",INDEX('Smelter Look-up'!$A:$A,MATCH($A57,'Smelter Look-up'!$E:$E,0)))</f>
        <v/>
      </c>
      <c r="C57" s="186" t="str">
        <f>IF(LEN(A57)=0,"",INDEX('Smelter Look-up'!$C:$C,MATCH($A57,'Smelter Look-up'!$E:$E,0)))</f>
        <v/>
      </c>
      <c r="D57" s="230"/>
      <c r="E57" s="182" t="str">
        <f ca="1">IF(ISERROR($V57),"",OFFSET('Smelter Look-up'!$D$4,$V57-4,0)&amp;"")</f>
        <v/>
      </c>
      <c r="F57" s="182" t="str">
        <f ca="1">IF(ISERROR($V57),"",OFFSET('Smelter Look-up'!$E$4,$V57-4,0))</f>
        <v/>
      </c>
      <c r="G57" s="182" t="str">
        <f ca="1">IF(C57=$X$4,IF(ISERROR($V57),"Enter smelter details","RMI"),IF(ISERROR($V57),"",OFFSET('Smelter Look-up'!$F$4,$V57-4,0)))</f>
        <v/>
      </c>
      <c r="H57" s="183" t="str">
        <f ca="1">IF(ISERROR($V57),"",OFFSET('Smelter Look-up'!$G$4,$V57-4,0))</f>
        <v/>
      </c>
      <c r="I57" s="184" t="str">
        <f ca="1">IF(ISERROR($V57),"",OFFSET('Smelter Look-up'!$H$4,$V57-4,0))</f>
        <v/>
      </c>
      <c r="J57" s="184" t="str">
        <f ca="1">IF(ISERROR($V57),"",OFFSET('Smelter Look-up'!$I$4,$V57-4,0))</f>
        <v/>
      </c>
      <c r="K57" s="224"/>
      <c r="L57" s="224"/>
      <c r="M57" s="224"/>
      <c r="N57" s="224"/>
      <c r="O57" s="224"/>
      <c r="P57" s="185"/>
      <c r="Q57" s="225"/>
      <c r="R57" s="182" t="str">
        <f ca="1">IF(ISERROR($V57),"",OFFSET('Smelter Look-up'!$C$4,$V57-4,0)&amp;"")</f>
        <v/>
      </c>
      <c r="S57" s="181" t="str">
        <f t="shared" ca="1" si="5"/>
        <v/>
      </c>
      <c r="T57" s="181" t="str">
        <f ca="1">IF(B57="","",IF(ISERROR(MATCH($J57,SorP!$B$1:$B$6226,0)),"",INDIRECT("'SorP'!$A$"&amp;MATCH($S57&amp;$J57,SorP!C:C,0))))</f>
        <v/>
      </c>
      <c r="U57" s="201"/>
      <c r="V57" s="226" t="e">
        <f>IF(C57="",NA(),IF(OR(C57="Smelter not listed",C57="Smelter not yet identified"),MATCH($B57&amp;$D57,'Smelter Look-up'!$J:$J,0),MATCH($B57&amp;$C57,'Smelter Look-up'!$J:$J,0)))</f>
        <v>#N/A</v>
      </c>
      <c r="X57" s="227">
        <f t="shared" ca="1" si="6"/>
        <v>0</v>
      </c>
      <c r="AB57" s="228" t="str">
        <f t="shared" si="7"/>
        <v/>
      </c>
    </row>
    <row r="58" spans="1:28" s="227" customFormat="1" ht="20.399999999999999">
      <c r="A58" s="181"/>
      <c r="B58" s="182" t="str">
        <f>IF(LEN(A58)=0,"",INDEX('Smelter Look-up'!$A:$A,MATCH($A58,'Smelter Look-up'!$E:$E,0)))</f>
        <v/>
      </c>
      <c r="C58" s="186" t="str">
        <f>IF(LEN(A58)=0,"",INDEX('Smelter Look-up'!$C:$C,MATCH($A58,'Smelter Look-up'!$E:$E,0)))</f>
        <v/>
      </c>
      <c r="D58" s="230"/>
      <c r="E58" s="182" t="str">
        <f ca="1">IF(ISERROR($V58),"",OFFSET('Smelter Look-up'!$D$4,$V58-4,0)&amp;"")</f>
        <v/>
      </c>
      <c r="F58" s="182" t="str">
        <f ca="1">IF(ISERROR($V58),"",OFFSET('Smelter Look-up'!$E$4,$V58-4,0))</f>
        <v/>
      </c>
      <c r="G58" s="182" t="str">
        <f ca="1">IF(C58=$X$4,IF(ISERROR($V58),"Enter smelter details","RMI"),IF(ISERROR($V58),"",OFFSET('Smelter Look-up'!$F$4,$V58-4,0)))</f>
        <v/>
      </c>
      <c r="H58" s="183" t="str">
        <f ca="1">IF(ISERROR($V58),"",OFFSET('Smelter Look-up'!$G$4,$V58-4,0))</f>
        <v/>
      </c>
      <c r="I58" s="184" t="str">
        <f ca="1">IF(ISERROR($V58),"",OFFSET('Smelter Look-up'!$H$4,$V58-4,0))</f>
        <v/>
      </c>
      <c r="J58" s="184" t="str">
        <f ca="1">IF(ISERROR($V58),"",OFFSET('Smelter Look-up'!$I$4,$V58-4,0))</f>
        <v/>
      </c>
      <c r="K58" s="224"/>
      <c r="L58" s="224"/>
      <c r="M58" s="224"/>
      <c r="N58" s="224"/>
      <c r="O58" s="224"/>
      <c r="P58" s="185"/>
      <c r="Q58" s="225"/>
      <c r="R58" s="182" t="str">
        <f ca="1">IF(ISERROR($V58),"",OFFSET('Smelter Look-up'!$C$4,$V58-4,0)&amp;"")</f>
        <v/>
      </c>
      <c r="S58" s="181" t="str">
        <f t="shared" ca="1" si="5"/>
        <v/>
      </c>
      <c r="T58" s="181" t="str">
        <f ca="1">IF(B58="","",IF(ISERROR(MATCH($J58,SorP!$B$1:$B$6226,0)),"",INDIRECT("'SorP'!$A$"&amp;MATCH($S58&amp;$J58,SorP!C:C,0))))</f>
        <v/>
      </c>
      <c r="U58" s="201"/>
      <c r="V58" s="226" t="e">
        <f>IF(C58="",NA(),IF(OR(C58="Smelter not listed",C58="Smelter not yet identified"),MATCH($B58&amp;$D58,'Smelter Look-up'!$J:$J,0),MATCH($B58&amp;$C58,'Smelter Look-up'!$J:$J,0)))</f>
        <v>#N/A</v>
      </c>
      <c r="X58" s="227">
        <f t="shared" ca="1" si="6"/>
        <v>0</v>
      </c>
      <c r="AB58" s="228" t="str">
        <f t="shared" si="7"/>
        <v/>
      </c>
    </row>
    <row r="59" spans="1:28" s="227" customFormat="1" ht="20.399999999999999">
      <c r="A59" s="181"/>
      <c r="B59" s="182" t="str">
        <f>IF(LEN(A59)=0,"",INDEX('Smelter Look-up'!$A:$A,MATCH($A59,'Smelter Look-up'!$E:$E,0)))</f>
        <v/>
      </c>
      <c r="C59" s="186" t="str">
        <f>IF(LEN(A59)=0,"",INDEX('Smelter Look-up'!$C:$C,MATCH($A59,'Smelter Look-up'!$E:$E,0)))</f>
        <v/>
      </c>
      <c r="D59" s="230"/>
      <c r="E59" s="182" t="str">
        <f ca="1">IF(ISERROR($V59),"",OFFSET('Smelter Look-up'!$D$4,$V59-4,0)&amp;"")</f>
        <v/>
      </c>
      <c r="F59" s="182" t="str">
        <f ca="1">IF(ISERROR($V59),"",OFFSET('Smelter Look-up'!$E$4,$V59-4,0))</f>
        <v/>
      </c>
      <c r="G59" s="182" t="str">
        <f ca="1">IF(C59=$X$4,IF(ISERROR($V59),"Enter smelter details","RMI"),IF(ISERROR($V59),"",OFFSET('Smelter Look-up'!$F$4,$V59-4,0)))</f>
        <v/>
      </c>
      <c r="H59" s="183" t="str">
        <f ca="1">IF(ISERROR($V59),"",OFFSET('Smelter Look-up'!$G$4,$V59-4,0))</f>
        <v/>
      </c>
      <c r="I59" s="184" t="str">
        <f ca="1">IF(ISERROR($V59),"",OFFSET('Smelter Look-up'!$H$4,$V59-4,0))</f>
        <v/>
      </c>
      <c r="J59" s="184" t="str">
        <f ca="1">IF(ISERROR($V59),"",OFFSET('Smelter Look-up'!$I$4,$V59-4,0))</f>
        <v/>
      </c>
      <c r="K59" s="224"/>
      <c r="L59" s="224"/>
      <c r="M59" s="224"/>
      <c r="N59" s="224"/>
      <c r="O59" s="224"/>
      <c r="P59" s="185"/>
      <c r="Q59" s="225"/>
      <c r="R59" s="182" t="str">
        <f ca="1">IF(ISERROR($V59),"",OFFSET('Smelter Look-up'!$C$4,$V59-4,0)&amp;"")</f>
        <v/>
      </c>
      <c r="S59" s="181" t="str">
        <f t="shared" ca="1" si="5"/>
        <v/>
      </c>
      <c r="T59" s="181" t="str">
        <f ca="1">IF(B59="","",IF(ISERROR(MATCH($J59,SorP!$B$1:$B$6226,0)),"",INDIRECT("'SorP'!$A$"&amp;MATCH($S59&amp;$J59,SorP!C:C,0))))</f>
        <v/>
      </c>
      <c r="U59" s="201"/>
      <c r="V59" s="226" t="e">
        <f>IF(C59="",NA(),IF(OR(C59="Smelter not listed",C59="Smelter not yet identified"),MATCH($B59&amp;$D59,'Smelter Look-up'!$J:$J,0),MATCH($B59&amp;$C59,'Smelter Look-up'!$J:$J,0)))</f>
        <v>#N/A</v>
      </c>
      <c r="X59" s="227">
        <f t="shared" ca="1" si="6"/>
        <v>0</v>
      </c>
      <c r="AB59" s="228" t="str">
        <f t="shared" si="7"/>
        <v/>
      </c>
    </row>
    <row r="60" spans="1:28" s="227" customFormat="1" ht="20.399999999999999">
      <c r="A60" s="181"/>
      <c r="B60" s="182" t="str">
        <f>IF(LEN(A60)=0,"",INDEX('Smelter Look-up'!$A:$A,MATCH($A60,'Smelter Look-up'!$E:$E,0)))</f>
        <v/>
      </c>
      <c r="C60" s="186" t="str">
        <f>IF(LEN(A60)=0,"",INDEX('Smelter Look-up'!$C:$C,MATCH($A60,'Smelter Look-up'!$E:$E,0)))</f>
        <v/>
      </c>
      <c r="D60" s="230"/>
      <c r="E60" s="182" t="str">
        <f ca="1">IF(ISERROR($V60),"",OFFSET('Smelter Look-up'!$D$4,$V60-4,0)&amp;"")</f>
        <v/>
      </c>
      <c r="F60" s="182" t="str">
        <f ca="1">IF(ISERROR($V60),"",OFFSET('Smelter Look-up'!$E$4,$V60-4,0))</f>
        <v/>
      </c>
      <c r="G60" s="182" t="str">
        <f ca="1">IF(C60=$X$4,IF(ISERROR($V60),"Enter smelter details","RMI"),IF(ISERROR($V60),"",OFFSET('Smelter Look-up'!$F$4,$V60-4,0)))</f>
        <v/>
      </c>
      <c r="H60" s="183" t="str">
        <f ca="1">IF(ISERROR($V60),"",OFFSET('Smelter Look-up'!$G$4,$V60-4,0))</f>
        <v/>
      </c>
      <c r="I60" s="184" t="str">
        <f ca="1">IF(ISERROR($V60),"",OFFSET('Smelter Look-up'!$H$4,$V60-4,0))</f>
        <v/>
      </c>
      <c r="J60" s="184" t="str">
        <f ca="1">IF(ISERROR($V60),"",OFFSET('Smelter Look-up'!$I$4,$V60-4,0))</f>
        <v/>
      </c>
      <c r="K60" s="224"/>
      <c r="L60" s="224"/>
      <c r="M60" s="224"/>
      <c r="N60" s="224"/>
      <c r="O60" s="224"/>
      <c r="P60" s="185"/>
      <c r="Q60" s="225"/>
      <c r="R60" s="182" t="str">
        <f ca="1">IF(ISERROR($V60),"",OFFSET('Smelter Look-up'!$C$4,$V60-4,0)&amp;"")</f>
        <v/>
      </c>
      <c r="S60" s="181" t="str">
        <f t="shared" ca="1" si="5"/>
        <v/>
      </c>
      <c r="T60" s="181" t="str">
        <f ca="1">IF(B60="","",IF(ISERROR(MATCH($J60,SorP!$B$1:$B$6226,0)),"",INDIRECT("'SorP'!$A$"&amp;MATCH($S60&amp;$J60,SorP!C:C,0))))</f>
        <v/>
      </c>
      <c r="U60" s="201"/>
      <c r="V60" s="226" t="e">
        <f>IF(C60="",NA(),IF(OR(C60="Smelter not listed",C60="Smelter not yet identified"),MATCH($B60&amp;$D60,'Smelter Look-up'!$J:$J,0),MATCH($B60&amp;$C60,'Smelter Look-up'!$J:$J,0)))</f>
        <v>#N/A</v>
      </c>
      <c r="X60" s="227">
        <f t="shared" ca="1" si="6"/>
        <v>0</v>
      </c>
      <c r="AB60" s="228" t="str">
        <f t="shared" si="7"/>
        <v/>
      </c>
    </row>
    <row r="61" spans="1:28" s="227" customFormat="1" ht="20.399999999999999">
      <c r="A61" s="181"/>
      <c r="B61" s="182" t="str">
        <f>IF(LEN(A61)=0,"",INDEX('Smelter Look-up'!$A:$A,MATCH($A61,'Smelter Look-up'!$E:$E,0)))</f>
        <v/>
      </c>
      <c r="C61" s="186" t="str">
        <f>IF(LEN(A61)=0,"",INDEX('Smelter Look-up'!$C:$C,MATCH($A61,'Smelter Look-up'!$E:$E,0)))</f>
        <v/>
      </c>
      <c r="D61" s="230"/>
      <c r="E61" s="182" t="str">
        <f ca="1">IF(ISERROR($V61),"",OFFSET('Smelter Look-up'!$D$4,$V61-4,0)&amp;"")</f>
        <v/>
      </c>
      <c r="F61" s="182" t="str">
        <f ca="1">IF(ISERROR($V61),"",OFFSET('Smelter Look-up'!$E$4,$V61-4,0))</f>
        <v/>
      </c>
      <c r="G61" s="182" t="str">
        <f ca="1">IF(C61=$X$4,IF(ISERROR($V61),"Enter smelter details","RMI"),IF(ISERROR($V61),"",OFFSET('Smelter Look-up'!$F$4,$V61-4,0)))</f>
        <v/>
      </c>
      <c r="H61" s="183" t="str">
        <f ca="1">IF(ISERROR($V61),"",OFFSET('Smelter Look-up'!$G$4,$V61-4,0))</f>
        <v/>
      </c>
      <c r="I61" s="184" t="str">
        <f ca="1">IF(ISERROR($V61),"",OFFSET('Smelter Look-up'!$H$4,$V61-4,0))</f>
        <v/>
      </c>
      <c r="J61" s="184" t="str">
        <f ca="1">IF(ISERROR($V61),"",OFFSET('Smelter Look-up'!$I$4,$V61-4,0))</f>
        <v/>
      </c>
      <c r="K61" s="224"/>
      <c r="L61" s="224"/>
      <c r="M61" s="224"/>
      <c r="N61" s="224"/>
      <c r="O61" s="224"/>
      <c r="P61" s="185"/>
      <c r="Q61" s="225"/>
      <c r="R61" s="182" t="str">
        <f ca="1">IF(ISERROR($V61),"",OFFSET('Smelter Look-up'!$C$4,$V61-4,0)&amp;"")</f>
        <v/>
      </c>
      <c r="S61" s="181" t="str">
        <f t="shared" ca="1" si="5"/>
        <v/>
      </c>
      <c r="T61" s="181" t="str">
        <f ca="1">IF(B61="","",IF(ISERROR(MATCH($J61,SorP!$B$1:$B$6226,0)),"",INDIRECT("'SorP'!$A$"&amp;MATCH($S61&amp;$J61,SorP!C:C,0))))</f>
        <v/>
      </c>
      <c r="U61" s="201"/>
      <c r="V61" s="226" t="e">
        <f>IF(C61="",NA(),IF(OR(C61="Smelter not listed",C61="Smelter not yet identified"),MATCH($B61&amp;$D61,'Smelter Look-up'!$J:$J,0),MATCH($B61&amp;$C61,'Smelter Look-up'!$J:$J,0)))</f>
        <v>#N/A</v>
      </c>
      <c r="X61" s="227">
        <f t="shared" ca="1" si="6"/>
        <v>0</v>
      </c>
      <c r="AB61" s="228" t="str">
        <f t="shared" si="7"/>
        <v/>
      </c>
    </row>
    <row r="62" spans="1:28" s="227" customFormat="1" ht="20.399999999999999">
      <c r="A62" s="181"/>
      <c r="B62" s="182" t="str">
        <f>IF(LEN(A62)=0,"",INDEX('Smelter Look-up'!$A:$A,MATCH($A62,'Smelter Look-up'!$E:$E,0)))</f>
        <v/>
      </c>
      <c r="C62" s="186" t="str">
        <f>IF(LEN(A62)=0,"",INDEX('Smelter Look-up'!$C:$C,MATCH($A62,'Smelter Look-up'!$E:$E,0)))</f>
        <v/>
      </c>
      <c r="D62" s="230"/>
      <c r="E62" s="182" t="str">
        <f ca="1">IF(ISERROR($V62),"",OFFSET('Smelter Look-up'!$D$4,$V62-4,0)&amp;"")</f>
        <v/>
      </c>
      <c r="F62" s="182" t="str">
        <f ca="1">IF(ISERROR($V62),"",OFFSET('Smelter Look-up'!$E$4,$V62-4,0))</f>
        <v/>
      </c>
      <c r="G62" s="182" t="str">
        <f ca="1">IF(C62=$X$4,IF(ISERROR($V62),"Enter smelter details","RMI"),IF(ISERROR($V62),"",OFFSET('Smelter Look-up'!$F$4,$V62-4,0)))</f>
        <v/>
      </c>
      <c r="H62" s="183" t="str">
        <f ca="1">IF(ISERROR($V62),"",OFFSET('Smelter Look-up'!$G$4,$V62-4,0))</f>
        <v/>
      </c>
      <c r="I62" s="184" t="str">
        <f ca="1">IF(ISERROR($V62),"",OFFSET('Smelter Look-up'!$H$4,$V62-4,0))</f>
        <v/>
      </c>
      <c r="J62" s="184" t="str">
        <f ca="1">IF(ISERROR($V62),"",OFFSET('Smelter Look-up'!$I$4,$V62-4,0))</f>
        <v/>
      </c>
      <c r="K62" s="224"/>
      <c r="L62" s="224"/>
      <c r="M62" s="224"/>
      <c r="N62" s="224"/>
      <c r="O62" s="224"/>
      <c r="P62" s="185"/>
      <c r="Q62" s="225"/>
      <c r="R62" s="182" t="str">
        <f ca="1">IF(ISERROR($V62),"",OFFSET('Smelter Look-up'!$C$4,$V62-4,0)&amp;"")</f>
        <v/>
      </c>
      <c r="S62" s="181" t="str">
        <f t="shared" ca="1" si="5"/>
        <v/>
      </c>
      <c r="T62" s="181" t="str">
        <f ca="1">IF(B62="","",IF(ISERROR(MATCH($J62,SorP!$B$1:$B$6226,0)),"",INDIRECT("'SorP'!$A$"&amp;MATCH($S62&amp;$J62,SorP!C:C,0))))</f>
        <v/>
      </c>
      <c r="U62" s="201"/>
      <c r="V62" s="226" t="e">
        <f>IF(C62="",NA(),IF(OR(C62="Smelter not listed",C62="Smelter not yet identified"),MATCH($B62&amp;$D62,'Smelter Look-up'!$J:$J,0),MATCH($B62&amp;$C62,'Smelter Look-up'!$J:$J,0)))</f>
        <v>#N/A</v>
      </c>
      <c r="X62" s="227">
        <f t="shared" ca="1" si="6"/>
        <v>0</v>
      </c>
      <c r="AB62" s="228" t="str">
        <f t="shared" si="7"/>
        <v/>
      </c>
    </row>
    <row r="63" spans="1:28" s="227" customFormat="1" ht="20.399999999999999">
      <c r="A63" s="181"/>
      <c r="B63" s="182" t="str">
        <f>IF(LEN(A63)=0,"",INDEX('Smelter Look-up'!$A:$A,MATCH($A63,'Smelter Look-up'!$E:$E,0)))</f>
        <v/>
      </c>
      <c r="C63" s="186" t="str">
        <f>IF(LEN(A63)=0,"",INDEX('Smelter Look-up'!$C:$C,MATCH($A63,'Smelter Look-up'!$E:$E,0)))</f>
        <v/>
      </c>
      <c r="D63" s="230"/>
      <c r="E63" s="182" t="str">
        <f ca="1">IF(ISERROR($V63),"",OFFSET('Smelter Look-up'!$D$4,$V63-4,0)&amp;"")</f>
        <v/>
      </c>
      <c r="F63" s="182" t="str">
        <f ca="1">IF(ISERROR($V63),"",OFFSET('Smelter Look-up'!$E$4,$V63-4,0))</f>
        <v/>
      </c>
      <c r="G63" s="182" t="str">
        <f ca="1">IF(C63=$X$4,IF(ISERROR($V63),"Enter smelter details","RMI"),IF(ISERROR($V63),"",OFFSET('Smelter Look-up'!$F$4,$V63-4,0)))</f>
        <v/>
      </c>
      <c r="H63" s="183" t="str">
        <f ca="1">IF(ISERROR($V63),"",OFFSET('Smelter Look-up'!$G$4,$V63-4,0))</f>
        <v/>
      </c>
      <c r="I63" s="184" t="str">
        <f ca="1">IF(ISERROR($V63),"",OFFSET('Smelter Look-up'!$H$4,$V63-4,0))</f>
        <v/>
      </c>
      <c r="J63" s="184" t="str">
        <f ca="1">IF(ISERROR($V63),"",OFFSET('Smelter Look-up'!$I$4,$V63-4,0))</f>
        <v/>
      </c>
      <c r="K63" s="224"/>
      <c r="L63" s="224"/>
      <c r="M63" s="224"/>
      <c r="N63" s="224"/>
      <c r="O63" s="224"/>
      <c r="P63" s="185"/>
      <c r="Q63" s="225"/>
      <c r="R63" s="182" t="str">
        <f ca="1">IF(ISERROR($V63),"",OFFSET('Smelter Look-up'!$C$4,$V63-4,0)&amp;"")</f>
        <v/>
      </c>
      <c r="S63" s="181" t="str">
        <f t="shared" ca="1" si="5"/>
        <v/>
      </c>
      <c r="T63" s="181" t="str">
        <f ca="1">IF(B63="","",IF(ISERROR(MATCH($J63,SorP!$B$1:$B$6226,0)),"",INDIRECT("'SorP'!$A$"&amp;MATCH($S63&amp;$J63,SorP!C:C,0))))</f>
        <v/>
      </c>
      <c r="U63" s="201"/>
      <c r="V63" s="226" t="e">
        <f>IF(C63="",NA(),IF(OR(C63="Smelter not listed",C63="Smelter not yet identified"),MATCH($B63&amp;$D63,'Smelter Look-up'!$J:$J,0),MATCH($B63&amp;$C63,'Smelter Look-up'!$J:$J,0)))</f>
        <v>#N/A</v>
      </c>
      <c r="X63" s="227">
        <f t="shared" ca="1" si="6"/>
        <v>0</v>
      </c>
      <c r="AB63" s="228" t="str">
        <f t="shared" si="7"/>
        <v/>
      </c>
    </row>
    <row r="64" spans="1:28" s="227" customFormat="1" ht="20.399999999999999">
      <c r="A64" s="181"/>
      <c r="B64" s="182" t="str">
        <f>IF(LEN(A64)=0,"",INDEX('Smelter Look-up'!$A:$A,MATCH($A64,'Smelter Look-up'!$E:$E,0)))</f>
        <v/>
      </c>
      <c r="C64" s="186" t="str">
        <f>IF(LEN(A64)=0,"",INDEX('Smelter Look-up'!$C:$C,MATCH($A64,'Smelter Look-up'!$E:$E,0)))</f>
        <v/>
      </c>
      <c r="D64" s="230"/>
      <c r="E64" s="182" t="str">
        <f ca="1">IF(ISERROR($V64),"",OFFSET('Smelter Look-up'!$D$4,$V64-4,0)&amp;"")</f>
        <v/>
      </c>
      <c r="F64" s="182" t="str">
        <f ca="1">IF(ISERROR($V64),"",OFFSET('Smelter Look-up'!$E$4,$V64-4,0))</f>
        <v/>
      </c>
      <c r="G64" s="182" t="str">
        <f ca="1">IF(C64=$X$4,IF(ISERROR($V64),"Enter smelter details","RMI"),IF(ISERROR($V64),"",OFFSET('Smelter Look-up'!$F$4,$V64-4,0)))</f>
        <v/>
      </c>
      <c r="H64" s="183" t="str">
        <f ca="1">IF(ISERROR($V64),"",OFFSET('Smelter Look-up'!$G$4,$V64-4,0))</f>
        <v/>
      </c>
      <c r="I64" s="184" t="str">
        <f ca="1">IF(ISERROR($V64),"",OFFSET('Smelter Look-up'!$H$4,$V64-4,0))</f>
        <v/>
      </c>
      <c r="J64" s="184" t="str">
        <f ca="1">IF(ISERROR($V64),"",OFFSET('Smelter Look-up'!$I$4,$V64-4,0))</f>
        <v/>
      </c>
      <c r="K64" s="224"/>
      <c r="L64" s="224"/>
      <c r="M64" s="224"/>
      <c r="N64" s="224"/>
      <c r="O64" s="224"/>
      <c r="P64" s="185"/>
      <c r="Q64" s="225"/>
      <c r="R64" s="182" t="str">
        <f ca="1">IF(ISERROR($V64),"",OFFSET('Smelter Look-up'!$C$4,$V64-4,0)&amp;"")</f>
        <v/>
      </c>
      <c r="S64" s="181" t="str">
        <f t="shared" ca="1" si="5"/>
        <v/>
      </c>
      <c r="T64" s="181" t="str">
        <f ca="1">IF(B64="","",IF(ISERROR(MATCH($J64,SorP!$B$1:$B$6226,0)),"",INDIRECT("'SorP'!$A$"&amp;MATCH($S64&amp;$J64,SorP!C:C,0))))</f>
        <v/>
      </c>
      <c r="U64" s="201"/>
      <c r="V64" s="226" t="e">
        <f>IF(C64="",NA(),IF(OR(C64="Smelter not listed",C64="Smelter not yet identified"),MATCH($B64&amp;$D64,'Smelter Look-up'!$J:$J,0),MATCH($B64&amp;$C64,'Smelter Look-up'!$J:$J,0)))</f>
        <v>#N/A</v>
      </c>
      <c r="X64" s="227">
        <f t="shared" ca="1" si="6"/>
        <v>0</v>
      </c>
      <c r="AB64" s="228" t="str">
        <f t="shared" si="7"/>
        <v/>
      </c>
    </row>
    <row r="65" spans="1:28" s="227" customFormat="1" ht="20.399999999999999">
      <c r="A65" s="181"/>
      <c r="B65" s="182" t="str">
        <f>IF(LEN(A65)=0,"",INDEX('Smelter Look-up'!$A:$A,MATCH($A65,'Smelter Look-up'!$E:$E,0)))</f>
        <v/>
      </c>
      <c r="C65" s="186" t="str">
        <f>IF(LEN(A65)=0,"",INDEX('Smelter Look-up'!$C:$C,MATCH($A65,'Smelter Look-up'!$E:$E,0)))</f>
        <v/>
      </c>
      <c r="D65" s="230"/>
      <c r="E65" s="182" t="str">
        <f ca="1">IF(ISERROR($V65),"",OFFSET('Smelter Look-up'!$D$4,$V65-4,0)&amp;"")</f>
        <v/>
      </c>
      <c r="F65" s="182" t="str">
        <f ca="1">IF(ISERROR($V65),"",OFFSET('Smelter Look-up'!$E$4,$V65-4,0))</f>
        <v/>
      </c>
      <c r="G65" s="182" t="str">
        <f ca="1">IF(C65=$X$4,IF(ISERROR($V65),"Enter smelter details","RMI"),IF(ISERROR($V65),"",OFFSET('Smelter Look-up'!$F$4,$V65-4,0)))</f>
        <v/>
      </c>
      <c r="H65" s="183" t="str">
        <f ca="1">IF(ISERROR($V65),"",OFFSET('Smelter Look-up'!$G$4,$V65-4,0))</f>
        <v/>
      </c>
      <c r="I65" s="184" t="str">
        <f ca="1">IF(ISERROR($V65),"",OFFSET('Smelter Look-up'!$H$4,$V65-4,0))</f>
        <v/>
      </c>
      <c r="J65" s="184" t="str">
        <f ca="1">IF(ISERROR($V65),"",OFFSET('Smelter Look-up'!$I$4,$V65-4,0))</f>
        <v/>
      </c>
      <c r="K65" s="224"/>
      <c r="L65" s="224"/>
      <c r="M65" s="224"/>
      <c r="N65" s="224"/>
      <c r="O65" s="224"/>
      <c r="P65" s="185"/>
      <c r="Q65" s="225"/>
      <c r="R65" s="182" t="str">
        <f ca="1">IF(ISERROR($V65),"",OFFSET('Smelter Look-up'!$C$4,$V65-4,0)&amp;"")</f>
        <v/>
      </c>
      <c r="S65" s="181" t="str">
        <f t="shared" ca="1" si="5"/>
        <v/>
      </c>
      <c r="T65" s="181" t="str">
        <f ca="1">IF(B65="","",IF(ISERROR(MATCH($J65,SorP!$B$1:$B$6226,0)),"",INDIRECT("'SorP'!$A$"&amp;MATCH($S65&amp;$J65,SorP!C:C,0))))</f>
        <v/>
      </c>
      <c r="U65" s="201"/>
      <c r="V65" s="226" t="e">
        <f>IF(C65="",NA(),IF(OR(C65="Smelter not listed",C65="Smelter not yet identified"),MATCH($B65&amp;$D65,'Smelter Look-up'!$J:$J,0),MATCH($B65&amp;$C65,'Smelter Look-up'!$J:$J,0)))</f>
        <v>#N/A</v>
      </c>
      <c r="X65" s="227">
        <f t="shared" ca="1" si="6"/>
        <v>0</v>
      </c>
      <c r="AB65" s="228" t="str">
        <f t="shared" si="7"/>
        <v/>
      </c>
    </row>
    <row r="66" spans="1:28" s="227" customFormat="1" ht="20.399999999999999">
      <c r="A66" s="181"/>
      <c r="B66" s="182" t="str">
        <f>IF(LEN(A66)=0,"",INDEX('Smelter Look-up'!$A:$A,MATCH($A66,'Smelter Look-up'!$E:$E,0)))</f>
        <v/>
      </c>
      <c r="C66" s="186" t="str">
        <f>IF(LEN(A66)=0,"",INDEX('Smelter Look-up'!$C:$C,MATCH($A66,'Smelter Look-up'!$E:$E,0)))</f>
        <v/>
      </c>
      <c r="D66" s="230"/>
      <c r="E66" s="182" t="str">
        <f ca="1">IF(ISERROR($V66),"",OFFSET('Smelter Look-up'!$D$4,$V66-4,0)&amp;"")</f>
        <v/>
      </c>
      <c r="F66" s="182" t="str">
        <f ca="1">IF(ISERROR($V66),"",OFFSET('Smelter Look-up'!$E$4,$V66-4,0))</f>
        <v/>
      </c>
      <c r="G66" s="182" t="str">
        <f ca="1">IF(C66=$X$4,IF(ISERROR($V66),"Enter smelter details","RMI"),IF(ISERROR($V66),"",OFFSET('Smelter Look-up'!$F$4,$V66-4,0)))</f>
        <v/>
      </c>
      <c r="H66" s="183" t="str">
        <f ca="1">IF(ISERROR($V66),"",OFFSET('Smelter Look-up'!$G$4,$V66-4,0))</f>
        <v/>
      </c>
      <c r="I66" s="184" t="str">
        <f ca="1">IF(ISERROR($V66),"",OFFSET('Smelter Look-up'!$H$4,$V66-4,0))</f>
        <v/>
      </c>
      <c r="J66" s="184" t="str">
        <f ca="1">IF(ISERROR($V66),"",OFFSET('Smelter Look-up'!$I$4,$V66-4,0))</f>
        <v/>
      </c>
      <c r="K66" s="224"/>
      <c r="L66" s="224"/>
      <c r="M66" s="224"/>
      <c r="N66" s="224"/>
      <c r="O66" s="224"/>
      <c r="P66" s="185"/>
      <c r="Q66" s="225"/>
      <c r="R66" s="182" t="str">
        <f ca="1">IF(ISERROR($V66),"",OFFSET('Smelter Look-up'!$C$4,$V66-4,0)&amp;"")</f>
        <v/>
      </c>
      <c r="S66" s="181" t="str">
        <f t="shared" ca="1" si="5"/>
        <v/>
      </c>
      <c r="T66" s="181" t="str">
        <f ca="1">IF(B66="","",IF(ISERROR(MATCH($J66,SorP!$B$1:$B$6226,0)),"",INDIRECT("'SorP'!$A$"&amp;MATCH($S66&amp;$J66,SorP!C:C,0))))</f>
        <v/>
      </c>
      <c r="U66" s="201"/>
      <c r="V66" s="226" t="e">
        <f>IF(C66="",NA(),IF(OR(C66="Smelter not listed",C66="Smelter not yet identified"),MATCH($B66&amp;$D66,'Smelter Look-up'!$J:$J,0),MATCH($B66&amp;$C66,'Smelter Look-up'!$J:$J,0)))</f>
        <v>#N/A</v>
      </c>
      <c r="X66" s="227">
        <f t="shared" ca="1" si="6"/>
        <v>0</v>
      </c>
      <c r="AB66" s="228" t="str">
        <f t="shared" si="7"/>
        <v/>
      </c>
    </row>
    <row r="67" spans="1:28" s="227" customFormat="1" ht="20.399999999999999">
      <c r="A67" s="181"/>
      <c r="B67" s="182" t="str">
        <f>IF(LEN(A67)=0,"",INDEX('Smelter Look-up'!$A:$A,MATCH($A67,'Smelter Look-up'!$E:$E,0)))</f>
        <v/>
      </c>
      <c r="C67" s="186" t="str">
        <f>IF(LEN(A67)=0,"",INDEX('Smelter Look-up'!$C:$C,MATCH($A67,'Smelter Look-up'!$E:$E,0)))</f>
        <v/>
      </c>
      <c r="D67" s="230"/>
      <c r="E67" s="182" t="str">
        <f ca="1">IF(ISERROR($V67),"",OFFSET('Smelter Look-up'!$D$4,$V67-4,0)&amp;"")</f>
        <v/>
      </c>
      <c r="F67" s="182" t="str">
        <f ca="1">IF(ISERROR($V67),"",OFFSET('Smelter Look-up'!$E$4,$V67-4,0))</f>
        <v/>
      </c>
      <c r="G67" s="182" t="str">
        <f ca="1">IF(C67=$X$4,IF(ISERROR($V67),"Enter smelter details","RMI"),IF(ISERROR($V67),"",OFFSET('Smelter Look-up'!$F$4,$V67-4,0)))</f>
        <v/>
      </c>
      <c r="H67" s="183" t="str">
        <f ca="1">IF(ISERROR($V67),"",OFFSET('Smelter Look-up'!$G$4,$V67-4,0))</f>
        <v/>
      </c>
      <c r="I67" s="184" t="str">
        <f ca="1">IF(ISERROR($V67),"",OFFSET('Smelter Look-up'!$H$4,$V67-4,0))</f>
        <v/>
      </c>
      <c r="J67" s="184" t="str">
        <f ca="1">IF(ISERROR($V67),"",OFFSET('Smelter Look-up'!$I$4,$V67-4,0))</f>
        <v/>
      </c>
      <c r="K67" s="224"/>
      <c r="L67" s="224"/>
      <c r="M67" s="224"/>
      <c r="N67" s="224"/>
      <c r="O67" s="224"/>
      <c r="P67" s="185"/>
      <c r="Q67" s="225"/>
      <c r="R67" s="182" t="str">
        <f ca="1">IF(ISERROR($V67),"",OFFSET('Smelter Look-up'!$C$4,$V67-4,0)&amp;"")</f>
        <v/>
      </c>
      <c r="S67" s="181" t="str">
        <f t="shared" ca="1" si="5"/>
        <v/>
      </c>
      <c r="T67" s="181" t="str">
        <f ca="1">IF(B67="","",IF(ISERROR(MATCH($J67,SorP!$B$1:$B$6226,0)),"",INDIRECT("'SorP'!$A$"&amp;MATCH($S67&amp;$J67,SorP!C:C,0))))</f>
        <v/>
      </c>
      <c r="U67" s="201"/>
      <c r="V67" s="226" t="e">
        <f>IF(C67="",NA(),IF(OR(C67="Smelter not listed",C67="Smelter not yet identified"),MATCH($B67&amp;$D67,'Smelter Look-up'!$J:$J,0),MATCH($B67&amp;$C67,'Smelter Look-up'!$J:$J,0)))</f>
        <v>#N/A</v>
      </c>
      <c r="X67" s="227">
        <f t="shared" ca="1" si="6"/>
        <v>0</v>
      </c>
      <c r="AB67" s="228" t="str">
        <f t="shared" si="7"/>
        <v/>
      </c>
    </row>
    <row r="68" spans="1:28" s="227" customFormat="1" ht="20.399999999999999">
      <c r="A68" s="181"/>
      <c r="B68" s="182" t="str">
        <f>IF(LEN(A68)=0,"",INDEX('Smelter Look-up'!$A:$A,MATCH($A68,'Smelter Look-up'!$E:$E,0)))</f>
        <v/>
      </c>
      <c r="C68" s="186" t="str">
        <f>IF(LEN(A68)=0,"",INDEX('Smelter Look-up'!$C:$C,MATCH($A68,'Smelter Look-up'!$E:$E,0)))</f>
        <v/>
      </c>
      <c r="D68" s="230"/>
      <c r="E68" s="182" t="str">
        <f ca="1">IF(ISERROR($V68),"",OFFSET('Smelter Look-up'!$D$4,$V68-4,0)&amp;"")</f>
        <v/>
      </c>
      <c r="F68" s="182" t="str">
        <f ca="1">IF(ISERROR($V68),"",OFFSET('Smelter Look-up'!$E$4,$V68-4,0))</f>
        <v/>
      </c>
      <c r="G68" s="182" t="str">
        <f ca="1">IF(C68=$X$4,IF(ISERROR($V68),"Enter smelter details","RMI"),IF(ISERROR($V68),"",OFFSET('Smelter Look-up'!$F$4,$V68-4,0)))</f>
        <v/>
      </c>
      <c r="H68" s="183" t="str">
        <f ca="1">IF(ISERROR($V68),"",OFFSET('Smelter Look-up'!$G$4,$V68-4,0))</f>
        <v/>
      </c>
      <c r="I68" s="184" t="str">
        <f ca="1">IF(ISERROR($V68),"",OFFSET('Smelter Look-up'!$H$4,$V68-4,0))</f>
        <v/>
      </c>
      <c r="J68" s="184" t="str">
        <f ca="1">IF(ISERROR($V68),"",OFFSET('Smelter Look-up'!$I$4,$V68-4,0))</f>
        <v/>
      </c>
      <c r="K68" s="224"/>
      <c r="L68" s="224"/>
      <c r="M68" s="224"/>
      <c r="N68" s="224"/>
      <c r="O68" s="224"/>
      <c r="P68" s="185"/>
      <c r="Q68" s="225"/>
      <c r="R68" s="182" t="str">
        <f ca="1">IF(ISERROR($V68),"",OFFSET('Smelter Look-up'!$C$4,$V68-4,0)&amp;"")</f>
        <v/>
      </c>
      <c r="S68" s="181" t="str">
        <f t="shared" ca="1" si="5"/>
        <v/>
      </c>
      <c r="T68" s="181" t="str">
        <f ca="1">IF(B68="","",IF(ISERROR(MATCH($J68,SorP!$B$1:$B$6226,0)),"",INDIRECT("'SorP'!$A$"&amp;MATCH($S68&amp;$J68,SorP!C:C,0))))</f>
        <v/>
      </c>
      <c r="U68" s="201"/>
      <c r="V68" s="226" t="e">
        <f>IF(C68="",NA(),IF(OR(C68="Smelter not listed",C68="Smelter not yet identified"),MATCH($B68&amp;$D68,'Smelter Look-up'!$J:$J,0),MATCH($B68&amp;$C68,'Smelter Look-up'!$J:$J,0)))</f>
        <v>#N/A</v>
      </c>
      <c r="X68" s="227">
        <f t="shared" ca="1" si="6"/>
        <v>0</v>
      </c>
      <c r="AB68" s="228" t="str">
        <f t="shared" si="7"/>
        <v/>
      </c>
    </row>
    <row r="69" spans="1:28" s="227" customFormat="1" ht="20.399999999999999">
      <c r="A69" s="181"/>
      <c r="B69" s="182" t="str">
        <f>IF(LEN(A69)=0,"",INDEX('Smelter Look-up'!$A:$A,MATCH($A69,'Smelter Look-up'!$E:$E,0)))</f>
        <v/>
      </c>
      <c r="C69" s="186" t="str">
        <f>IF(LEN(A69)=0,"",INDEX('Smelter Look-up'!$C:$C,MATCH($A69,'Smelter Look-up'!$E:$E,0)))</f>
        <v/>
      </c>
      <c r="D69" s="230"/>
      <c r="E69" s="182" t="str">
        <f ca="1">IF(ISERROR($V69),"",OFFSET('Smelter Look-up'!$D$4,$V69-4,0)&amp;"")</f>
        <v/>
      </c>
      <c r="F69" s="182" t="str">
        <f ca="1">IF(ISERROR($V69),"",OFFSET('Smelter Look-up'!$E$4,$V69-4,0))</f>
        <v/>
      </c>
      <c r="G69" s="182" t="str">
        <f ca="1">IF(C69=$X$4,IF(ISERROR($V69),"Enter smelter details","RMI"),IF(ISERROR($V69),"",OFFSET('Smelter Look-up'!$F$4,$V69-4,0)))</f>
        <v/>
      </c>
      <c r="H69" s="183" t="str">
        <f ca="1">IF(ISERROR($V69),"",OFFSET('Smelter Look-up'!$G$4,$V69-4,0))</f>
        <v/>
      </c>
      <c r="I69" s="184" t="str">
        <f ca="1">IF(ISERROR($V69),"",OFFSET('Smelter Look-up'!$H$4,$V69-4,0))</f>
        <v/>
      </c>
      <c r="J69" s="184" t="str">
        <f ca="1">IF(ISERROR($V69),"",OFFSET('Smelter Look-up'!$I$4,$V69-4,0))</f>
        <v/>
      </c>
      <c r="K69" s="224"/>
      <c r="L69" s="224"/>
      <c r="M69" s="224"/>
      <c r="N69" s="224"/>
      <c r="O69" s="224"/>
      <c r="P69" s="185"/>
      <c r="Q69" s="225"/>
      <c r="R69" s="182" t="str">
        <f ca="1">IF(ISERROR($V69),"",OFFSET('Smelter Look-up'!$C$4,$V69-4,0)&amp;"")</f>
        <v/>
      </c>
      <c r="S69" s="181" t="str">
        <f t="shared" ref="S69" ca="1" si="8">IF(B69="","",IF(ISERROR(MATCH($E69,CL,0)),"Unknown",INDIRECT("'C'!$A$"&amp;MATCH($E69,CL,0)+1)))</f>
        <v/>
      </c>
      <c r="T69" s="181" t="str">
        <f ca="1">IF(B69="","",IF(ISERROR(MATCH($J69,SorP!$B$1:$B$6226,0)),"",INDIRECT("'SorP'!$A$"&amp;MATCH($S69&amp;$J69,SorP!C:C,0))))</f>
        <v/>
      </c>
      <c r="U69" s="201"/>
      <c r="V69" s="226" t="e">
        <f>IF(C69="",NA(),IF(OR(C69="Smelter not listed",C69="Smelter not yet identified"),MATCH($B69&amp;$D69,'Smelter Look-up'!$J:$J,0),MATCH($B69&amp;$C69,'Smelter Look-up'!$J:$J,0)))</f>
        <v>#N/A</v>
      </c>
      <c r="X69" s="227">
        <f t="shared" ref="X69" ca="1" si="9">IF(AND(C69="Smelter not listed",OR(LEN(D69)=0,LEN(E69)=0)),1,0)</f>
        <v>0</v>
      </c>
      <c r="AB69" s="228" t="str">
        <f t="shared" ref="AB69" si="10">B69&amp;C69</f>
        <v/>
      </c>
    </row>
    <row r="70" spans="1:28" s="227" customFormat="1" ht="20.399999999999999">
      <c r="A70" s="181"/>
      <c r="B70" s="182" t="str">
        <f>IF(LEN(A70)=0,"",INDEX('Smelter Look-up'!$A:$A,MATCH($A70,'Smelter Look-up'!$E:$E,0)))</f>
        <v/>
      </c>
      <c r="C70" s="186" t="str">
        <f>IF(LEN(A70)=0,"",INDEX('Smelter Look-up'!$C:$C,MATCH($A70,'Smelter Look-up'!$E:$E,0)))</f>
        <v/>
      </c>
      <c r="D70" s="230"/>
      <c r="E70" s="182" t="str">
        <f ca="1">IF(ISERROR($V70),"",OFFSET('Smelter Look-up'!$D$4,$V70-4,0)&amp;"")</f>
        <v/>
      </c>
      <c r="F70" s="182" t="str">
        <f ca="1">IF(ISERROR($V70),"",OFFSET('Smelter Look-up'!$E$4,$V70-4,0))</f>
        <v/>
      </c>
      <c r="G70" s="182" t="str">
        <f ca="1">IF(C70=$X$4,IF(ISERROR($V70),"Enter smelter details","RMI"),IF(ISERROR($V70),"",OFFSET('Smelter Look-up'!$F$4,$V70-4,0)))</f>
        <v/>
      </c>
      <c r="H70" s="183" t="str">
        <f ca="1">IF(ISERROR($V70),"",OFFSET('Smelter Look-up'!$G$4,$V70-4,0))</f>
        <v/>
      </c>
      <c r="I70" s="184" t="str">
        <f ca="1">IF(ISERROR($V70),"",OFFSET('Smelter Look-up'!$H$4,$V70-4,0))</f>
        <v/>
      </c>
      <c r="J70" s="184" t="str">
        <f ca="1">IF(ISERROR($V70),"",OFFSET('Smelter Look-up'!$I$4,$V70-4,0))</f>
        <v/>
      </c>
      <c r="K70" s="224"/>
      <c r="L70" s="224"/>
      <c r="M70" s="224"/>
      <c r="N70" s="224"/>
      <c r="O70" s="224"/>
      <c r="P70" s="185"/>
      <c r="Q70" s="225"/>
      <c r="R70" s="182" t="str">
        <f ca="1">IF(ISERROR($V70),"",OFFSET('Smelter Look-up'!$C$4,$V70-4,0)&amp;"")</f>
        <v/>
      </c>
      <c r="S70" s="181" t="str">
        <f t="shared" ref="S70:S101" ca="1" si="11">IF(B70="","",IF(ISERROR(MATCH($E70,CL,0)),"Unknown",INDIRECT("'C'!$A$"&amp;MATCH($E70,CL,0)+1)))</f>
        <v/>
      </c>
      <c r="T70" s="181" t="str">
        <f ca="1">IF(B70="","",IF(ISERROR(MATCH($J70,SorP!$B$1:$B$6226,0)),"",INDIRECT("'SorP'!$A$"&amp;MATCH($S70&amp;$J70,SorP!C:C,0))))</f>
        <v/>
      </c>
      <c r="U70" s="201"/>
      <c r="V70" s="226" t="e">
        <f>IF(C70="",NA(),IF(OR(C70="Smelter not listed",C70="Smelter not yet identified"),MATCH($B70&amp;$D70,'Smelter Look-up'!$J:$J,0),MATCH($B70&amp;$C70,'Smelter Look-up'!$J:$J,0)))</f>
        <v>#N/A</v>
      </c>
      <c r="X70" s="227">
        <f t="shared" ref="X70:X101" ca="1" si="12">IF(AND(C70="Smelter not listed",OR(LEN(D70)=0,LEN(E70)=0)),1,0)</f>
        <v>0</v>
      </c>
      <c r="AB70" s="228" t="str">
        <f t="shared" ref="AB70:AB101" si="13">B70&amp;C70</f>
        <v/>
      </c>
    </row>
    <row r="71" spans="1:28" s="227" customFormat="1" ht="20.399999999999999">
      <c r="A71" s="181"/>
      <c r="B71" s="182" t="str">
        <f>IF(LEN(A71)=0,"",INDEX('Smelter Look-up'!$A:$A,MATCH($A71,'Smelter Look-up'!$E:$E,0)))</f>
        <v/>
      </c>
      <c r="C71" s="186" t="str">
        <f>IF(LEN(A71)=0,"",INDEX('Smelter Look-up'!$C:$C,MATCH($A71,'Smelter Look-up'!$E:$E,0)))</f>
        <v/>
      </c>
      <c r="D71" s="230"/>
      <c r="E71" s="182" t="str">
        <f ca="1">IF(ISERROR($V71),"",OFFSET('Smelter Look-up'!$D$4,$V71-4,0)&amp;"")</f>
        <v/>
      </c>
      <c r="F71" s="182" t="str">
        <f ca="1">IF(ISERROR($V71),"",OFFSET('Smelter Look-up'!$E$4,$V71-4,0))</f>
        <v/>
      </c>
      <c r="G71" s="182" t="str">
        <f ca="1">IF(C71=$X$4,IF(ISERROR($V71),"Enter smelter details","RMI"),IF(ISERROR($V71),"",OFFSET('Smelter Look-up'!$F$4,$V71-4,0)))</f>
        <v/>
      </c>
      <c r="H71" s="183" t="str">
        <f ca="1">IF(ISERROR($V71),"",OFFSET('Smelter Look-up'!$G$4,$V71-4,0))</f>
        <v/>
      </c>
      <c r="I71" s="184" t="str">
        <f ca="1">IF(ISERROR($V71),"",OFFSET('Smelter Look-up'!$H$4,$V71-4,0))</f>
        <v/>
      </c>
      <c r="J71" s="184" t="str">
        <f ca="1">IF(ISERROR($V71),"",OFFSET('Smelter Look-up'!$I$4,$V71-4,0))</f>
        <v/>
      </c>
      <c r="K71" s="224"/>
      <c r="L71" s="224"/>
      <c r="M71" s="224"/>
      <c r="N71" s="224"/>
      <c r="O71" s="224"/>
      <c r="P71" s="185"/>
      <c r="Q71" s="225"/>
      <c r="R71" s="182" t="str">
        <f ca="1">IF(ISERROR($V71),"",OFFSET('Smelter Look-up'!$C$4,$V71-4,0)&amp;"")</f>
        <v/>
      </c>
      <c r="S71" s="181" t="str">
        <f t="shared" ca="1" si="11"/>
        <v/>
      </c>
      <c r="T71" s="181" t="str">
        <f ca="1">IF(B71="","",IF(ISERROR(MATCH($J71,SorP!$B$1:$B$6226,0)),"",INDIRECT("'SorP'!$A$"&amp;MATCH($S71&amp;$J71,SorP!C:C,0))))</f>
        <v/>
      </c>
      <c r="U71" s="201"/>
      <c r="V71" s="226" t="e">
        <f>IF(C71="",NA(),IF(OR(C71="Smelter not listed",C71="Smelter not yet identified"),MATCH($B71&amp;$D71,'Smelter Look-up'!$J:$J,0),MATCH($B71&amp;$C71,'Smelter Look-up'!$J:$J,0)))</f>
        <v>#N/A</v>
      </c>
      <c r="X71" s="227">
        <f t="shared" ca="1" si="12"/>
        <v>0</v>
      </c>
      <c r="AB71" s="228" t="str">
        <f t="shared" si="13"/>
        <v/>
      </c>
    </row>
    <row r="72" spans="1:28" s="227" customFormat="1" ht="20.399999999999999">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1"/>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2"/>
        <v>0</v>
      </c>
      <c r="AB72" s="228" t="str">
        <f t="shared" si="13"/>
        <v/>
      </c>
    </row>
    <row r="73" spans="1:28" s="227" customFormat="1" ht="20.399999999999999">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1"/>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2"/>
        <v>0</v>
      </c>
      <c r="AB73" s="228" t="str">
        <f t="shared" si="13"/>
        <v/>
      </c>
    </row>
    <row r="74" spans="1:28" s="227" customFormat="1" ht="20.399999999999999">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1"/>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2"/>
        <v>0</v>
      </c>
      <c r="AB74" s="228" t="str">
        <f t="shared" si="13"/>
        <v/>
      </c>
    </row>
    <row r="75" spans="1:28" s="227" customFormat="1" ht="20.399999999999999">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1"/>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2"/>
        <v>0</v>
      </c>
      <c r="AB75" s="228" t="str">
        <f t="shared" si="13"/>
        <v/>
      </c>
    </row>
    <row r="76" spans="1:28" s="227" customFormat="1" ht="20.399999999999999">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1"/>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2"/>
        <v>0</v>
      </c>
      <c r="AB76" s="228" t="str">
        <f t="shared" si="13"/>
        <v/>
      </c>
    </row>
    <row r="77" spans="1:28" s="227" customFormat="1" ht="20.399999999999999">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1"/>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2"/>
        <v>0</v>
      </c>
      <c r="AB77" s="228" t="str">
        <f t="shared" si="13"/>
        <v/>
      </c>
    </row>
    <row r="78" spans="1:28" s="227" customFormat="1" ht="20.399999999999999">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1"/>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2"/>
        <v>0</v>
      </c>
      <c r="AB78" s="228" t="str">
        <f t="shared" si="13"/>
        <v/>
      </c>
    </row>
    <row r="79" spans="1:28" s="227" customFormat="1" ht="20.399999999999999">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1"/>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2"/>
        <v>0</v>
      </c>
      <c r="AB79" s="228" t="str">
        <f t="shared" si="13"/>
        <v/>
      </c>
    </row>
    <row r="80" spans="1:28" s="227" customFormat="1" ht="20.399999999999999">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1"/>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2"/>
        <v>0</v>
      </c>
      <c r="AB80" s="228" t="str">
        <f t="shared" si="13"/>
        <v/>
      </c>
    </row>
    <row r="81" spans="1:28" s="227" customFormat="1" ht="20.399999999999999">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1"/>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2"/>
        <v>0</v>
      </c>
      <c r="AB81" s="228" t="str">
        <f t="shared" si="13"/>
        <v/>
      </c>
    </row>
    <row r="82" spans="1:28" s="227" customFormat="1" ht="20.399999999999999">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ca="1" si="11"/>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ca="1" si="12"/>
        <v>0</v>
      </c>
      <c r="AB82" s="228" t="str">
        <f t="shared" si="13"/>
        <v/>
      </c>
    </row>
    <row r="83" spans="1:28" s="227" customFormat="1" ht="20.399999999999999">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1"/>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2"/>
        <v>0</v>
      </c>
      <c r="AB83" s="228" t="str">
        <f t="shared" si="13"/>
        <v/>
      </c>
    </row>
    <row r="84" spans="1:28" s="227" customFormat="1" ht="20.399999999999999">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1"/>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2"/>
        <v>0</v>
      </c>
      <c r="AB84" s="228" t="str">
        <f t="shared" si="13"/>
        <v/>
      </c>
    </row>
    <row r="85" spans="1:28" s="227" customFormat="1" ht="20.399999999999999">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1"/>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2"/>
        <v>0</v>
      </c>
      <c r="AB85" s="228" t="str">
        <f t="shared" si="13"/>
        <v/>
      </c>
    </row>
    <row r="86" spans="1:28" s="227" customFormat="1" ht="20.399999999999999">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ca="1" si="11"/>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ca="1" si="12"/>
        <v>0</v>
      </c>
      <c r="AB86" s="228" t="str">
        <f t="shared" si="13"/>
        <v/>
      </c>
    </row>
    <row r="87" spans="1:28" s="227" customFormat="1" ht="20.399999999999999">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11"/>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12"/>
        <v>0</v>
      </c>
      <c r="AB87" s="228" t="str">
        <f t="shared" si="13"/>
        <v/>
      </c>
    </row>
    <row r="88" spans="1:28" s="227" customFormat="1" ht="20.399999999999999">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11"/>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12"/>
        <v>0</v>
      </c>
      <c r="AB88" s="228" t="str">
        <f t="shared" si="13"/>
        <v/>
      </c>
    </row>
    <row r="89" spans="1:28" s="227" customFormat="1" ht="20.399999999999999">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11"/>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12"/>
        <v>0</v>
      </c>
      <c r="AB89" s="228" t="str">
        <f t="shared" si="13"/>
        <v/>
      </c>
    </row>
    <row r="90" spans="1:28" s="227" customFormat="1" ht="20.399999999999999">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11"/>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12"/>
        <v>0</v>
      </c>
      <c r="AB90" s="228" t="str">
        <f t="shared" si="13"/>
        <v/>
      </c>
    </row>
    <row r="91" spans="1:28" s="227" customFormat="1" ht="20.399999999999999">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11"/>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12"/>
        <v>0</v>
      </c>
      <c r="AB91" s="228" t="str">
        <f t="shared" si="13"/>
        <v/>
      </c>
    </row>
    <row r="92" spans="1:28" s="227" customFormat="1" ht="20.399999999999999">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11"/>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12"/>
        <v>0</v>
      </c>
      <c r="AB92" s="228" t="str">
        <f t="shared" si="13"/>
        <v/>
      </c>
    </row>
    <row r="93" spans="1:28" s="227" customFormat="1" ht="20.399999999999999">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11"/>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12"/>
        <v>0</v>
      </c>
      <c r="AB93" s="228" t="str">
        <f t="shared" si="13"/>
        <v/>
      </c>
    </row>
    <row r="94" spans="1:28" s="227" customFormat="1" ht="20.399999999999999">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11"/>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12"/>
        <v>0</v>
      </c>
      <c r="AB94" s="228" t="str">
        <f t="shared" si="13"/>
        <v/>
      </c>
    </row>
    <row r="95" spans="1:28" s="227" customFormat="1" ht="20.399999999999999">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11"/>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12"/>
        <v>0</v>
      </c>
      <c r="AB95" s="228" t="str">
        <f t="shared" si="13"/>
        <v/>
      </c>
    </row>
    <row r="96" spans="1:28" s="227" customFormat="1" ht="20.399999999999999">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11"/>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12"/>
        <v>0</v>
      </c>
      <c r="AB96" s="228" t="str">
        <f t="shared" si="13"/>
        <v/>
      </c>
    </row>
    <row r="97" spans="1:28" s="227" customFormat="1" ht="20.399999999999999">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11"/>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12"/>
        <v>0</v>
      </c>
      <c r="AB97" s="228" t="str">
        <f t="shared" si="13"/>
        <v/>
      </c>
    </row>
    <row r="98" spans="1:28" s="227" customFormat="1" ht="20.399999999999999">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11"/>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12"/>
        <v>0</v>
      </c>
      <c r="AB98" s="228" t="str">
        <f t="shared" si="13"/>
        <v/>
      </c>
    </row>
    <row r="99" spans="1:28" s="227" customFormat="1" ht="20.399999999999999">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ca="1" si="11"/>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ca="1" si="12"/>
        <v>0</v>
      </c>
      <c r="AB99" s="228" t="str">
        <f t="shared" si="13"/>
        <v/>
      </c>
    </row>
    <row r="100" spans="1:28" s="227" customFormat="1" ht="20.399999999999999">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11"/>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12"/>
        <v>0</v>
      </c>
      <c r="AB100" s="228" t="str">
        <f t="shared" si="13"/>
        <v/>
      </c>
    </row>
    <row r="101" spans="1:28" s="227" customFormat="1" ht="20.399999999999999">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11"/>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12"/>
        <v>0</v>
      </c>
      <c r="AB101" s="228" t="str">
        <f t="shared" si="13"/>
        <v/>
      </c>
    </row>
    <row r="102" spans="1:28" s="227" customFormat="1" ht="20.399999999999999">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ref="S102:S132" ca="1" si="14">IF(B102="","",IF(ISERROR(MATCH($E102,CL,0)),"Unknown",INDIRECT("'C'!$A$"&amp;MATCH($E102,CL,0)+1)))</f>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ref="X102:X132" ca="1" si="15">IF(AND(C102="Smelter not listed",OR(LEN(D102)=0,LEN(E102)=0)),1,0)</f>
        <v>0</v>
      </c>
      <c r="AB102" s="228" t="str">
        <f t="shared" ref="AB102:AB132" si="16">B102&amp;C102</f>
        <v/>
      </c>
    </row>
    <row r="103" spans="1:28" s="227" customFormat="1" ht="20.399999999999999">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14"/>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15"/>
        <v>0</v>
      </c>
      <c r="AB103" s="228" t="str">
        <f t="shared" si="16"/>
        <v/>
      </c>
    </row>
    <row r="104" spans="1:28" s="227" customFormat="1" ht="20.399999999999999">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14"/>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15"/>
        <v>0</v>
      </c>
      <c r="AB104" s="228" t="str">
        <f t="shared" si="16"/>
        <v/>
      </c>
    </row>
    <row r="105" spans="1:28" s="227" customFormat="1" ht="20.399999999999999">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14"/>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15"/>
        <v>0</v>
      </c>
      <c r="AB105" s="228" t="str">
        <f t="shared" si="16"/>
        <v/>
      </c>
    </row>
    <row r="106" spans="1:28" s="227" customFormat="1" ht="20.399999999999999">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14"/>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15"/>
        <v>0</v>
      </c>
      <c r="AB106" s="228" t="str">
        <f t="shared" si="16"/>
        <v/>
      </c>
    </row>
    <row r="107" spans="1:28" s="227" customFormat="1" ht="20.399999999999999">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14"/>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15"/>
        <v>0</v>
      </c>
      <c r="AB107" s="228" t="str">
        <f t="shared" si="16"/>
        <v/>
      </c>
    </row>
    <row r="108" spans="1:28" s="227" customFormat="1" ht="20.399999999999999">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14"/>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15"/>
        <v>0</v>
      </c>
      <c r="AB108" s="228" t="str">
        <f t="shared" si="16"/>
        <v/>
      </c>
    </row>
    <row r="109" spans="1:28" s="227" customFormat="1" ht="20.399999999999999">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14"/>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15"/>
        <v>0</v>
      </c>
      <c r="AB109" s="228" t="str">
        <f t="shared" si="16"/>
        <v/>
      </c>
    </row>
    <row r="110" spans="1:28" s="227" customFormat="1" ht="20.399999999999999">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14"/>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15"/>
        <v>0</v>
      </c>
      <c r="AB110" s="228" t="str">
        <f t="shared" si="16"/>
        <v/>
      </c>
    </row>
    <row r="111" spans="1:28" s="227" customFormat="1" ht="20.399999999999999">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14"/>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15"/>
        <v>0</v>
      </c>
      <c r="AB111" s="228" t="str">
        <f t="shared" si="16"/>
        <v/>
      </c>
    </row>
    <row r="112" spans="1:28" s="227" customFormat="1" ht="20.399999999999999">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14"/>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15"/>
        <v>0</v>
      </c>
      <c r="AB112" s="228" t="str">
        <f t="shared" si="16"/>
        <v/>
      </c>
    </row>
    <row r="113" spans="1:28" s="227" customFormat="1" ht="20.399999999999999">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ca="1" si="14"/>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ca="1" si="15"/>
        <v>0</v>
      </c>
      <c r="AB113" s="228" t="str">
        <f t="shared" si="16"/>
        <v/>
      </c>
    </row>
    <row r="114" spans="1:28" s="227" customFormat="1" ht="20.399999999999999">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ca="1" si="14"/>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ca="1" si="15"/>
        <v>0</v>
      </c>
      <c r="AB114" s="228" t="str">
        <f t="shared" si="16"/>
        <v/>
      </c>
    </row>
    <row r="115" spans="1:28" s="227" customFormat="1" ht="20.399999999999999">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14"/>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15"/>
        <v>0</v>
      </c>
      <c r="AB115" s="228" t="str">
        <f t="shared" si="16"/>
        <v/>
      </c>
    </row>
    <row r="116" spans="1:28" s="227" customFormat="1" ht="20.399999999999999">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14"/>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15"/>
        <v>0</v>
      </c>
      <c r="AB116" s="228" t="str">
        <f t="shared" si="16"/>
        <v/>
      </c>
    </row>
    <row r="117" spans="1:28" s="227" customFormat="1" ht="20.399999999999999">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ca="1" si="14"/>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ca="1" si="15"/>
        <v>0</v>
      </c>
      <c r="AB117" s="228" t="str">
        <f t="shared" si="16"/>
        <v/>
      </c>
    </row>
    <row r="118" spans="1:28" s="227" customFormat="1" ht="20.399999999999999">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ca="1" si="14"/>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ca="1" si="15"/>
        <v>0</v>
      </c>
      <c r="AB118" s="228" t="str">
        <f t="shared" si="16"/>
        <v/>
      </c>
    </row>
    <row r="119" spans="1:28" s="227" customFormat="1" ht="20.399999999999999">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14"/>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15"/>
        <v>0</v>
      </c>
      <c r="AB119" s="228" t="str">
        <f t="shared" si="16"/>
        <v/>
      </c>
    </row>
    <row r="120" spans="1:28" s="227" customFormat="1" ht="20.399999999999999">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14"/>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15"/>
        <v>0</v>
      </c>
      <c r="AB120" s="228" t="str">
        <f t="shared" si="16"/>
        <v/>
      </c>
    </row>
    <row r="121" spans="1:28" s="227" customFormat="1" ht="20.399999999999999">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14"/>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15"/>
        <v>0</v>
      </c>
      <c r="AB121" s="228" t="str">
        <f t="shared" si="16"/>
        <v/>
      </c>
    </row>
    <row r="122" spans="1:28" s="227" customFormat="1" ht="20.399999999999999">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14"/>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15"/>
        <v>0</v>
      </c>
      <c r="AB122" s="228" t="str">
        <f t="shared" si="16"/>
        <v/>
      </c>
    </row>
    <row r="123" spans="1:28" s="227" customFormat="1" ht="20.399999999999999">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14"/>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15"/>
        <v>0</v>
      </c>
      <c r="AB123" s="228" t="str">
        <f t="shared" si="16"/>
        <v/>
      </c>
    </row>
    <row r="124" spans="1:28" s="227" customFormat="1" ht="20.399999999999999">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14"/>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15"/>
        <v>0</v>
      </c>
      <c r="AB124" s="228" t="str">
        <f t="shared" si="16"/>
        <v/>
      </c>
    </row>
    <row r="125" spans="1:28" s="227" customFormat="1" ht="20.399999999999999">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14"/>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15"/>
        <v>0</v>
      </c>
      <c r="AB125" s="228" t="str">
        <f t="shared" si="16"/>
        <v/>
      </c>
    </row>
    <row r="126" spans="1:28" s="227" customFormat="1" ht="20.399999999999999">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14"/>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15"/>
        <v>0</v>
      </c>
      <c r="AB126" s="228" t="str">
        <f t="shared" si="16"/>
        <v/>
      </c>
    </row>
    <row r="127" spans="1:28" s="227" customFormat="1" ht="20.399999999999999">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14"/>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15"/>
        <v>0</v>
      </c>
      <c r="AB127" s="228" t="str">
        <f t="shared" si="16"/>
        <v/>
      </c>
    </row>
    <row r="128" spans="1:28" s="227" customFormat="1" ht="20.399999999999999">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14"/>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15"/>
        <v>0</v>
      </c>
      <c r="AB128" s="228" t="str">
        <f t="shared" si="16"/>
        <v/>
      </c>
    </row>
    <row r="129" spans="1:28" s="227" customFormat="1" ht="20.399999999999999">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14"/>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15"/>
        <v>0</v>
      </c>
      <c r="AB129" s="228" t="str">
        <f t="shared" si="16"/>
        <v/>
      </c>
    </row>
    <row r="130" spans="1:28" s="227" customFormat="1" ht="20.399999999999999">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ca="1" si="14"/>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ca="1" si="15"/>
        <v>0</v>
      </c>
      <c r="AB130" s="228" t="str">
        <f t="shared" si="16"/>
        <v/>
      </c>
    </row>
    <row r="131" spans="1:28" s="227" customFormat="1" ht="20.399999999999999">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ca="1" si="14"/>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ca="1" si="15"/>
        <v>0</v>
      </c>
      <c r="AB131" s="228" t="str">
        <f t="shared" si="16"/>
        <v/>
      </c>
    </row>
    <row r="132" spans="1:28" s="227" customFormat="1" ht="20.399999999999999">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14"/>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15"/>
        <v>0</v>
      </c>
      <c r="AB132" s="228" t="str">
        <f t="shared" si="16"/>
        <v/>
      </c>
    </row>
    <row r="133" spans="1:28" s="227" customFormat="1" ht="20.399999999999999">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ref="S133" ca="1" si="17">IF(B133="","",IF(ISERROR(MATCH($E133,CL,0)),"Unknown",INDIRECT("'C'!$A$"&amp;MATCH($E133,CL,0)+1)))</f>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ref="X133" ca="1" si="18">IF(AND(C133="Smelter not listed",OR(LEN(D133)=0,LEN(E133)=0)),1,0)</f>
        <v>0</v>
      </c>
      <c r="AB133" s="228" t="str">
        <f t="shared" ref="AB133" si="19">B133&amp;C133</f>
        <v/>
      </c>
    </row>
    <row r="134" spans="1:28" s="227" customFormat="1" ht="20.399999999999999">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ref="S134:S165" ca="1" si="20">IF(B134="","",IF(ISERROR(MATCH($E134,CL,0)),"Unknown",INDIRECT("'C'!$A$"&amp;MATCH($E134,CL,0)+1)))</f>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ref="X134:X165" ca="1" si="21">IF(AND(C134="Smelter not listed",OR(LEN(D134)=0,LEN(E134)=0)),1,0)</f>
        <v>0</v>
      </c>
      <c r="AB134" s="228" t="str">
        <f t="shared" ref="AB134:AB165" si="22">B134&amp;C134</f>
        <v/>
      </c>
    </row>
    <row r="135" spans="1:28" s="227" customFormat="1" ht="20.399999999999999">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0"/>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1"/>
        <v>0</v>
      </c>
      <c r="AB135" s="228" t="str">
        <f t="shared" si="22"/>
        <v/>
      </c>
    </row>
    <row r="136" spans="1:28" s="227" customFormat="1" ht="20.399999999999999">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0"/>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1"/>
        <v>0</v>
      </c>
      <c r="AB136" s="228" t="str">
        <f t="shared" si="22"/>
        <v/>
      </c>
    </row>
    <row r="137" spans="1:28" s="227" customFormat="1" ht="20.399999999999999">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0"/>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1"/>
        <v>0</v>
      </c>
      <c r="AB137" s="228" t="str">
        <f t="shared" si="22"/>
        <v/>
      </c>
    </row>
    <row r="138" spans="1:28" s="227" customFormat="1" ht="20.399999999999999">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0"/>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1"/>
        <v>0</v>
      </c>
      <c r="AB138" s="228" t="str">
        <f t="shared" si="22"/>
        <v/>
      </c>
    </row>
    <row r="139" spans="1:28" s="227" customFormat="1" ht="20.399999999999999">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0"/>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1"/>
        <v>0</v>
      </c>
      <c r="AB139" s="228" t="str">
        <f t="shared" si="22"/>
        <v/>
      </c>
    </row>
    <row r="140" spans="1:28" s="227" customFormat="1" ht="20.399999999999999">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0"/>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1"/>
        <v>0</v>
      </c>
      <c r="AB140" s="228" t="str">
        <f t="shared" si="22"/>
        <v/>
      </c>
    </row>
    <row r="141" spans="1:28" s="227" customFormat="1" ht="20.399999999999999">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0"/>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1"/>
        <v>0</v>
      </c>
      <c r="AB141" s="228" t="str">
        <f t="shared" si="22"/>
        <v/>
      </c>
    </row>
    <row r="142" spans="1:28" s="227" customFormat="1" ht="20.399999999999999">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0"/>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1"/>
        <v>0</v>
      </c>
      <c r="AB142" s="228" t="str">
        <f t="shared" si="22"/>
        <v/>
      </c>
    </row>
    <row r="143" spans="1:28" s="227" customFormat="1" ht="20.399999999999999">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0"/>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1"/>
        <v>0</v>
      </c>
      <c r="AB143" s="228" t="str">
        <f t="shared" si="22"/>
        <v/>
      </c>
    </row>
    <row r="144" spans="1:28" s="227" customFormat="1" ht="20.399999999999999">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0"/>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1"/>
        <v>0</v>
      </c>
      <c r="AB144" s="228" t="str">
        <f t="shared" si="22"/>
        <v/>
      </c>
    </row>
    <row r="145" spans="1:28" s="227" customFormat="1" ht="20.399999999999999">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0"/>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1"/>
        <v>0</v>
      </c>
      <c r="AB145" s="228" t="str">
        <f t="shared" si="22"/>
        <v/>
      </c>
    </row>
    <row r="146" spans="1:28" s="227" customFormat="1" ht="20.399999999999999">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ca="1" si="20"/>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ca="1" si="21"/>
        <v>0</v>
      </c>
      <c r="AB146" s="228" t="str">
        <f t="shared" si="22"/>
        <v/>
      </c>
    </row>
    <row r="147" spans="1:28" s="227" customFormat="1" ht="20.399999999999999">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0"/>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1"/>
        <v>0</v>
      </c>
      <c r="AB147" s="228" t="str">
        <f t="shared" si="22"/>
        <v/>
      </c>
    </row>
    <row r="148" spans="1:28" s="227" customFormat="1" ht="20.399999999999999">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0"/>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1"/>
        <v>0</v>
      </c>
      <c r="AB148" s="228" t="str">
        <f t="shared" si="22"/>
        <v/>
      </c>
    </row>
    <row r="149" spans="1:28" s="227" customFormat="1" ht="20.399999999999999">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0"/>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1"/>
        <v>0</v>
      </c>
      <c r="AB149" s="228" t="str">
        <f t="shared" si="22"/>
        <v/>
      </c>
    </row>
    <row r="150" spans="1:28" s="227" customFormat="1" ht="20.399999999999999">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ca="1" si="20"/>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ca="1" si="21"/>
        <v>0</v>
      </c>
      <c r="AB150" s="228" t="str">
        <f t="shared" si="22"/>
        <v/>
      </c>
    </row>
    <row r="151" spans="1:28" s="227" customFormat="1" ht="20.399999999999999">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20"/>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21"/>
        <v>0</v>
      </c>
      <c r="AB151" s="228" t="str">
        <f t="shared" si="22"/>
        <v/>
      </c>
    </row>
    <row r="152" spans="1:28" s="227" customFormat="1" ht="20.399999999999999">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20"/>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21"/>
        <v>0</v>
      </c>
      <c r="AB152" s="228" t="str">
        <f t="shared" si="22"/>
        <v/>
      </c>
    </row>
    <row r="153" spans="1:28" s="227" customFormat="1" ht="20.399999999999999">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20"/>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21"/>
        <v>0</v>
      </c>
      <c r="AB153" s="228" t="str">
        <f t="shared" si="22"/>
        <v/>
      </c>
    </row>
    <row r="154" spans="1:28" s="227" customFormat="1" ht="20.399999999999999">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20"/>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21"/>
        <v>0</v>
      </c>
      <c r="AB154" s="228" t="str">
        <f t="shared" si="22"/>
        <v/>
      </c>
    </row>
    <row r="155" spans="1:28" s="227" customFormat="1" ht="20.399999999999999">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20"/>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21"/>
        <v>0</v>
      </c>
      <c r="AB155" s="228" t="str">
        <f t="shared" si="22"/>
        <v/>
      </c>
    </row>
    <row r="156" spans="1:28" s="227" customFormat="1" ht="20.399999999999999">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20"/>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21"/>
        <v>0</v>
      </c>
      <c r="AB156" s="228" t="str">
        <f t="shared" si="22"/>
        <v/>
      </c>
    </row>
    <row r="157" spans="1:28" s="227" customFormat="1" ht="20.399999999999999">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20"/>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21"/>
        <v>0</v>
      </c>
      <c r="AB157" s="228" t="str">
        <f t="shared" si="22"/>
        <v/>
      </c>
    </row>
    <row r="158" spans="1:28" s="227" customFormat="1" ht="20.399999999999999">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20"/>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21"/>
        <v>0</v>
      </c>
      <c r="AB158" s="228" t="str">
        <f t="shared" si="22"/>
        <v/>
      </c>
    </row>
    <row r="159" spans="1:28" s="227" customFormat="1" ht="20.399999999999999">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20"/>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21"/>
        <v>0</v>
      </c>
      <c r="AB159" s="228" t="str">
        <f t="shared" si="22"/>
        <v/>
      </c>
    </row>
    <row r="160" spans="1:28" s="227" customFormat="1" ht="20.399999999999999">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20"/>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21"/>
        <v>0</v>
      </c>
      <c r="AB160" s="228" t="str">
        <f t="shared" si="22"/>
        <v/>
      </c>
    </row>
    <row r="161" spans="1:28" s="227" customFormat="1" ht="20.399999999999999">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20"/>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21"/>
        <v>0</v>
      </c>
      <c r="AB161" s="228" t="str">
        <f t="shared" si="22"/>
        <v/>
      </c>
    </row>
    <row r="162" spans="1:28" s="227" customFormat="1" ht="20.399999999999999">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20"/>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21"/>
        <v>0</v>
      </c>
      <c r="AB162" s="228" t="str">
        <f t="shared" si="22"/>
        <v/>
      </c>
    </row>
    <row r="163" spans="1:28" s="227" customFormat="1" ht="20.399999999999999">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ca="1" si="20"/>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ca="1" si="21"/>
        <v>0</v>
      </c>
      <c r="AB163" s="228" t="str">
        <f t="shared" si="22"/>
        <v/>
      </c>
    </row>
    <row r="164" spans="1:28" s="227" customFormat="1" ht="20.399999999999999">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20"/>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21"/>
        <v>0</v>
      </c>
      <c r="AB164" s="228" t="str">
        <f t="shared" si="22"/>
        <v/>
      </c>
    </row>
    <row r="165" spans="1:28" s="227" customFormat="1" ht="20.399999999999999">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20"/>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21"/>
        <v>0</v>
      </c>
      <c r="AB165" s="228" t="str">
        <f t="shared" si="22"/>
        <v/>
      </c>
    </row>
    <row r="166" spans="1:28" s="227" customFormat="1" ht="20.399999999999999">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ref="S166:S196" ca="1" si="23">IF(B166="","",IF(ISERROR(MATCH($E166,CL,0)),"Unknown",INDIRECT("'C'!$A$"&amp;MATCH($E166,CL,0)+1)))</f>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ref="X166:X196" ca="1" si="24">IF(AND(C166="Smelter not listed",OR(LEN(D166)=0,LEN(E166)=0)),1,0)</f>
        <v>0</v>
      </c>
      <c r="AB166" s="228" t="str">
        <f t="shared" ref="AB166:AB196" si="25">B166&amp;C166</f>
        <v/>
      </c>
    </row>
    <row r="167" spans="1:28" s="227" customFormat="1" ht="20.399999999999999">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23"/>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24"/>
        <v>0</v>
      </c>
      <c r="AB167" s="228" t="str">
        <f t="shared" si="25"/>
        <v/>
      </c>
    </row>
    <row r="168" spans="1:28" s="227" customFormat="1" ht="20.399999999999999">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23"/>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24"/>
        <v>0</v>
      </c>
      <c r="AB168" s="228" t="str">
        <f t="shared" si="25"/>
        <v/>
      </c>
    </row>
    <row r="169" spans="1:28" s="227" customFormat="1" ht="20.399999999999999">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23"/>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24"/>
        <v>0</v>
      </c>
      <c r="AB169" s="228" t="str">
        <f t="shared" si="25"/>
        <v/>
      </c>
    </row>
    <row r="170" spans="1:28" s="227" customFormat="1" ht="20.399999999999999">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23"/>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24"/>
        <v>0</v>
      </c>
      <c r="AB170" s="228" t="str">
        <f t="shared" si="25"/>
        <v/>
      </c>
    </row>
    <row r="171" spans="1:28" s="227" customFormat="1" ht="20.399999999999999">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23"/>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24"/>
        <v>0</v>
      </c>
      <c r="AB171" s="228" t="str">
        <f t="shared" si="25"/>
        <v/>
      </c>
    </row>
    <row r="172" spans="1:28" s="227" customFormat="1" ht="20.399999999999999">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23"/>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24"/>
        <v>0</v>
      </c>
      <c r="AB172" s="228" t="str">
        <f t="shared" si="25"/>
        <v/>
      </c>
    </row>
    <row r="173" spans="1:28" s="227" customFormat="1" ht="20.399999999999999">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23"/>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24"/>
        <v>0</v>
      </c>
      <c r="AB173" s="228" t="str">
        <f t="shared" si="25"/>
        <v/>
      </c>
    </row>
    <row r="174" spans="1:28" s="227" customFormat="1" ht="20.399999999999999">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23"/>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24"/>
        <v>0</v>
      </c>
      <c r="AB174" s="228" t="str">
        <f t="shared" si="25"/>
        <v/>
      </c>
    </row>
    <row r="175" spans="1:28" s="227" customFormat="1" ht="20.399999999999999">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23"/>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24"/>
        <v>0</v>
      </c>
      <c r="AB175" s="228" t="str">
        <f t="shared" si="25"/>
        <v/>
      </c>
    </row>
    <row r="176" spans="1:28" s="227" customFormat="1" ht="20.399999999999999">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23"/>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24"/>
        <v>0</v>
      </c>
      <c r="AB176" s="228" t="str">
        <f t="shared" si="25"/>
        <v/>
      </c>
    </row>
    <row r="177" spans="1:28" s="227" customFormat="1" ht="20.399999999999999">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ca="1" si="23"/>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ca="1" si="24"/>
        <v>0</v>
      </c>
      <c r="AB177" s="228" t="str">
        <f t="shared" si="25"/>
        <v/>
      </c>
    </row>
    <row r="178" spans="1:28" s="227" customFormat="1" ht="20.399999999999999">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ca="1" si="23"/>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ca="1" si="24"/>
        <v>0</v>
      </c>
      <c r="AB178" s="228" t="str">
        <f t="shared" si="25"/>
        <v/>
      </c>
    </row>
    <row r="179" spans="1:28" s="227" customFormat="1" ht="20.399999999999999">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23"/>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24"/>
        <v>0</v>
      </c>
      <c r="AB179" s="228" t="str">
        <f t="shared" si="25"/>
        <v/>
      </c>
    </row>
    <row r="180" spans="1:28" s="227" customFormat="1" ht="20.399999999999999">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23"/>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24"/>
        <v>0</v>
      </c>
      <c r="AB180" s="228" t="str">
        <f t="shared" si="25"/>
        <v/>
      </c>
    </row>
    <row r="181" spans="1:28" s="227" customFormat="1" ht="20.399999999999999">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ca="1" si="23"/>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ca="1" si="24"/>
        <v>0</v>
      </c>
      <c r="AB181" s="228" t="str">
        <f t="shared" si="25"/>
        <v/>
      </c>
    </row>
    <row r="182" spans="1:28" s="227" customFormat="1" ht="20.399999999999999">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ca="1" si="23"/>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ca="1" si="24"/>
        <v>0</v>
      </c>
      <c r="AB182" s="228" t="str">
        <f t="shared" si="25"/>
        <v/>
      </c>
    </row>
    <row r="183" spans="1:28" s="227" customFormat="1" ht="20.399999999999999">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23"/>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24"/>
        <v>0</v>
      </c>
      <c r="AB183" s="228" t="str">
        <f t="shared" si="25"/>
        <v/>
      </c>
    </row>
    <row r="184" spans="1:28" s="227" customFormat="1" ht="20.399999999999999">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23"/>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24"/>
        <v>0</v>
      </c>
      <c r="AB184" s="228" t="str">
        <f t="shared" si="25"/>
        <v/>
      </c>
    </row>
    <row r="185" spans="1:28" s="227" customFormat="1" ht="20.399999999999999">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23"/>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24"/>
        <v>0</v>
      </c>
      <c r="AB185" s="228" t="str">
        <f t="shared" si="25"/>
        <v/>
      </c>
    </row>
    <row r="186" spans="1:28" s="227" customFormat="1" ht="20.399999999999999">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23"/>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24"/>
        <v>0</v>
      </c>
      <c r="AB186" s="228" t="str">
        <f t="shared" si="25"/>
        <v/>
      </c>
    </row>
    <row r="187" spans="1:28" s="227" customFormat="1" ht="20.399999999999999">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23"/>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24"/>
        <v>0</v>
      </c>
      <c r="AB187" s="228" t="str">
        <f t="shared" si="25"/>
        <v/>
      </c>
    </row>
    <row r="188" spans="1:28" s="227" customFormat="1" ht="20.399999999999999">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23"/>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24"/>
        <v>0</v>
      </c>
      <c r="AB188" s="228" t="str">
        <f t="shared" si="25"/>
        <v/>
      </c>
    </row>
    <row r="189" spans="1:28" s="227" customFormat="1" ht="20.399999999999999">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23"/>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24"/>
        <v>0</v>
      </c>
      <c r="AB189" s="228" t="str">
        <f t="shared" si="25"/>
        <v/>
      </c>
    </row>
    <row r="190" spans="1:28" s="227" customFormat="1" ht="20.399999999999999">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23"/>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24"/>
        <v>0</v>
      </c>
      <c r="AB190" s="228" t="str">
        <f t="shared" si="25"/>
        <v/>
      </c>
    </row>
    <row r="191" spans="1:28" s="227" customFormat="1" ht="20.399999999999999">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23"/>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24"/>
        <v>0</v>
      </c>
      <c r="AB191" s="228" t="str">
        <f t="shared" si="25"/>
        <v/>
      </c>
    </row>
    <row r="192" spans="1:28" s="227" customFormat="1" ht="20.399999999999999">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23"/>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24"/>
        <v>0</v>
      </c>
      <c r="AB192" s="228" t="str">
        <f t="shared" si="25"/>
        <v/>
      </c>
    </row>
    <row r="193" spans="1:28" s="227" customFormat="1" ht="20.399999999999999">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23"/>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24"/>
        <v>0</v>
      </c>
      <c r="AB193" s="228" t="str">
        <f t="shared" si="25"/>
        <v/>
      </c>
    </row>
    <row r="194" spans="1:28" s="227" customFormat="1" ht="20.399999999999999">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ca="1" si="23"/>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ca="1" si="24"/>
        <v>0</v>
      </c>
      <c r="AB194" s="228" t="str">
        <f t="shared" si="25"/>
        <v/>
      </c>
    </row>
    <row r="195" spans="1:28" s="227" customFormat="1" ht="20.399999999999999">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ca="1" si="23"/>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ca="1" si="24"/>
        <v>0</v>
      </c>
      <c r="AB195" s="228" t="str">
        <f t="shared" si="25"/>
        <v/>
      </c>
    </row>
    <row r="196" spans="1:28" s="227" customFormat="1" ht="20.399999999999999">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23"/>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24"/>
        <v>0</v>
      </c>
      <c r="AB196" s="228" t="str">
        <f t="shared" si="25"/>
        <v/>
      </c>
    </row>
    <row r="197" spans="1:28" s="227" customFormat="1" ht="20.399999999999999">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ref="S197" ca="1" si="26">IF(B197="","",IF(ISERROR(MATCH($E197,CL,0)),"Unknown",INDIRECT("'C'!$A$"&amp;MATCH($E197,CL,0)+1)))</f>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ref="X197" ca="1" si="27">IF(AND(C197="Smelter not listed",OR(LEN(D197)=0,LEN(E197)=0)),1,0)</f>
        <v>0</v>
      </c>
      <c r="AB197" s="228" t="str">
        <f t="shared" ref="AB197" si="28">B197&amp;C197</f>
        <v/>
      </c>
    </row>
    <row r="198" spans="1:28" s="227" customFormat="1" ht="20.399999999999999">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ref="S198:S229" ca="1" si="29">IF(B198="","",IF(ISERROR(MATCH($E198,CL,0)),"Unknown",INDIRECT("'C'!$A$"&amp;MATCH($E198,CL,0)+1)))</f>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ref="X198:X229" ca="1" si="30">IF(AND(C198="Smelter not listed",OR(LEN(D198)=0,LEN(E198)=0)),1,0)</f>
        <v>0</v>
      </c>
      <c r="AB198" s="228" t="str">
        <f t="shared" ref="AB198:AB229" si="31">B198&amp;C198</f>
        <v/>
      </c>
    </row>
    <row r="199" spans="1:28" s="227" customFormat="1" ht="20.399999999999999">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29"/>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0"/>
        <v>0</v>
      </c>
      <c r="AB199" s="228" t="str">
        <f t="shared" si="31"/>
        <v/>
      </c>
    </row>
    <row r="200" spans="1:28" s="227" customFormat="1" ht="20.399999999999999">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29"/>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0"/>
        <v>0</v>
      </c>
      <c r="AB200" s="228" t="str">
        <f t="shared" si="31"/>
        <v/>
      </c>
    </row>
    <row r="201" spans="1:28" s="227" customFormat="1" ht="20.399999999999999">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29"/>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0"/>
        <v>0</v>
      </c>
      <c r="AB201" s="228" t="str">
        <f t="shared" si="31"/>
        <v/>
      </c>
    </row>
    <row r="202" spans="1:28" s="227" customFormat="1" ht="20.399999999999999">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29"/>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0"/>
        <v>0</v>
      </c>
      <c r="AB202" s="228" t="str">
        <f t="shared" si="31"/>
        <v/>
      </c>
    </row>
    <row r="203" spans="1:28" s="227" customFormat="1" ht="20.399999999999999">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29"/>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0"/>
        <v>0</v>
      </c>
      <c r="AB203" s="228" t="str">
        <f t="shared" si="31"/>
        <v/>
      </c>
    </row>
    <row r="204" spans="1:28" s="227" customFormat="1" ht="20.399999999999999">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29"/>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0"/>
        <v>0</v>
      </c>
      <c r="AB204" s="228" t="str">
        <f t="shared" si="31"/>
        <v/>
      </c>
    </row>
    <row r="205" spans="1:28" s="227" customFormat="1" ht="20.399999999999999">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29"/>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0"/>
        <v>0</v>
      </c>
      <c r="AB205" s="228" t="str">
        <f t="shared" si="31"/>
        <v/>
      </c>
    </row>
    <row r="206" spans="1:28" s="227" customFormat="1" ht="20.399999999999999">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29"/>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0"/>
        <v>0</v>
      </c>
      <c r="AB206" s="228" t="str">
        <f t="shared" si="31"/>
        <v/>
      </c>
    </row>
    <row r="207" spans="1:28" s="227" customFormat="1" ht="20.399999999999999">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29"/>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0"/>
        <v>0</v>
      </c>
      <c r="AB207" s="228" t="str">
        <f t="shared" si="31"/>
        <v/>
      </c>
    </row>
    <row r="208" spans="1:28" s="227" customFormat="1" ht="20.399999999999999">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29"/>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0"/>
        <v>0</v>
      </c>
      <c r="AB208" s="228" t="str">
        <f t="shared" si="31"/>
        <v/>
      </c>
    </row>
    <row r="209" spans="1:28" s="227" customFormat="1" ht="20.399999999999999">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29"/>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0"/>
        <v>0</v>
      </c>
      <c r="AB209" s="228" t="str">
        <f t="shared" si="31"/>
        <v/>
      </c>
    </row>
    <row r="210" spans="1:28" s="227" customFormat="1" ht="20.399999999999999">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ca="1" si="29"/>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ca="1" si="30"/>
        <v>0</v>
      </c>
      <c r="AB210" s="228" t="str">
        <f t="shared" si="31"/>
        <v/>
      </c>
    </row>
    <row r="211" spans="1:28" s="227" customFormat="1" ht="20.399999999999999">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29"/>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0"/>
        <v>0</v>
      </c>
      <c r="AB211" s="228" t="str">
        <f t="shared" si="31"/>
        <v/>
      </c>
    </row>
    <row r="212" spans="1:28" s="227" customFormat="1" ht="20.399999999999999">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29"/>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0"/>
        <v>0</v>
      </c>
      <c r="AB212" s="228" t="str">
        <f t="shared" si="31"/>
        <v/>
      </c>
    </row>
    <row r="213" spans="1:28" s="227" customFormat="1" ht="20.399999999999999">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29"/>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0"/>
        <v>0</v>
      </c>
      <c r="AB213" s="228" t="str">
        <f t="shared" si="31"/>
        <v/>
      </c>
    </row>
    <row r="214" spans="1:28" s="227" customFormat="1" ht="20.399999999999999">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ca="1" si="29"/>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ca="1" si="30"/>
        <v>0</v>
      </c>
      <c r="AB214" s="228" t="str">
        <f t="shared" si="31"/>
        <v/>
      </c>
    </row>
    <row r="215" spans="1:28" s="227" customFormat="1" ht="20.399999999999999">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29"/>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30"/>
        <v>0</v>
      </c>
      <c r="AB215" s="228" t="str">
        <f t="shared" si="31"/>
        <v/>
      </c>
    </row>
    <row r="216" spans="1:28" s="227" customFormat="1" ht="20.399999999999999">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29"/>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30"/>
        <v>0</v>
      </c>
      <c r="AB216" s="228" t="str">
        <f t="shared" si="31"/>
        <v/>
      </c>
    </row>
    <row r="217" spans="1:28" s="227" customFormat="1" ht="20.399999999999999">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29"/>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30"/>
        <v>0</v>
      </c>
      <c r="AB217" s="228" t="str">
        <f t="shared" si="31"/>
        <v/>
      </c>
    </row>
    <row r="218" spans="1:28" s="227" customFormat="1" ht="20.399999999999999">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29"/>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30"/>
        <v>0</v>
      </c>
      <c r="AB218" s="228" t="str">
        <f t="shared" si="31"/>
        <v/>
      </c>
    </row>
    <row r="219" spans="1:28" s="227" customFormat="1" ht="20.399999999999999">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29"/>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30"/>
        <v>0</v>
      </c>
      <c r="AB219" s="228" t="str">
        <f t="shared" si="31"/>
        <v/>
      </c>
    </row>
    <row r="220" spans="1:28" s="227" customFormat="1" ht="20.399999999999999">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29"/>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30"/>
        <v>0</v>
      </c>
      <c r="AB220" s="228" t="str">
        <f t="shared" si="31"/>
        <v/>
      </c>
    </row>
    <row r="221" spans="1:28" s="227" customFormat="1" ht="20.399999999999999">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29"/>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30"/>
        <v>0</v>
      </c>
      <c r="AB221" s="228" t="str">
        <f t="shared" si="31"/>
        <v/>
      </c>
    </row>
    <row r="222" spans="1:28" s="227" customFormat="1" ht="20.399999999999999">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29"/>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30"/>
        <v>0</v>
      </c>
      <c r="AB222" s="228" t="str">
        <f t="shared" si="31"/>
        <v/>
      </c>
    </row>
    <row r="223" spans="1:28" s="227" customFormat="1" ht="20.399999999999999">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29"/>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30"/>
        <v>0</v>
      </c>
      <c r="AB223" s="228" t="str">
        <f t="shared" si="31"/>
        <v/>
      </c>
    </row>
    <row r="224" spans="1:28" s="227" customFormat="1" ht="20.399999999999999">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29"/>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30"/>
        <v>0</v>
      </c>
      <c r="AB224" s="228" t="str">
        <f t="shared" si="31"/>
        <v/>
      </c>
    </row>
    <row r="225" spans="1:28" s="227" customFormat="1" ht="20.399999999999999">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29"/>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30"/>
        <v>0</v>
      </c>
      <c r="AB225" s="228" t="str">
        <f t="shared" si="31"/>
        <v/>
      </c>
    </row>
    <row r="226" spans="1:28" s="227" customFormat="1" ht="20.399999999999999">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29"/>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30"/>
        <v>0</v>
      </c>
      <c r="AB226" s="228" t="str">
        <f t="shared" si="31"/>
        <v/>
      </c>
    </row>
    <row r="227" spans="1:28" s="227" customFormat="1" ht="20.399999999999999">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ca="1" si="29"/>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ca="1" si="30"/>
        <v>0</v>
      </c>
      <c r="AB227" s="228" t="str">
        <f t="shared" si="31"/>
        <v/>
      </c>
    </row>
    <row r="228" spans="1:28" s="227" customFormat="1" ht="20.399999999999999">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29"/>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30"/>
        <v>0</v>
      </c>
      <c r="AB228" s="228" t="str">
        <f t="shared" si="31"/>
        <v/>
      </c>
    </row>
    <row r="229" spans="1:28" s="227" customFormat="1" ht="20.399999999999999">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29"/>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30"/>
        <v>0</v>
      </c>
      <c r="AB229" s="228" t="str">
        <f t="shared" si="31"/>
        <v/>
      </c>
    </row>
    <row r="230" spans="1:28" s="227" customFormat="1" ht="20.399999999999999">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ref="S230:S260" ca="1" si="32">IF(B230="","",IF(ISERROR(MATCH($E230,CL,0)),"Unknown",INDIRECT("'C'!$A$"&amp;MATCH($E230,CL,0)+1)))</f>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ref="X230:X260" ca="1" si="33">IF(AND(C230="Smelter not listed",OR(LEN(D230)=0,LEN(E230)=0)),1,0)</f>
        <v>0</v>
      </c>
      <c r="AB230" s="228" t="str">
        <f t="shared" ref="AB230:AB260" si="34">B230&amp;C230</f>
        <v/>
      </c>
    </row>
    <row r="231" spans="1:28" s="227" customFormat="1" ht="20.399999999999999">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2"/>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33"/>
        <v>0</v>
      </c>
      <c r="AB231" s="228" t="str">
        <f t="shared" si="34"/>
        <v/>
      </c>
    </row>
    <row r="232" spans="1:28" s="227" customFormat="1" ht="20.399999999999999">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2"/>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33"/>
        <v>0</v>
      </c>
      <c r="AB232" s="228" t="str">
        <f t="shared" si="34"/>
        <v/>
      </c>
    </row>
    <row r="233" spans="1:28" s="227" customFormat="1" ht="20.399999999999999">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2"/>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33"/>
        <v>0</v>
      </c>
      <c r="AB233" s="228" t="str">
        <f t="shared" si="34"/>
        <v/>
      </c>
    </row>
    <row r="234" spans="1:28" s="227" customFormat="1" ht="20.399999999999999">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2"/>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33"/>
        <v>0</v>
      </c>
      <c r="AB234" s="228" t="str">
        <f t="shared" si="34"/>
        <v/>
      </c>
    </row>
    <row r="235" spans="1:28" s="227" customFormat="1" ht="20.399999999999999">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2"/>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33"/>
        <v>0</v>
      </c>
      <c r="AB235" s="228" t="str">
        <f t="shared" si="34"/>
        <v/>
      </c>
    </row>
    <row r="236" spans="1:28" s="227" customFormat="1" ht="20.399999999999999">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2"/>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33"/>
        <v>0</v>
      </c>
      <c r="AB236" s="228" t="str">
        <f t="shared" si="34"/>
        <v/>
      </c>
    </row>
    <row r="237" spans="1:28" s="227" customFormat="1" ht="20.399999999999999">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2"/>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33"/>
        <v>0</v>
      </c>
      <c r="AB237" s="228" t="str">
        <f t="shared" si="34"/>
        <v/>
      </c>
    </row>
    <row r="238" spans="1:28" s="227" customFormat="1" ht="20.399999999999999">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2"/>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33"/>
        <v>0</v>
      </c>
      <c r="AB238" s="228" t="str">
        <f t="shared" si="34"/>
        <v/>
      </c>
    </row>
    <row r="239" spans="1:28" s="227" customFormat="1" ht="20.399999999999999">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2"/>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33"/>
        <v>0</v>
      </c>
      <c r="AB239" s="228" t="str">
        <f t="shared" si="34"/>
        <v/>
      </c>
    </row>
    <row r="240" spans="1:28" s="227" customFormat="1" ht="20.399999999999999">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2"/>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33"/>
        <v>0</v>
      </c>
      <c r="AB240" s="228" t="str">
        <f t="shared" si="34"/>
        <v/>
      </c>
    </row>
    <row r="241" spans="1:28" s="227" customFormat="1" ht="20.399999999999999">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ca="1" si="32"/>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ca="1" si="33"/>
        <v>0</v>
      </c>
      <c r="AB241" s="228" t="str">
        <f t="shared" si="34"/>
        <v/>
      </c>
    </row>
    <row r="242" spans="1:28" s="227" customFormat="1" ht="20.399999999999999">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ca="1" si="32"/>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ca="1" si="33"/>
        <v>0</v>
      </c>
      <c r="AB242" s="228" t="str">
        <f t="shared" si="34"/>
        <v/>
      </c>
    </row>
    <row r="243" spans="1:28" s="227" customFormat="1" ht="20.399999999999999">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2"/>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33"/>
        <v>0</v>
      </c>
      <c r="AB243" s="228" t="str">
        <f t="shared" si="34"/>
        <v/>
      </c>
    </row>
    <row r="244" spans="1:28" s="227" customFormat="1" ht="20.399999999999999">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2"/>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33"/>
        <v>0</v>
      </c>
      <c r="AB244" s="228" t="str">
        <f t="shared" si="34"/>
        <v/>
      </c>
    </row>
    <row r="245" spans="1:28" s="227" customFormat="1" ht="20.399999999999999">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ca="1" si="32"/>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ca="1" si="33"/>
        <v>0</v>
      </c>
      <c r="AB245" s="228" t="str">
        <f t="shared" si="34"/>
        <v/>
      </c>
    </row>
    <row r="246" spans="1:28" s="227" customFormat="1" ht="20.399999999999999">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ca="1" si="32"/>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ca="1" si="33"/>
        <v>0</v>
      </c>
      <c r="AB246" s="228" t="str">
        <f t="shared" si="34"/>
        <v/>
      </c>
    </row>
    <row r="247" spans="1:28" s="227" customFormat="1" ht="20.399999999999999">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32"/>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33"/>
        <v>0</v>
      </c>
      <c r="AB247" s="228" t="str">
        <f t="shared" si="34"/>
        <v/>
      </c>
    </row>
    <row r="248" spans="1:28" s="227" customFormat="1" ht="20.399999999999999">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32"/>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33"/>
        <v>0</v>
      </c>
      <c r="AB248" s="228" t="str">
        <f t="shared" si="34"/>
        <v/>
      </c>
    </row>
    <row r="249" spans="1:28" s="227" customFormat="1" ht="20.399999999999999">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32"/>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33"/>
        <v>0</v>
      </c>
      <c r="AB249" s="228" t="str">
        <f t="shared" si="34"/>
        <v/>
      </c>
    </row>
    <row r="250" spans="1:28" s="227" customFormat="1" ht="20.399999999999999">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32"/>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33"/>
        <v>0</v>
      </c>
      <c r="AB250" s="228" t="str">
        <f t="shared" si="34"/>
        <v/>
      </c>
    </row>
    <row r="251" spans="1:28" s="227" customFormat="1" ht="20.399999999999999">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32"/>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33"/>
        <v>0</v>
      </c>
      <c r="AB251" s="228" t="str">
        <f t="shared" si="34"/>
        <v/>
      </c>
    </row>
    <row r="252" spans="1:28" s="227" customFormat="1" ht="20.399999999999999">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32"/>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33"/>
        <v>0</v>
      </c>
      <c r="AB252" s="228" t="str">
        <f t="shared" si="34"/>
        <v/>
      </c>
    </row>
    <row r="253" spans="1:28" s="227" customFormat="1" ht="20.399999999999999">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32"/>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33"/>
        <v>0</v>
      </c>
      <c r="AB253" s="228" t="str">
        <f t="shared" si="34"/>
        <v/>
      </c>
    </row>
    <row r="254" spans="1:28" s="227" customFormat="1" ht="20.399999999999999">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32"/>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33"/>
        <v>0</v>
      </c>
      <c r="AB254" s="228" t="str">
        <f t="shared" si="34"/>
        <v/>
      </c>
    </row>
    <row r="255" spans="1:28" s="227" customFormat="1" ht="20.399999999999999">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32"/>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33"/>
        <v>0</v>
      </c>
      <c r="AB255" s="228" t="str">
        <f t="shared" si="34"/>
        <v/>
      </c>
    </row>
    <row r="256" spans="1:28" s="227" customFormat="1" ht="20.399999999999999">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32"/>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33"/>
        <v>0</v>
      </c>
      <c r="AB256" s="228" t="str">
        <f t="shared" si="34"/>
        <v/>
      </c>
    </row>
    <row r="257" spans="1:28" s="227" customFormat="1" ht="20.399999999999999">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32"/>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33"/>
        <v>0</v>
      </c>
      <c r="AB257" s="228" t="str">
        <f t="shared" si="34"/>
        <v/>
      </c>
    </row>
    <row r="258" spans="1:28" s="227" customFormat="1" ht="20.399999999999999">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ca="1" si="32"/>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ca="1" si="33"/>
        <v>0</v>
      </c>
      <c r="AB258" s="228" t="str">
        <f t="shared" si="34"/>
        <v/>
      </c>
    </row>
    <row r="259" spans="1:28" s="227" customFormat="1" ht="20.399999999999999">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ca="1" si="32"/>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ca="1" si="33"/>
        <v>0</v>
      </c>
      <c r="AB259" s="228" t="str">
        <f t="shared" si="34"/>
        <v/>
      </c>
    </row>
    <row r="260" spans="1:28" s="227" customFormat="1" ht="20.399999999999999">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32"/>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33"/>
        <v>0</v>
      </c>
      <c r="AB260" s="228" t="str">
        <f t="shared" si="34"/>
        <v/>
      </c>
    </row>
    <row r="261" spans="1:28" s="227" customFormat="1" ht="20.399999999999999">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ref="S261" ca="1" si="35">IF(B261="","",IF(ISERROR(MATCH($E261,CL,0)),"Unknown",INDIRECT("'C'!$A$"&amp;MATCH($E261,CL,0)+1)))</f>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ref="X261" ca="1" si="36">IF(AND(C261="Smelter not listed",OR(LEN(D261)=0,LEN(E261)=0)),1,0)</f>
        <v>0</v>
      </c>
      <c r="AB261" s="228" t="str">
        <f t="shared" ref="AB261" si="37">B261&amp;C261</f>
        <v/>
      </c>
    </row>
    <row r="262" spans="1:28" s="227" customFormat="1" ht="20.399999999999999">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ref="S262:S293" ca="1" si="38">IF(B262="","",IF(ISERROR(MATCH($E262,CL,0)),"Unknown",INDIRECT("'C'!$A$"&amp;MATCH($E262,CL,0)+1)))</f>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ref="X262:X293" ca="1" si="39">IF(AND(C262="Smelter not listed",OR(LEN(D262)=0,LEN(E262)=0)),1,0)</f>
        <v>0</v>
      </c>
      <c r="AB262" s="228" t="str">
        <f t="shared" ref="AB262:AB293" si="40">B262&amp;C262</f>
        <v/>
      </c>
    </row>
    <row r="263" spans="1:28" s="227" customFormat="1" ht="20.399999999999999">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38"/>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39"/>
        <v>0</v>
      </c>
      <c r="AB263" s="228" t="str">
        <f t="shared" si="40"/>
        <v/>
      </c>
    </row>
    <row r="264" spans="1:28" s="227" customFormat="1" ht="20.399999999999999">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38"/>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39"/>
        <v>0</v>
      </c>
      <c r="AB264" s="228" t="str">
        <f t="shared" si="40"/>
        <v/>
      </c>
    </row>
    <row r="265" spans="1:28" s="227" customFormat="1" ht="20.399999999999999">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38"/>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39"/>
        <v>0</v>
      </c>
      <c r="AB265" s="228" t="str">
        <f t="shared" si="40"/>
        <v/>
      </c>
    </row>
    <row r="266" spans="1:28" s="227" customFormat="1" ht="20.399999999999999">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38"/>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39"/>
        <v>0</v>
      </c>
      <c r="AB266" s="228" t="str">
        <f t="shared" si="40"/>
        <v/>
      </c>
    </row>
    <row r="267" spans="1:28" s="227" customFormat="1" ht="20.399999999999999">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38"/>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39"/>
        <v>0</v>
      </c>
      <c r="AB267" s="228" t="str">
        <f t="shared" si="40"/>
        <v/>
      </c>
    </row>
    <row r="268" spans="1:28" s="227" customFormat="1" ht="20.399999999999999">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38"/>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39"/>
        <v>0</v>
      </c>
      <c r="AB268" s="228" t="str">
        <f t="shared" si="40"/>
        <v/>
      </c>
    </row>
    <row r="269" spans="1:28" s="227" customFormat="1" ht="20.399999999999999">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38"/>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39"/>
        <v>0</v>
      </c>
      <c r="AB269" s="228" t="str">
        <f t="shared" si="40"/>
        <v/>
      </c>
    </row>
    <row r="270" spans="1:28" s="227" customFormat="1" ht="20.399999999999999">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38"/>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39"/>
        <v>0</v>
      </c>
      <c r="AB270" s="228" t="str">
        <f t="shared" si="40"/>
        <v/>
      </c>
    </row>
    <row r="271" spans="1:28" s="227" customFormat="1" ht="20.399999999999999">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38"/>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39"/>
        <v>0</v>
      </c>
      <c r="AB271" s="228" t="str">
        <f t="shared" si="40"/>
        <v/>
      </c>
    </row>
    <row r="272" spans="1:28" s="227" customFormat="1" ht="20.399999999999999">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38"/>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39"/>
        <v>0</v>
      </c>
      <c r="AB272" s="228" t="str">
        <f t="shared" si="40"/>
        <v/>
      </c>
    </row>
    <row r="273" spans="1:28" s="227" customFormat="1" ht="20.399999999999999">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38"/>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39"/>
        <v>0</v>
      </c>
      <c r="AB273" s="228" t="str">
        <f t="shared" si="40"/>
        <v/>
      </c>
    </row>
    <row r="274" spans="1:28" s="227" customFormat="1" ht="20.399999999999999">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ca="1" si="38"/>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ca="1" si="39"/>
        <v>0</v>
      </c>
      <c r="AB274" s="228" t="str">
        <f t="shared" si="40"/>
        <v/>
      </c>
    </row>
    <row r="275" spans="1:28" s="227" customFormat="1" ht="20.399999999999999">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38"/>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39"/>
        <v>0</v>
      </c>
      <c r="AB275" s="228" t="str">
        <f t="shared" si="40"/>
        <v/>
      </c>
    </row>
    <row r="276" spans="1:28" s="227" customFormat="1" ht="20.399999999999999">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38"/>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39"/>
        <v>0</v>
      </c>
      <c r="AB276" s="228" t="str">
        <f t="shared" si="40"/>
        <v/>
      </c>
    </row>
    <row r="277" spans="1:28" s="227" customFormat="1" ht="20.399999999999999">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38"/>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39"/>
        <v>0</v>
      </c>
      <c r="AB277" s="228" t="str">
        <f t="shared" si="40"/>
        <v/>
      </c>
    </row>
    <row r="278" spans="1:28" s="227" customFormat="1" ht="20.399999999999999">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ca="1" si="38"/>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ca="1" si="39"/>
        <v>0</v>
      </c>
      <c r="AB278" s="228" t="str">
        <f t="shared" si="40"/>
        <v/>
      </c>
    </row>
    <row r="279" spans="1:28" s="227" customFormat="1" ht="20.399999999999999">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38"/>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39"/>
        <v>0</v>
      </c>
      <c r="AB279" s="228" t="str">
        <f t="shared" si="40"/>
        <v/>
      </c>
    </row>
    <row r="280" spans="1:28" s="227" customFormat="1" ht="20.399999999999999">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38"/>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39"/>
        <v>0</v>
      </c>
      <c r="AB280" s="228" t="str">
        <f t="shared" si="40"/>
        <v/>
      </c>
    </row>
    <row r="281" spans="1:28" s="227" customFormat="1" ht="20.399999999999999">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38"/>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39"/>
        <v>0</v>
      </c>
      <c r="AB281" s="228" t="str">
        <f t="shared" si="40"/>
        <v/>
      </c>
    </row>
    <row r="282" spans="1:28" s="227" customFormat="1" ht="20.399999999999999">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38"/>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39"/>
        <v>0</v>
      </c>
      <c r="AB282" s="228" t="str">
        <f t="shared" si="40"/>
        <v/>
      </c>
    </row>
    <row r="283" spans="1:28" s="227" customFormat="1" ht="20.399999999999999">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38"/>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39"/>
        <v>0</v>
      </c>
      <c r="AB283" s="228" t="str">
        <f t="shared" si="40"/>
        <v/>
      </c>
    </row>
    <row r="284" spans="1:28" s="227" customFormat="1" ht="20.399999999999999">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38"/>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39"/>
        <v>0</v>
      </c>
      <c r="AB284" s="228" t="str">
        <f t="shared" si="40"/>
        <v/>
      </c>
    </row>
    <row r="285" spans="1:28" s="227" customFormat="1" ht="20.399999999999999">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38"/>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39"/>
        <v>0</v>
      </c>
      <c r="AB285" s="228" t="str">
        <f t="shared" si="40"/>
        <v/>
      </c>
    </row>
    <row r="286" spans="1:28" s="227" customFormat="1" ht="20.399999999999999">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38"/>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39"/>
        <v>0</v>
      </c>
      <c r="AB286" s="228" t="str">
        <f t="shared" si="40"/>
        <v/>
      </c>
    </row>
    <row r="287" spans="1:28" s="227" customFormat="1" ht="20.399999999999999">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38"/>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39"/>
        <v>0</v>
      </c>
      <c r="AB287" s="228" t="str">
        <f t="shared" si="40"/>
        <v/>
      </c>
    </row>
    <row r="288" spans="1:28" s="227" customFormat="1" ht="20.399999999999999">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38"/>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39"/>
        <v>0</v>
      </c>
      <c r="AB288" s="228" t="str">
        <f t="shared" si="40"/>
        <v/>
      </c>
    </row>
    <row r="289" spans="1:28" s="227" customFormat="1" ht="20.399999999999999">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38"/>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39"/>
        <v>0</v>
      </c>
      <c r="AB289" s="228" t="str">
        <f t="shared" si="40"/>
        <v/>
      </c>
    </row>
    <row r="290" spans="1:28" s="227" customFormat="1" ht="20.399999999999999">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38"/>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39"/>
        <v>0</v>
      </c>
      <c r="AB290" s="228" t="str">
        <f t="shared" si="40"/>
        <v/>
      </c>
    </row>
    <row r="291" spans="1:28" s="227" customFormat="1" ht="20.399999999999999">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ca="1" si="38"/>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ca="1" si="39"/>
        <v>0</v>
      </c>
      <c r="AB291" s="228" t="str">
        <f t="shared" si="40"/>
        <v/>
      </c>
    </row>
    <row r="292" spans="1:28" s="227" customFormat="1" ht="20.399999999999999">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38"/>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39"/>
        <v>0</v>
      </c>
      <c r="AB292" s="228" t="str">
        <f t="shared" si="40"/>
        <v/>
      </c>
    </row>
    <row r="293" spans="1:28" s="227" customFormat="1" ht="20.399999999999999">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38"/>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39"/>
        <v>0</v>
      </c>
      <c r="AB293" s="228" t="str">
        <f t="shared" si="40"/>
        <v/>
      </c>
    </row>
    <row r="294" spans="1:28" s="227" customFormat="1" ht="20.399999999999999">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ref="S294:S324" ca="1" si="41">IF(B294="","",IF(ISERROR(MATCH($E294,CL,0)),"Unknown",INDIRECT("'C'!$A$"&amp;MATCH($E294,CL,0)+1)))</f>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ref="X294:X324" ca="1" si="42">IF(AND(C294="Smelter not listed",OR(LEN(D294)=0,LEN(E294)=0)),1,0)</f>
        <v>0</v>
      </c>
      <c r="AB294" s="228" t="str">
        <f t="shared" ref="AB294:AB324" si="43">B294&amp;C294</f>
        <v/>
      </c>
    </row>
    <row r="295" spans="1:28" s="227" customFormat="1" ht="20.399999999999999">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1"/>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2"/>
        <v>0</v>
      </c>
      <c r="AB295" s="228" t="str">
        <f t="shared" si="43"/>
        <v/>
      </c>
    </row>
    <row r="296" spans="1:28" s="227" customFormat="1" ht="20.399999999999999">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1"/>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2"/>
        <v>0</v>
      </c>
      <c r="AB296" s="228" t="str">
        <f t="shared" si="43"/>
        <v/>
      </c>
    </row>
    <row r="297" spans="1:28" s="227" customFormat="1" ht="20.399999999999999">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1"/>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2"/>
        <v>0</v>
      </c>
      <c r="AB297" s="228" t="str">
        <f t="shared" si="43"/>
        <v/>
      </c>
    </row>
    <row r="298" spans="1:28" s="227" customFormat="1" ht="20.399999999999999">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1"/>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2"/>
        <v>0</v>
      </c>
      <c r="AB298" s="228" t="str">
        <f t="shared" si="43"/>
        <v/>
      </c>
    </row>
    <row r="299" spans="1:28" s="227" customFormat="1" ht="20.399999999999999">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1"/>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2"/>
        <v>0</v>
      </c>
      <c r="AB299" s="228" t="str">
        <f t="shared" si="43"/>
        <v/>
      </c>
    </row>
    <row r="300" spans="1:28" s="227" customFormat="1" ht="20.399999999999999">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1"/>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2"/>
        <v>0</v>
      </c>
      <c r="AB300" s="228" t="str">
        <f t="shared" si="43"/>
        <v/>
      </c>
    </row>
    <row r="301" spans="1:28" s="227" customFormat="1" ht="20.399999999999999">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1"/>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2"/>
        <v>0</v>
      </c>
      <c r="AB301" s="228" t="str">
        <f t="shared" si="43"/>
        <v/>
      </c>
    </row>
    <row r="302" spans="1:28" s="227" customFormat="1" ht="20.399999999999999">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1"/>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2"/>
        <v>0</v>
      </c>
      <c r="AB302" s="228" t="str">
        <f t="shared" si="43"/>
        <v/>
      </c>
    </row>
    <row r="303" spans="1:28" s="227" customFormat="1" ht="20.399999999999999">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1"/>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2"/>
        <v>0</v>
      </c>
      <c r="AB303" s="228" t="str">
        <f t="shared" si="43"/>
        <v/>
      </c>
    </row>
    <row r="304" spans="1:28" s="227" customFormat="1" ht="20.399999999999999">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1"/>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2"/>
        <v>0</v>
      </c>
      <c r="AB304" s="228" t="str">
        <f t="shared" si="43"/>
        <v/>
      </c>
    </row>
    <row r="305" spans="1:28" s="227" customFormat="1" ht="20.399999999999999">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ca="1" si="41"/>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ca="1" si="42"/>
        <v>0</v>
      </c>
      <c r="AB305" s="228" t="str">
        <f t="shared" si="43"/>
        <v/>
      </c>
    </row>
    <row r="306" spans="1:28" s="227" customFormat="1" ht="20.399999999999999">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ca="1" si="41"/>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ca="1" si="42"/>
        <v>0</v>
      </c>
      <c r="AB306" s="228" t="str">
        <f t="shared" si="43"/>
        <v/>
      </c>
    </row>
    <row r="307" spans="1:28" s="227" customFormat="1" ht="20.399999999999999">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1"/>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2"/>
        <v>0</v>
      </c>
      <c r="AB307" s="228" t="str">
        <f t="shared" si="43"/>
        <v/>
      </c>
    </row>
    <row r="308" spans="1:28" s="227" customFormat="1" ht="20.399999999999999">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1"/>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2"/>
        <v>0</v>
      </c>
      <c r="AB308" s="228" t="str">
        <f t="shared" si="43"/>
        <v/>
      </c>
    </row>
    <row r="309" spans="1:28" s="227" customFormat="1" ht="20.399999999999999">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ca="1" si="41"/>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ca="1" si="42"/>
        <v>0</v>
      </c>
      <c r="AB309" s="228" t="str">
        <f t="shared" si="43"/>
        <v/>
      </c>
    </row>
    <row r="310" spans="1:28" s="227" customFormat="1" ht="20.399999999999999">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ca="1" si="41"/>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ca="1" si="42"/>
        <v>0</v>
      </c>
      <c r="AB310" s="228" t="str">
        <f t="shared" si="43"/>
        <v/>
      </c>
    </row>
    <row r="311" spans="1:28" s="227" customFormat="1" ht="20.399999999999999">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41"/>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42"/>
        <v>0</v>
      </c>
      <c r="AB311" s="228" t="str">
        <f t="shared" si="43"/>
        <v/>
      </c>
    </row>
    <row r="312" spans="1:28" s="227" customFormat="1" ht="20.399999999999999">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41"/>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42"/>
        <v>0</v>
      </c>
      <c r="AB312" s="228" t="str">
        <f t="shared" si="43"/>
        <v/>
      </c>
    </row>
    <row r="313" spans="1:28" s="227" customFormat="1" ht="20.399999999999999">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41"/>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42"/>
        <v>0</v>
      </c>
      <c r="AB313" s="228" t="str">
        <f t="shared" si="43"/>
        <v/>
      </c>
    </row>
    <row r="314" spans="1:28" s="227" customFormat="1" ht="20.399999999999999">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41"/>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42"/>
        <v>0</v>
      </c>
      <c r="AB314" s="228" t="str">
        <f t="shared" si="43"/>
        <v/>
      </c>
    </row>
    <row r="315" spans="1:28" s="227" customFormat="1" ht="20.399999999999999">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41"/>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42"/>
        <v>0</v>
      </c>
      <c r="AB315" s="228" t="str">
        <f t="shared" si="43"/>
        <v/>
      </c>
    </row>
    <row r="316" spans="1:28" s="227" customFormat="1" ht="20.399999999999999">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41"/>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42"/>
        <v>0</v>
      </c>
      <c r="AB316" s="228" t="str">
        <f t="shared" si="43"/>
        <v/>
      </c>
    </row>
    <row r="317" spans="1:28" s="227" customFormat="1" ht="20.399999999999999">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41"/>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42"/>
        <v>0</v>
      </c>
      <c r="AB317" s="228" t="str">
        <f t="shared" si="43"/>
        <v/>
      </c>
    </row>
    <row r="318" spans="1:28" s="227" customFormat="1" ht="20.399999999999999">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41"/>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42"/>
        <v>0</v>
      </c>
      <c r="AB318" s="228" t="str">
        <f t="shared" si="43"/>
        <v/>
      </c>
    </row>
    <row r="319" spans="1:28" s="227" customFormat="1" ht="20.399999999999999">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41"/>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42"/>
        <v>0</v>
      </c>
      <c r="AB319" s="228" t="str">
        <f t="shared" si="43"/>
        <v/>
      </c>
    </row>
    <row r="320" spans="1:28" s="227" customFormat="1" ht="20.399999999999999">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41"/>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42"/>
        <v>0</v>
      </c>
      <c r="AB320" s="228" t="str">
        <f t="shared" si="43"/>
        <v/>
      </c>
    </row>
    <row r="321" spans="1:28" s="227" customFormat="1" ht="20.399999999999999">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41"/>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42"/>
        <v>0</v>
      </c>
      <c r="AB321" s="228" t="str">
        <f t="shared" si="43"/>
        <v/>
      </c>
    </row>
    <row r="322" spans="1:28" s="227" customFormat="1" ht="20.399999999999999">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ca="1" si="41"/>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ca="1" si="42"/>
        <v>0</v>
      </c>
      <c r="AB322" s="228" t="str">
        <f t="shared" si="43"/>
        <v/>
      </c>
    </row>
    <row r="323" spans="1:28" s="227" customFormat="1" ht="20.399999999999999">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ca="1" si="41"/>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ca="1" si="42"/>
        <v>0</v>
      </c>
      <c r="AB323" s="228" t="str">
        <f t="shared" si="43"/>
        <v/>
      </c>
    </row>
    <row r="324" spans="1:28" s="227" customFormat="1" ht="20.399999999999999">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41"/>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42"/>
        <v>0</v>
      </c>
      <c r="AB324" s="228" t="str">
        <f t="shared" si="43"/>
        <v/>
      </c>
    </row>
    <row r="325" spans="1:28" s="227" customFormat="1" ht="20.399999999999999">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ref="S325" ca="1" si="44">IF(B325="","",IF(ISERROR(MATCH($E325,CL,0)),"Unknown",INDIRECT("'C'!$A$"&amp;MATCH($E325,CL,0)+1)))</f>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ref="X325" ca="1" si="45">IF(AND(C325="Smelter not listed",OR(LEN(D325)=0,LEN(E325)=0)),1,0)</f>
        <v>0</v>
      </c>
      <c r="AB325" s="228" t="str">
        <f t="shared" ref="AB325" si="46">B325&amp;C325</f>
        <v/>
      </c>
    </row>
    <row r="326" spans="1:28" s="227" customFormat="1" ht="20.399999999999999">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ref="S326:S357" ca="1" si="47">IF(B326="","",IF(ISERROR(MATCH($E326,CL,0)),"Unknown",INDIRECT("'C'!$A$"&amp;MATCH($E326,CL,0)+1)))</f>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ref="X326:X357" ca="1" si="48">IF(AND(C326="Smelter not listed",OR(LEN(D326)=0,LEN(E326)=0)),1,0)</f>
        <v>0</v>
      </c>
      <c r="AB326" s="228" t="str">
        <f t="shared" ref="AB326:AB357" si="49">B326&amp;C326</f>
        <v/>
      </c>
    </row>
    <row r="327" spans="1:28" s="227" customFormat="1" ht="20.399999999999999">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47"/>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48"/>
        <v>0</v>
      </c>
      <c r="AB327" s="228" t="str">
        <f t="shared" si="49"/>
        <v/>
      </c>
    </row>
    <row r="328" spans="1:28" s="227" customFormat="1" ht="20.399999999999999">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47"/>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48"/>
        <v>0</v>
      </c>
      <c r="AB328" s="228" t="str">
        <f t="shared" si="49"/>
        <v/>
      </c>
    </row>
    <row r="329" spans="1:28" s="227" customFormat="1" ht="20.399999999999999">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47"/>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48"/>
        <v>0</v>
      </c>
      <c r="AB329" s="228" t="str">
        <f t="shared" si="49"/>
        <v/>
      </c>
    </row>
    <row r="330" spans="1:28" s="227" customFormat="1" ht="20.399999999999999">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47"/>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48"/>
        <v>0</v>
      </c>
      <c r="AB330" s="228" t="str">
        <f t="shared" si="49"/>
        <v/>
      </c>
    </row>
    <row r="331" spans="1:28" s="227" customFormat="1" ht="20.399999999999999">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47"/>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48"/>
        <v>0</v>
      </c>
      <c r="AB331" s="228" t="str">
        <f t="shared" si="49"/>
        <v/>
      </c>
    </row>
    <row r="332" spans="1:28" s="227" customFormat="1" ht="20.399999999999999">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47"/>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48"/>
        <v>0</v>
      </c>
      <c r="AB332" s="228" t="str">
        <f t="shared" si="49"/>
        <v/>
      </c>
    </row>
    <row r="333" spans="1:28" s="227" customFormat="1" ht="20.399999999999999">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47"/>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48"/>
        <v>0</v>
      </c>
      <c r="AB333" s="228" t="str">
        <f t="shared" si="49"/>
        <v/>
      </c>
    </row>
    <row r="334" spans="1:28" s="227" customFormat="1" ht="20.399999999999999">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47"/>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48"/>
        <v>0</v>
      </c>
      <c r="AB334" s="228" t="str">
        <f t="shared" si="49"/>
        <v/>
      </c>
    </row>
    <row r="335" spans="1:28" s="227" customFormat="1" ht="20.399999999999999">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47"/>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48"/>
        <v>0</v>
      </c>
      <c r="AB335" s="228" t="str">
        <f t="shared" si="49"/>
        <v/>
      </c>
    </row>
    <row r="336" spans="1:28" s="227" customFormat="1" ht="20.399999999999999">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47"/>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48"/>
        <v>0</v>
      </c>
      <c r="AB336" s="228" t="str">
        <f t="shared" si="49"/>
        <v/>
      </c>
    </row>
    <row r="337" spans="1:28" s="227" customFormat="1" ht="20.399999999999999">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47"/>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48"/>
        <v>0</v>
      </c>
      <c r="AB337" s="228" t="str">
        <f t="shared" si="49"/>
        <v/>
      </c>
    </row>
    <row r="338" spans="1:28" s="227" customFormat="1" ht="20.399999999999999">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ca="1" si="47"/>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ca="1" si="48"/>
        <v>0</v>
      </c>
      <c r="AB338" s="228" t="str">
        <f t="shared" si="49"/>
        <v/>
      </c>
    </row>
    <row r="339" spans="1:28" s="227" customFormat="1" ht="20.399999999999999">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47"/>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48"/>
        <v>0</v>
      </c>
      <c r="AB339" s="228" t="str">
        <f t="shared" si="49"/>
        <v/>
      </c>
    </row>
    <row r="340" spans="1:28" s="227" customFormat="1" ht="20.399999999999999">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47"/>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48"/>
        <v>0</v>
      </c>
      <c r="AB340" s="228" t="str">
        <f t="shared" si="49"/>
        <v/>
      </c>
    </row>
    <row r="341" spans="1:28" s="227" customFormat="1" ht="20.399999999999999">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47"/>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48"/>
        <v>0</v>
      </c>
      <c r="AB341" s="228" t="str">
        <f t="shared" si="49"/>
        <v/>
      </c>
    </row>
    <row r="342" spans="1:28" s="227" customFormat="1" ht="20.399999999999999">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ca="1" si="47"/>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ca="1" si="48"/>
        <v>0</v>
      </c>
      <c r="AB342" s="228" t="str">
        <f t="shared" si="49"/>
        <v/>
      </c>
    </row>
    <row r="343" spans="1:28" s="227" customFormat="1" ht="20.399999999999999">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47"/>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48"/>
        <v>0</v>
      </c>
      <c r="AB343" s="228" t="str">
        <f t="shared" si="49"/>
        <v/>
      </c>
    </row>
    <row r="344" spans="1:28" s="227" customFormat="1" ht="20.399999999999999">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47"/>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48"/>
        <v>0</v>
      </c>
      <c r="AB344" s="228" t="str">
        <f t="shared" si="49"/>
        <v/>
      </c>
    </row>
    <row r="345" spans="1:28" s="227" customFormat="1" ht="20.399999999999999">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47"/>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48"/>
        <v>0</v>
      </c>
      <c r="AB345" s="228" t="str">
        <f t="shared" si="49"/>
        <v/>
      </c>
    </row>
    <row r="346" spans="1:28" s="227" customFormat="1" ht="20.399999999999999">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47"/>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48"/>
        <v>0</v>
      </c>
      <c r="AB346" s="228" t="str">
        <f t="shared" si="49"/>
        <v/>
      </c>
    </row>
    <row r="347" spans="1:28" s="227" customFormat="1" ht="20.399999999999999">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47"/>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48"/>
        <v>0</v>
      </c>
      <c r="AB347" s="228" t="str">
        <f t="shared" si="49"/>
        <v/>
      </c>
    </row>
    <row r="348" spans="1:28" s="227" customFormat="1" ht="20.399999999999999">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47"/>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48"/>
        <v>0</v>
      </c>
      <c r="AB348" s="228" t="str">
        <f t="shared" si="49"/>
        <v/>
      </c>
    </row>
    <row r="349" spans="1:28" s="227" customFormat="1" ht="20.399999999999999">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47"/>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48"/>
        <v>0</v>
      </c>
      <c r="AB349" s="228" t="str">
        <f t="shared" si="49"/>
        <v/>
      </c>
    </row>
    <row r="350" spans="1:28" s="227" customFormat="1" ht="20.399999999999999">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47"/>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48"/>
        <v>0</v>
      </c>
      <c r="AB350" s="228" t="str">
        <f t="shared" si="49"/>
        <v/>
      </c>
    </row>
    <row r="351" spans="1:28" s="227" customFormat="1" ht="20.399999999999999">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47"/>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48"/>
        <v>0</v>
      </c>
      <c r="AB351" s="228" t="str">
        <f t="shared" si="49"/>
        <v/>
      </c>
    </row>
    <row r="352" spans="1:28" s="227" customFormat="1" ht="20.399999999999999">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47"/>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48"/>
        <v>0</v>
      </c>
      <c r="AB352" s="228" t="str">
        <f t="shared" si="49"/>
        <v/>
      </c>
    </row>
    <row r="353" spans="1:28" s="227" customFormat="1" ht="20.399999999999999">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47"/>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48"/>
        <v>0</v>
      </c>
      <c r="AB353" s="228" t="str">
        <f t="shared" si="49"/>
        <v/>
      </c>
    </row>
    <row r="354" spans="1:28" s="227" customFormat="1" ht="20.399999999999999">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47"/>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48"/>
        <v>0</v>
      </c>
      <c r="AB354" s="228" t="str">
        <f t="shared" si="49"/>
        <v/>
      </c>
    </row>
    <row r="355" spans="1:28" s="227" customFormat="1" ht="20.399999999999999">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ca="1" si="47"/>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ca="1" si="48"/>
        <v>0</v>
      </c>
      <c r="AB355" s="228" t="str">
        <f t="shared" si="49"/>
        <v/>
      </c>
    </row>
    <row r="356" spans="1:28" s="227" customFormat="1" ht="20.399999999999999">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47"/>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48"/>
        <v>0</v>
      </c>
      <c r="AB356" s="228" t="str">
        <f t="shared" si="49"/>
        <v/>
      </c>
    </row>
    <row r="357" spans="1:28" s="227" customFormat="1" ht="20.399999999999999">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47"/>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48"/>
        <v>0</v>
      </c>
      <c r="AB357" s="228" t="str">
        <f t="shared" si="49"/>
        <v/>
      </c>
    </row>
    <row r="358" spans="1:28" s="227" customFormat="1" ht="20.399999999999999">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ref="S358:S388" ca="1" si="50">IF(B358="","",IF(ISERROR(MATCH($E358,CL,0)),"Unknown",INDIRECT("'C'!$A$"&amp;MATCH($E358,CL,0)+1)))</f>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ref="X358:X388" ca="1" si="51">IF(AND(C358="Smelter not listed",OR(LEN(D358)=0,LEN(E358)=0)),1,0)</f>
        <v>0</v>
      </c>
      <c r="AB358" s="228" t="str">
        <f t="shared" ref="AB358:AB388" si="52">B358&amp;C358</f>
        <v/>
      </c>
    </row>
    <row r="359" spans="1:28" s="227" customFormat="1" ht="20.399999999999999">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0"/>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1"/>
        <v>0</v>
      </c>
      <c r="AB359" s="228" t="str">
        <f t="shared" si="52"/>
        <v/>
      </c>
    </row>
    <row r="360" spans="1:28" s="227" customFormat="1" ht="20.399999999999999">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0"/>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1"/>
        <v>0</v>
      </c>
      <c r="AB360" s="228" t="str">
        <f t="shared" si="52"/>
        <v/>
      </c>
    </row>
    <row r="361" spans="1:28" s="227" customFormat="1" ht="20.399999999999999">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0"/>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1"/>
        <v>0</v>
      </c>
      <c r="AB361" s="228" t="str">
        <f t="shared" si="52"/>
        <v/>
      </c>
    </row>
    <row r="362" spans="1:28" s="227" customFormat="1" ht="20.399999999999999">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0"/>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1"/>
        <v>0</v>
      </c>
      <c r="AB362" s="228" t="str">
        <f t="shared" si="52"/>
        <v/>
      </c>
    </row>
    <row r="363" spans="1:28" s="227" customFormat="1" ht="20.399999999999999">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0"/>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1"/>
        <v>0</v>
      </c>
      <c r="AB363" s="228" t="str">
        <f t="shared" si="52"/>
        <v/>
      </c>
    </row>
    <row r="364" spans="1:28" s="227" customFormat="1" ht="20.399999999999999">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0"/>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1"/>
        <v>0</v>
      </c>
      <c r="AB364" s="228" t="str">
        <f t="shared" si="52"/>
        <v/>
      </c>
    </row>
    <row r="365" spans="1:28" s="227" customFormat="1" ht="20.399999999999999">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0"/>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1"/>
        <v>0</v>
      </c>
      <c r="AB365" s="228" t="str">
        <f t="shared" si="52"/>
        <v/>
      </c>
    </row>
    <row r="366" spans="1:28" s="227" customFormat="1" ht="20.399999999999999">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0"/>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1"/>
        <v>0</v>
      </c>
      <c r="AB366" s="228" t="str">
        <f t="shared" si="52"/>
        <v/>
      </c>
    </row>
    <row r="367" spans="1:28" s="227" customFormat="1" ht="20.399999999999999">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0"/>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1"/>
        <v>0</v>
      </c>
      <c r="AB367" s="228" t="str">
        <f t="shared" si="52"/>
        <v/>
      </c>
    </row>
    <row r="368" spans="1:28" s="227" customFormat="1" ht="20.399999999999999">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0"/>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1"/>
        <v>0</v>
      </c>
      <c r="AB368" s="228" t="str">
        <f t="shared" si="52"/>
        <v/>
      </c>
    </row>
    <row r="369" spans="1:28" s="227" customFormat="1" ht="20.399999999999999">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ca="1" si="50"/>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ca="1" si="51"/>
        <v>0</v>
      </c>
      <c r="AB369" s="228" t="str">
        <f t="shared" si="52"/>
        <v/>
      </c>
    </row>
    <row r="370" spans="1:28" s="227" customFormat="1" ht="20.399999999999999">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ca="1" si="50"/>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ca="1" si="51"/>
        <v>0</v>
      </c>
      <c r="AB370" s="228" t="str">
        <f t="shared" si="52"/>
        <v/>
      </c>
    </row>
    <row r="371" spans="1:28" s="227" customFormat="1" ht="20.399999999999999">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0"/>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1"/>
        <v>0</v>
      </c>
      <c r="AB371" s="228" t="str">
        <f t="shared" si="52"/>
        <v/>
      </c>
    </row>
    <row r="372" spans="1:28" s="227" customFormat="1" ht="20.399999999999999">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0"/>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1"/>
        <v>0</v>
      </c>
      <c r="AB372" s="228" t="str">
        <f t="shared" si="52"/>
        <v/>
      </c>
    </row>
    <row r="373" spans="1:28" s="227" customFormat="1" ht="20.399999999999999">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ca="1" si="50"/>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ca="1" si="51"/>
        <v>0</v>
      </c>
      <c r="AB373" s="228" t="str">
        <f t="shared" si="52"/>
        <v/>
      </c>
    </row>
    <row r="374" spans="1:28" s="227" customFormat="1" ht="20.399999999999999">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ca="1" si="50"/>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ca="1" si="51"/>
        <v>0</v>
      </c>
      <c r="AB374" s="228" t="str">
        <f t="shared" si="52"/>
        <v/>
      </c>
    </row>
    <row r="375" spans="1:28" s="227" customFormat="1" ht="20.399999999999999">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50"/>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51"/>
        <v>0</v>
      </c>
      <c r="AB375" s="228" t="str">
        <f t="shared" si="52"/>
        <v/>
      </c>
    </row>
    <row r="376" spans="1:28" s="227" customFormat="1" ht="20.399999999999999">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50"/>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51"/>
        <v>0</v>
      </c>
      <c r="AB376" s="228" t="str">
        <f t="shared" si="52"/>
        <v/>
      </c>
    </row>
    <row r="377" spans="1:28" s="227" customFormat="1" ht="20.399999999999999">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50"/>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51"/>
        <v>0</v>
      </c>
      <c r="AB377" s="228" t="str">
        <f t="shared" si="52"/>
        <v/>
      </c>
    </row>
    <row r="378" spans="1:28" s="227" customFormat="1" ht="20.399999999999999">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50"/>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51"/>
        <v>0</v>
      </c>
      <c r="AB378" s="228" t="str">
        <f t="shared" si="52"/>
        <v/>
      </c>
    </row>
    <row r="379" spans="1:28" s="227" customFormat="1" ht="20.399999999999999">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50"/>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51"/>
        <v>0</v>
      </c>
      <c r="AB379" s="228" t="str">
        <f t="shared" si="52"/>
        <v/>
      </c>
    </row>
    <row r="380" spans="1:28" s="227" customFormat="1" ht="20.399999999999999">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50"/>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51"/>
        <v>0</v>
      </c>
      <c r="AB380" s="228" t="str">
        <f t="shared" si="52"/>
        <v/>
      </c>
    </row>
    <row r="381" spans="1:28" s="227" customFormat="1" ht="20.399999999999999">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50"/>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51"/>
        <v>0</v>
      </c>
      <c r="AB381" s="228" t="str">
        <f t="shared" si="52"/>
        <v/>
      </c>
    </row>
    <row r="382" spans="1:28" s="227" customFormat="1" ht="20.399999999999999">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50"/>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51"/>
        <v>0</v>
      </c>
      <c r="AB382" s="228" t="str">
        <f t="shared" si="52"/>
        <v/>
      </c>
    </row>
    <row r="383" spans="1:28" s="227" customFormat="1" ht="20.399999999999999">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50"/>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51"/>
        <v>0</v>
      </c>
      <c r="AB383" s="228" t="str">
        <f t="shared" si="52"/>
        <v/>
      </c>
    </row>
    <row r="384" spans="1:28" s="227" customFormat="1" ht="20.399999999999999">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50"/>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51"/>
        <v>0</v>
      </c>
      <c r="AB384" s="228" t="str">
        <f t="shared" si="52"/>
        <v/>
      </c>
    </row>
    <row r="385" spans="1:28" s="227" customFormat="1" ht="20.399999999999999">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50"/>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51"/>
        <v>0</v>
      </c>
      <c r="AB385" s="228" t="str">
        <f t="shared" si="52"/>
        <v/>
      </c>
    </row>
    <row r="386" spans="1:28" s="227" customFormat="1" ht="20.399999999999999">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ca="1" si="50"/>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ca="1" si="51"/>
        <v>0</v>
      </c>
      <c r="AB386" s="228" t="str">
        <f t="shared" si="52"/>
        <v/>
      </c>
    </row>
    <row r="387" spans="1:28" s="227" customFormat="1" ht="20.399999999999999">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ca="1" si="50"/>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ca="1" si="51"/>
        <v>0</v>
      </c>
      <c r="AB387" s="228" t="str">
        <f t="shared" si="52"/>
        <v/>
      </c>
    </row>
    <row r="388" spans="1:28" s="227" customFormat="1" ht="20.399999999999999">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50"/>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51"/>
        <v>0</v>
      </c>
      <c r="AB388" s="228" t="str">
        <f t="shared" si="52"/>
        <v/>
      </c>
    </row>
    <row r="389" spans="1:28" s="227" customFormat="1" ht="20.399999999999999">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ref="S389" ca="1" si="53">IF(B389="","",IF(ISERROR(MATCH($E389,CL,0)),"Unknown",INDIRECT("'C'!$A$"&amp;MATCH($E389,CL,0)+1)))</f>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ref="X389" ca="1" si="54">IF(AND(C389="Smelter not listed",OR(LEN(D389)=0,LEN(E389)=0)),1,0)</f>
        <v>0</v>
      </c>
      <c r="AB389" s="228" t="str">
        <f t="shared" ref="AB389" si="55">B389&amp;C389</f>
        <v/>
      </c>
    </row>
    <row r="390" spans="1:28" s="227" customFormat="1" ht="20.399999999999999">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ref="S390:S421" ca="1" si="56">IF(B390="","",IF(ISERROR(MATCH($E390,CL,0)),"Unknown",INDIRECT("'C'!$A$"&amp;MATCH($E390,CL,0)+1)))</f>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ref="X390:X421" ca="1" si="57">IF(AND(C390="Smelter not listed",OR(LEN(D390)=0,LEN(E390)=0)),1,0)</f>
        <v>0</v>
      </c>
      <c r="AB390" s="228" t="str">
        <f t="shared" ref="AB390:AB421" si="58">B390&amp;C390</f>
        <v/>
      </c>
    </row>
    <row r="391" spans="1:28" s="227" customFormat="1" ht="20.399999999999999">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56"/>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57"/>
        <v>0</v>
      </c>
      <c r="AB391" s="228" t="str">
        <f t="shared" si="58"/>
        <v/>
      </c>
    </row>
    <row r="392" spans="1:28" s="227" customFormat="1" ht="20.399999999999999">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56"/>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57"/>
        <v>0</v>
      </c>
      <c r="AB392" s="228" t="str">
        <f t="shared" si="58"/>
        <v/>
      </c>
    </row>
    <row r="393" spans="1:28" s="227" customFormat="1" ht="20.399999999999999">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56"/>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57"/>
        <v>0</v>
      </c>
      <c r="AB393" s="228" t="str">
        <f t="shared" si="58"/>
        <v/>
      </c>
    </row>
    <row r="394" spans="1:28" s="227" customFormat="1" ht="20.399999999999999">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56"/>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57"/>
        <v>0</v>
      </c>
      <c r="AB394" s="228" t="str">
        <f t="shared" si="58"/>
        <v/>
      </c>
    </row>
    <row r="395" spans="1:28" s="227" customFormat="1" ht="20.399999999999999">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56"/>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57"/>
        <v>0</v>
      </c>
      <c r="AB395" s="228" t="str">
        <f t="shared" si="58"/>
        <v/>
      </c>
    </row>
    <row r="396" spans="1:28" s="227" customFormat="1" ht="20.399999999999999">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56"/>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57"/>
        <v>0</v>
      </c>
      <c r="AB396" s="228" t="str">
        <f t="shared" si="58"/>
        <v/>
      </c>
    </row>
    <row r="397" spans="1:28" s="227" customFormat="1" ht="20.399999999999999">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56"/>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57"/>
        <v>0</v>
      </c>
      <c r="AB397" s="228" t="str">
        <f t="shared" si="58"/>
        <v/>
      </c>
    </row>
    <row r="398" spans="1:28" s="227" customFormat="1" ht="20.399999999999999">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56"/>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57"/>
        <v>0</v>
      </c>
      <c r="AB398" s="228" t="str">
        <f t="shared" si="58"/>
        <v/>
      </c>
    </row>
    <row r="399" spans="1:28" s="227" customFormat="1" ht="20.399999999999999">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56"/>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57"/>
        <v>0</v>
      </c>
      <c r="AB399" s="228" t="str">
        <f t="shared" si="58"/>
        <v/>
      </c>
    </row>
    <row r="400" spans="1:28" s="227" customFormat="1" ht="20.399999999999999">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56"/>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57"/>
        <v>0</v>
      </c>
      <c r="AB400" s="228" t="str">
        <f t="shared" si="58"/>
        <v/>
      </c>
    </row>
    <row r="401" spans="1:28" s="227" customFormat="1" ht="20.399999999999999">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56"/>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57"/>
        <v>0</v>
      </c>
      <c r="AB401" s="228" t="str">
        <f t="shared" si="58"/>
        <v/>
      </c>
    </row>
    <row r="402" spans="1:28" s="227" customFormat="1" ht="20.399999999999999">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ca="1" si="56"/>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ca="1" si="57"/>
        <v>0</v>
      </c>
      <c r="AB402" s="228" t="str">
        <f t="shared" si="58"/>
        <v/>
      </c>
    </row>
    <row r="403" spans="1:28" s="227" customFormat="1" ht="20.399999999999999">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56"/>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57"/>
        <v>0</v>
      </c>
      <c r="AB403" s="228" t="str">
        <f t="shared" si="58"/>
        <v/>
      </c>
    </row>
    <row r="404" spans="1:28" s="227" customFormat="1" ht="20.399999999999999">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56"/>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57"/>
        <v>0</v>
      </c>
      <c r="AB404" s="228" t="str">
        <f t="shared" si="58"/>
        <v/>
      </c>
    </row>
    <row r="405" spans="1:28" s="227" customFormat="1" ht="20.399999999999999">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56"/>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57"/>
        <v>0</v>
      </c>
      <c r="AB405" s="228" t="str">
        <f t="shared" si="58"/>
        <v/>
      </c>
    </row>
    <row r="406" spans="1:28" s="227" customFormat="1" ht="20.399999999999999">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ca="1" si="56"/>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ca="1" si="57"/>
        <v>0</v>
      </c>
      <c r="AB406" s="228" t="str">
        <f t="shared" si="58"/>
        <v/>
      </c>
    </row>
    <row r="407" spans="1:28" s="227" customFormat="1" ht="20.399999999999999">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56"/>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57"/>
        <v>0</v>
      </c>
      <c r="AB407" s="228" t="str">
        <f t="shared" si="58"/>
        <v/>
      </c>
    </row>
    <row r="408" spans="1:28" s="227" customFormat="1" ht="20.399999999999999">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56"/>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57"/>
        <v>0</v>
      </c>
      <c r="AB408" s="228" t="str">
        <f t="shared" si="58"/>
        <v/>
      </c>
    </row>
    <row r="409" spans="1:28" s="227" customFormat="1" ht="20.399999999999999">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56"/>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57"/>
        <v>0</v>
      </c>
      <c r="AB409" s="228" t="str">
        <f t="shared" si="58"/>
        <v/>
      </c>
    </row>
    <row r="410" spans="1:28" s="227" customFormat="1" ht="20.399999999999999">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56"/>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57"/>
        <v>0</v>
      </c>
      <c r="AB410" s="228" t="str">
        <f t="shared" si="58"/>
        <v/>
      </c>
    </row>
    <row r="411" spans="1:28" s="227" customFormat="1" ht="20.399999999999999">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56"/>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57"/>
        <v>0</v>
      </c>
      <c r="AB411" s="228" t="str">
        <f t="shared" si="58"/>
        <v/>
      </c>
    </row>
    <row r="412" spans="1:28" s="227" customFormat="1" ht="20.399999999999999">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56"/>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57"/>
        <v>0</v>
      </c>
      <c r="AB412" s="228" t="str">
        <f t="shared" si="58"/>
        <v/>
      </c>
    </row>
    <row r="413" spans="1:28" s="227" customFormat="1" ht="20.399999999999999">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56"/>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57"/>
        <v>0</v>
      </c>
      <c r="AB413" s="228" t="str">
        <f t="shared" si="58"/>
        <v/>
      </c>
    </row>
    <row r="414" spans="1:28" s="227" customFormat="1" ht="20.399999999999999">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56"/>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57"/>
        <v>0</v>
      </c>
      <c r="AB414" s="228" t="str">
        <f t="shared" si="58"/>
        <v/>
      </c>
    </row>
    <row r="415" spans="1:28" s="227" customFormat="1" ht="20.399999999999999">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56"/>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57"/>
        <v>0</v>
      </c>
      <c r="AB415" s="228" t="str">
        <f t="shared" si="58"/>
        <v/>
      </c>
    </row>
    <row r="416" spans="1:28" s="227" customFormat="1" ht="20.399999999999999">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56"/>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57"/>
        <v>0</v>
      </c>
      <c r="AB416" s="228" t="str">
        <f t="shared" si="58"/>
        <v/>
      </c>
    </row>
    <row r="417" spans="1:28" s="227" customFormat="1" ht="20.399999999999999">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56"/>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57"/>
        <v>0</v>
      </c>
      <c r="AB417" s="228" t="str">
        <f t="shared" si="58"/>
        <v/>
      </c>
    </row>
    <row r="418" spans="1:28" s="227" customFormat="1" ht="20.399999999999999">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56"/>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57"/>
        <v>0</v>
      </c>
      <c r="AB418" s="228" t="str">
        <f t="shared" si="58"/>
        <v/>
      </c>
    </row>
    <row r="419" spans="1:28" s="227" customFormat="1" ht="20.399999999999999">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ca="1" si="56"/>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ca="1" si="57"/>
        <v>0</v>
      </c>
      <c r="AB419" s="228" t="str">
        <f t="shared" si="58"/>
        <v/>
      </c>
    </row>
    <row r="420" spans="1:28" s="227" customFormat="1" ht="20.399999999999999">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56"/>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57"/>
        <v>0</v>
      </c>
      <c r="AB420" s="228" t="str">
        <f t="shared" si="58"/>
        <v/>
      </c>
    </row>
    <row r="421" spans="1:28" s="227" customFormat="1" ht="20.399999999999999">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56"/>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57"/>
        <v>0</v>
      </c>
      <c r="AB421" s="228" t="str">
        <f t="shared" si="58"/>
        <v/>
      </c>
    </row>
    <row r="422" spans="1:28" s="227" customFormat="1" ht="20.399999999999999">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ref="S422:S452" ca="1" si="59">IF(B422="","",IF(ISERROR(MATCH($E422,CL,0)),"Unknown",INDIRECT("'C'!$A$"&amp;MATCH($E422,CL,0)+1)))</f>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ref="X422:X452" ca="1" si="60">IF(AND(C422="Smelter not listed",OR(LEN(D422)=0,LEN(E422)=0)),1,0)</f>
        <v>0</v>
      </c>
      <c r="AB422" s="228" t="str">
        <f t="shared" ref="AB422:AB452" si="61">B422&amp;C422</f>
        <v/>
      </c>
    </row>
    <row r="423" spans="1:28" s="227" customFormat="1" ht="20.399999999999999">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59"/>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0"/>
        <v>0</v>
      </c>
      <c r="AB423" s="228" t="str">
        <f t="shared" si="61"/>
        <v/>
      </c>
    </row>
    <row r="424" spans="1:28" s="227" customFormat="1" ht="20.399999999999999">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59"/>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0"/>
        <v>0</v>
      </c>
      <c r="AB424" s="228" t="str">
        <f t="shared" si="61"/>
        <v/>
      </c>
    </row>
    <row r="425" spans="1:28" s="227" customFormat="1" ht="20.399999999999999">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59"/>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0"/>
        <v>0</v>
      </c>
      <c r="AB425" s="228" t="str">
        <f t="shared" si="61"/>
        <v/>
      </c>
    </row>
    <row r="426" spans="1:28" s="227" customFormat="1" ht="20.399999999999999">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59"/>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0"/>
        <v>0</v>
      </c>
      <c r="AB426" s="228" t="str">
        <f t="shared" si="61"/>
        <v/>
      </c>
    </row>
    <row r="427" spans="1:28" s="227" customFormat="1" ht="20.399999999999999">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59"/>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0"/>
        <v>0</v>
      </c>
      <c r="AB427" s="228" t="str">
        <f t="shared" si="61"/>
        <v/>
      </c>
    </row>
    <row r="428" spans="1:28" s="227" customFormat="1" ht="20.399999999999999">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59"/>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0"/>
        <v>0</v>
      </c>
      <c r="AB428" s="228" t="str">
        <f t="shared" si="61"/>
        <v/>
      </c>
    </row>
    <row r="429" spans="1:28" s="227" customFormat="1" ht="20.399999999999999">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59"/>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0"/>
        <v>0</v>
      </c>
      <c r="AB429" s="228" t="str">
        <f t="shared" si="61"/>
        <v/>
      </c>
    </row>
    <row r="430" spans="1:28" s="227" customFormat="1" ht="20.399999999999999">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59"/>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0"/>
        <v>0</v>
      </c>
      <c r="AB430" s="228" t="str">
        <f t="shared" si="61"/>
        <v/>
      </c>
    </row>
    <row r="431" spans="1:28" s="227" customFormat="1" ht="20.399999999999999">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59"/>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0"/>
        <v>0</v>
      </c>
      <c r="AB431" s="228" t="str">
        <f t="shared" si="61"/>
        <v/>
      </c>
    </row>
    <row r="432" spans="1:28" s="227" customFormat="1" ht="20.399999999999999">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59"/>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0"/>
        <v>0</v>
      </c>
      <c r="AB432" s="228" t="str">
        <f t="shared" si="61"/>
        <v/>
      </c>
    </row>
    <row r="433" spans="1:28" s="227" customFormat="1" ht="20.399999999999999">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ca="1" si="59"/>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ca="1" si="60"/>
        <v>0</v>
      </c>
      <c r="AB433" s="228" t="str">
        <f t="shared" si="61"/>
        <v/>
      </c>
    </row>
    <row r="434" spans="1:28" s="227" customFormat="1" ht="20.399999999999999">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ca="1" si="59"/>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ca="1" si="60"/>
        <v>0</v>
      </c>
      <c r="AB434" s="228" t="str">
        <f t="shared" si="61"/>
        <v/>
      </c>
    </row>
    <row r="435" spans="1:28" s="227" customFormat="1" ht="20.399999999999999">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59"/>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0"/>
        <v>0</v>
      </c>
      <c r="AB435" s="228" t="str">
        <f t="shared" si="61"/>
        <v/>
      </c>
    </row>
    <row r="436" spans="1:28" s="227" customFormat="1" ht="20.399999999999999">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59"/>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0"/>
        <v>0</v>
      </c>
      <c r="AB436" s="228" t="str">
        <f t="shared" si="61"/>
        <v/>
      </c>
    </row>
    <row r="437" spans="1:28" s="227" customFormat="1" ht="20.399999999999999">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ca="1" si="59"/>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ca="1" si="60"/>
        <v>0</v>
      </c>
      <c r="AB437" s="228" t="str">
        <f t="shared" si="61"/>
        <v/>
      </c>
    </row>
    <row r="438" spans="1:28" s="227" customFormat="1" ht="20.399999999999999">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ca="1" si="59"/>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ca="1" si="60"/>
        <v>0</v>
      </c>
      <c r="AB438" s="228" t="str">
        <f t="shared" si="61"/>
        <v/>
      </c>
    </row>
    <row r="439" spans="1:28" s="227" customFormat="1" ht="20.399999999999999">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59"/>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60"/>
        <v>0</v>
      </c>
      <c r="AB439" s="228" t="str">
        <f t="shared" si="61"/>
        <v/>
      </c>
    </row>
    <row r="440" spans="1:28" s="227" customFormat="1" ht="20.399999999999999">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59"/>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60"/>
        <v>0</v>
      </c>
      <c r="AB440" s="228" t="str">
        <f t="shared" si="61"/>
        <v/>
      </c>
    </row>
    <row r="441" spans="1:28" s="227" customFormat="1" ht="20.399999999999999">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59"/>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60"/>
        <v>0</v>
      </c>
      <c r="AB441" s="228" t="str">
        <f t="shared" si="61"/>
        <v/>
      </c>
    </row>
    <row r="442" spans="1:28" s="227" customFormat="1" ht="20.399999999999999">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59"/>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60"/>
        <v>0</v>
      </c>
      <c r="AB442" s="228" t="str">
        <f t="shared" si="61"/>
        <v/>
      </c>
    </row>
    <row r="443" spans="1:28" s="227" customFormat="1" ht="20.399999999999999">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59"/>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60"/>
        <v>0</v>
      </c>
      <c r="AB443" s="228" t="str">
        <f t="shared" si="61"/>
        <v/>
      </c>
    </row>
    <row r="444" spans="1:28" s="227" customFormat="1" ht="20.399999999999999">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59"/>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60"/>
        <v>0</v>
      </c>
      <c r="AB444" s="228" t="str">
        <f t="shared" si="61"/>
        <v/>
      </c>
    </row>
    <row r="445" spans="1:28" s="227" customFormat="1" ht="20.399999999999999">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59"/>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60"/>
        <v>0</v>
      </c>
      <c r="AB445" s="228" t="str">
        <f t="shared" si="61"/>
        <v/>
      </c>
    </row>
    <row r="446" spans="1:28" s="227" customFormat="1" ht="20.399999999999999">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59"/>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60"/>
        <v>0</v>
      </c>
      <c r="AB446" s="228" t="str">
        <f t="shared" si="61"/>
        <v/>
      </c>
    </row>
    <row r="447" spans="1:28" s="227" customFormat="1" ht="20.399999999999999">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59"/>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60"/>
        <v>0</v>
      </c>
      <c r="AB447" s="228" t="str">
        <f t="shared" si="61"/>
        <v/>
      </c>
    </row>
    <row r="448" spans="1:28" s="227" customFormat="1" ht="20.399999999999999">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59"/>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60"/>
        <v>0</v>
      </c>
      <c r="AB448" s="228" t="str">
        <f t="shared" si="61"/>
        <v/>
      </c>
    </row>
    <row r="449" spans="1:28" s="227" customFormat="1" ht="20.399999999999999">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59"/>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60"/>
        <v>0</v>
      </c>
      <c r="AB449" s="228" t="str">
        <f t="shared" si="61"/>
        <v/>
      </c>
    </row>
    <row r="450" spans="1:28" s="227" customFormat="1" ht="20.399999999999999">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ca="1" si="59"/>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ca="1" si="60"/>
        <v>0</v>
      </c>
      <c r="AB450" s="228" t="str">
        <f t="shared" si="61"/>
        <v/>
      </c>
    </row>
    <row r="451" spans="1:28" s="227" customFormat="1" ht="20.399999999999999">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ca="1" si="59"/>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ca="1" si="60"/>
        <v>0</v>
      </c>
      <c r="AB451" s="228" t="str">
        <f t="shared" si="61"/>
        <v/>
      </c>
    </row>
    <row r="452" spans="1:28" s="227" customFormat="1" ht="20.399999999999999">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59"/>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60"/>
        <v>0</v>
      </c>
      <c r="AB452" s="228" t="str">
        <f t="shared" si="61"/>
        <v/>
      </c>
    </row>
    <row r="453" spans="1:28" s="227" customFormat="1" ht="20.399999999999999">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ref="S453" ca="1" si="62">IF(B453="","",IF(ISERROR(MATCH($E453,CL,0)),"Unknown",INDIRECT("'C'!$A$"&amp;MATCH($E453,CL,0)+1)))</f>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ref="X453" ca="1" si="63">IF(AND(C453="Smelter not listed",OR(LEN(D453)=0,LEN(E453)=0)),1,0)</f>
        <v>0</v>
      </c>
      <c r="AB453" s="228" t="str">
        <f t="shared" ref="AB453" si="64">B453&amp;C453</f>
        <v/>
      </c>
    </row>
    <row r="454" spans="1:28" s="227" customFormat="1" ht="20.399999999999999">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ref="S454:S485" ca="1" si="65">IF(B454="","",IF(ISERROR(MATCH($E454,CL,0)),"Unknown",INDIRECT("'C'!$A$"&amp;MATCH($E454,CL,0)+1)))</f>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ref="X454:X485" ca="1" si="66">IF(AND(C454="Smelter not listed",OR(LEN(D454)=0,LEN(E454)=0)),1,0)</f>
        <v>0</v>
      </c>
      <c r="AB454" s="228" t="str">
        <f t="shared" ref="AB454:AB485" si="67">B454&amp;C454</f>
        <v/>
      </c>
    </row>
    <row r="455" spans="1:28" s="227" customFormat="1" ht="20.399999999999999">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65"/>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66"/>
        <v>0</v>
      </c>
      <c r="AB455" s="228" t="str">
        <f t="shared" si="67"/>
        <v/>
      </c>
    </row>
    <row r="456" spans="1:28" s="227" customFormat="1" ht="20.399999999999999">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65"/>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66"/>
        <v>0</v>
      </c>
      <c r="AB456" s="228" t="str">
        <f t="shared" si="67"/>
        <v/>
      </c>
    </row>
    <row r="457" spans="1:28" s="227" customFormat="1" ht="20.399999999999999">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65"/>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66"/>
        <v>0</v>
      </c>
      <c r="AB457" s="228" t="str">
        <f t="shared" si="67"/>
        <v/>
      </c>
    </row>
    <row r="458" spans="1:28" s="227" customFormat="1" ht="20.399999999999999">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65"/>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66"/>
        <v>0</v>
      </c>
      <c r="AB458" s="228" t="str">
        <f t="shared" si="67"/>
        <v/>
      </c>
    </row>
    <row r="459" spans="1:28" s="227" customFormat="1" ht="20.399999999999999">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65"/>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66"/>
        <v>0</v>
      </c>
      <c r="AB459" s="228" t="str">
        <f t="shared" si="67"/>
        <v/>
      </c>
    </row>
    <row r="460" spans="1:28" s="227" customFormat="1" ht="20.399999999999999">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65"/>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66"/>
        <v>0</v>
      </c>
      <c r="AB460" s="228" t="str">
        <f t="shared" si="67"/>
        <v/>
      </c>
    </row>
    <row r="461" spans="1:28" s="227" customFormat="1" ht="20.399999999999999">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65"/>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66"/>
        <v>0</v>
      </c>
      <c r="AB461" s="228" t="str">
        <f t="shared" si="67"/>
        <v/>
      </c>
    </row>
    <row r="462" spans="1:28" s="227" customFormat="1" ht="20.399999999999999">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65"/>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66"/>
        <v>0</v>
      </c>
      <c r="AB462" s="228" t="str">
        <f t="shared" si="67"/>
        <v/>
      </c>
    </row>
    <row r="463" spans="1:28" s="227" customFormat="1" ht="20.399999999999999">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65"/>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66"/>
        <v>0</v>
      </c>
      <c r="AB463" s="228" t="str">
        <f t="shared" si="67"/>
        <v/>
      </c>
    </row>
    <row r="464" spans="1:28" s="227" customFormat="1" ht="20.399999999999999">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65"/>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66"/>
        <v>0</v>
      </c>
      <c r="AB464" s="228" t="str">
        <f t="shared" si="67"/>
        <v/>
      </c>
    </row>
    <row r="465" spans="1:28" s="227" customFormat="1" ht="20.399999999999999">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65"/>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66"/>
        <v>0</v>
      </c>
      <c r="AB465" s="228" t="str">
        <f t="shared" si="67"/>
        <v/>
      </c>
    </row>
    <row r="466" spans="1:28" s="227" customFormat="1" ht="20.399999999999999">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ca="1" si="65"/>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ca="1" si="66"/>
        <v>0</v>
      </c>
      <c r="AB466" s="228" t="str">
        <f t="shared" si="67"/>
        <v/>
      </c>
    </row>
    <row r="467" spans="1:28" s="227" customFormat="1" ht="20.399999999999999">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65"/>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66"/>
        <v>0</v>
      </c>
      <c r="AB467" s="228" t="str">
        <f t="shared" si="67"/>
        <v/>
      </c>
    </row>
    <row r="468" spans="1:28" s="227" customFormat="1" ht="20.399999999999999">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65"/>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66"/>
        <v>0</v>
      </c>
      <c r="AB468" s="228" t="str">
        <f t="shared" si="67"/>
        <v/>
      </c>
    </row>
    <row r="469" spans="1:28" s="227" customFormat="1" ht="20.399999999999999">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65"/>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66"/>
        <v>0</v>
      </c>
      <c r="AB469" s="228" t="str">
        <f t="shared" si="67"/>
        <v/>
      </c>
    </row>
    <row r="470" spans="1:28" s="227" customFormat="1" ht="20.399999999999999">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ca="1" si="65"/>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ca="1" si="66"/>
        <v>0</v>
      </c>
      <c r="AB470" s="228" t="str">
        <f t="shared" si="67"/>
        <v/>
      </c>
    </row>
    <row r="471" spans="1:28" s="227" customFormat="1" ht="20.399999999999999">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65"/>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66"/>
        <v>0</v>
      </c>
      <c r="AB471" s="228" t="str">
        <f t="shared" si="67"/>
        <v/>
      </c>
    </row>
    <row r="472" spans="1:28" s="227" customFormat="1" ht="20.399999999999999">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65"/>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66"/>
        <v>0</v>
      </c>
      <c r="AB472" s="228" t="str">
        <f t="shared" si="67"/>
        <v/>
      </c>
    </row>
    <row r="473" spans="1:28" s="227" customFormat="1" ht="20.399999999999999">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65"/>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66"/>
        <v>0</v>
      </c>
      <c r="AB473" s="228" t="str">
        <f t="shared" si="67"/>
        <v/>
      </c>
    </row>
    <row r="474" spans="1:28" s="227" customFormat="1" ht="20.399999999999999">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65"/>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66"/>
        <v>0</v>
      </c>
      <c r="AB474" s="228" t="str">
        <f t="shared" si="67"/>
        <v/>
      </c>
    </row>
    <row r="475" spans="1:28" s="227" customFormat="1" ht="20.399999999999999">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65"/>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66"/>
        <v>0</v>
      </c>
      <c r="AB475" s="228" t="str">
        <f t="shared" si="67"/>
        <v/>
      </c>
    </row>
    <row r="476" spans="1:28" s="227" customFormat="1" ht="20.399999999999999">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65"/>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66"/>
        <v>0</v>
      </c>
      <c r="AB476" s="228" t="str">
        <f t="shared" si="67"/>
        <v/>
      </c>
    </row>
    <row r="477" spans="1:28" s="227" customFormat="1" ht="20.399999999999999">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65"/>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66"/>
        <v>0</v>
      </c>
      <c r="AB477" s="228" t="str">
        <f t="shared" si="67"/>
        <v/>
      </c>
    </row>
    <row r="478" spans="1:28" s="227" customFormat="1" ht="20.399999999999999">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65"/>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66"/>
        <v>0</v>
      </c>
      <c r="AB478" s="228" t="str">
        <f t="shared" si="67"/>
        <v/>
      </c>
    </row>
    <row r="479" spans="1:28" s="227" customFormat="1" ht="20.399999999999999">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65"/>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66"/>
        <v>0</v>
      </c>
      <c r="AB479" s="228" t="str">
        <f t="shared" si="67"/>
        <v/>
      </c>
    </row>
    <row r="480" spans="1:28" s="227" customFormat="1" ht="20.399999999999999">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65"/>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66"/>
        <v>0</v>
      </c>
      <c r="AB480" s="228" t="str">
        <f t="shared" si="67"/>
        <v/>
      </c>
    </row>
    <row r="481" spans="1:28" s="227" customFormat="1" ht="20.399999999999999">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65"/>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66"/>
        <v>0</v>
      </c>
      <c r="AB481" s="228" t="str">
        <f t="shared" si="67"/>
        <v/>
      </c>
    </row>
    <row r="482" spans="1:28" s="227" customFormat="1" ht="20.399999999999999">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65"/>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66"/>
        <v>0</v>
      </c>
      <c r="AB482" s="228" t="str">
        <f t="shared" si="67"/>
        <v/>
      </c>
    </row>
    <row r="483" spans="1:28" s="227" customFormat="1" ht="20.399999999999999">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ca="1" si="65"/>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ca="1" si="66"/>
        <v>0</v>
      </c>
      <c r="AB483" s="228" t="str">
        <f t="shared" si="67"/>
        <v/>
      </c>
    </row>
    <row r="484" spans="1:28" s="227" customFormat="1" ht="20.399999999999999">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65"/>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66"/>
        <v>0</v>
      </c>
      <c r="AB484" s="228" t="str">
        <f t="shared" si="67"/>
        <v/>
      </c>
    </row>
    <row r="485" spans="1:28" s="227" customFormat="1" ht="20.399999999999999">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65"/>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66"/>
        <v>0</v>
      </c>
      <c r="AB485" s="228" t="str">
        <f t="shared" si="67"/>
        <v/>
      </c>
    </row>
    <row r="486" spans="1:28" s="227" customFormat="1" ht="20.399999999999999">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ref="S486:S516" ca="1" si="68">IF(B486="","",IF(ISERROR(MATCH($E486,CL,0)),"Unknown",INDIRECT("'C'!$A$"&amp;MATCH($E486,CL,0)+1)))</f>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ref="X486:X516" ca="1" si="69">IF(AND(C486="Smelter not listed",OR(LEN(D486)=0,LEN(E486)=0)),1,0)</f>
        <v>0</v>
      </c>
      <c r="AB486" s="228" t="str">
        <f t="shared" ref="AB486:AB516" si="70">B486&amp;C486</f>
        <v/>
      </c>
    </row>
    <row r="487" spans="1:28" s="227" customFormat="1" ht="20.399999999999999">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68"/>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69"/>
        <v>0</v>
      </c>
      <c r="AB487" s="228" t="str">
        <f t="shared" si="70"/>
        <v/>
      </c>
    </row>
    <row r="488" spans="1:28" s="227" customFormat="1" ht="20.399999999999999">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68"/>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69"/>
        <v>0</v>
      </c>
      <c r="AB488" s="228" t="str">
        <f t="shared" si="70"/>
        <v/>
      </c>
    </row>
    <row r="489" spans="1:28" s="227" customFormat="1" ht="20.399999999999999">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68"/>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69"/>
        <v>0</v>
      </c>
      <c r="AB489" s="228" t="str">
        <f t="shared" si="70"/>
        <v/>
      </c>
    </row>
    <row r="490" spans="1:28" s="227" customFormat="1" ht="20.399999999999999">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68"/>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69"/>
        <v>0</v>
      </c>
      <c r="AB490" s="228" t="str">
        <f t="shared" si="70"/>
        <v/>
      </c>
    </row>
    <row r="491" spans="1:28" s="227" customFormat="1" ht="20.399999999999999">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68"/>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69"/>
        <v>0</v>
      </c>
      <c r="AB491" s="228" t="str">
        <f t="shared" si="70"/>
        <v/>
      </c>
    </row>
    <row r="492" spans="1:28" s="227" customFormat="1" ht="20.399999999999999">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68"/>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69"/>
        <v>0</v>
      </c>
      <c r="AB492" s="228" t="str">
        <f t="shared" si="70"/>
        <v/>
      </c>
    </row>
    <row r="493" spans="1:28" s="227" customFormat="1" ht="20.399999999999999">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68"/>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69"/>
        <v>0</v>
      </c>
      <c r="AB493" s="228" t="str">
        <f t="shared" si="70"/>
        <v/>
      </c>
    </row>
    <row r="494" spans="1:28" s="227" customFormat="1" ht="20.399999999999999">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68"/>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69"/>
        <v>0</v>
      </c>
      <c r="AB494" s="228" t="str">
        <f t="shared" si="70"/>
        <v/>
      </c>
    </row>
    <row r="495" spans="1:28" s="227" customFormat="1" ht="20.399999999999999">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68"/>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69"/>
        <v>0</v>
      </c>
      <c r="AB495" s="228" t="str">
        <f t="shared" si="70"/>
        <v/>
      </c>
    </row>
    <row r="496" spans="1:28" s="227" customFormat="1" ht="20.399999999999999">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68"/>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69"/>
        <v>0</v>
      </c>
      <c r="AB496" s="228" t="str">
        <f t="shared" si="70"/>
        <v/>
      </c>
    </row>
    <row r="497" spans="1:28" s="227" customFormat="1" ht="20.399999999999999">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ca="1" si="68"/>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ca="1" si="69"/>
        <v>0</v>
      </c>
      <c r="AB497" s="228" t="str">
        <f t="shared" si="70"/>
        <v/>
      </c>
    </row>
    <row r="498" spans="1:28" s="227" customFormat="1" ht="20.399999999999999">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ca="1" si="68"/>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ca="1" si="69"/>
        <v>0</v>
      </c>
      <c r="AB498" s="228" t="str">
        <f t="shared" si="70"/>
        <v/>
      </c>
    </row>
    <row r="499" spans="1:28" s="227" customFormat="1" ht="20.399999999999999">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68"/>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69"/>
        <v>0</v>
      </c>
      <c r="AB499" s="228" t="str">
        <f t="shared" si="70"/>
        <v/>
      </c>
    </row>
    <row r="500" spans="1:28" s="227" customFormat="1" ht="20.399999999999999">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68"/>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69"/>
        <v>0</v>
      </c>
      <c r="AB500" s="228" t="str">
        <f t="shared" si="70"/>
        <v/>
      </c>
    </row>
    <row r="501" spans="1:28" s="227" customFormat="1" ht="20.399999999999999">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ca="1" si="68"/>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ca="1" si="69"/>
        <v>0</v>
      </c>
      <c r="AB501" s="228" t="str">
        <f t="shared" si="70"/>
        <v/>
      </c>
    </row>
    <row r="502" spans="1:28" s="227" customFormat="1" ht="20.399999999999999">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t="shared" ca="1" si="68"/>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t="shared" ca="1" si="69"/>
        <v>0</v>
      </c>
      <c r="AB502" s="228" t="str">
        <f t="shared" si="70"/>
        <v/>
      </c>
    </row>
    <row r="503" spans="1:28" s="227" customFormat="1" ht="20.399999999999999">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t="shared" ca="1" si="68"/>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t="shared" ca="1" si="69"/>
        <v>0</v>
      </c>
      <c r="AB503" s="228" t="str">
        <f t="shared" si="70"/>
        <v/>
      </c>
    </row>
    <row r="504" spans="1:28" s="227" customFormat="1" ht="20.399999999999999">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t="shared" ca="1" si="68"/>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t="shared" ca="1" si="69"/>
        <v>0</v>
      </c>
      <c r="AB504" s="228" t="str">
        <f t="shared" si="70"/>
        <v/>
      </c>
    </row>
    <row r="505" spans="1:28" s="227" customFormat="1" ht="20.399999999999999">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t="shared" ca="1" si="68"/>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t="shared" ca="1" si="69"/>
        <v>0</v>
      </c>
      <c r="AB505" s="228" t="str">
        <f t="shared" si="70"/>
        <v/>
      </c>
    </row>
    <row r="506" spans="1:28" s="227" customFormat="1" ht="20.399999999999999">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ca="1" si="68"/>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ca="1" si="69"/>
        <v>0</v>
      </c>
      <c r="AB506" s="228" t="str">
        <f t="shared" si="70"/>
        <v/>
      </c>
    </row>
    <row r="507" spans="1:28" s="227" customFormat="1" ht="20.399999999999999">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ca="1" si="68"/>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ca="1" si="69"/>
        <v>0</v>
      </c>
      <c r="AB507" s="228" t="str">
        <f t="shared" si="70"/>
        <v/>
      </c>
    </row>
    <row r="508" spans="1:28" s="227" customFormat="1" ht="20.399999999999999">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68"/>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69"/>
        <v>0</v>
      </c>
      <c r="AB508" s="228" t="str">
        <f t="shared" si="70"/>
        <v/>
      </c>
    </row>
    <row r="509" spans="1:28" s="227" customFormat="1" ht="20.399999999999999">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68"/>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69"/>
        <v>0</v>
      </c>
      <c r="AB509" s="228" t="str">
        <f t="shared" si="70"/>
        <v/>
      </c>
    </row>
    <row r="510" spans="1:28" s="227" customFormat="1" ht="20.399999999999999">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68"/>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69"/>
        <v>0</v>
      </c>
      <c r="AB510" s="228" t="str">
        <f t="shared" si="70"/>
        <v/>
      </c>
    </row>
    <row r="511" spans="1:28" s="227" customFormat="1" ht="20.399999999999999">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68"/>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69"/>
        <v>0</v>
      </c>
      <c r="AB511" s="228" t="str">
        <f t="shared" si="70"/>
        <v/>
      </c>
    </row>
    <row r="512" spans="1:28" s="227" customFormat="1" ht="20.399999999999999">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68"/>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69"/>
        <v>0</v>
      </c>
      <c r="AB512" s="228" t="str">
        <f t="shared" si="70"/>
        <v/>
      </c>
    </row>
    <row r="513" spans="1:28" s="227" customFormat="1" ht="20.399999999999999">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68"/>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69"/>
        <v>0</v>
      </c>
      <c r="AB513" s="228" t="str">
        <f t="shared" si="70"/>
        <v/>
      </c>
    </row>
    <row r="514" spans="1:28" s="227" customFormat="1" ht="20.399999999999999">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ca="1" si="68"/>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ca="1" si="69"/>
        <v>0</v>
      </c>
      <c r="AB514" s="228" t="str">
        <f t="shared" si="70"/>
        <v/>
      </c>
    </row>
    <row r="515" spans="1:28" s="227" customFormat="1" ht="20.399999999999999">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ca="1" si="68"/>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ca="1" si="69"/>
        <v>0</v>
      </c>
      <c r="AB515" s="228" t="str">
        <f t="shared" si="70"/>
        <v/>
      </c>
    </row>
    <row r="516" spans="1:28" s="227" customFormat="1" ht="20.399999999999999">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68"/>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69"/>
        <v>0</v>
      </c>
      <c r="AB516" s="228" t="str">
        <f t="shared" si="70"/>
        <v/>
      </c>
    </row>
    <row r="517" spans="1:28" s="227" customFormat="1" ht="20.399999999999999">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ref="S517" ca="1" si="71">IF(B517="","",IF(ISERROR(MATCH($E517,CL,0)),"Unknown",INDIRECT("'C'!$A$"&amp;MATCH($E517,CL,0)+1)))</f>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ref="X517" ca="1" si="72">IF(AND(C517="Smelter not listed",OR(LEN(D517)=0,LEN(E517)=0)),1,0)</f>
        <v>0</v>
      </c>
      <c r="AB517" s="228" t="str">
        <f t="shared" ref="AB517" si="73">B517&amp;C517</f>
        <v/>
      </c>
    </row>
    <row r="518" spans="1:28" s="227" customFormat="1" ht="20.399999999999999">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ref="S518:S549" ca="1" si="74">IF(B518="","",IF(ISERROR(MATCH($E518,CL,0)),"Unknown",INDIRECT("'C'!$A$"&amp;MATCH($E518,CL,0)+1)))</f>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ref="X518:X549" ca="1" si="75">IF(AND(C518="Smelter not listed",OR(LEN(D518)=0,LEN(E518)=0)),1,0)</f>
        <v>0</v>
      </c>
      <c r="AB518" s="228" t="str">
        <f t="shared" ref="AB518:AB549" si="76">B518&amp;C518</f>
        <v/>
      </c>
    </row>
    <row r="519" spans="1:28" s="227" customFormat="1" ht="20.399999999999999">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7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75"/>
        <v>0</v>
      </c>
      <c r="AB519" s="228" t="str">
        <f t="shared" si="76"/>
        <v/>
      </c>
    </row>
    <row r="520" spans="1:28" s="227" customFormat="1" ht="20.399999999999999">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7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75"/>
        <v>0</v>
      </c>
      <c r="AB520" s="228" t="str">
        <f t="shared" si="76"/>
        <v/>
      </c>
    </row>
    <row r="521" spans="1:28" s="227" customFormat="1" ht="20.399999999999999">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7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75"/>
        <v>0</v>
      </c>
      <c r="AB521" s="228" t="str">
        <f t="shared" si="76"/>
        <v/>
      </c>
    </row>
    <row r="522" spans="1:28" s="227" customFormat="1" ht="20.399999999999999">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7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75"/>
        <v>0</v>
      </c>
      <c r="AB522" s="228" t="str">
        <f t="shared" si="76"/>
        <v/>
      </c>
    </row>
    <row r="523" spans="1:28" s="227" customFormat="1" ht="20.399999999999999">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7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75"/>
        <v>0</v>
      </c>
      <c r="AB523" s="228" t="str">
        <f t="shared" si="76"/>
        <v/>
      </c>
    </row>
    <row r="524" spans="1:28" s="227" customFormat="1" ht="20.399999999999999">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7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75"/>
        <v>0</v>
      </c>
      <c r="AB524" s="228" t="str">
        <f t="shared" si="76"/>
        <v/>
      </c>
    </row>
    <row r="525" spans="1:28" s="227" customFormat="1" ht="20.399999999999999">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7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75"/>
        <v>0</v>
      </c>
      <c r="AB525" s="228" t="str">
        <f t="shared" si="76"/>
        <v/>
      </c>
    </row>
    <row r="526" spans="1:28" s="227" customFormat="1" ht="20.399999999999999">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7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75"/>
        <v>0</v>
      </c>
      <c r="AB526" s="228" t="str">
        <f t="shared" si="76"/>
        <v/>
      </c>
    </row>
    <row r="527" spans="1:28" s="227" customFormat="1" ht="20.399999999999999">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7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75"/>
        <v>0</v>
      </c>
      <c r="AB527" s="228" t="str">
        <f t="shared" si="76"/>
        <v/>
      </c>
    </row>
    <row r="528" spans="1:28" s="227" customFormat="1" ht="20.399999999999999">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7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75"/>
        <v>0</v>
      </c>
      <c r="AB528" s="228" t="str">
        <f t="shared" si="76"/>
        <v/>
      </c>
    </row>
    <row r="529" spans="1:28" s="227" customFormat="1" ht="20.399999999999999">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7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75"/>
        <v>0</v>
      </c>
      <c r="AB529" s="228" t="str">
        <f t="shared" si="76"/>
        <v/>
      </c>
    </row>
    <row r="530" spans="1:28" s="227" customFormat="1" ht="20.399999999999999">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ca="1" si="74"/>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ca="1" si="75"/>
        <v>0</v>
      </c>
      <c r="AB530" s="228" t="str">
        <f t="shared" si="76"/>
        <v/>
      </c>
    </row>
    <row r="531" spans="1:28" s="227" customFormat="1" ht="20.399999999999999">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74"/>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75"/>
        <v>0</v>
      </c>
      <c r="AB531" s="228" t="str">
        <f t="shared" si="76"/>
        <v/>
      </c>
    </row>
    <row r="532" spans="1:28" s="227" customFormat="1" ht="20.399999999999999">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74"/>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75"/>
        <v>0</v>
      </c>
      <c r="AB532" s="228" t="str">
        <f t="shared" si="76"/>
        <v/>
      </c>
    </row>
    <row r="533" spans="1:28" s="227" customFormat="1" ht="20.399999999999999">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74"/>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75"/>
        <v>0</v>
      </c>
      <c r="AB533" s="228" t="str">
        <f t="shared" si="76"/>
        <v/>
      </c>
    </row>
    <row r="534" spans="1:28" s="227" customFormat="1" ht="20.399999999999999">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74"/>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75"/>
        <v>0</v>
      </c>
      <c r="AB534" s="228" t="str">
        <f t="shared" si="76"/>
        <v/>
      </c>
    </row>
    <row r="535" spans="1:28" s="227" customFormat="1" ht="20.399999999999999">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74"/>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75"/>
        <v>0</v>
      </c>
      <c r="AB535" s="228" t="str">
        <f t="shared" si="76"/>
        <v/>
      </c>
    </row>
    <row r="536" spans="1:28" s="227" customFormat="1" ht="20.399999999999999">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74"/>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75"/>
        <v>0</v>
      </c>
      <c r="AB536" s="228" t="str">
        <f t="shared" si="76"/>
        <v/>
      </c>
    </row>
    <row r="537" spans="1:28" s="227" customFormat="1" ht="20.399999999999999">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74"/>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75"/>
        <v>0</v>
      </c>
      <c r="AB537" s="228" t="str">
        <f t="shared" si="76"/>
        <v/>
      </c>
    </row>
    <row r="538" spans="1:28" s="227" customFormat="1" ht="20.399999999999999">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74"/>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75"/>
        <v>0</v>
      </c>
      <c r="AB538" s="228" t="str">
        <f t="shared" si="76"/>
        <v/>
      </c>
    </row>
    <row r="539" spans="1:28" s="227" customFormat="1" ht="20.399999999999999">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74"/>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75"/>
        <v>0</v>
      </c>
      <c r="AB539" s="228" t="str">
        <f t="shared" si="76"/>
        <v/>
      </c>
    </row>
    <row r="540" spans="1:28" s="227" customFormat="1" ht="20.399999999999999">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74"/>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75"/>
        <v>0</v>
      </c>
      <c r="AB540" s="228" t="str">
        <f t="shared" si="76"/>
        <v/>
      </c>
    </row>
    <row r="541" spans="1:28" s="227" customFormat="1" ht="20.399999999999999">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74"/>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75"/>
        <v>0</v>
      </c>
      <c r="AB541" s="228" t="str">
        <f t="shared" si="76"/>
        <v/>
      </c>
    </row>
    <row r="542" spans="1:28" s="227" customFormat="1" ht="20.399999999999999">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74"/>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75"/>
        <v>0</v>
      </c>
      <c r="AB542" s="228" t="str">
        <f t="shared" si="76"/>
        <v/>
      </c>
    </row>
    <row r="543" spans="1:28" s="227" customFormat="1" ht="20.399999999999999">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74"/>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75"/>
        <v>0</v>
      </c>
      <c r="AB543" s="228" t="str">
        <f t="shared" si="76"/>
        <v/>
      </c>
    </row>
    <row r="544" spans="1:28" s="227" customFormat="1" ht="20.399999999999999">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74"/>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75"/>
        <v>0</v>
      </c>
      <c r="AB544" s="228" t="str">
        <f t="shared" si="76"/>
        <v/>
      </c>
    </row>
    <row r="545" spans="1:28" s="227" customFormat="1" ht="20.399999999999999">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74"/>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75"/>
        <v>0</v>
      </c>
      <c r="AB545" s="228" t="str">
        <f t="shared" si="76"/>
        <v/>
      </c>
    </row>
    <row r="546" spans="1:28" s="227" customFormat="1" ht="20.399999999999999">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74"/>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75"/>
        <v>0</v>
      </c>
      <c r="AB546" s="228" t="str">
        <f t="shared" si="76"/>
        <v/>
      </c>
    </row>
    <row r="547" spans="1:28" s="227" customFormat="1" ht="20.399999999999999">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ca="1" si="74"/>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ca="1" si="75"/>
        <v>0</v>
      </c>
      <c r="AB547" s="228" t="str">
        <f t="shared" si="76"/>
        <v/>
      </c>
    </row>
    <row r="548" spans="1:28" s="227" customFormat="1" ht="20.399999999999999">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74"/>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75"/>
        <v>0</v>
      </c>
      <c r="AB548" s="228" t="str">
        <f t="shared" si="76"/>
        <v/>
      </c>
    </row>
    <row r="549" spans="1:28" s="227" customFormat="1" ht="20.399999999999999">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74"/>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75"/>
        <v>0</v>
      </c>
      <c r="AB549" s="228" t="str">
        <f t="shared" si="76"/>
        <v/>
      </c>
    </row>
    <row r="550" spans="1:28" s="227" customFormat="1" ht="20.399999999999999">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ref="S550:S580" ca="1" si="77">IF(B550="","",IF(ISERROR(MATCH($E550,CL,0)),"Unknown",INDIRECT("'C'!$A$"&amp;MATCH($E550,CL,0)+1)))</f>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ref="X550:X580" ca="1" si="78">IF(AND(C550="Smelter not listed",OR(LEN(D550)=0,LEN(E550)=0)),1,0)</f>
        <v>0</v>
      </c>
      <c r="AB550" s="228" t="str">
        <f t="shared" ref="AB550:AB580" si="79">B550&amp;C550</f>
        <v/>
      </c>
    </row>
    <row r="551" spans="1:28" s="227" customFormat="1" ht="20.399999999999999">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77"/>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78"/>
        <v>0</v>
      </c>
      <c r="AB551" s="228" t="str">
        <f t="shared" si="79"/>
        <v/>
      </c>
    </row>
    <row r="552" spans="1:28" s="227" customFormat="1" ht="20.399999999999999">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77"/>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78"/>
        <v>0</v>
      </c>
      <c r="AB552" s="228" t="str">
        <f t="shared" si="79"/>
        <v/>
      </c>
    </row>
    <row r="553" spans="1:28" s="227" customFormat="1" ht="20.399999999999999">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77"/>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78"/>
        <v>0</v>
      </c>
      <c r="AB553" s="228" t="str">
        <f t="shared" si="79"/>
        <v/>
      </c>
    </row>
    <row r="554" spans="1:28" s="227" customFormat="1" ht="20.399999999999999">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77"/>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78"/>
        <v>0</v>
      </c>
      <c r="AB554" s="228" t="str">
        <f t="shared" si="79"/>
        <v/>
      </c>
    </row>
    <row r="555" spans="1:28" s="227" customFormat="1" ht="20.399999999999999">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ca="1" si="77"/>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ca="1" si="78"/>
        <v>0</v>
      </c>
      <c r="AB555" s="228" t="str">
        <f t="shared" si="79"/>
        <v/>
      </c>
    </row>
    <row r="556" spans="1:28" s="227" customFormat="1" ht="20.399999999999999">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ca="1" si="77"/>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ca="1" si="78"/>
        <v>0</v>
      </c>
      <c r="AB556" s="228" t="str">
        <f t="shared" si="79"/>
        <v/>
      </c>
    </row>
    <row r="557" spans="1:28" s="227" customFormat="1" ht="20.399999999999999">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77"/>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78"/>
        <v>0</v>
      </c>
      <c r="AB557" s="228" t="str">
        <f t="shared" si="79"/>
        <v/>
      </c>
    </row>
    <row r="558" spans="1:28" s="227" customFormat="1" ht="20.399999999999999">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77"/>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78"/>
        <v>0</v>
      </c>
      <c r="AB558" s="228" t="str">
        <f t="shared" si="79"/>
        <v/>
      </c>
    </row>
    <row r="559" spans="1:28" s="227" customFormat="1" ht="20.399999999999999">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77"/>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78"/>
        <v>0</v>
      </c>
      <c r="AB559" s="228" t="str">
        <f t="shared" si="79"/>
        <v/>
      </c>
    </row>
    <row r="560" spans="1:28" s="227" customFormat="1" ht="20.399999999999999">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77"/>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78"/>
        <v>0</v>
      </c>
      <c r="AB560" s="228" t="str">
        <f t="shared" si="79"/>
        <v/>
      </c>
    </row>
    <row r="561" spans="1:28" s="227" customFormat="1" ht="20.399999999999999">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ca="1" si="77"/>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ca="1" si="78"/>
        <v>0</v>
      </c>
      <c r="AB561" s="228" t="str">
        <f t="shared" si="79"/>
        <v/>
      </c>
    </row>
    <row r="562" spans="1:28" s="227" customFormat="1" ht="20.399999999999999">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t="shared" ca="1" si="77"/>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t="shared" ca="1" si="78"/>
        <v>0</v>
      </c>
      <c r="AB562" s="228" t="str">
        <f t="shared" si="79"/>
        <v/>
      </c>
    </row>
    <row r="563" spans="1:28" s="227" customFormat="1" ht="20.399999999999999">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t="shared" ca="1" si="77"/>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t="shared" ca="1" si="78"/>
        <v>0</v>
      </c>
      <c r="AB563" s="228" t="str">
        <f t="shared" si="79"/>
        <v/>
      </c>
    </row>
    <row r="564" spans="1:28" s="227" customFormat="1" ht="20.399999999999999">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t="shared" ca="1" si="77"/>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t="shared" ca="1" si="78"/>
        <v>0</v>
      </c>
      <c r="AB564" s="228" t="str">
        <f t="shared" si="79"/>
        <v/>
      </c>
    </row>
    <row r="565" spans="1:28" s="227" customFormat="1" ht="20.399999999999999">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t="shared" ca="1" si="77"/>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t="shared" ca="1" si="78"/>
        <v>0</v>
      </c>
      <c r="AB565" s="228" t="str">
        <f t="shared" si="79"/>
        <v/>
      </c>
    </row>
    <row r="566" spans="1:28" s="227" customFormat="1" ht="20.399999999999999">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ca="1" si="77"/>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ca="1" si="78"/>
        <v>0</v>
      </c>
      <c r="AB566" s="228" t="str">
        <f t="shared" si="79"/>
        <v/>
      </c>
    </row>
    <row r="567" spans="1:28" s="227" customFormat="1" ht="20.399999999999999">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ca="1" si="77"/>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ca="1" si="78"/>
        <v>0</v>
      </c>
      <c r="AB567" s="228" t="str">
        <f t="shared" si="79"/>
        <v/>
      </c>
    </row>
    <row r="568" spans="1:28" s="227" customFormat="1" ht="20.399999999999999">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77"/>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78"/>
        <v>0</v>
      </c>
      <c r="AB568" s="228" t="str">
        <f t="shared" si="79"/>
        <v/>
      </c>
    </row>
    <row r="569" spans="1:28" s="227" customFormat="1" ht="20.399999999999999">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77"/>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78"/>
        <v>0</v>
      </c>
      <c r="AB569" s="228" t="str">
        <f t="shared" si="79"/>
        <v/>
      </c>
    </row>
    <row r="570" spans="1:28" s="227" customFormat="1" ht="20.399999999999999">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77"/>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78"/>
        <v>0</v>
      </c>
      <c r="AB570" s="228" t="str">
        <f t="shared" si="79"/>
        <v/>
      </c>
    </row>
    <row r="571" spans="1:28" s="227" customFormat="1" ht="20.399999999999999">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77"/>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78"/>
        <v>0</v>
      </c>
      <c r="AB571" s="228" t="str">
        <f t="shared" si="79"/>
        <v/>
      </c>
    </row>
    <row r="572" spans="1:28" s="227" customFormat="1" ht="20.399999999999999">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77"/>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78"/>
        <v>0</v>
      </c>
      <c r="AB572" s="228" t="str">
        <f t="shared" si="79"/>
        <v/>
      </c>
    </row>
    <row r="573" spans="1:28" s="227" customFormat="1" ht="20.399999999999999">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77"/>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78"/>
        <v>0</v>
      </c>
      <c r="AB573" s="228" t="str">
        <f t="shared" si="79"/>
        <v/>
      </c>
    </row>
    <row r="574" spans="1:28" s="227" customFormat="1" ht="20.399999999999999">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77"/>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78"/>
        <v>0</v>
      </c>
      <c r="AB574" s="228" t="str">
        <f t="shared" si="79"/>
        <v/>
      </c>
    </row>
    <row r="575" spans="1:28" s="227" customFormat="1" ht="20.399999999999999">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77"/>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78"/>
        <v>0</v>
      </c>
      <c r="AB575" s="228" t="str">
        <f t="shared" si="79"/>
        <v/>
      </c>
    </row>
    <row r="576" spans="1:28" s="227" customFormat="1" ht="20.399999999999999">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77"/>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78"/>
        <v>0</v>
      </c>
      <c r="AB576" s="228" t="str">
        <f t="shared" si="79"/>
        <v/>
      </c>
    </row>
    <row r="577" spans="1:28" s="227" customFormat="1" ht="20.399999999999999">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77"/>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78"/>
        <v>0</v>
      </c>
      <c r="AB577" s="228" t="str">
        <f t="shared" si="79"/>
        <v/>
      </c>
    </row>
    <row r="578" spans="1:28" s="227" customFormat="1" ht="20.399999999999999">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ca="1" si="77"/>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ca="1" si="78"/>
        <v>0</v>
      </c>
      <c r="AB578" s="228" t="str">
        <f t="shared" si="79"/>
        <v/>
      </c>
    </row>
    <row r="579" spans="1:28" s="227" customFormat="1" ht="20.399999999999999">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t="shared" ca="1" si="77"/>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t="shared" ca="1" si="78"/>
        <v>0</v>
      </c>
      <c r="AB579" s="228" t="str">
        <f t="shared" si="79"/>
        <v/>
      </c>
    </row>
    <row r="580" spans="1:28" s="227" customFormat="1" ht="20.399999999999999">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t="shared" ca="1" si="77"/>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t="shared" ca="1" si="78"/>
        <v>0</v>
      </c>
      <c r="AB580" s="228" t="str">
        <f t="shared" si="79"/>
        <v/>
      </c>
    </row>
    <row r="581" spans="1:28" s="227" customFormat="1" ht="20.399999999999999">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t="shared" ref="S581" ca="1" si="80">IF(B581="","",IF(ISERROR(MATCH($E581,CL,0)),"Unknown",INDIRECT("'C'!$A$"&amp;MATCH($E581,CL,0)+1)))</f>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t="shared" ref="X581" ca="1" si="81">IF(AND(C581="Smelter not listed",OR(LEN(D581)=0,LEN(E581)=0)),1,0)</f>
        <v>0</v>
      </c>
      <c r="AB581" s="228" t="str">
        <f t="shared" ref="AB581" si="82">B581&amp;C581</f>
        <v/>
      </c>
    </row>
    <row r="582" spans="1:28" s="227" customFormat="1" ht="20.399999999999999">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ca="1">IF(B582="","",IF(ISERROR(MATCH($E582,CL,0)),"Unknown",INDIRECT("'C'!$A$"&amp;MATCH($E582,CL,0)+1)))</f>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ca="1">IF(AND(C582="Smelter not listed",OR(LEN(D582)=0,LEN(E582)=0)),1,0)</f>
        <v>0</v>
      </c>
      <c r="AB582" s="228" t="str">
        <f>B582&amp;C582</f>
        <v/>
      </c>
    </row>
    <row r="583" spans="1:28" s="227" customFormat="1" ht="20.399999999999999">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ca="1">IF(B583="","",IF(ISERROR(MATCH($E583,CL,0)),"Unknown",INDIRECT("'C'!$A$"&amp;MATCH($E583,CL,0)+1)))</f>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ca="1">IF(AND(C583="Smelter not listed",OR(LEN(D583)=0,LEN(E583)=0)),1,0)</f>
        <v>0</v>
      </c>
      <c r="AB583" s="228" t="str">
        <f>B583&amp;C583</f>
        <v/>
      </c>
    </row>
    <row r="584" spans="1:28" s="227" customFormat="1" ht="20.399999999999999">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ca="1">IF(B584="","",IF(ISERROR(MATCH($E584,CL,0)),"Unknown",INDIRECT("'C'!$A$"&amp;MATCH($E584,CL,0)+1)))</f>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ca="1">IF(AND(C584="Smelter not listed",OR(LEN(D584)=0,LEN(E584)=0)),1,0)</f>
        <v>0</v>
      </c>
      <c r="AB584" s="228" t="str">
        <f>B584&amp;C584</f>
        <v/>
      </c>
    </row>
    <row r="585" spans="1:28" s="227" customFormat="1" ht="20.399999999999999">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ca="1">IF(B585="","",IF(ISERROR(MATCH($E585,CL,0)),"Unknown",INDIRECT("'C'!$A$"&amp;MATCH($E585,CL,0)+1)))</f>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ca="1">IF(AND(C585="Smelter not listed",OR(LEN(D585)=0,LEN(E585)=0)),1,0)</f>
        <v>0</v>
      </c>
      <c r="AB585" s="228" t="str">
        <f>B585&amp;C585</f>
        <v/>
      </c>
    </row>
    <row r="586" spans="1:28" s="227" customFormat="1" ht="20.399999999999999">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ref="S586" ca="1" si="83">IF(B586="","",IF(ISERROR(MATCH($E586,CL,0)),"Unknown",INDIRECT("'C'!$A$"&amp;MATCH($E586,CL,0)+1)))</f>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ref="X586" ca="1" si="84">IF(AND(C586="Smelter not listed",OR(LEN(D586)=0,LEN(E586)=0)),1,0)</f>
        <v>0</v>
      </c>
      <c r="AB586" s="228" t="str">
        <f t="shared" ref="AB586" si="85">B586&amp;C586</f>
        <v/>
      </c>
    </row>
    <row r="587" spans="1:28" s="227" customFormat="1" ht="20.399999999999999">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ref="S587:S634" ca="1" si="86">IF(B587="","",IF(ISERROR(MATCH($E587,CL,0)),"Unknown",INDIRECT("'C'!$A$"&amp;MATCH($E587,CL,0)+1)))</f>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ref="X587:X634" ca="1" si="87">IF(AND(C587="Smelter not listed",OR(LEN(D587)=0,LEN(E587)=0)),1,0)</f>
        <v>0</v>
      </c>
      <c r="AB587" s="228" t="str">
        <f t="shared" ref="AB587:AB634" si="88">B587&amp;C587</f>
        <v/>
      </c>
    </row>
    <row r="588" spans="1:28" s="227" customFormat="1" ht="20.399999999999999">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ca="1" si="86"/>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ca="1" si="87"/>
        <v>0</v>
      </c>
      <c r="AB588" s="228" t="str">
        <f t="shared" si="88"/>
        <v/>
      </c>
    </row>
    <row r="589" spans="1:28" s="227" customFormat="1" ht="20.399999999999999">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86"/>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87"/>
        <v>0</v>
      </c>
      <c r="AB589" s="228" t="str">
        <f t="shared" si="88"/>
        <v/>
      </c>
    </row>
    <row r="590" spans="1:28" s="227" customFormat="1" ht="20.399999999999999">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86"/>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87"/>
        <v>0</v>
      </c>
      <c r="AB590" s="228" t="str">
        <f t="shared" si="88"/>
        <v/>
      </c>
    </row>
    <row r="591" spans="1:28" s="227" customFormat="1" ht="20.399999999999999">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86"/>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87"/>
        <v>0</v>
      </c>
      <c r="AB591" s="228" t="str">
        <f t="shared" si="88"/>
        <v/>
      </c>
    </row>
    <row r="592" spans="1:28" s="227" customFormat="1" ht="20.399999999999999">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86"/>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87"/>
        <v>0</v>
      </c>
      <c r="AB592" s="228" t="str">
        <f t="shared" si="88"/>
        <v/>
      </c>
    </row>
    <row r="593" spans="1:28" s="227" customFormat="1" ht="20.399999999999999">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86"/>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87"/>
        <v>0</v>
      </c>
      <c r="AB593" s="228" t="str">
        <f t="shared" si="88"/>
        <v/>
      </c>
    </row>
    <row r="594" spans="1:28" s="227" customFormat="1" ht="20.399999999999999">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86"/>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87"/>
        <v>0</v>
      </c>
      <c r="AB594" s="228" t="str">
        <f t="shared" si="88"/>
        <v/>
      </c>
    </row>
    <row r="595" spans="1:28" s="227" customFormat="1" ht="20.399999999999999">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86"/>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87"/>
        <v>0</v>
      </c>
      <c r="AB595" s="228" t="str">
        <f t="shared" si="88"/>
        <v/>
      </c>
    </row>
    <row r="596" spans="1:28" s="227" customFormat="1" ht="20.399999999999999">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86"/>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87"/>
        <v>0</v>
      </c>
      <c r="AB596" s="228" t="str">
        <f t="shared" si="88"/>
        <v/>
      </c>
    </row>
    <row r="597" spans="1:28" s="227" customFormat="1" ht="20.399999999999999">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86"/>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87"/>
        <v>0</v>
      </c>
      <c r="AB597" s="228" t="str">
        <f t="shared" si="88"/>
        <v/>
      </c>
    </row>
    <row r="598" spans="1:28" s="227" customFormat="1" ht="20.399999999999999">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86"/>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87"/>
        <v>0</v>
      </c>
      <c r="AB598" s="228" t="str">
        <f t="shared" si="88"/>
        <v/>
      </c>
    </row>
    <row r="599" spans="1:28" s="227" customFormat="1" ht="20.399999999999999">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86"/>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87"/>
        <v>0</v>
      </c>
      <c r="AB599" s="228" t="str">
        <f t="shared" si="88"/>
        <v/>
      </c>
    </row>
    <row r="600" spans="1:28" s="227" customFormat="1" ht="20.399999999999999">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86"/>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87"/>
        <v>0</v>
      </c>
      <c r="AB600" s="228" t="str">
        <f t="shared" si="88"/>
        <v/>
      </c>
    </row>
    <row r="601" spans="1:28" s="227" customFormat="1" ht="20.399999999999999">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86"/>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87"/>
        <v>0</v>
      </c>
      <c r="AB601" s="228" t="str">
        <f t="shared" si="88"/>
        <v/>
      </c>
    </row>
    <row r="602" spans="1:28" s="227" customFormat="1" ht="20.399999999999999">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86"/>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87"/>
        <v>0</v>
      </c>
      <c r="AB602" s="228" t="str">
        <f t="shared" si="88"/>
        <v/>
      </c>
    </row>
    <row r="603" spans="1:28" s="227" customFormat="1" ht="20.399999999999999">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86"/>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87"/>
        <v>0</v>
      </c>
      <c r="AB603" s="228" t="str">
        <f t="shared" si="88"/>
        <v/>
      </c>
    </row>
    <row r="604" spans="1:28" s="227" customFormat="1" ht="20.399999999999999">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86"/>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87"/>
        <v>0</v>
      </c>
      <c r="AB604" s="228" t="str">
        <f t="shared" si="88"/>
        <v/>
      </c>
    </row>
    <row r="605" spans="1:28" s="227" customFormat="1" ht="20.399999999999999">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86"/>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87"/>
        <v>0</v>
      </c>
      <c r="AB605" s="228" t="str">
        <f t="shared" si="88"/>
        <v/>
      </c>
    </row>
    <row r="606" spans="1:28" s="227" customFormat="1" ht="20.399999999999999">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86"/>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87"/>
        <v>0</v>
      </c>
      <c r="AB606" s="228" t="str">
        <f t="shared" si="88"/>
        <v/>
      </c>
    </row>
    <row r="607" spans="1:28" s="227" customFormat="1" ht="20.399999999999999">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86"/>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87"/>
        <v>0</v>
      </c>
      <c r="AB607" s="228" t="str">
        <f t="shared" si="88"/>
        <v/>
      </c>
    </row>
    <row r="608" spans="1:28" s="227" customFormat="1" ht="20.399999999999999">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86"/>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87"/>
        <v>0</v>
      </c>
      <c r="AB608" s="228" t="str">
        <f t="shared" si="88"/>
        <v/>
      </c>
    </row>
    <row r="609" spans="1:28" s="227" customFormat="1" ht="20.399999999999999">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86"/>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87"/>
        <v>0</v>
      </c>
      <c r="AB609" s="228" t="str">
        <f t="shared" si="88"/>
        <v/>
      </c>
    </row>
    <row r="610" spans="1:28" s="227" customFormat="1" ht="20.399999999999999">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86"/>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87"/>
        <v>0</v>
      </c>
      <c r="AB610" s="228" t="str">
        <f t="shared" si="88"/>
        <v/>
      </c>
    </row>
    <row r="611" spans="1:28" s="227" customFormat="1" ht="20.399999999999999">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86"/>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87"/>
        <v>0</v>
      </c>
      <c r="AB611" s="228" t="str">
        <f t="shared" si="88"/>
        <v/>
      </c>
    </row>
    <row r="612" spans="1:28" s="227" customFormat="1" ht="20.399999999999999">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86"/>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87"/>
        <v>0</v>
      </c>
      <c r="AB612" s="228" t="str">
        <f t="shared" si="88"/>
        <v/>
      </c>
    </row>
    <row r="613" spans="1:28" s="227" customFormat="1" ht="20.399999999999999">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86"/>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87"/>
        <v>0</v>
      </c>
      <c r="AB613" s="228" t="str">
        <f t="shared" si="88"/>
        <v/>
      </c>
    </row>
    <row r="614" spans="1:28" s="227" customFormat="1" ht="20.399999999999999">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86"/>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87"/>
        <v>0</v>
      </c>
      <c r="AB614" s="228" t="str">
        <f t="shared" si="88"/>
        <v/>
      </c>
    </row>
    <row r="615" spans="1:28" s="227" customFormat="1" ht="20.399999999999999">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ca="1" si="86"/>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ca="1" si="87"/>
        <v>0</v>
      </c>
      <c r="AB615" s="228" t="str">
        <f t="shared" si="88"/>
        <v/>
      </c>
    </row>
    <row r="616" spans="1:28" s="227" customFormat="1" ht="20.399999999999999">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ca="1" si="86"/>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ca="1" si="87"/>
        <v>0</v>
      </c>
      <c r="AB616" s="228" t="str">
        <f t="shared" si="88"/>
        <v/>
      </c>
    </row>
    <row r="617" spans="1:28" s="227" customFormat="1" ht="20.399999999999999">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86"/>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87"/>
        <v>0</v>
      </c>
      <c r="AB617" s="228" t="str">
        <f t="shared" si="88"/>
        <v/>
      </c>
    </row>
    <row r="618" spans="1:28" s="227" customFormat="1" ht="20.399999999999999">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86"/>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87"/>
        <v>0</v>
      </c>
      <c r="AB618" s="228" t="str">
        <f t="shared" si="88"/>
        <v/>
      </c>
    </row>
    <row r="619" spans="1:28" s="227" customFormat="1" ht="20.399999999999999">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ca="1" si="86"/>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ca="1" si="87"/>
        <v>0</v>
      </c>
      <c r="AB619" s="228" t="str">
        <f t="shared" si="88"/>
        <v/>
      </c>
    </row>
    <row r="620" spans="1:28" s="227" customFormat="1" ht="20.399999999999999">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ca="1" si="86"/>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ca="1" si="87"/>
        <v>0</v>
      </c>
      <c r="AB620" s="228" t="str">
        <f t="shared" si="88"/>
        <v/>
      </c>
    </row>
    <row r="621" spans="1:28" s="227" customFormat="1" ht="20.399999999999999">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86"/>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87"/>
        <v>0</v>
      </c>
      <c r="AB621" s="228" t="str">
        <f t="shared" si="88"/>
        <v/>
      </c>
    </row>
    <row r="622" spans="1:28" s="227" customFormat="1" ht="20.399999999999999">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86"/>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87"/>
        <v>0</v>
      </c>
      <c r="AB622" s="228" t="str">
        <f t="shared" si="88"/>
        <v/>
      </c>
    </row>
    <row r="623" spans="1:28" s="227" customFormat="1" ht="20.399999999999999">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86"/>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87"/>
        <v>0</v>
      </c>
      <c r="AB623" s="228" t="str">
        <f t="shared" si="88"/>
        <v/>
      </c>
    </row>
    <row r="624" spans="1:28" s="227" customFormat="1" ht="20.399999999999999">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86"/>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87"/>
        <v>0</v>
      </c>
      <c r="AB624" s="228" t="str">
        <f t="shared" si="88"/>
        <v/>
      </c>
    </row>
    <row r="625" spans="1:28" s="227" customFormat="1" ht="20.399999999999999">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86"/>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87"/>
        <v>0</v>
      </c>
      <c r="AB625" s="228" t="str">
        <f t="shared" si="88"/>
        <v/>
      </c>
    </row>
    <row r="626" spans="1:28" s="227" customFormat="1" ht="20.399999999999999">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86"/>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87"/>
        <v>0</v>
      </c>
      <c r="AB626" s="228" t="str">
        <f t="shared" si="88"/>
        <v/>
      </c>
    </row>
    <row r="627" spans="1:28" s="227" customFormat="1" ht="20.399999999999999">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86"/>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87"/>
        <v>0</v>
      </c>
      <c r="AB627" s="228" t="str">
        <f t="shared" si="88"/>
        <v/>
      </c>
    </row>
    <row r="628" spans="1:28" s="227" customFormat="1" ht="20.399999999999999">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86"/>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87"/>
        <v>0</v>
      </c>
      <c r="AB628" s="228" t="str">
        <f t="shared" si="88"/>
        <v/>
      </c>
    </row>
    <row r="629" spans="1:28" s="227" customFormat="1" ht="20.399999999999999">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86"/>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87"/>
        <v>0</v>
      </c>
      <c r="AB629" s="228" t="str">
        <f t="shared" si="88"/>
        <v/>
      </c>
    </row>
    <row r="630" spans="1:28" s="227" customFormat="1" ht="20.399999999999999">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86"/>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87"/>
        <v>0</v>
      </c>
      <c r="AB630" s="228" t="str">
        <f t="shared" si="88"/>
        <v/>
      </c>
    </row>
    <row r="631" spans="1:28" s="227" customFormat="1" ht="20.399999999999999">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86"/>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87"/>
        <v>0</v>
      </c>
      <c r="AB631" s="228" t="str">
        <f t="shared" si="88"/>
        <v/>
      </c>
    </row>
    <row r="632" spans="1:28" s="227" customFormat="1" ht="20.399999999999999">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ca="1" si="86"/>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ca="1" si="87"/>
        <v>0</v>
      </c>
      <c r="AB632" s="228" t="str">
        <f t="shared" si="88"/>
        <v/>
      </c>
    </row>
    <row r="633" spans="1:28" s="227" customFormat="1" ht="20.399999999999999">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ca="1" si="86"/>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ca="1" si="87"/>
        <v>0</v>
      </c>
      <c r="AB633" s="228" t="str">
        <f t="shared" si="88"/>
        <v/>
      </c>
    </row>
    <row r="634" spans="1:28" s="227" customFormat="1" ht="20.399999999999999">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86"/>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87"/>
        <v>0</v>
      </c>
      <c r="AB634" s="228" t="str">
        <f t="shared" si="88"/>
        <v/>
      </c>
    </row>
    <row r="635" spans="1:28" s="227" customFormat="1" ht="20.399999999999999">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ref="S635" ca="1" si="89">IF(B635="","",IF(ISERROR(MATCH($E635,CL,0)),"Unknown",INDIRECT("'C'!$A$"&amp;MATCH($E635,CL,0)+1)))</f>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ref="X635" ca="1" si="90">IF(AND(C635="Smelter not listed",OR(LEN(D635)=0,LEN(E635)=0)),1,0)</f>
        <v>0</v>
      </c>
      <c r="AB635" s="228" t="str">
        <f t="shared" ref="AB635" si="91">B635&amp;C635</f>
        <v/>
      </c>
    </row>
    <row r="636" spans="1:28" s="227" customFormat="1" ht="20.399999999999999">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ref="S636:S667" ca="1" si="92">IF(B636="","",IF(ISERROR(MATCH($E636,CL,0)),"Unknown",INDIRECT("'C'!$A$"&amp;MATCH($E636,CL,0)+1)))</f>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ref="X636:X667" ca="1" si="93">IF(AND(C636="Smelter not listed",OR(LEN(D636)=0,LEN(E636)=0)),1,0)</f>
        <v>0</v>
      </c>
      <c r="AB636" s="228" t="str">
        <f t="shared" ref="AB636:AB667" si="94">B636&amp;C636</f>
        <v/>
      </c>
    </row>
    <row r="637" spans="1:28" s="227" customFormat="1" ht="20.399999999999999">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2"/>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93"/>
        <v>0</v>
      </c>
      <c r="AB637" s="228" t="str">
        <f t="shared" si="94"/>
        <v/>
      </c>
    </row>
    <row r="638" spans="1:28" s="227" customFormat="1" ht="20.399999999999999">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2"/>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93"/>
        <v>0</v>
      </c>
      <c r="AB638" s="228" t="str">
        <f t="shared" si="94"/>
        <v/>
      </c>
    </row>
    <row r="639" spans="1:28" s="227" customFormat="1" ht="20.399999999999999">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2"/>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93"/>
        <v>0</v>
      </c>
      <c r="AB639" s="228" t="str">
        <f t="shared" si="94"/>
        <v/>
      </c>
    </row>
    <row r="640" spans="1:28" s="227" customFormat="1" ht="20.399999999999999">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2"/>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93"/>
        <v>0</v>
      </c>
      <c r="AB640" s="228" t="str">
        <f t="shared" si="94"/>
        <v/>
      </c>
    </row>
    <row r="641" spans="1:28" s="227" customFormat="1" ht="20.399999999999999">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2"/>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93"/>
        <v>0</v>
      </c>
      <c r="AB641" s="228" t="str">
        <f t="shared" si="94"/>
        <v/>
      </c>
    </row>
    <row r="642" spans="1:28" s="227" customFormat="1" ht="20.399999999999999">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2"/>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93"/>
        <v>0</v>
      </c>
      <c r="AB642" s="228" t="str">
        <f t="shared" si="94"/>
        <v/>
      </c>
    </row>
    <row r="643" spans="1:28" s="227" customFormat="1" ht="20.399999999999999">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2"/>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93"/>
        <v>0</v>
      </c>
      <c r="AB643" s="228" t="str">
        <f t="shared" si="94"/>
        <v/>
      </c>
    </row>
    <row r="644" spans="1:28" s="227" customFormat="1" ht="20.399999999999999">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2"/>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93"/>
        <v>0</v>
      </c>
      <c r="AB644" s="228" t="str">
        <f t="shared" si="94"/>
        <v/>
      </c>
    </row>
    <row r="645" spans="1:28" s="227" customFormat="1" ht="20.399999999999999">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2"/>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93"/>
        <v>0</v>
      </c>
      <c r="AB645" s="228" t="str">
        <f t="shared" si="94"/>
        <v/>
      </c>
    </row>
    <row r="646" spans="1:28" s="227" customFormat="1" ht="20.399999999999999">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2"/>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93"/>
        <v>0</v>
      </c>
      <c r="AB646" s="228" t="str">
        <f t="shared" si="94"/>
        <v/>
      </c>
    </row>
    <row r="647" spans="1:28" s="227" customFormat="1" ht="20.399999999999999">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2"/>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93"/>
        <v>0</v>
      </c>
      <c r="AB647" s="228" t="str">
        <f t="shared" si="94"/>
        <v/>
      </c>
    </row>
    <row r="648" spans="1:28" s="227" customFormat="1" ht="20.399999999999999">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ca="1" si="92"/>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ca="1" si="93"/>
        <v>0</v>
      </c>
      <c r="AB648" s="228" t="str">
        <f t="shared" si="94"/>
        <v/>
      </c>
    </row>
    <row r="649" spans="1:28" s="227" customFormat="1" ht="20.399999999999999">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2"/>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93"/>
        <v>0</v>
      </c>
      <c r="AB649" s="228" t="str">
        <f t="shared" si="94"/>
        <v/>
      </c>
    </row>
    <row r="650" spans="1:28" s="227" customFormat="1" ht="20.399999999999999">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2"/>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93"/>
        <v>0</v>
      </c>
      <c r="AB650" s="228" t="str">
        <f t="shared" si="94"/>
        <v/>
      </c>
    </row>
    <row r="651" spans="1:28" s="227" customFormat="1" ht="20.399999999999999">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2"/>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93"/>
        <v>0</v>
      </c>
      <c r="AB651" s="228" t="str">
        <f t="shared" si="94"/>
        <v/>
      </c>
    </row>
    <row r="652" spans="1:28" s="227" customFormat="1" ht="20.399999999999999">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ca="1" si="92"/>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ca="1" si="93"/>
        <v>0</v>
      </c>
      <c r="AB652" s="228" t="str">
        <f t="shared" si="94"/>
        <v/>
      </c>
    </row>
    <row r="653" spans="1:28" s="227" customFormat="1" ht="20.399999999999999">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92"/>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93"/>
        <v>0</v>
      </c>
      <c r="AB653" s="228" t="str">
        <f t="shared" si="94"/>
        <v/>
      </c>
    </row>
    <row r="654" spans="1:28" s="227" customFormat="1" ht="20.399999999999999">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92"/>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93"/>
        <v>0</v>
      </c>
      <c r="AB654" s="228" t="str">
        <f t="shared" si="94"/>
        <v/>
      </c>
    </row>
    <row r="655" spans="1:28" s="227" customFormat="1" ht="20.399999999999999">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92"/>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93"/>
        <v>0</v>
      </c>
      <c r="AB655" s="228" t="str">
        <f t="shared" si="94"/>
        <v/>
      </c>
    </row>
    <row r="656" spans="1:28" s="227" customFormat="1" ht="20.399999999999999">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92"/>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93"/>
        <v>0</v>
      </c>
      <c r="AB656" s="228" t="str">
        <f t="shared" si="94"/>
        <v/>
      </c>
    </row>
    <row r="657" spans="1:28" s="227" customFormat="1" ht="20.399999999999999">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92"/>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93"/>
        <v>0</v>
      </c>
      <c r="AB657" s="228" t="str">
        <f t="shared" si="94"/>
        <v/>
      </c>
    </row>
    <row r="658" spans="1:28" s="227" customFormat="1" ht="20.399999999999999">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92"/>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93"/>
        <v>0</v>
      </c>
      <c r="AB658" s="228" t="str">
        <f t="shared" si="94"/>
        <v/>
      </c>
    </row>
    <row r="659" spans="1:28" s="227" customFormat="1" ht="20.399999999999999">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92"/>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93"/>
        <v>0</v>
      </c>
      <c r="AB659" s="228" t="str">
        <f t="shared" si="94"/>
        <v/>
      </c>
    </row>
    <row r="660" spans="1:28" s="227" customFormat="1" ht="20.399999999999999">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92"/>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93"/>
        <v>0</v>
      </c>
      <c r="AB660" s="228" t="str">
        <f t="shared" si="94"/>
        <v/>
      </c>
    </row>
    <row r="661" spans="1:28" s="227" customFormat="1" ht="20.399999999999999">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92"/>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93"/>
        <v>0</v>
      </c>
      <c r="AB661" s="228" t="str">
        <f t="shared" si="94"/>
        <v/>
      </c>
    </row>
    <row r="662" spans="1:28" s="227" customFormat="1" ht="20.399999999999999">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92"/>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93"/>
        <v>0</v>
      </c>
      <c r="AB662" s="228" t="str">
        <f t="shared" si="94"/>
        <v/>
      </c>
    </row>
    <row r="663" spans="1:28" s="227" customFormat="1" ht="20.399999999999999">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92"/>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93"/>
        <v>0</v>
      </c>
      <c r="AB663" s="228" t="str">
        <f t="shared" si="94"/>
        <v/>
      </c>
    </row>
    <row r="664" spans="1:28" s="227" customFormat="1" ht="20.399999999999999">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92"/>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93"/>
        <v>0</v>
      </c>
      <c r="AB664" s="228" t="str">
        <f t="shared" si="94"/>
        <v/>
      </c>
    </row>
    <row r="665" spans="1:28" s="227" customFormat="1" ht="20.399999999999999">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ca="1" si="92"/>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ca="1" si="93"/>
        <v>0</v>
      </c>
      <c r="AB665" s="228" t="str">
        <f t="shared" si="94"/>
        <v/>
      </c>
    </row>
    <row r="666" spans="1:28" s="227" customFormat="1" ht="20.399999999999999">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92"/>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93"/>
        <v>0</v>
      </c>
      <c r="AB666" s="228" t="str">
        <f t="shared" si="94"/>
        <v/>
      </c>
    </row>
    <row r="667" spans="1:28" s="227" customFormat="1" ht="20.399999999999999">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92"/>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93"/>
        <v>0</v>
      </c>
      <c r="AB667" s="228" t="str">
        <f t="shared" si="94"/>
        <v/>
      </c>
    </row>
    <row r="668" spans="1:28" s="227" customFormat="1" ht="20.399999999999999">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ref="S668:S698" ca="1" si="95">IF(B668="","",IF(ISERROR(MATCH($E668,CL,0)),"Unknown",INDIRECT("'C'!$A$"&amp;MATCH($E668,CL,0)+1)))</f>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ref="X668:X698" ca="1" si="96">IF(AND(C668="Smelter not listed",OR(LEN(D668)=0,LEN(E668)=0)),1,0)</f>
        <v>0</v>
      </c>
      <c r="AB668" s="228" t="str">
        <f t="shared" ref="AB668:AB698" si="97">B668&amp;C668</f>
        <v/>
      </c>
    </row>
    <row r="669" spans="1:28" s="227" customFormat="1" ht="20.399999999999999">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95"/>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96"/>
        <v>0</v>
      </c>
      <c r="AB669" s="228" t="str">
        <f t="shared" si="97"/>
        <v/>
      </c>
    </row>
    <row r="670" spans="1:28" s="227" customFormat="1" ht="20.399999999999999">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95"/>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96"/>
        <v>0</v>
      </c>
      <c r="AB670" s="228" t="str">
        <f t="shared" si="97"/>
        <v/>
      </c>
    </row>
    <row r="671" spans="1:28" s="227" customFormat="1" ht="20.399999999999999">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95"/>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96"/>
        <v>0</v>
      </c>
      <c r="AB671" s="228" t="str">
        <f t="shared" si="97"/>
        <v/>
      </c>
    </row>
    <row r="672" spans="1:28" s="227" customFormat="1" ht="20.399999999999999">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95"/>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96"/>
        <v>0</v>
      </c>
      <c r="AB672" s="228" t="str">
        <f t="shared" si="97"/>
        <v/>
      </c>
    </row>
    <row r="673" spans="1:28" s="227" customFormat="1" ht="20.399999999999999">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95"/>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96"/>
        <v>0</v>
      </c>
      <c r="AB673" s="228" t="str">
        <f t="shared" si="97"/>
        <v/>
      </c>
    </row>
    <row r="674" spans="1:28" s="227" customFormat="1" ht="20.399999999999999">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95"/>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96"/>
        <v>0</v>
      </c>
      <c r="AB674" s="228" t="str">
        <f t="shared" si="97"/>
        <v/>
      </c>
    </row>
    <row r="675" spans="1:28" s="227" customFormat="1" ht="20.399999999999999">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95"/>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96"/>
        <v>0</v>
      </c>
      <c r="AB675" s="228" t="str">
        <f t="shared" si="97"/>
        <v/>
      </c>
    </row>
    <row r="676" spans="1:28" s="227" customFormat="1" ht="20.399999999999999">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95"/>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96"/>
        <v>0</v>
      </c>
      <c r="AB676" s="228" t="str">
        <f t="shared" si="97"/>
        <v/>
      </c>
    </row>
    <row r="677" spans="1:28" s="227" customFormat="1" ht="20.399999999999999">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95"/>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96"/>
        <v>0</v>
      </c>
      <c r="AB677" s="228" t="str">
        <f t="shared" si="97"/>
        <v/>
      </c>
    </row>
    <row r="678" spans="1:28" s="227" customFormat="1" ht="20.399999999999999">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95"/>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96"/>
        <v>0</v>
      </c>
      <c r="AB678" s="228" t="str">
        <f t="shared" si="97"/>
        <v/>
      </c>
    </row>
    <row r="679" spans="1:28" s="227" customFormat="1" ht="20.399999999999999">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ca="1" si="95"/>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ca="1" si="96"/>
        <v>0</v>
      </c>
      <c r="AB679" s="228" t="str">
        <f t="shared" si="97"/>
        <v/>
      </c>
    </row>
    <row r="680" spans="1:28" s="227" customFormat="1" ht="20.399999999999999">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ca="1" si="95"/>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ca="1" si="96"/>
        <v>0</v>
      </c>
      <c r="AB680" s="228" t="str">
        <f t="shared" si="97"/>
        <v/>
      </c>
    </row>
    <row r="681" spans="1:28" s="227" customFormat="1" ht="20.399999999999999">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95"/>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96"/>
        <v>0</v>
      </c>
      <c r="AB681" s="228" t="str">
        <f t="shared" si="97"/>
        <v/>
      </c>
    </row>
    <row r="682" spans="1:28" s="227" customFormat="1" ht="20.399999999999999">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95"/>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96"/>
        <v>0</v>
      </c>
      <c r="AB682" s="228" t="str">
        <f t="shared" si="97"/>
        <v/>
      </c>
    </row>
    <row r="683" spans="1:28" s="227" customFormat="1" ht="20.399999999999999">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ca="1" si="95"/>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ca="1" si="96"/>
        <v>0</v>
      </c>
      <c r="AB683" s="228" t="str">
        <f t="shared" si="97"/>
        <v/>
      </c>
    </row>
    <row r="684" spans="1:28" s="227" customFormat="1" ht="20.399999999999999">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ca="1" si="95"/>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ca="1" si="96"/>
        <v>0</v>
      </c>
      <c r="AB684" s="228" t="str">
        <f t="shared" si="97"/>
        <v/>
      </c>
    </row>
    <row r="685" spans="1:28" s="227" customFormat="1" ht="20.399999999999999">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95"/>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96"/>
        <v>0</v>
      </c>
      <c r="AB685" s="228" t="str">
        <f t="shared" si="97"/>
        <v/>
      </c>
    </row>
    <row r="686" spans="1:28" s="227" customFormat="1" ht="20.399999999999999">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95"/>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96"/>
        <v>0</v>
      </c>
      <c r="AB686" s="228" t="str">
        <f t="shared" si="97"/>
        <v/>
      </c>
    </row>
    <row r="687" spans="1:28" s="227" customFormat="1" ht="20.399999999999999">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95"/>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96"/>
        <v>0</v>
      </c>
      <c r="AB687" s="228" t="str">
        <f t="shared" si="97"/>
        <v/>
      </c>
    </row>
    <row r="688" spans="1:28" s="227" customFormat="1" ht="20.399999999999999">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95"/>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96"/>
        <v>0</v>
      </c>
      <c r="AB688" s="228" t="str">
        <f t="shared" si="97"/>
        <v/>
      </c>
    </row>
    <row r="689" spans="1:28" s="227" customFormat="1" ht="20.399999999999999">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95"/>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96"/>
        <v>0</v>
      </c>
      <c r="AB689" s="228" t="str">
        <f t="shared" si="97"/>
        <v/>
      </c>
    </row>
    <row r="690" spans="1:28" s="227" customFormat="1" ht="20.399999999999999">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95"/>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96"/>
        <v>0</v>
      </c>
      <c r="AB690" s="228" t="str">
        <f t="shared" si="97"/>
        <v/>
      </c>
    </row>
    <row r="691" spans="1:28" s="227" customFormat="1" ht="20.399999999999999">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95"/>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96"/>
        <v>0</v>
      </c>
      <c r="AB691" s="228" t="str">
        <f t="shared" si="97"/>
        <v/>
      </c>
    </row>
    <row r="692" spans="1:28" s="227" customFormat="1" ht="20.399999999999999">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95"/>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96"/>
        <v>0</v>
      </c>
      <c r="AB692" s="228" t="str">
        <f t="shared" si="97"/>
        <v/>
      </c>
    </row>
    <row r="693" spans="1:28" s="227" customFormat="1" ht="20.399999999999999">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95"/>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96"/>
        <v>0</v>
      </c>
      <c r="AB693" s="228" t="str">
        <f t="shared" si="97"/>
        <v/>
      </c>
    </row>
    <row r="694" spans="1:28" s="227" customFormat="1" ht="20.399999999999999">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95"/>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96"/>
        <v>0</v>
      </c>
      <c r="AB694" s="228" t="str">
        <f t="shared" si="97"/>
        <v/>
      </c>
    </row>
    <row r="695" spans="1:28" s="227" customFormat="1" ht="20.399999999999999">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95"/>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96"/>
        <v>0</v>
      </c>
      <c r="AB695" s="228" t="str">
        <f t="shared" si="97"/>
        <v/>
      </c>
    </row>
    <row r="696" spans="1:28" s="227" customFormat="1" ht="20.399999999999999">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ca="1" si="95"/>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ca="1" si="96"/>
        <v>0</v>
      </c>
      <c r="AB696" s="228" t="str">
        <f t="shared" si="97"/>
        <v/>
      </c>
    </row>
    <row r="697" spans="1:28" s="227" customFormat="1" ht="20.399999999999999">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ca="1" si="95"/>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ca="1" si="96"/>
        <v>0</v>
      </c>
      <c r="AB697" s="228" t="str">
        <f t="shared" si="97"/>
        <v/>
      </c>
    </row>
    <row r="698" spans="1:28" s="227" customFormat="1" ht="20.399999999999999">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95"/>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96"/>
        <v>0</v>
      </c>
      <c r="AB698" s="228" t="str">
        <f t="shared" si="97"/>
        <v/>
      </c>
    </row>
    <row r="699" spans="1:28" s="227" customFormat="1" ht="20.399999999999999">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ref="S699" ca="1" si="98">IF(B699="","",IF(ISERROR(MATCH($E699,CL,0)),"Unknown",INDIRECT("'C'!$A$"&amp;MATCH($E699,CL,0)+1)))</f>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ref="X699" ca="1" si="99">IF(AND(C699="Smelter not listed",OR(LEN(D699)=0,LEN(E699)=0)),1,0)</f>
        <v>0</v>
      </c>
      <c r="AB699" s="228" t="str">
        <f t="shared" ref="AB699" si="100">B699&amp;C699</f>
        <v/>
      </c>
    </row>
    <row r="700" spans="1:28" s="227" customFormat="1" ht="20.399999999999999">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ref="S700:S731" ca="1" si="101">IF(B700="","",IF(ISERROR(MATCH($E700,CL,0)),"Unknown",INDIRECT("'C'!$A$"&amp;MATCH($E700,CL,0)+1)))</f>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ref="X700:X731" ca="1" si="102">IF(AND(C700="Smelter not listed",OR(LEN(D700)=0,LEN(E700)=0)),1,0)</f>
        <v>0</v>
      </c>
      <c r="AB700" s="228" t="str">
        <f t="shared" ref="AB700:AB731" si="103">B700&amp;C700</f>
        <v/>
      </c>
    </row>
    <row r="701" spans="1:28" s="227" customFormat="1" ht="20.399999999999999">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1"/>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2"/>
        <v>0</v>
      </c>
      <c r="AB701" s="228" t="str">
        <f t="shared" si="103"/>
        <v/>
      </c>
    </row>
    <row r="702" spans="1:28" s="227" customFormat="1" ht="20.399999999999999">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1"/>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2"/>
        <v>0</v>
      </c>
      <c r="AB702" s="228" t="str">
        <f t="shared" si="103"/>
        <v/>
      </c>
    </row>
    <row r="703" spans="1:28" s="227" customFormat="1" ht="20.399999999999999">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1"/>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2"/>
        <v>0</v>
      </c>
      <c r="AB703" s="228" t="str">
        <f t="shared" si="103"/>
        <v/>
      </c>
    </row>
    <row r="704" spans="1:28" s="227" customFormat="1" ht="20.399999999999999">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1"/>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2"/>
        <v>0</v>
      </c>
      <c r="AB704" s="228" t="str">
        <f t="shared" si="103"/>
        <v/>
      </c>
    </row>
    <row r="705" spans="1:28" s="227" customFormat="1" ht="20.399999999999999">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1"/>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2"/>
        <v>0</v>
      </c>
      <c r="AB705" s="228" t="str">
        <f t="shared" si="103"/>
        <v/>
      </c>
    </row>
    <row r="706" spans="1:28" s="227" customFormat="1" ht="20.399999999999999">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1"/>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2"/>
        <v>0</v>
      </c>
      <c r="AB706" s="228" t="str">
        <f t="shared" si="103"/>
        <v/>
      </c>
    </row>
    <row r="707" spans="1:28" s="227" customFormat="1" ht="20.399999999999999">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1"/>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2"/>
        <v>0</v>
      </c>
      <c r="AB707" s="228" t="str">
        <f t="shared" si="103"/>
        <v/>
      </c>
    </row>
    <row r="708" spans="1:28" s="227" customFormat="1" ht="20.399999999999999">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1"/>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2"/>
        <v>0</v>
      </c>
      <c r="AB708" s="228" t="str">
        <f t="shared" si="103"/>
        <v/>
      </c>
    </row>
    <row r="709" spans="1:28" s="227" customFormat="1" ht="20.399999999999999">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1"/>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2"/>
        <v>0</v>
      </c>
      <c r="AB709" s="228" t="str">
        <f t="shared" si="103"/>
        <v/>
      </c>
    </row>
    <row r="710" spans="1:28" s="227" customFormat="1" ht="20.399999999999999">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1"/>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2"/>
        <v>0</v>
      </c>
      <c r="AB710" s="228" t="str">
        <f t="shared" si="103"/>
        <v/>
      </c>
    </row>
    <row r="711" spans="1:28" s="227" customFormat="1" ht="20.399999999999999">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1"/>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2"/>
        <v>0</v>
      </c>
      <c r="AB711" s="228" t="str">
        <f t="shared" si="103"/>
        <v/>
      </c>
    </row>
    <row r="712" spans="1:28" s="227" customFormat="1" ht="20.399999999999999">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ca="1" si="101"/>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ca="1" si="102"/>
        <v>0</v>
      </c>
      <c r="AB712" s="228" t="str">
        <f t="shared" si="103"/>
        <v/>
      </c>
    </row>
    <row r="713" spans="1:28" s="227" customFormat="1" ht="20.399999999999999">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1"/>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2"/>
        <v>0</v>
      </c>
      <c r="AB713" s="228" t="str">
        <f t="shared" si="103"/>
        <v/>
      </c>
    </row>
    <row r="714" spans="1:28" s="227" customFormat="1" ht="20.399999999999999">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1"/>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2"/>
        <v>0</v>
      </c>
      <c r="AB714" s="228" t="str">
        <f t="shared" si="103"/>
        <v/>
      </c>
    </row>
    <row r="715" spans="1:28" s="227" customFormat="1" ht="20.399999999999999">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1"/>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2"/>
        <v>0</v>
      </c>
      <c r="AB715" s="228" t="str">
        <f t="shared" si="103"/>
        <v/>
      </c>
    </row>
    <row r="716" spans="1:28" s="227" customFormat="1" ht="20.399999999999999">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ca="1" si="101"/>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ca="1" si="102"/>
        <v>0</v>
      </c>
      <c r="AB716" s="228" t="str">
        <f t="shared" si="103"/>
        <v/>
      </c>
    </row>
    <row r="717" spans="1:28" s="227" customFormat="1" ht="20.399999999999999">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01"/>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02"/>
        <v>0</v>
      </c>
      <c r="AB717" s="228" t="str">
        <f t="shared" si="103"/>
        <v/>
      </c>
    </row>
    <row r="718" spans="1:28" s="227" customFormat="1" ht="20.399999999999999">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01"/>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02"/>
        <v>0</v>
      </c>
      <c r="AB718" s="228" t="str">
        <f t="shared" si="103"/>
        <v/>
      </c>
    </row>
    <row r="719" spans="1:28" s="227" customFormat="1" ht="20.399999999999999">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01"/>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02"/>
        <v>0</v>
      </c>
      <c r="AB719" s="228" t="str">
        <f t="shared" si="103"/>
        <v/>
      </c>
    </row>
    <row r="720" spans="1:28" s="227" customFormat="1" ht="20.399999999999999">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01"/>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02"/>
        <v>0</v>
      </c>
      <c r="AB720" s="228" t="str">
        <f t="shared" si="103"/>
        <v/>
      </c>
    </row>
    <row r="721" spans="1:28" s="227" customFormat="1" ht="20.399999999999999">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01"/>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02"/>
        <v>0</v>
      </c>
      <c r="AB721" s="228" t="str">
        <f t="shared" si="103"/>
        <v/>
      </c>
    </row>
    <row r="722" spans="1:28" s="227" customFormat="1" ht="20.399999999999999">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01"/>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02"/>
        <v>0</v>
      </c>
      <c r="AB722" s="228" t="str">
        <f t="shared" si="103"/>
        <v/>
      </c>
    </row>
    <row r="723" spans="1:28" s="227" customFormat="1" ht="20.399999999999999">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01"/>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02"/>
        <v>0</v>
      </c>
      <c r="AB723" s="228" t="str">
        <f t="shared" si="103"/>
        <v/>
      </c>
    </row>
    <row r="724" spans="1:28" s="227" customFormat="1" ht="20.399999999999999">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01"/>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02"/>
        <v>0</v>
      </c>
      <c r="AB724" s="228" t="str">
        <f t="shared" si="103"/>
        <v/>
      </c>
    </row>
    <row r="725" spans="1:28" s="227" customFormat="1" ht="20.399999999999999">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01"/>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02"/>
        <v>0</v>
      </c>
      <c r="AB725" s="228" t="str">
        <f t="shared" si="103"/>
        <v/>
      </c>
    </row>
    <row r="726" spans="1:28" s="227" customFormat="1" ht="20.399999999999999">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01"/>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02"/>
        <v>0</v>
      </c>
      <c r="AB726" s="228" t="str">
        <f t="shared" si="103"/>
        <v/>
      </c>
    </row>
    <row r="727" spans="1:28" s="227" customFormat="1" ht="20.399999999999999">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01"/>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02"/>
        <v>0</v>
      </c>
      <c r="AB727" s="228" t="str">
        <f t="shared" si="103"/>
        <v/>
      </c>
    </row>
    <row r="728" spans="1:28" s="227" customFormat="1" ht="20.399999999999999">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01"/>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02"/>
        <v>0</v>
      </c>
      <c r="AB728" s="228" t="str">
        <f t="shared" si="103"/>
        <v/>
      </c>
    </row>
    <row r="729" spans="1:28" s="227" customFormat="1" ht="20.399999999999999">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ca="1" si="101"/>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ca="1" si="102"/>
        <v>0</v>
      </c>
      <c r="AB729" s="228" t="str">
        <f t="shared" si="103"/>
        <v/>
      </c>
    </row>
    <row r="730" spans="1:28" s="227" customFormat="1" ht="20.399999999999999">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01"/>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02"/>
        <v>0</v>
      </c>
      <c r="AB730" s="228" t="str">
        <f t="shared" si="103"/>
        <v/>
      </c>
    </row>
    <row r="731" spans="1:28" s="227" customFormat="1" ht="20.399999999999999">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01"/>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02"/>
        <v>0</v>
      </c>
      <c r="AB731" s="228" t="str">
        <f t="shared" si="103"/>
        <v/>
      </c>
    </row>
    <row r="732" spans="1:28" s="227" customFormat="1" ht="20.399999999999999">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ref="S732:S762" ca="1" si="104">IF(B732="","",IF(ISERROR(MATCH($E732,CL,0)),"Unknown",INDIRECT("'C'!$A$"&amp;MATCH($E732,CL,0)+1)))</f>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ref="X732:X762" ca="1" si="105">IF(AND(C732="Smelter not listed",OR(LEN(D732)=0,LEN(E732)=0)),1,0)</f>
        <v>0</v>
      </c>
      <c r="AB732" s="228" t="str">
        <f t="shared" ref="AB732:AB762" si="106">B732&amp;C732</f>
        <v/>
      </c>
    </row>
    <row r="733" spans="1:28" s="227" customFormat="1" ht="20.399999999999999">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04"/>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05"/>
        <v>0</v>
      </c>
      <c r="AB733" s="228" t="str">
        <f t="shared" si="106"/>
        <v/>
      </c>
    </row>
    <row r="734" spans="1:28" s="227" customFormat="1" ht="20.399999999999999">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04"/>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05"/>
        <v>0</v>
      </c>
      <c r="AB734" s="228" t="str">
        <f t="shared" si="106"/>
        <v/>
      </c>
    </row>
    <row r="735" spans="1:28" s="227" customFormat="1" ht="20.399999999999999">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04"/>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05"/>
        <v>0</v>
      </c>
      <c r="AB735" s="228" t="str">
        <f t="shared" si="106"/>
        <v/>
      </c>
    </row>
    <row r="736" spans="1:28" s="227" customFormat="1" ht="20.399999999999999">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04"/>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05"/>
        <v>0</v>
      </c>
      <c r="AB736" s="228" t="str">
        <f t="shared" si="106"/>
        <v/>
      </c>
    </row>
    <row r="737" spans="1:28" s="227" customFormat="1" ht="20.399999999999999">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04"/>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05"/>
        <v>0</v>
      </c>
      <c r="AB737" s="228" t="str">
        <f t="shared" si="106"/>
        <v/>
      </c>
    </row>
    <row r="738" spans="1:28" s="227" customFormat="1" ht="20.399999999999999">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04"/>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05"/>
        <v>0</v>
      </c>
      <c r="AB738" s="228" t="str">
        <f t="shared" si="106"/>
        <v/>
      </c>
    </row>
    <row r="739" spans="1:28" s="227" customFormat="1" ht="20.399999999999999">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04"/>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05"/>
        <v>0</v>
      </c>
      <c r="AB739" s="228" t="str">
        <f t="shared" si="106"/>
        <v/>
      </c>
    </row>
    <row r="740" spans="1:28" s="227" customFormat="1" ht="20.399999999999999">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04"/>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05"/>
        <v>0</v>
      </c>
      <c r="AB740" s="228" t="str">
        <f t="shared" si="106"/>
        <v/>
      </c>
    </row>
    <row r="741" spans="1:28" s="227" customFormat="1" ht="20.399999999999999">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04"/>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05"/>
        <v>0</v>
      </c>
      <c r="AB741" s="228" t="str">
        <f t="shared" si="106"/>
        <v/>
      </c>
    </row>
    <row r="742" spans="1:28" s="227" customFormat="1" ht="20.399999999999999">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04"/>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05"/>
        <v>0</v>
      </c>
      <c r="AB742" s="228" t="str">
        <f t="shared" si="106"/>
        <v/>
      </c>
    </row>
    <row r="743" spans="1:28" s="227" customFormat="1" ht="20.399999999999999">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ca="1" si="104"/>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ca="1" si="105"/>
        <v>0</v>
      </c>
      <c r="AB743" s="228" t="str">
        <f t="shared" si="106"/>
        <v/>
      </c>
    </row>
    <row r="744" spans="1:28" s="227" customFormat="1" ht="20.399999999999999">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ca="1" si="104"/>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ca="1" si="105"/>
        <v>0</v>
      </c>
      <c r="AB744" s="228" t="str">
        <f t="shared" si="106"/>
        <v/>
      </c>
    </row>
    <row r="745" spans="1:28" s="227" customFormat="1" ht="20.399999999999999">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04"/>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05"/>
        <v>0</v>
      </c>
      <c r="AB745" s="228" t="str">
        <f t="shared" si="106"/>
        <v/>
      </c>
    </row>
    <row r="746" spans="1:28" s="227" customFormat="1" ht="20.399999999999999">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04"/>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05"/>
        <v>0</v>
      </c>
      <c r="AB746" s="228" t="str">
        <f t="shared" si="106"/>
        <v/>
      </c>
    </row>
    <row r="747" spans="1:28" s="227" customFormat="1" ht="20.399999999999999">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ca="1" si="104"/>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ca="1" si="105"/>
        <v>0</v>
      </c>
      <c r="AB747" s="228" t="str">
        <f t="shared" si="106"/>
        <v/>
      </c>
    </row>
    <row r="748" spans="1:28" s="227" customFormat="1" ht="20.399999999999999">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ca="1" si="104"/>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ca="1" si="105"/>
        <v>0</v>
      </c>
      <c r="AB748" s="228" t="str">
        <f t="shared" si="106"/>
        <v/>
      </c>
    </row>
    <row r="749" spans="1:28" s="227" customFormat="1" ht="20.399999999999999">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04"/>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05"/>
        <v>0</v>
      </c>
      <c r="AB749" s="228" t="str">
        <f t="shared" si="106"/>
        <v/>
      </c>
    </row>
    <row r="750" spans="1:28" s="227" customFormat="1" ht="20.399999999999999">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04"/>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05"/>
        <v>0</v>
      </c>
      <c r="AB750" s="228" t="str">
        <f t="shared" si="106"/>
        <v/>
      </c>
    </row>
    <row r="751" spans="1:28" s="227" customFormat="1" ht="20.399999999999999">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04"/>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05"/>
        <v>0</v>
      </c>
      <c r="AB751" s="228" t="str">
        <f t="shared" si="106"/>
        <v/>
      </c>
    </row>
    <row r="752" spans="1:28" s="227" customFormat="1" ht="20.399999999999999">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04"/>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05"/>
        <v>0</v>
      </c>
      <c r="AB752" s="228" t="str">
        <f t="shared" si="106"/>
        <v/>
      </c>
    </row>
    <row r="753" spans="1:28" s="227" customFormat="1" ht="20.399999999999999">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04"/>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05"/>
        <v>0</v>
      </c>
      <c r="AB753" s="228" t="str">
        <f t="shared" si="106"/>
        <v/>
      </c>
    </row>
    <row r="754" spans="1:28" s="227" customFormat="1" ht="20.399999999999999">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04"/>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05"/>
        <v>0</v>
      </c>
      <c r="AB754" s="228" t="str">
        <f t="shared" si="106"/>
        <v/>
      </c>
    </row>
    <row r="755" spans="1:28" s="227" customFormat="1" ht="20.399999999999999">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04"/>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05"/>
        <v>0</v>
      </c>
      <c r="AB755" s="228" t="str">
        <f t="shared" si="106"/>
        <v/>
      </c>
    </row>
    <row r="756" spans="1:28" s="227" customFormat="1" ht="20.399999999999999">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04"/>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05"/>
        <v>0</v>
      </c>
      <c r="AB756" s="228" t="str">
        <f t="shared" si="106"/>
        <v/>
      </c>
    </row>
    <row r="757" spans="1:28" s="227" customFormat="1" ht="20.399999999999999">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04"/>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05"/>
        <v>0</v>
      </c>
      <c r="AB757" s="228" t="str">
        <f t="shared" si="106"/>
        <v/>
      </c>
    </row>
    <row r="758" spans="1:28" s="227" customFormat="1" ht="20.399999999999999">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04"/>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05"/>
        <v>0</v>
      </c>
      <c r="AB758" s="228" t="str">
        <f t="shared" si="106"/>
        <v/>
      </c>
    </row>
    <row r="759" spans="1:28" s="227" customFormat="1" ht="20.399999999999999">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04"/>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05"/>
        <v>0</v>
      </c>
      <c r="AB759" s="228" t="str">
        <f t="shared" si="106"/>
        <v/>
      </c>
    </row>
    <row r="760" spans="1:28" s="227" customFormat="1" ht="20.399999999999999">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ca="1" si="104"/>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ca="1" si="105"/>
        <v>0</v>
      </c>
      <c r="AB760" s="228" t="str">
        <f t="shared" si="106"/>
        <v/>
      </c>
    </row>
    <row r="761" spans="1:28" s="227" customFormat="1" ht="20.399999999999999">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ca="1" si="104"/>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ca="1" si="105"/>
        <v>0</v>
      </c>
      <c r="AB761" s="228" t="str">
        <f t="shared" si="106"/>
        <v/>
      </c>
    </row>
    <row r="762" spans="1:28" s="227" customFormat="1" ht="20.399999999999999">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04"/>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05"/>
        <v>0</v>
      </c>
      <c r="AB762" s="228" t="str">
        <f t="shared" si="106"/>
        <v/>
      </c>
    </row>
    <row r="763" spans="1:28" s="227" customFormat="1" ht="20.399999999999999">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ref="S763" ca="1" si="107">IF(B763="","",IF(ISERROR(MATCH($E763,CL,0)),"Unknown",INDIRECT("'C'!$A$"&amp;MATCH($E763,CL,0)+1)))</f>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ref="X763" ca="1" si="108">IF(AND(C763="Smelter not listed",OR(LEN(D763)=0,LEN(E763)=0)),1,0)</f>
        <v>0</v>
      </c>
      <c r="AB763" s="228" t="str">
        <f t="shared" ref="AB763" si="109">B763&amp;C763</f>
        <v/>
      </c>
    </row>
    <row r="764" spans="1:28" s="227" customFormat="1" ht="20.399999999999999">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ref="S764:S795" ca="1" si="110">IF(B764="","",IF(ISERROR(MATCH($E764,CL,0)),"Unknown",INDIRECT("'C'!$A$"&amp;MATCH($E764,CL,0)+1)))</f>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ref="X764:X795" ca="1" si="111">IF(AND(C764="Smelter not listed",OR(LEN(D764)=0,LEN(E764)=0)),1,0)</f>
        <v>0</v>
      </c>
      <c r="AB764" s="228" t="str">
        <f t="shared" ref="AB764:AB795" si="112">B764&amp;C764</f>
        <v/>
      </c>
    </row>
    <row r="765" spans="1:28" s="227" customFormat="1" ht="20.399999999999999">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0"/>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1"/>
        <v>0</v>
      </c>
      <c r="AB765" s="228" t="str">
        <f t="shared" si="112"/>
        <v/>
      </c>
    </row>
    <row r="766" spans="1:28" s="227" customFormat="1" ht="20.399999999999999">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0"/>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1"/>
        <v>0</v>
      </c>
      <c r="AB766" s="228" t="str">
        <f t="shared" si="112"/>
        <v/>
      </c>
    </row>
    <row r="767" spans="1:28" s="227" customFormat="1" ht="20.399999999999999">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0"/>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1"/>
        <v>0</v>
      </c>
      <c r="AB767" s="228" t="str">
        <f t="shared" si="112"/>
        <v/>
      </c>
    </row>
    <row r="768" spans="1:28" s="227" customFormat="1" ht="20.399999999999999">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0"/>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1"/>
        <v>0</v>
      </c>
      <c r="AB768" s="228" t="str">
        <f t="shared" si="112"/>
        <v/>
      </c>
    </row>
    <row r="769" spans="1:28" s="227" customFormat="1" ht="20.399999999999999">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0"/>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1"/>
        <v>0</v>
      </c>
      <c r="AB769" s="228" t="str">
        <f t="shared" si="112"/>
        <v/>
      </c>
    </row>
    <row r="770" spans="1:28" s="227" customFormat="1" ht="20.399999999999999">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0"/>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1"/>
        <v>0</v>
      </c>
      <c r="AB770" s="228" t="str">
        <f t="shared" si="112"/>
        <v/>
      </c>
    </row>
    <row r="771" spans="1:28" s="227" customFormat="1" ht="20.399999999999999">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0"/>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1"/>
        <v>0</v>
      </c>
      <c r="AB771" s="228" t="str">
        <f t="shared" si="112"/>
        <v/>
      </c>
    </row>
    <row r="772" spans="1:28" s="227" customFormat="1" ht="20.399999999999999">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0"/>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1"/>
        <v>0</v>
      </c>
      <c r="AB772" s="228" t="str">
        <f t="shared" si="112"/>
        <v/>
      </c>
    </row>
    <row r="773" spans="1:28" s="227" customFormat="1" ht="20.399999999999999">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0"/>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1"/>
        <v>0</v>
      </c>
      <c r="AB773" s="228" t="str">
        <f t="shared" si="112"/>
        <v/>
      </c>
    </row>
    <row r="774" spans="1:28" s="227" customFormat="1" ht="20.399999999999999">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0"/>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1"/>
        <v>0</v>
      </c>
      <c r="AB774" s="228" t="str">
        <f t="shared" si="112"/>
        <v/>
      </c>
    </row>
    <row r="775" spans="1:28" s="227" customFormat="1" ht="20.399999999999999">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0"/>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1"/>
        <v>0</v>
      </c>
      <c r="AB775" s="228" t="str">
        <f t="shared" si="112"/>
        <v/>
      </c>
    </row>
    <row r="776" spans="1:28" s="227" customFormat="1" ht="20.399999999999999">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ca="1" si="110"/>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ca="1" si="111"/>
        <v>0</v>
      </c>
      <c r="AB776" s="228" t="str">
        <f t="shared" si="112"/>
        <v/>
      </c>
    </row>
    <row r="777" spans="1:28" s="227" customFormat="1" ht="20.399999999999999">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0"/>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1"/>
        <v>0</v>
      </c>
      <c r="AB777" s="228" t="str">
        <f t="shared" si="112"/>
        <v/>
      </c>
    </row>
    <row r="778" spans="1:28" s="227" customFormat="1" ht="20.399999999999999">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0"/>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1"/>
        <v>0</v>
      </c>
      <c r="AB778" s="228" t="str">
        <f t="shared" si="112"/>
        <v/>
      </c>
    </row>
    <row r="779" spans="1:28" s="227" customFormat="1" ht="20.399999999999999">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0"/>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1"/>
        <v>0</v>
      </c>
      <c r="AB779" s="228" t="str">
        <f t="shared" si="112"/>
        <v/>
      </c>
    </row>
    <row r="780" spans="1:28" s="227" customFormat="1" ht="20.399999999999999">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ca="1" si="110"/>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ca="1" si="111"/>
        <v>0</v>
      </c>
      <c r="AB780" s="228" t="str">
        <f t="shared" si="112"/>
        <v/>
      </c>
    </row>
    <row r="781" spans="1:28" s="227" customFormat="1" ht="20.399999999999999">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10"/>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11"/>
        <v>0</v>
      </c>
      <c r="AB781" s="228" t="str">
        <f t="shared" si="112"/>
        <v/>
      </c>
    </row>
    <row r="782" spans="1:28" s="227" customFormat="1" ht="20.399999999999999">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10"/>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11"/>
        <v>0</v>
      </c>
      <c r="AB782" s="228" t="str">
        <f t="shared" si="112"/>
        <v/>
      </c>
    </row>
    <row r="783" spans="1:28" s="227" customFormat="1" ht="20.399999999999999">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10"/>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11"/>
        <v>0</v>
      </c>
      <c r="AB783" s="228" t="str">
        <f t="shared" si="112"/>
        <v/>
      </c>
    </row>
    <row r="784" spans="1:28" s="227" customFormat="1" ht="20.399999999999999">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10"/>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11"/>
        <v>0</v>
      </c>
      <c r="AB784" s="228" t="str">
        <f t="shared" si="112"/>
        <v/>
      </c>
    </row>
    <row r="785" spans="1:28" s="227" customFormat="1" ht="20.399999999999999">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10"/>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11"/>
        <v>0</v>
      </c>
      <c r="AB785" s="228" t="str">
        <f t="shared" si="112"/>
        <v/>
      </c>
    </row>
    <row r="786" spans="1:28" s="227" customFormat="1" ht="20.399999999999999">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10"/>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11"/>
        <v>0</v>
      </c>
      <c r="AB786" s="228" t="str">
        <f t="shared" si="112"/>
        <v/>
      </c>
    </row>
    <row r="787" spans="1:28" s="227" customFormat="1" ht="20.399999999999999">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10"/>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11"/>
        <v>0</v>
      </c>
      <c r="AB787" s="228" t="str">
        <f t="shared" si="112"/>
        <v/>
      </c>
    </row>
    <row r="788" spans="1:28" s="227" customFormat="1" ht="20.399999999999999">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10"/>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11"/>
        <v>0</v>
      </c>
      <c r="AB788" s="228" t="str">
        <f t="shared" si="112"/>
        <v/>
      </c>
    </row>
    <row r="789" spans="1:28" s="227" customFormat="1" ht="20.399999999999999">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10"/>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11"/>
        <v>0</v>
      </c>
      <c r="AB789" s="228" t="str">
        <f t="shared" si="112"/>
        <v/>
      </c>
    </row>
    <row r="790" spans="1:28" s="227" customFormat="1" ht="20.399999999999999">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10"/>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11"/>
        <v>0</v>
      </c>
      <c r="AB790" s="228" t="str">
        <f t="shared" si="112"/>
        <v/>
      </c>
    </row>
    <row r="791" spans="1:28" s="227" customFormat="1" ht="20.399999999999999">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10"/>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11"/>
        <v>0</v>
      </c>
      <c r="AB791" s="228" t="str">
        <f t="shared" si="112"/>
        <v/>
      </c>
    </row>
    <row r="792" spans="1:28" s="227" customFormat="1" ht="20.399999999999999">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10"/>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11"/>
        <v>0</v>
      </c>
      <c r="AB792" s="228" t="str">
        <f t="shared" si="112"/>
        <v/>
      </c>
    </row>
    <row r="793" spans="1:28" s="227" customFormat="1" ht="20.399999999999999">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ca="1" si="110"/>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ca="1" si="111"/>
        <v>0</v>
      </c>
      <c r="AB793" s="228" t="str">
        <f t="shared" si="112"/>
        <v/>
      </c>
    </row>
    <row r="794" spans="1:28" s="227" customFormat="1" ht="20.399999999999999">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10"/>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11"/>
        <v>0</v>
      </c>
      <c r="AB794" s="228" t="str">
        <f t="shared" si="112"/>
        <v/>
      </c>
    </row>
    <row r="795" spans="1:28" s="227" customFormat="1" ht="20.399999999999999">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10"/>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11"/>
        <v>0</v>
      </c>
      <c r="AB795" s="228" t="str">
        <f t="shared" si="112"/>
        <v/>
      </c>
    </row>
    <row r="796" spans="1:28" s="227" customFormat="1" ht="20.399999999999999">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ref="S796:S826" ca="1" si="113">IF(B796="","",IF(ISERROR(MATCH($E796,CL,0)),"Unknown",INDIRECT("'C'!$A$"&amp;MATCH($E796,CL,0)+1)))</f>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ref="X796:X826" ca="1" si="114">IF(AND(C796="Smelter not listed",OR(LEN(D796)=0,LEN(E796)=0)),1,0)</f>
        <v>0</v>
      </c>
      <c r="AB796" s="228" t="str">
        <f t="shared" ref="AB796:AB826" si="115">B796&amp;C796</f>
        <v/>
      </c>
    </row>
    <row r="797" spans="1:28" s="227" customFormat="1" ht="20.399999999999999">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13"/>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14"/>
        <v>0</v>
      </c>
      <c r="AB797" s="228" t="str">
        <f t="shared" si="115"/>
        <v/>
      </c>
    </row>
    <row r="798" spans="1:28" s="227" customFormat="1" ht="20.399999999999999">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13"/>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14"/>
        <v>0</v>
      </c>
      <c r="AB798" s="228" t="str">
        <f t="shared" si="115"/>
        <v/>
      </c>
    </row>
    <row r="799" spans="1:28" s="227" customFormat="1" ht="20.399999999999999">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13"/>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14"/>
        <v>0</v>
      </c>
      <c r="AB799" s="228" t="str">
        <f t="shared" si="115"/>
        <v/>
      </c>
    </row>
    <row r="800" spans="1:28" s="227" customFormat="1" ht="20.399999999999999">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13"/>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14"/>
        <v>0</v>
      </c>
      <c r="AB800" s="228" t="str">
        <f t="shared" si="115"/>
        <v/>
      </c>
    </row>
    <row r="801" spans="1:28" s="227" customFormat="1" ht="20.399999999999999">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13"/>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14"/>
        <v>0</v>
      </c>
      <c r="AB801" s="228" t="str">
        <f t="shared" si="115"/>
        <v/>
      </c>
    </row>
    <row r="802" spans="1:28" s="227" customFormat="1" ht="20.399999999999999">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13"/>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14"/>
        <v>0</v>
      </c>
      <c r="AB802" s="228" t="str">
        <f t="shared" si="115"/>
        <v/>
      </c>
    </row>
    <row r="803" spans="1:28" s="227" customFormat="1" ht="20.399999999999999">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13"/>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14"/>
        <v>0</v>
      </c>
      <c r="AB803" s="228" t="str">
        <f t="shared" si="115"/>
        <v/>
      </c>
    </row>
    <row r="804" spans="1:28" s="227" customFormat="1" ht="20.399999999999999">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13"/>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14"/>
        <v>0</v>
      </c>
      <c r="AB804" s="228" t="str">
        <f t="shared" si="115"/>
        <v/>
      </c>
    </row>
    <row r="805" spans="1:28" s="227" customFormat="1" ht="20.399999999999999">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13"/>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14"/>
        <v>0</v>
      </c>
      <c r="AB805" s="228" t="str">
        <f t="shared" si="115"/>
        <v/>
      </c>
    </row>
    <row r="806" spans="1:28" s="227" customFormat="1" ht="20.399999999999999">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13"/>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14"/>
        <v>0</v>
      </c>
      <c r="AB806" s="228" t="str">
        <f t="shared" si="115"/>
        <v/>
      </c>
    </row>
    <row r="807" spans="1:28" s="227" customFormat="1" ht="20.399999999999999">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ca="1" si="113"/>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ca="1" si="114"/>
        <v>0</v>
      </c>
      <c r="AB807" s="228" t="str">
        <f t="shared" si="115"/>
        <v/>
      </c>
    </row>
    <row r="808" spans="1:28" s="227" customFormat="1" ht="20.399999999999999">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ca="1" si="113"/>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ca="1" si="114"/>
        <v>0</v>
      </c>
      <c r="AB808" s="228" t="str">
        <f t="shared" si="115"/>
        <v/>
      </c>
    </row>
    <row r="809" spans="1:28" s="227" customFormat="1" ht="20.399999999999999">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13"/>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14"/>
        <v>0</v>
      </c>
      <c r="AB809" s="228" t="str">
        <f t="shared" si="115"/>
        <v/>
      </c>
    </row>
    <row r="810" spans="1:28" s="227" customFormat="1" ht="20.399999999999999">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13"/>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14"/>
        <v>0</v>
      </c>
      <c r="AB810" s="228" t="str">
        <f t="shared" si="115"/>
        <v/>
      </c>
    </row>
    <row r="811" spans="1:28" s="227" customFormat="1" ht="20.399999999999999">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ca="1" si="113"/>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ca="1" si="114"/>
        <v>0</v>
      </c>
      <c r="AB811" s="228" t="str">
        <f t="shared" si="115"/>
        <v/>
      </c>
    </row>
    <row r="812" spans="1:28" s="227" customFormat="1" ht="20.399999999999999">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ca="1" si="113"/>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ca="1" si="114"/>
        <v>0</v>
      </c>
      <c r="AB812" s="228" t="str">
        <f t="shared" si="115"/>
        <v/>
      </c>
    </row>
    <row r="813" spans="1:28" s="227" customFormat="1" ht="20.399999999999999">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13"/>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14"/>
        <v>0</v>
      </c>
      <c r="AB813" s="228" t="str">
        <f t="shared" si="115"/>
        <v/>
      </c>
    </row>
    <row r="814" spans="1:28" s="227" customFormat="1" ht="20.399999999999999">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13"/>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14"/>
        <v>0</v>
      </c>
      <c r="AB814" s="228" t="str">
        <f t="shared" si="115"/>
        <v/>
      </c>
    </row>
    <row r="815" spans="1:28" s="227" customFormat="1" ht="20.399999999999999">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13"/>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14"/>
        <v>0</v>
      </c>
      <c r="AB815" s="228" t="str">
        <f t="shared" si="115"/>
        <v/>
      </c>
    </row>
    <row r="816" spans="1:28" s="227" customFormat="1" ht="20.399999999999999">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13"/>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14"/>
        <v>0</v>
      </c>
      <c r="AB816" s="228" t="str">
        <f t="shared" si="115"/>
        <v/>
      </c>
    </row>
    <row r="817" spans="1:28" s="227" customFormat="1" ht="20.399999999999999">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13"/>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14"/>
        <v>0</v>
      </c>
      <c r="AB817" s="228" t="str">
        <f t="shared" si="115"/>
        <v/>
      </c>
    </row>
    <row r="818" spans="1:28" s="227" customFormat="1" ht="20.399999999999999">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13"/>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14"/>
        <v>0</v>
      </c>
      <c r="AB818" s="228" t="str">
        <f t="shared" si="115"/>
        <v/>
      </c>
    </row>
    <row r="819" spans="1:28" s="227" customFormat="1" ht="20.399999999999999">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13"/>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14"/>
        <v>0</v>
      </c>
      <c r="AB819" s="228" t="str">
        <f t="shared" si="115"/>
        <v/>
      </c>
    </row>
    <row r="820" spans="1:28" s="227" customFormat="1" ht="20.399999999999999">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13"/>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14"/>
        <v>0</v>
      </c>
      <c r="AB820" s="228" t="str">
        <f t="shared" si="115"/>
        <v/>
      </c>
    </row>
    <row r="821" spans="1:28" s="227" customFormat="1" ht="20.399999999999999">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13"/>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14"/>
        <v>0</v>
      </c>
      <c r="AB821" s="228" t="str">
        <f t="shared" si="115"/>
        <v/>
      </c>
    </row>
    <row r="822" spans="1:28" s="227" customFormat="1" ht="20.399999999999999">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13"/>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14"/>
        <v>0</v>
      </c>
      <c r="AB822" s="228" t="str">
        <f t="shared" si="115"/>
        <v/>
      </c>
    </row>
    <row r="823" spans="1:28" s="227" customFormat="1" ht="20.399999999999999">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13"/>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14"/>
        <v>0</v>
      </c>
      <c r="AB823" s="228" t="str">
        <f t="shared" si="115"/>
        <v/>
      </c>
    </row>
    <row r="824" spans="1:28" s="227" customFormat="1" ht="20.399999999999999">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ca="1" si="113"/>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ca="1" si="114"/>
        <v>0</v>
      </c>
      <c r="AB824" s="228" t="str">
        <f t="shared" si="115"/>
        <v/>
      </c>
    </row>
    <row r="825" spans="1:28" s="227" customFormat="1" ht="20.399999999999999">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ca="1" si="113"/>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ca="1" si="114"/>
        <v>0</v>
      </c>
      <c r="AB825" s="228" t="str">
        <f t="shared" si="115"/>
        <v/>
      </c>
    </row>
    <row r="826" spans="1:28" s="227" customFormat="1" ht="20.399999999999999">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13"/>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14"/>
        <v>0</v>
      </c>
      <c r="AB826" s="228" t="str">
        <f t="shared" si="115"/>
        <v/>
      </c>
    </row>
    <row r="827" spans="1:28" s="227" customFormat="1" ht="20.399999999999999">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ref="S827" ca="1" si="116">IF(B827="","",IF(ISERROR(MATCH($E827,CL,0)),"Unknown",INDIRECT("'C'!$A$"&amp;MATCH($E827,CL,0)+1)))</f>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ref="X827" ca="1" si="117">IF(AND(C827="Smelter not listed",OR(LEN(D827)=0,LEN(E827)=0)),1,0)</f>
        <v>0</v>
      </c>
      <c r="AB827" s="228" t="str">
        <f t="shared" ref="AB827" si="118">B827&amp;C827</f>
        <v/>
      </c>
    </row>
    <row r="828" spans="1:28" s="227" customFormat="1" ht="20.399999999999999">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ref="S828:S859" ca="1" si="119">IF(B828="","",IF(ISERROR(MATCH($E828,CL,0)),"Unknown",INDIRECT("'C'!$A$"&amp;MATCH($E828,CL,0)+1)))</f>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ref="X828:X859" ca="1" si="120">IF(AND(C828="Smelter not listed",OR(LEN(D828)=0,LEN(E828)=0)),1,0)</f>
        <v>0</v>
      </c>
      <c r="AB828" s="228" t="str">
        <f t="shared" ref="AB828:AB859" si="121">B828&amp;C828</f>
        <v/>
      </c>
    </row>
    <row r="829" spans="1:28" s="227" customFormat="1" ht="20.399999999999999">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19"/>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0"/>
        <v>0</v>
      </c>
      <c r="AB829" s="228" t="str">
        <f t="shared" si="121"/>
        <v/>
      </c>
    </row>
    <row r="830" spans="1:28" s="227" customFormat="1" ht="20.399999999999999">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19"/>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0"/>
        <v>0</v>
      </c>
      <c r="AB830" s="228" t="str">
        <f t="shared" si="121"/>
        <v/>
      </c>
    </row>
    <row r="831" spans="1:28" s="227" customFormat="1" ht="20.399999999999999">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19"/>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0"/>
        <v>0</v>
      </c>
      <c r="AB831" s="228" t="str">
        <f t="shared" si="121"/>
        <v/>
      </c>
    </row>
    <row r="832" spans="1:28" s="227" customFormat="1" ht="20.399999999999999">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19"/>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0"/>
        <v>0</v>
      </c>
      <c r="AB832" s="228" t="str">
        <f t="shared" si="121"/>
        <v/>
      </c>
    </row>
    <row r="833" spans="1:28" s="227" customFormat="1" ht="20.399999999999999">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19"/>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0"/>
        <v>0</v>
      </c>
      <c r="AB833" s="228" t="str">
        <f t="shared" si="121"/>
        <v/>
      </c>
    </row>
    <row r="834" spans="1:28" s="227" customFormat="1" ht="20.399999999999999">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19"/>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0"/>
        <v>0</v>
      </c>
      <c r="AB834" s="228" t="str">
        <f t="shared" si="121"/>
        <v/>
      </c>
    </row>
    <row r="835" spans="1:28" s="227" customFormat="1" ht="20.399999999999999">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19"/>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0"/>
        <v>0</v>
      </c>
      <c r="AB835" s="228" t="str">
        <f t="shared" si="121"/>
        <v/>
      </c>
    </row>
    <row r="836" spans="1:28" s="227" customFormat="1" ht="20.399999999999999">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19"/>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0"/>
        <v>0</v>
      </c>
      <c r="AB836" s="228" t="str">
        <f t="shared" si="121"/>
        <v/>
      </c>
    </row>
    <row r="837" spans="1:28" s="227" customFormat="1" ht="20.399999999999999">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19"/>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0"/>
        <v>0</v>
      </c>
      <c r="AB837" s="228" t="str">
        <f t="shared" si="121"/>
        <v/>
      </c>
    </row>
    <row r="838" spans="1:28" s="227" customFormat="1" ht="20.399999999999999">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19"/>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0"/>
        <v>0</v>
      </c>
      <c r="AB838" s="228" t="str">
        <f t="shared" si="121"/>
        <v/>
      </c>
    </row>
    <row r="839" spans="1:28" s="227" customFormat="1" ht="20.399999999999999">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19"/>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0"/>
        <v>0</v>
      </c>
      <c r="AB839" s="228" t="str">
        <f t="shared" si="121"/>
        <v/>
      </c>
    </row>
    <row r="840" spans="1:28" s="227" customFormat="1" ht="20.399999999999999">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ca="1" si="119"/>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ca="1" si="120"/>
        <v>0</v>
      </c>
      <c r="AB840" s="228" t="str">
        <f t="shared" si="121"/>
        <v/>
      </c>
    </row>
    <row r="841" spans="1:28" s="227" customFormat="1" ht="20.399999999999999">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19"/>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0"/>
        <v>0</v>
      </c>
      <c r="AB841" s="228" t="str">
        <f t="shared" si="121"/>
        <v/>
      </c>
    </row>
    <row r="842" spans="1:28" s="227" customFormat="1" ht="20.399999999999999">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19"/>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0"/>
        <v>0</v>
      </c>
      <c r="AB842" s="228" t="str">
        <f t="shared" si="121"/>
        <v/>
      </c>
    </row>
    <row r="843" spans="1:28" s="227" customFormat="1" ht="20.399999999999999">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19"/>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0"/>
        <v>0</v>
      </c>
      <c r="AB843" s="228" t="str">
        <f t="shared" si="121"/>
        <v/>
      </c>
    </row>
    <row r="844" spans="1:28" s="227" customFormat="1" ht="20.399999999999999">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ca="1" si="119"/>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ca="1" si="120"/>
        <v>0</v>
      </c>
      <c r="AB844" s="228" t="str">
        <f t="shared" si="121"/>
        <v/>
      </c>
    </row>
    <row r="845" spans="1:28" s="227" customFormat="1" ht="20.399999999999999">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19"/>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20"/>
        <v>0</v>
      </c>
      <c r="AB845" s="228" t="str">
        <f t="shared" si="121"/>
        <v/>
      </c>
    </row>
    <row r="846" spans="1:28" s="227" customFormat="1" ht="20.399999999999999">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19"/>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20"/>
        <v>0</v>
      </c>
      <c r="AB846" s="228" t="str">
        <f t="shared" si="121"/>
        <v/>
      </c>
    </row>
    <row r="847" spans="1:28" s="227" customFormat="1" ht="20.399999999999999">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19"/>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20"/>
        <v>0</v>
      </c>
      <c r="AB847" s="228" t="str">
        <f t="shared" si="121"/>
        <v/>
      </c>
    </row>
    <row r="848" spans="1:28" s="227" customFormat="1" ht="20.399999999999999">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19"/>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20"/>
        <v>0</v>
      </c>
      <c r="AB848" s="228" t="str">
        <f t="shared" si="121"/>
        <v/>
      </c>
    </row>
    <row r="849" spans="1:28" s="227" customFormat="1" ht="20.399999999999999">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19"/>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20"/>
        <v>0</v>
      </c>
      <c r="AB849" s="228" t="str">
        <f t="shared" si="121"/>
        <v/>
      </c>
    </row>
    <row r="850" spans="1:28" s="227" customFormat="1" ht="20.399999999999999">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19"/>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20"/>
        <v>0</v>
      </c>
      <c r="AB850" s="228" t="str">
        <f t="shared" si="121"/>
        <v/>
      </c>
    </row>
    <row r="851" spans="1:28" s="227" customFormat="1" ht="20.399999999999999">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19"/>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20"/>
        <v>0</v>
      </c>
      <c r="AB851" s="228" t="str">
        <f t="shared" si="121"/>
        <v/>
      </c>
    </row>
    <row r="852" spans="1:28" s="227" customFormat="1" ht="20.399999999999999">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19"/>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20"/>
        <v>0</v>
      </c>
      <c r="AB852" s="228" t="str">
        <f t="shared" si="121"/>
        <v/>
      </c>
    </row>
    <row r="853" spans="1:28" s="227" customFormat="1" ht="20.399999999999999">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19"/>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20"/>
        <v>0</v>
      </c>
      <c r="AB853" s="228" t="str">
        <f t="shared" si="121"/>
        <v/>
      </c>
    </row>
    <row r="854" spans="1:28" s="227" customFormat="1" ht="20.399999999999999">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19"/>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20"/>
        <v>0</v>
      </c>
      <c r="AB854" s="228" t="str">
        <f t="shared" si="121"/>
        <v/>
      </c>
    </row>
    <row r="855" spans="1:28" s="227" customFormat="1" ht="20.399999999999999">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19"/>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20"/>
        <v>0</v>
      </c>
      <c r="AB855" s="228" t="str">
        <f t="shared" si="121"/>
        <v/>
      </c>
    </row>
    <row r="856" spans="1:28" s="227" customFormat="1" ht="20.399999999999999">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19"/>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20"/>
        <v>0</v>
      </c>
      <c r="AB856" s="228" t="str">
        <f t="shared" si="121"/>
        <v/>
      </c>
    </row>
    <row r="857" spans="1:28" s="227" customFormat="1" ht="20.399999999999999">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ca="1" si="119"/>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ca="1" si="120"/>
        <v>0</v>
      </c>
      <c r="AB857" s="228" t="str">
        <f t="shared" si="121"/>
        <v/>
      </c>
    </row>
    <row r="858" spans="1:28" s="227" customFormat="1" ht="20.399999999999999">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19"/>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20"/>
        <v>0</v>
      </c>
      <c r="AB858" s="228" t="str">
        <f t="shared" si="121"/>
        <v/>
      </c>
    </row>
    <row r="859" spans="1:28" s="227" customFormat="1" ht="20.399999999999999">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19"/>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20"/>
        <v>0</v>
      </c>
      <c r="AB859" s="228" t="str">
        <f t="shared" si="121"/>
        <v/>
      </c>
    </row>
    <row r="860" spans="1:28" s="227" customFormat="1" ht="20.399999999999999">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ref="S860:S890" ca="1" si="122">IF(B860="","",IF(ISERROR(MATCH($E860,CL,0)),"Unknown",INDIRECT("'C'!$A$"&amp;MATCH($E860,CL,0)+1)))</f>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ref="X860:X890" ca="1" si="123">IF(AND(C860="Smelter not listed",OR(LEN(D860)=0,LEN(E860)=0)),1,0)</f>
        <v>0</v>
      </c>
      <c r="AB860" s="228" t="str">
        <f t="shared" ref="AB860:AB890" si="124">B860&amp;C860</f>
        <v/>
      </c>
    </row>
    <row r="861" spans="1:28" s="227" customFormat="1" ht="20.399999999999999">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2"/>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23"/>
        <v>0</v>
      </c>
      <c r="AB861" s="228" t="str">
        <f t="shared" si="124"/>
        <v/>
      </c>
    </row>
    <row r="862" spans="1:28" s="227" customFormat="1" ht="20.399999999999999">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2"/>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23"/>
        <v>0</v>
      </c>
      <c r="AB862" s="228" t="str">
        <f t="shared" si="124"/>
        <v/>
      </c>
    </row>
    <row r="863" spans="1:28" s="227" customFormat="1" ht="20.399999999999999">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2"/>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23"/>
        <v>0</v>
      </c>
      <c r="AB863" s="228" t="str">
        <f t="shared" si="124"/>
        <v/>
      </c>
    </row>
    <row r="864" spans="1:28" s="227" customFormat="1" ht="20.399999999999999">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2"/>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23"/>
        <v>0</v>
      </c>
      <c r="AB864" s="228" t="str">
        <f t="shared" si="124"/>
        <v/>
      </c>
    </row>
    <row r="865" spans="1:28" s="227" customFormat="1" ht="20.399999999999999">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2"/>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23"/>
        <v>0</v>
      </c>
      <c r="AB865" s="228" t="str">
        <f t="shared" si="124"/>
        <v/>
      </c>
    </row>
    <row r="866" spans="1:28" s="227" customFormat="1" ht="20.399999999999999">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2"/>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23"/>
        <v>0</v>
      </c>
      <c r="AB866" s="228" t="str">
        <f t="shared" si="124"/>
        <v/>
      </c>
    </row>
    <row r="867" spans="1:28" s="227" customFormat="1" ht="20.399999999999999">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2"/>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23"/>
        <v>0</v>
      </c>
      <c r="AB867" s="228" t="str">
        <f t="shared" si="124"/>
        <v/>
      </c>
    </row>
    <row r="868" spans="1:28" s="227" customFormat="1" ht="20.399999999999999">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2"/>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23"/>
        <v>0</v>
      </c>
      <c r="AB868" s="228" t="str">
        <f t="shared" si="124"/>
        <v/>
      </c>
    </row>
    <row r="869" spans="1:28" s="227" customFormat="1" ht="20.399999999999999">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2"/>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23"/>
        <v>0</v>
      </c>
      <c r="AB869" s="228" t="str">
        <f t="shared" si="124"/>
        <v/>
      </c>
    </row>
    <row r="870" spans="1:28" s="227" customFormat="1" ht="20.399999999999999">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2"/>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23"/>
        <v>0</v>
      </c>
      <c r="AB870" s="228" t="str">
        <f t="shared" si="124"/>
        <v/>
      </c>
    </row>
    <row r="871" spans="1:28" s="227" customFormat="1" ht="20.399999999999999">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ca="1" si="122"/>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ca="1" si="123"/>
        <v>0</v>
      </c>
      <c r="AB871" s="228" t="str">
        <f t="shared" si="124"/>
        <v/>
      </c>
    </row>
    <row r="872" spans="1:28" s="227" customFormat="1" ht="20.399999999999999">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ca="1" si="122"/>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ca="1" si="123"/>
        <v>0</v>
      </c>
      <c r="AB872" s="228" t="str">
        <f t="shared" si="124"/>
        <v/>
      </c>
    </row>
    <row r="873" spans="1:28" s="227" customFormat="1" ht="20.399999999999999">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2"/>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23"/>
        <v>0</v>
      </c>
      <c r="AB873" s="228" t="str">
        <f t="shared" si="124"/>
        <v/>
      </c>
    </row>
    <row r="874" spans="1:28" s="227" customFormat="1" ht="20.399999999999999">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2"/>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23"/>
        <v>0</v>
      </c>
      <c r="AB874" s="228" t="str">
        <f t="shared" si="124"/>
        <v/>
      </c>
    </row>
    <row r="875" spans="1:28" s="227" customFormat="1" ht="20.399999999999999">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ca="1" si="122"/>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ca="1" si="123"/>
        <v>0</v>
      </c>
      <c r="AB875" s="228" t="str">
        <f t="shared" si="124"/>
        <v/>
      </c>
    </row>
    <row r="876" spans="1:28" s="227" customFormat="1" ht="20.399999999999999">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ca="1" si="122"/>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ca="1" si="123"/>
        <v>0</v>
      </c>
      <c r="AB876" s="228" t="str">
        <f t="shared" si="124"/>
        <v/>
      </c>
    </row>
    <row r="877" spans="1:28" s="227" customFormat="1" ht="20.399999999999999">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22"/>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23"/>
        <v>0</v>
      </c>
      <c r="AB877" s="228" t="str">
        <f t="shared" si="124"/>
        <v/>
      </c>
    </row>
    <row r="878" spans="1:28" s="227" customFormat="1" ht="20.399999999999999">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22"/>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23"/>
        <v>0</v>
      </c>
      <c r="AB878" s="228" t="str">
        <f t="shared" si="124"/>
        <v/>
      </c>
    </row>
    <row r="879" spans="1:28" s="227" customFormat="1" ht="20.399999999999999">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22"/>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23"/>
        <v>0</v>
      </c>
      <c r="AB879" s="228" t="str">
        <f t="shared" si="124"/>
        <v/>
      </c>
    </row>
    <row r="880" spans="1:28" s="227" customFormat="1" ht="20.399999999999999">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22"/>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23"/>
        <v>0</v>
      </c>
      <c r="AB880" s="228" t="str">
        <f t="shared" si="124"/>
        <v/>
      </c>
    </row>
    <row r="881" spans="1:28" s="227" customFormat="1" ht="20.399999999999999">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22"/>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23"/>
        <v>0</v>
      </c>
      <c r="AB881" s="228" t="str">
        <f t="shared" si="124"/>
        <v/>
      </c>
    </row>
    <row r="882" spans="1:28" s="227" customFormat="1" ht="20.399999999999999">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22"/>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23"/>
        <v>0</v>
      </c>
      <c r="AB882" s="228" t="str">
        <f t="shared" si="124"/>
        <v/>
      </c>
    </row>
    <row r="883" spans="1:28" s="227" customFormat="1" ht="20.399999999999999">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22"/>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23"/>
        <v>0</v>
      </c>
      <c r="AB883" s="228" t="str">
        <f t="shared" si="124"/>
        <v/>
      </c>
    </row>
    <row r="884" spans="1:28" s="227" customFormat="1" ht="20.399999999999999">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22"/>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23"/>
        <v>0</v>
      </c>
      <c r="AB884" s="228" t="str">
        <f t="shared" si="124"/>
        <v/>
      </c>
    </row>
    <row r="885" spans="1:28" s="227" customFormat="1" ht="20.399999999999999">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22"/>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23"/>
        <v>0</v>
      </c>
      <c r="AB885" s="228" t="str">
        <f t="shared" si="124"/>
        <v/>
      </c>
    </row>
    <row r="886" spans="1:28" s="227" customFormat="1" ht="20.399999999999999">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22"/>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23"/>
        <v>0</v>
      </c>
      <c r="AB886" s="228" t="str">
        <f t="shared" si="124"/>
        <v/>
      </c>
    </row>
    <row r="887" spans="1:28" s="227" customFormat="1" ht="20.399999999999999">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22"/>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23"/>
        <v>0</v>
      </c>
      <c r="AB887" s="228" t="str">
        <f t="shared" si="124"/>
        <v/>
      </c>
    </row>
    <row r="888" spans="1:28" s="227" customFormat="1" ht="20.399999999999999">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ca="1" si="122"/>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ca="1" si="123"/>
        <v>0</v>
      </c>
      <c r="AB888" s="228" t="str">
        <f t="shared" si="124"/>
        <v/>
      </c>
    </row>
    <row r="889" spans="1:28" s="227" customFormat="1" ht="20.399999999999999">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ca="1" si="122"/>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ca="1" si="123"/>
        <v>0</v>
      </c>
      <c r="AB889" s="228" t="str">
        <f t="shared" si="124"/>
        <v/>
      </c>
    </row>
    <row r="890" spans="1:28" s="227" customFormat="1" ht="20.399999999999999">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22"/>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23"/>
        <v>0</v>
      </c>
      <c r="AB890" s="228" t="str">
        <f t="shared" si="124"/>
        <v/>
      </c>
    </row>
    <row r="891" spans="1:28" s="227" customFormat="1" ht="20.399999999999999">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ref="S891" ca="1" si="125">IF(B891="","",IF(ISERROR(MATCH($E891,CL,0)),"Unknown",INDIRECT("'C'!$A$"&amp;MATCH($E891,CL,0)+1)))</f>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ref="X891" ca="1" si="126">IF(AND(C891="Smelter not listed",OR(LEN(D891)=0,LEN(E891)=0)),1,0)</f>
        <v>0</v>
      </c>
      <c r="AB891" s="228" t="str">
        <f t="shared" ref="AB891" si="127">B891&amp;C891</f>
        <v/>
      </c>
    </row>
    <row r="892" spans="1:28" s="227" customFormat="1" ht="20.399999999999999">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ref="S892:S923" ca="1" si="128">IF(B892="","",IF(ISERROR(MATCH($E892,CL,0)),"Unknown",INDIRECT("'C'!$A$"&amp;MATCH($E892,CL,0)+1)))</f>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ref="X892:X923" ca="1" si="129">IF(AND(C892="Smelter not listed",OR(LEN(D892)=0,LEN(E892)=0)),1,0)</f>
        <v>0</v>
      </c>
      <c r="AB892" s="228" t="str">
        <f t="shared" ref="AB892:AB923" si="130">B892&amp;C892</f>
        <v/>
      </c>
    </row>
    <row r="893" spans="1:28" s="227" customFormat="1" ht="20.399999999999999">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28"/>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29"/>
        <v>0</v>
      </c>
      <c r="AB893" s="228" t="str">
        <f t="shared" si="130"/>
        <v/>
      </c>
    </row>
    <row r="894" spans="1:28" s="227" customFormat="1" ht="20.399999999999999">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28"/>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29"/>
        <v>0</v>
      </c>
      <c r="AB894" s="228" t="str">
        <f t="shared" si="130"/>
        <v/>
      </c>
    </row>
    <row r="895" spans="1:28" s="227" customFormat="1" ht="20.399999999999999">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28"/>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29"/>
        <v>0</v>
      </c>
      <c r="AB895" s="228" t="str">
        <f t="shared" si="130"/>
        <v/>
      </c>
    </row>
    <row r="896" spans="1:28" s="227" customFormat="1" ht="20.399999999999999">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28"/>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29"/>
        <v>0</v>
      </c>
      <c r="AB896" s="228" t="str">
        <f t="shared" si="130"/>
        <v/>
      </c>
    </row>
    <row r="897" spans="1:28" s="227" customFormat="1" ht="20.399999999999999">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28"/>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29"/>
        <v>0</v>
      </c>
      <c r="AB897" s="228" t="str">
        <f t="shared" si="130"/>
        <v/>
      </c>
    </row>
    <row r="898" spans="1:28" s="227" customFormat="1" ht="20.399999999999999">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28"/>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29"/>
        <v>0</v>
      </c>
      <c r="AB898" s="228" t="str">
        <f t="shared" si="130"/>
        <v/>
      </c>
    </row>
    <row r="899" spans="1:28" s="227" customFormat="1" ht="20.399999999999999">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28"/>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29"/>
        <v>0</v>
      </c>
      <c r="AB899" s="228" t="str">
        <f t="shared" si="130"/>
        <v/>
      </c>
    </row>
    <row r="900" spans="1:28" s="227" customFormat="1" ht="20.399999999999999">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28"/>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29"/>
        <v>0</v>
      </c>
      <c r="AB900" s="228" t="str">
        <f t="shared" si="130"/>
        <v/>
      </c>
    </row>
    <row r="901" spans="1:28" s="227" customFormat="1" ht="20.399999999999999">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28"/>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29"/>
        <v>0</v>
      </c>
      <c r="AB901" s="228" t="str">
        <f t="shared" si="130"/>
        <v/>
      </c>
    </row>
    <row r="902" spans="1:28" s="227" customFormat="1" ht="20.399999999999999">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28"/>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29"/>
        <v>0</v>
      </c>
      <c r="AB902" s="228" t="str">
        <f t="shared" si="130"/>
        <v/>
      </c>
    </row>
    <row r="903" spans="1:28" s="227" customFormat="1" ht="20.399999999999999">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28"/>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29"/>
        <v>0</v>
      </c>
      <c r="AB903" s="228" t="str">
        <f t="shared" si="130"/>
        <v/>
      </c>
    </row>
    <row r="904" spans="1:28" s="227" customFormat="1" ht="20.399999999999999">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ca="1" si="128"/>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ca="1" si="129"/>
        <v>0</v>
      </c>
      <c r="AB904" s="228" t="str">
        <f t="shared" si="130"/>
        <v/>
      </c>
    </row>
    <row r="905" spans="1:28" s="227" customFormat="1" ht="20.399999999999999">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28"/>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29"/>
        <v>0</v>
      </c>
      <c r="AB905" s="228" t="str">
        <f t="shared" si="130"/>
        <v/>
      </c>
    </row>
    <row r="906" spans="1:28" s="227" customFormat="1" ht="20.399999999999999">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28"/>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29"/>
        <v>0</v>
      </c>
      <c r="AB906" s="228" t="str">
        <f t="shared" si="130"/>
        <v/>
      </c>
    </row>
    <row r="907" spans="1:28" s="227" customFormat="1" ht="20.399999999999999">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28"/>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29"/>
        <v>0</v>
      </c>
      <c r="AB907" s="228" t="str">
        <f t="shared" si="130"/>
        <v/>
      </c>
    </row>
    <row r="908" spans="1:28" s="227" customFormat="1" ht="20.399999999999999">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ca="1" si="128"/>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ca="1" si="129"/>
        <v>0</v>
      </c>
      <c r="AB908" s="228" t="str">
        <f t="shared" si="130"/>
        <v/>
      </c>
    </row>
    <row r="909" spans="1:28" s="227" customFormat="1" ht="20.399999999999999">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28"/>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29"/>
        <v>0</v>
      </c>
      <c r="AB909" s="228" t="str">
        <f t="shared" si="130"/>
        <v/>
      </c>
    </row>
    <row r="910" spans="1:28" s="227" customFormat="1" ht="20.399999999999999">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28"/>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29"/>
        <v>0</v>
      </c>
      <c r="AB910" s="228" t="str">
        <f t="shared" si="130"/>
        <v/>
      </c>
    </row>
    <row r="911" spans="1:28" s="227" customFormat="1" ht="20.399999999999999">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28"/>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29"/>
        <v>0</v>
      </c>
      <c r="AB911" s="228" t="str">
        <f t="shared" si="130"/>
        <v/>
      </c>
    </row>
    <row r="912" spans="1:28" s="227" customFormat="1" ht="20.399999999999999">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28"/>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29"/>
        <v>0</v>
      </c>
      <c r="AB912" s="228" t="str">
        <f t="shared" si="130"/>
        <v/>
      </c>
    </row>
    <row r="913" spans="1:28" s="227" customFormat="1" ht="20.399999999999999">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28"/>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29"/>
        <v>0</v>
      </c>
      <c r="AB913" s="228" t="str">
        <f t="shared" si="130"/>
        <v/>
      </c>
    </row>
    <row r="914" spans="1:28" s="227" customFormat="1" ht="20.399999999999999">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28"/>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29"/>
        <v>0</v>
      </c>
      <c r="AB914" s="228" t="str">
        <f t="shared" si="130"/>
        <v/>
      </c>
    </row>
    <row r="915" spans="1:28" s="227" customFormat="1" ht="20.399999999999999">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28"/>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29"/>
        <v>0</v>
      </c>
      <c r="AB915" s="228" t="str">
        <f t="shared" si="130"/>
        <v/>
      </c>
    </row>
    <row r="916" spans="1:28" s="227" customFormat="1" ht="20.399999999999999">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28"/>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29"/>
        <v>0</v>
      </c>
      <c r="AB916" s="228" t="str">
        <f t="shared" si="130"/>
        <v/>
      </c>
    </row>
    <row r="917" spans="1:28" s="227" customFormat="1" ht="20.399999999999999">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28"/>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29"/>
        <v>0</v>
      </c>
      <c r="AB917" s="228" t="str">
        <f t="shared" si="130"/>
        <v/>
      </c>
    </row>
    <row r="918" spans="1:28" s="227" customFormat="1" ht="20.399999999999999">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28"/>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29"/>
        <v>0</v>
      </c>
      <c r="AB918" s="228" t="str">
        <f t="shared" si="130"/>
        <v/>
      </c>
    </row>
    <row r="919" spans="1:28" s="227" customFormat="1" ht="20.399999999999999">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28"/>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29"/>
        <v>0</v>
      </c>
      <c r="AB919" s="228" t="str">
        <f t="shared" si="130"/>
        <v/>
      </c>
    </row>
    <row r="920" spans="1:28" s="227" customFormat="1" ht="20.399999999999999">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28"/>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29"/>
        <v>0</v>
      </c>
      <c r="AB920" s="228" t="str">
        <f t="shared" si="130"/>
        <v/>
      </c>
    </row>
    <row r="921" spans="1:28" s="227" customFormat="1" ht="20.399999999999999">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ca="1" si="128"/>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ca="1" si="129"/>
        <v>0</v>
      </c>
      <c r="AB921" s="228" t="str">
        <f t="shared" si="130"/>
        <v/>
      </c>
    </row>
    <row r="922" spans="1:28" s="227" customFormat="1" ht="20.399999999999999">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28"/>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29"/>
        <v>0</v>
      </c>
      <c r="AB922" s="228" t="str">
        <f t="shared" si="130"/>
        <v/>
      </c>
    </row>
    <row r="923" spans="1:28" s="227" customFormat="1" ht="20.399999999999999">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28"/>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29"/>
        <v>0</v>
      </c>
      <c r="AB923" s="228" t="str">
        <f t="shared" si="130"/>
        <v/>
      </c>
    </row>
    <row r="924" spans="1:28" s="227" customFormat="1" ht="20.399999999999999">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ref="S924:S954" ca="1" si="131">IF(B924="","",IF(ISERROR(MATCH($E924,CL,0)),"Unknown",INDIRECT("'C'!$A$"&amp;MATCH($E924,CL,0)+1)))</f>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ref="X924:X954" ca="1" si="132">IF(AND(C924="Smelter not listed",OR(LEN(D924)=0,LEN(E924)=0)),1,0)</f>
        <v>0</v>
      </c>
      <c r="AB924" s="228" t="str">
        <f t="shared" ref="AB924:AB954" si="133">B924&amp;C924</f>
        <v/>
      </c>
    </row>
    <row r="925" spans="1:28" s="227" customFormat="1" ht="20.399999999999999">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1"/>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2"/>
        <v>0</v>
      </c>
      <c r="AB925" s="228" t="str">
        <f t="shared" si="133"/>
        <v/>
      </c>
    </row>
    <row r="926" spans="1:28" s="227" customFormat="1" ht="20.399999999999999">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1"/>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2"/>
        <v>0</v>
      </c>
      <c r="AB926" s="228" t="str">
        <f t="shared" si="133"/>
        <v/>
      </c>
    </row>
    <row r="927" spans="1:28" s="227" customFormat="1" ht="20.399999999999999">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1"/>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2"/>
        <v>0</v>
      </c>
      <c r="AB927" s="228" t="str">
        <f t="shared" si="133"/>
        <v/>
      </c>
    </row>
    <row r="928" spans="1:28" s="227" customFormat="1" ht="20.399999999999999">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1"/>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2"/>
        <v>0</v>
      </c>
      <c r="AB928" s="228" t="str">
        <f t="shared" si="133"/>
        <v/>
      </c>
    </row>
    <row r="929" spans="1:28" s="227" customFormat="1" ht="20.399999999999999">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1"/>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2"/>
        <v>0</v>
      </c>
      <c r="AB929" s="228" t="str">
        <f t="shared" si="133"/>
        <v/>
      </c>
    </row>
    <row r="930" spans="1:28" s="227" customFormat="1" ht="20.399999999999999">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1"/>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2"/>
        <v>0</v>
      </c>
      <c r="AB930" s="228" t="str">
        <f t="shared" si="133"/>
        <v/>
      </c>
    </row>
    <row r="931" spans="1:28" s="227" customFormat="1" ht="20.399999999999999">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1"/>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2"/>
        <v>0</v>
      </c>
      <c r="AB931" s="228" t="str">
        <f t="shared" si="133"/>
        <v/>
      </c>
    </row>
    <row r="932" spans="1:28" s="227" customFormat="1" ht="20.399999999999999">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1"/>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2"/>
        <v>0</v>
      </c>
      <c r="AB932" s="228" t="str">
        <f t="shared" si="133"/>
        <v/>
      </c>
    </row>
    <row r="933" spans="1:28" s="227" customFormat="1" ht="20.399999999999999">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1"/>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2"/>
        <v>0</v>
      </c>
      <c r="AB933" s="228" t="str">
        <f t="shared" si="133"/>
        <v/>
      </c>
    </row>
    <row r="934" spans="1:28" s="227" customFormat="1" ht="20.399999999999999">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1"/>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2"/>
        <v>0</v>
      </c>
      <c r="AB934" s="228" t="str">
        <f t="shared" si="133"/>
        <v/>
      </c>
    </row>
    <row r="935" spans="1:28" s="227" customFormat="1" ht="20.399999999999999">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ca="1" si="131"/>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ca="1" si="132"/>
        <v>0</v>
      </c>
      <c r="AB935" s="228" t="str">
        <f t="shared" si="133"/>
        <v/>
      </c>
    </row>
    <row r="936" spans="1:28" s="227" customFormat="1" ht="20.399999999999999">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ca="1" si="131"/>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ca="1" si="132"/>
        <v>0</v>
      </c>
      <c r="AB936" s="228" t="str">
        <f t="shared" si="133"/>
        <v/>
      </c>
    </row>
    <row r="937" spans="1:28" s="227" customFormat="1" ht="20.399999999999999">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1"/>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2"/>
        <v>0</v>
      </c>
      <c r="AB937" s="228" t="str">
        <f t="shared" si="133"/>
        <v/>
      </c>
    </row>
    <row r="938" spans="1:28" s="227" customFormat="1" ht="20.399999999999999">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1"/>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2"/>
        <v>0</v>
      </c>
      <c r="AB938" s="228" t="str">
        <f t="shared" si="133"/>
        <v/>
      </c>
    </row>
    <row r="939" spans="1:28" s="227" customFormat="1" ht="20.399999999999999">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ca="1" si="131"/>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ca="1" si="132"/>
        <v>0</v>
      </c>
      <c r="AB939" s="228" t="str">
        <f t="shared" si="133"/>
        <v/>
      </c>
    </row>
    <row r="940" spans="1:28" s="227" customFormat="1" ht="20.399999999999999">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ca="1" si="131"/>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ca="1" si="132"/>
        <v>0</v>
      </c>
      <c r="AB940" s="228" t="str">
        <f t="shared" si="133"/>
        <v/>
      </c>
    </row>
    <row r="941" spans="1:28" s="227" customFormat="1" ht="20.399999999999999">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31"/>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32"/>
        <v>0</v>
      </c>
      <c r="AB941" s="228" t="str">
        <f t="shared" si="133"/>
        <v/>
      </c>
    </row>
    <row r="942" spans="1:28" s="227" customFormat="1" ht="20.399999999999999">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31"/>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32"/>
        <v>0</v>
      </c>
      <c r="AB942" s="228" t="str">
        <f t="shared" si="133"/>
        <v/>
      </c>
    </row>
    <row r="943" spans="1:28" s="227" customFormat="1" ht="20.399999999999999">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31"/>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32"/>
        <v>0</v>
      </c>
      <c r="AB943" s="228" t="str">
        <f t="shared" si="133"/>
        <v/>
      </c>
    </row>
    <row r="944" spans="1:28" s="227" customFormat="1" ht="20.399999999999999">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31"/>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32"/>
        <v>0</v>
      </c>
      <c r="AB944" s="228" t="str">
        <f t="shared" si="133"/>
        <v/>
      </c>
    </row>
    <row r="945" spans="1:28" s="227" customFormat="1" ht="20.399999999999999">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31"/>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32"/>
        <v>0</v>
      </c>
      <c r="AB945" s="228" t="str">
        <f t="shared" si="133"/>
        <v/>
      </c>
    </row>
    <row r="946" spans="1:28" s="227" customFormat="1" ht="20.399999999999999">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31"/>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32"/>
        <v>0</v>
      </c>
      <c r="AB946" s="228" t="str">
        <f t="shared" si="133"/>
        <v/>
      </c>
    </row>
    <row r="947" spans="1:28" s="227" customFormat="1" ht="20.399999999999999">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31"/>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32"/>
        <v>0</v>
      </c>
      <c r="AB947" s="228" t="str">
        <f t="shared" si="133"/>
        <v/>
      </c>
    </row>
    <row r="948" spans="1:28" s="227" customFormat="1" ht="20.399999999999999">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31"/>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32"/>
        <v>0</v>
      </c>
      <c r="AB948" s="228" t="str">
        <f t="shared" si="133"/>
        <v/>
      </c>
    </row>
    <row r="949" spans="1:28" s="227" customFormat="1" ht="20.399999999999999">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31"/>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32"/>
        <v>0</v>
      </c>
      <c r="AB949" s="228" t="str">
        <f t="shared" si="133"/>
        <v/>
      </c>
    </row>
    <row r="950" spans="1:28" s="227" customFormat="1" ht="20.399999999999999">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31"/>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32"/>
        <v>0</v>
      </c>
      <c r="AB950" s="228" t="str">
        <f t="shared" si="133"/>
        <v/>
      </c>
    </row>
    <row r="951" spans="1:28" s="227" customFormat="1" ht="20.399999999999999">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31"/>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32"/>
        <v>0</v>
      </c>
      <c r="AB951" s="228" t="str">
        <f t="shared" si="133"/>
        <v/>
      </c>
    </row>
    <row r="952" spans="1:28" s="227" customFormat="1" ht="20.399999999999999">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ca="1" si="131"/>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ca="1" si="132"/>
        <v>0</v>
      </c>
      <c r="AB952" s="228" t="str">
        <f t="shared" si="133"/>
        <v/>
      </c>
    </row>
    <row r="953" spans="1:28" s="227" customFormat="1" ht="20.399999999999999">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ca="1" si="131"/>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ca="1" si="132"/>
        <v>0</v>
      </c>
      <c r="AB953" s="228" t="str">
        <f t="shared" si="133"/>
        <v/>
      </c>
    </row>
    <row r="954" spans="1:28" s="227" customFormat="1" ht="20.399999999999999">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31"/>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32"/>
        <v>0</v>
      </c>
      <c r="AB954" s="228" t="str">
        <f t="shared" si="133"/>
        <v/>
      </c>
    </row>
    <row r="955" spans="1:28" s="227" customFormat="1" ht="20.399999999999999">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ref="S955" ca="1" si="134">IF(B955="","",IF(ISERROR(MATCH($E955,CL,0)),"Unknown",INDIRECT("'C'!$A$"&amp;MATCH($E955,CL,0)+1)))</f>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ref="X955" ca="1" si="135">IF(AND(C955="Smelter not listed",OR(LEN(D955)=0,LEN(E955)=0)),1,0)</f>
        <v>0</v>
      </c>
      <c r="AB955" s="228" t="str">
        <f t="shared" ref="AB955" si="136">B955&amp;C955</f>
        <v/>
      </c>
    </row>
    <row r="956" spans="1:28" s="227" customFormat="1" ht="20.399999999999999">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ref="S956:S987" ca="1" si="137">IF(B956="","",IF(ISERROR(MATCH($E956,CL,0)),"Unknown",INDIRECT("'C'!$A$"&amp;MATCH($E956,CL,0)+1)))</f>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ref="X956:X987" ca="1" si="138">IF(AND(C956="Smelter not listed",OR(LEN(D956)=0,LEN(E956)=0)),1,0)</f>
        <v>0</v>
      </c>
      <c r="AB956" s="228" t="str">
        <f t="shared" ref="AB956:AB987" si="139">B956&amp;C956</f>
        <v/>
      </c>
    </row>
    <row r="957" spans="1:28" s="227" customFormat="1" ht="20.399999999999999">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37"/>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38"/>
        <v>0</v>
      </c>
      <c r="AB957" s="228" t="str">
        <f t="shared" si="139"/>
        <v/>
      </c>
    </row>
    <row r="958" spans="1:28" s="227" customFormat="1" ht="20.399999999999999">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37"/>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38"/>
        <v>0</v>
      </c>
      <c r="AB958" s="228" t="str">
        <f t="shared" si="139"/>
        <v/>
      </c>
    </row>
    <row r="959" spans="1:28" s="227" customFormat="1" ht="20.399999999999999">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37"/>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38"/>
        <v>0</v>
      </c>
      <c r="AB959" s="228" t="str">
        <f t="shared" si="139"/>
        <v/>
      </c>
    </row>
    <row r="960" spans="1:28" s="227" customFormat="1" ht="20.399999999999999">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37"/>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38"/>
        <v>0</v>
      </c>
      <c r="AB960" s="228" t="str">
        <f t="shared" si="139"/>
        <v/>
      </c>
    </row>
    <row r="961" spans="1:28" s="227" customFormat="1" ht="20.399999999999999">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37"/>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38"/>
        <v>0</v>
      </c>
      <c r="AB961" s="228" t="str">
        <f t="shared" si="139"/>
        <v/>
      </c>
    </row>
    <row r="962" spans="1:28" s="227" customFormat="1" ht="20.399999999999999">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37"/>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38"/>
        <v>0</v>
      </c>
      <c r="AB962" s="228" t="str">
        <f t="shared" si="139"/>
        <v/>
      </c>
    </row>
    <row r="963" spans="1:28" s="227" customFormat="1" ht="20.399999999999999">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37"/>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38"/>
        <v>0</v>
      </c>
      <c r="AB963" s="228" t="str">
        <f t="shared" si="139"/>
        <v/>
      </c>
    </row>
    <row r="964" spans="1:28" s="227" customFormat="1" ht="20.399999999999999">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37"/>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38"/>
        <v>0</v>
      </c>
      <c r="AB964" s="228" t="str">
        <f t="shared" si="139"/>
        <v/>
      </c>
    </row>
    <row r="965" spans="1:28" s="227" customFormat="1" ht="20.399999999999999">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37"/>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38"/>
        <v>0</v>
      </c>
      <c r="AB965" s="228" t="str">
        <f t="shared" si="139"/>
        <v/>
      </c>
    </row>
    <row r="966" spans="1:28" s="227" customFormat="1" ht="20.399999999999999">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37"/>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38"/>
        <v>0</v>
      </c>
      <c r="AB966" s="228" t="str">
        <f t="shared" si="139"/>
        <v/>
      </c>
    </row>
    <row r="967" spans="1:28" s="227" customFormat="1" ht="20.399999999999999">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37"/>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38"/>
        <v>0</v>
      </c>
      <c r="AB967" s="228" t="str">
        <f t="shared" si="139"/>
        <v/>
      </c>
    </row>
    <row r="968" spans="1:28" s="227" customFormat="1" ht="20.399999999999999">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ca="1" si="137"/>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ca="1" si="138"/>
        <v>0</v>
      </c>
      <c r="AB968" s="228" t="str">
        <f t="shared" si="139"/>
        <v/>
      </c>
    </row>
    <row r="969" spans="1:28" s="227" customFormat="1" ht="20.399999999999999">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37"/>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38"/>
        <v>0</v>
      </c>
      <c r="AB969" s="228" t="str">
        <f t="shared" si="139"/>
        <v/>
      </c>
    </row>
    <row r="970" spans="1:28" s="227" customFormat="1" ht="20.399999999999999">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37"/>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38"/>
        <v>0</v>
      </c>
      <c r="AB970" s="228" t="str">
        <f t="shared" si="139"/>
        <v/>
      </c>
    </row>
    <row r="971" spans="1:28" s="227" customFormat="1" ht="20.399999999999999">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37"/>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38"/>
        <v>0</v>
      </c>
      <c r="AB971" s="228" t="str">
        <f t="shared" si="139"/>
        <v/>
      </c>
    </row>
    <row r="972" spans="1:28" s="227" customFormat="1" ht="20.399999999999999">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ca="1" si="137"/>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ca="1" si="138"/>
        <v>0</v>
      </c>
      <c r="AB972" s="228" t="str">
        <f t="shared" si="139"/>
        <v/>
      </c>
    </row>
    <row r="973" spans="1:28" s="227" customFormat="1" ht="20.399999999999999">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37"/>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38"/>
        <v>0</v>
      </c>
      <c r="AB973" s="228" t="str">
        <f t="shared" si="139"/>
        <v/>
      </c>
    </row>
    <row r="974" spans="1:28" s="227" customFormat="1" ht="20.399999999999999">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37"/>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38"/>
        <v>0</v>
      </c>
      <c r="AB974" s="228" t="str">
        <f t="shared" si="139"/>
        <v/>
      </c>
    </row>
    <row r="975" spans="1:28" s="227" customFormat="1" ht="20.399999999999999">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37"/>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38"/>
        <v>0</v>
      </c>
      <c r="AB975" s="228" t="str">
        <f t="shared" si="139"/>
        <v/>
      </c>
    </row>
    <row r="976" spans="1:28" s="227" customFormat="1" ht="20.399999999999999">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37"/>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38"/>
        <v>0</v>
      </c>
      <c r="AB976" s="228" t="str">
        <f t="shared" si="139"/>
        <v/>
      </c>
    </row>
    <row r="977" spans="1:28" s="227" customFormat="1" ht="20.399999999999999">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37"/>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38"/>
        <v>0</v>
      </c>
      <c r="AB977" s="228" t="str">
        <f t="shared" si="139"/>
        <v/>
      </c>
    </row>
    <row r="978" spans="1:28" s="227" customFormat="1" ht="20.399999999999999">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37"/>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38"/>
        <v>0</v>
      </c>
      <c r="AB978" s="228" t="str">
        <f t="shared" si="139"/>
        <v/>
      </c>
    </row>
    <row r="979" spans="1:28" s="227" customFormat="1" ht="20.399999999999999">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37"/>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38"/>
        <v>0</v>
      </c>
      <c r="AB979" s="228" t="str">
        <f t="shared" si="139"/>
        <v/>
      </c>
    </row>
    <row r="980" spans="1:28" s="227" customFormat="1" ht="20.399999999999999">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37"/>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38"/>
        <v>0</v>
      </c>
      <c r="AB980" s="228" t="str">
        <f t="shared" si="139"/>
        <v/>
      </c>
    </row>
    <row r="981" spans="1:28" s="227" customFormat="1" ht="20.399999999999999">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37"/>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38"/>
        <v>0</v>
      </c>
      <c r="AB981" s="228" t="str">
        <f t="shared" si="139"/>
        <v/>
      </c>
    </row>
    <row r="982" spans="1:28" s="227" customFormat="1" ht="20.399999999999999">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37"/>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38"/>
        <v>0</v>
      </c>
      <c r="AB982" s="228" t="str">
        <f t="shared" si="139"/>
        <v/>
      </c>
    </row>
    <row r="983" spans="1:28" s="227" customFormat="1" ht="20.399999999999999">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37"/>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38"/>
        <v>0</v>
      </c>
      <c r="AB983" s="228" t="str">
        <f t="shared" si="139"/>
        <v/>
      </c>
    </row>
    <row r="984" spans="1:28" s="227" customFormat="1" ht="20.399999999999999">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37"/>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38"/>
        <v>0</v>
      </c>
      <c r="AB984" s="228" t="str">
        <f t="shared" si="139"/>
        <v/>
      </c>
    </row>
    <row r="985" spans="1:28" s="227" customFormat="1" ht="20.399999999999999">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ca="1" si="137"/>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ca="1" si="138"/>
        <v>0</v>
      </c>
      <c r="AB985" s="228" t="str">
        <f t="shared" si="139"/>
        <v/>
      </c>
    </row>
    <row r="986" spans="1:28" s="227" customFormat="1" ht="20.399999999999999">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37"/>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38"/>
        <v>0</v>
      </c>
      <c r="AB986" s="228" t="str">
        <f t="shared" si="139"/>
        <v/>
      </c>
    </row>
    <row r="987" spans="1:28" s="227" customFormat="1" ht="20.399999999999999">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37"/>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38"/>
        <v>0</v>
      </c>
      <c r="AB987" s="228" t="str">
        <f t="shared" si="139"/>
        <v/>
      </c>
    </row>
    <row r="988" spans="1:28" s="227" customFormat="1" ht="20.399999999999999">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ref="S988:S1018" ca="1" si="140">IF(B988="","",IF(ISERROR(MATCH($E988,CL,0)),"Unknown",INDIRECT("'C'!$A$"&amp;MATCH($E988,CL,0)+1)))</f>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ref="X988:X1018" ca="1" si="141">IF(AND(C988="Smelter not listed",OR(LEN(D988)=0,LEN(E988)=0)),1,0)</f>
        <v>0</v>
      </c>
      <c r="AB988" s="228" t="str">
        <f t="shared" ref="AB988:AB1018" si="142">B988&amp;C988</f>
        <v/>
      </c>
    </row>
    <row r="989" spans="1:28" s="227" customFormat="1" ht="20.399999999999999">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0"/>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1"/>
        <v>0</v>
      </c>
      <c r="AB989" s="228" t="str">
        <f t="shared" si="142"/>
        <v/>
      </c>
    </row>
    <row r="990" spans="1:28" s="227" customFormat="1" ht="20.399999999999999">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0"/>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1"/>
        <v>0</v>
      </c>
      <c r="AB990" s="228" t="str">
        <f t="shared" si="142"/>
        <v/>
      </c>
    </row>
    <row r="991" spans="1:28" s="227" customFormat="1" ht="20.399999999999999">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0"/>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1"/>
        <v>0</v>
      </c>
      <c r="AB991" s="228" t="str">
        <f t="shared" si="142"/>
        <v/>
      </c>
    </row>
    <row r="992" spans="1:28" s="227" customFormat="1" ht="20.399999999999999">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0"/>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1"/>
        <v>0</v>
      </c>
      <c r="AB992" s="228" t="str">
        <f t="shared" si="142"/>
        <v/>
      </c>
    </row>
    <row r="993" spans="1:28" s="227" customFormat="1" ht="20.399999999999999">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0"/>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1"/>
        <v>0</v>
      </c>
      <c r="AB993" s="228" t="str">
        <f t="shared" si="142"/>
        <v/>
      </c>
    </row>
    <row r="994" spans="1:28" s="227" customFormat="1" ht="20.399999999999999">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0"/>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1"/>
        <v>0</v>
      </c>
      <c r="AB994" s="228" t="str">
        <f t="shared" si="142"/>
        <v/>
      </c>
    </row>
    <row r="995" spans="1:28" s="227" customFormat="1" ht="20.399999999999999">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0"/>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1"/>
        <v>0</v>
      </c>
      <c r="AB995" s="228" t="str">
        <f t="shared" si="142"/>
        <v/>
      </c>
    </row>
    <row r="996" spans="1:28" s="227" customFormat="1" ht="20.399999999999999">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0"/>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1"/>
        <v>0</v>
      </c>
      <c r="AB996" s="228" t="str">
        <f t="shared" si="142"/>
        <v/>
      </c>
    </row>
    <row r="997" spans="1:28" s="227" customFormat="1" ht="20.399999999999999">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0"/>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1"/>
        <v>0</v>
      </c>
      <c r="AB997" s="228" t="str">
        <f t="shared" si="142"/>
        <v/>
      </c>
    </row>
    <row r="998" spans="1:28" s="227" customFormat="1" ht="20.399999999999999">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0"/>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1"/>
        <v>0</v>
      </c>
      <c r="AB998" s="228" t="str">
        <f t="shared" si="142"/>
        <v/>
      </c>
    </row>
    <row r="999" spans="1:28" s="227" customFormat="1" ht="20.399999999999999">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ca="1" si="140"/>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ca="1" si="141"/>
        <v>0</v>
      </c>
      <c r="AB999" s="228" t="str">
        <f t="shared" si="142"/>
        <v/>
      </c>
    </row>
    <row r="1000" spans="1:28" s="227" customFormat="1" ht="20.399999999999999">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ca="1" si="140"/>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ca="1" si="141"/>
        <v>0</v>
      </c>
      <c r="AB1000" s="228" t="str">
        <f t="shared" si="142"/>
        <v/>
      </c>
    </row>
    <row r="1001" spans="1:28" s="227" customFormat="1" ht="20.399999999999999">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0"/>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1"/>
        <v>0</v>
      </c>
      <c r="AB1001" s="228" t="str">
        <f t="shared" si="142"/>
        <v/>
      </c>
    </row>
    <row r="1002" spans="1:28" s="227" customFormat="1" ht="20.399999999999999">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0"/>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1"/>
        <v>0</v>
      </c>
      <c r="AB1002" s="228" t="str">
        <f t="shared" si="142"/>
        <v/>
      </c>
    </row>
    <row r="1003" spans="1:28" s="227" customFormat="1" ht="20.399999999999999">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ca="1" si="140"/>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ca="1" si="141"/>
        <v>0</v>
      </c>
      <c r="AB1003" s="228" t="str">
        <f t="shared" si="142"/>
        <v/>
      </c>
    </row>
    <row r="1004" spans="1:28" s="227" customFormat="1" ht="20.399999999999999">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ca="1" si="140"/>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ca="1" si="141"/>
        <v>0</v>
      </c>
      <c r="AB1004" s="228" t="str">
        <f t="shared" si="142"/>
        <v/>
      </c>
    </row>
    <row r="1005" spans="1:28" s="227" customFormat="1" ht="20.399999999999999">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40"/>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41"/>
        <v>0</v>
      </c>
      <c r="AB1005" s="228" t="str">
        <f t="shared" si="142"/>
        <v/>
      </c>
    </row>
    <row r="1006" spans="1:28" s="227" customFormat="1" ht="20.399999999999999">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40"/>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41"/>
        <v>0</v>
      </c>
      <c r="AB1006" s="228" t="str">
        <f t="shared" si="142"/>
        <v/>
      </c>
    </row>
    <row r="1007" spans="1:28" s="227" customFormat="1" ht="20.399999999999999">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40"/>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41"/>
        <v>0</v>
      </c>
      <c r="AB1007" s="228" t="str">
        <f t="shared" si="142"/>
        <v/>
      </c>
    </row>
    <row r="1008" spans="1:28" s="227" customFormat="1" ht="20.399999999999999">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40"/>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41"/>
        <v>0</v>
      </c>
      <c r="AB1008" s="228" t="str">
        <f t="shared" si="142"/>
        <v/>
      </c>
    </row>
    <row r="1009" spans="1:28" s="227" customFormat="1" ht="20.399999999999999">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40"/>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41"/>
        <v>0</v>
      </c>
      <c r="AB1009" s="228" t="str">
        <f t="shared" si="142"/>
        <v/>
      </c>
    </row>
    <row r="1010" spans="1:28" s="227" customFormat="1" ht="20.399999999999999">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40"/>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41"/>
        <v>0</v>
      </c>
      <c r="AB1010" s="228" t="str">
        <f t="shared" si="142"/>
        <v/>
      </c>
    </row>
    <row r="1011" spans="1:28" s="227" customFormat="1" ht="20.399999999999999">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40"/>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41"/>
        <v>0</v>
      </c>
      <c r="AB1011" s="228" t="str">
        <f t="shared" si="142"/>
        <v/>
      </c>
    </row>
    <row r="1012" spans="1:28" s="227" customFormat="1" ht="20.399999999999999">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40"/>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41"/>
        <v>0</v>
      </c>
      <c r="AB1012" s="228" t="str">
        <f t="shared" si="142"/>
        <v/>
      </c>
    </row>
    <row r="1013" spans="1:28" s="227" customFormat="1" ht="20.399999999999999">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40"/>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41"/>
        <v>0</v>
      </c>
      <c r="AB1013" s="228" t="str">
        <f t="shared" si="142"/>
        <v/>
      </c>
    </row>
    <row r="1014" spans="1:28" s="227" customFormat="1" ht="20.399999999999999">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40"/>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41"/>
        <v>0</v>
      </c>
      <c r="AB1014" s="228" t="str">
        <f t="shared" si="142"/>
        <v/>
      </c>
    </row>
    <row r="1015" spans="1:28" s="227" customFormat="1" ht="20.399999999999999">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40"/>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41"/>
        <v>0</v>
      </c>
      <c r="AB1015" s="228" t="str">
        <f t="shared" si="142"/>
        <v/>
      </c>
    </row>
    <row r="1016" spans="1:28" s="227" customFormat="1" ht="20.399999999999999">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ca="1" si="140"/>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ca="1" si="141"/>
        <v>0</v>
      </c>
      <c r="AB1016" s="228" t="str">
        <f t="shared" si="142"/>
        <v/>
      </c>
    </row>
    <row r="1017" spans="1:28" s="227" customFormat="1" ht="20.399999999999999">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ca="1" si="140"/>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ca="1" si="141"/>
        <v>0</v>
      </c>
      <c r="AB1017" s="228" t="str">
        <f t="shared" si="142"/>
        <v/>
      </c>
    </row>
    <row r="1018" spans="1:28" s="227" customFormat="1" ht="20.399999999999999">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40"/>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41"/>
        <v>0</v>
      </c>
      <c r="AB1018" s="228" t="str">
        <f t="shared" si="142"/>
        <v/>
      </c>
    </row>
    <row r="1019" spans="1:28" s="227" customFormat="1" ht="20.399999999999999">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ref="S1019" ca="1" si="143">IF(B1019="","",IF(ISERROR(MATCH($E1019,CL,0)),"Unknown",INDIRECT("'C'!$A$"&amp;MATCH($E1019,CL,0)+1)))</f>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ref="X1019" ca="1" si="144">IF(AND(C1019="Smelter not listed",OR(LEN(D1019)=0,LEN(E1019)=0)),1,0)</f>
        <v>0</v>
      </c>
      <c r="AB1019" s="228" t="str">
        <f t="shared" ref="AB1019" si="145">B1019&amp;C1019</f>
        <v/>
      </c>
    </row>
    <row r="1020" spans="1:28" s="227" customFormat="1" ht="20.399999999999999">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ref="S1020:S1051" ca="1" si="146">IF(B1020="","",IF(ISERROR(MATCH($E1020,CL,0)),"Unknown",INDIRECT("'C'!$A$"&amp;MATCH($E1020,CL,0)+1)))</f>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ref="X1020:X1051" ca="1" si="147">IF(AND(C1020="Smelter not listed",OR(LEN(D1020)=0,LEN(E1020)=0)),1,0)</f>
        <v>0</v>
      </c>
      <c r="AB1020" s="228" t="str">
        <f t="shared" ref="AB1020:AB1051" si="148">B1020&amp;C1020</f>
        <v/>
      </c>
    </row>
    <row r="1021" spans="1:28" s="227" customFormat="1" ht="20.399999999999999">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46"/>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47"/>
        <v>0</v>
      </c>
      <c r="AB1021" s="228" t="str">
        <f t="shared" si="148"/>
        <v/>
      </c>
    </row>
    <row r="1022" spans="1:28" s="227" customFormat="1" ht="20.399999999999999">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46"/>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47"/>
        <v>0</v>
      </c>
      <c r="AB1022" s="228" t="str">
        <f t="shared" si="148"/>
        <v/>
      </c>
    </row>
    <row r="1023" spans="1:28" s="227" customFormat="1" ht="20.399999999999999">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46"/>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47"/>
        <v>0</v>
      </c>
      <c r="AB1023" s="228" t="str">
        <f t="shared" si="148"/>
        <v/>
      </c>
    </row>
    <row r="1024" spans="1:28" s="227" customFormat="1" ht="20.399999999999999">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46"/>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47"/>
        <v>0</v>
      </c>
      <c r="AB1024" s="228" t="str">
        <f t="shared" si="148"/>
        <v/>
      </c>
    </row>
    <row r="1025" spans="1:28" s="227" customFormat="1" ht="20.399999999999999">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46"/>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47"/>
        <v>0</v>
      </c>
      <c r="AB1025" s="228" t="str">
        <f t="shared" si="148"/>
        <v/>
      </c>
    </row>
    <row r="1026" spans="1:28" s="227" customFormat="1" ht="20.399999999999999">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46"/>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47"/>
        <v>0</v>
      </c>
      <c r="AB1026" s="228" t="str">
        <f t="shared" si="148"/>
        <v/>
      </c>
    </row>
    <row r="1027" spans="1:28" s="227" customFormat="1" ht="20.399999999999999">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46"/>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47"/>
        <v>0</v>
      </c>
      <c r="AB1027" s="228" t="str">
        <f t="shared" si="148"/>
        <v/>
      </c>
    </row>
    <row r="1028" spans="1:28" s="227" customFormat="1" ht="20.399999999999999">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46"/>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47"/>
        <v>0</v>
      </c>
      <c r="AB1028" s="228" t="str">
        <f t="shared" si="148"/>
        <v/>
      </c>
    </row>
    <row r="1029" spans="1:28" s="227" customFormat="1" ht="20.399999999999999">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46"/>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47"/>
        <v>0</v>
      </c>
      <c r="AB1029" s="228" t="str">
        <f t="shared" si="148"/>
        <v/>
      </c>
    </row>
    <row r="1030" spans="1:28" s="227" customFormat="1" ht="20.399999999999999">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46"/>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47"/>
        <v>0</v>
      </c>
      <c r="AB1030" s="228" t="str">
        <f t="shared" si="148"/>
        <v/>
      </c>
    </row>
    <row r="1031" spans="1:28" s="227" customFormat="1" ht="20.399999999999999">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46"/>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47"/>
        <v>0</v>
      </c>
      <c r="AB1031" s="228" t="str">
        <f t="shared" si="148"/>
        <v/>
      </c>
    </row>
    <row r="1032" spans="1:28" s="227" customFormat="1" ht="20.399999999999999">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ca="1" si="146"/>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ca="1" si="147"/>
        <v>0</v>
      </c>
      <c r="AB1032" s="228" t="str">
        <f t="shared" si="148"/>
        <v/>
      </c>
    </row>
    <row r="1033" spans="1:28" s="227" customFormat="1" ht="20.399999999999999">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46"/>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47"/>
        <v>0</v>
      </c>
      <c r="AB1033" s="228" t="str">
        <f t="shared" si="148"/>
        <v/>
      </c>
    </row>
    <row r="1034" spans="1:28" s="227" customFormat="1" ht="20.399999999999999">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46"/>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47"/>
        <v>0</v>
      </c>
      <c r="AB1034" s="228" t="str">
        <f t="shared" si="148"/>
        <v/>
      </c>
    </row>
    <row r="1035" spans="1:28" s="227" customFormat="1" ht="20.399999999999999">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46"/>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47"/>
        <v>0</v>
      </c>
      <c r="AB1035" s="228" t="str">
        <f t="shared" si="148"/>
        <v/>
      </c>
    </row>
    <row r="1036" spans="1:28" s="227" customFormat="1" ht="20.399999999999999">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ca="1" si="146"/>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ca="1" si="147"/>
        <v>0</v>
      </c>
      <c r="AB1036" s="228" t="str">
        <f t="shared" si="148"/>
        <v/>
      </c>
    </row>
    <row r="1037" spans="1:28" s="227" customFormat="1" ht="20.399999999999999">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46"/>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47"/>
        <v>0</v>
      </c>
      <c r="AB1037" s="228" t="str">
        <f t="shared" si="148"/>
        <v/>
      </c>
    </row>
    <row r="1038" spans="1:28" s="227" customFormat="1" ht="20.399999999999999">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46"/>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47"/>
        <v>0</v>
      </c>
      <c r="AB1038" s="228" t="str">
        <f t="shared" si="148"/>
        <v/>
      </c>
    </row>
    <row r="1039" spans="1:28" s="227" customFormat="1" ht="20.399999999999999">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46"/>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47"/>
        <v>0</v>
      </c>
      <c r="AB1039" s="228" t="str">
        <f t="shared" si="148"/>
        <v/>
      </c>
    </row>
    <row r="1040" spans="1:28" s="227" customFormat="1" ht="20.399999999999999">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46"/>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47"/>
        <v>0</v>
      </c>
      <c r="AB1040" s="228" t="str">
        <f t="shared" si="148"/>
        <v/>
      </c>
    </row>
    <row r="1041" spans="1:28" s="227" customFormat="1" ht="20.399999999999999">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46"/>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47"/>
        <v>0</v>
      </c>
      <c r="AB1041" s="228" t="str">
        <f t="shared" si="148"/>
        <v/>
      </c>
    </row>
    <row r="1042" spans="1:28" s="227" customFormat="1" ht="20.399999999999999">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46"/>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47"/>
        <v>0</v>
      </c>
      <c r="AB1042" s="228" t="str">
        <f t="shared" si="148"/>
        <v/>
      </c>
    </row>
    <row r="1043" spans="1:28" s="227" customFormat="1" ht="20.399999999999999">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46"/>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47"/>
        <v>0</v>
      </c>
      <c r="AB1043" s="228" t="str">
        <f t="shared" si="148"/>
        <v/>
      </c>
    </row>
    <row r="1044" spans="1:28" s="227" customFormat="1" ht="20.399999999999999">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46"/>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47"/>
        <v>0</v>
      </c>
      <c r="AB1044" s="228" t="str">
        <f t="shared" si="148"/>
        <v/>
      </c>
    </row>
    <row r="1045" spans="1:28" s="227" customFormat="1" ht="20.399999999999999">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46"/>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47"/>
        <v>0</v>
      </c>
      <c r="AB1045" s="228" t="str">
        <f t="shared" si="148"/>
        <v/>
      </c>
    </row>
    <row r="1046" spans="1:28" s="227" customFormat="1" ht="20.399999999999999">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46"/>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47"/>
        <v>0</v>
      </c>
      <c r="AB1046" s="228" t="str">
        <f t="shared" si="148"/>
        <v/>
      </c>
    </row>
    <row r="1047" spans="1:28" s="227" customFormat="1" ht="20.399999999999999">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46"/>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47"/>
        <v>0</v>
      </c>
      <c r="AB1047" s="228" t="str">
        <f t="shared" si="148"/>
        <v/>
      </c>
    </row>
    <row r="1048" spans="1:28" s="227" customFormat="1" ht="20.399999999999999">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46"/>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47"/>
        <v>0</v>
      </c>
      <c r="AB1048" s="228" t="str">
        <f t="shared" si="148"/>
        <v/>
      </c>
    </row>
    <row r="1049" spans="1:28" s="227" customFormat="1" ht="20.399999999999999">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ca="1" si="146"/>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ca="1" si="147"/>
        <v>0</v>
      </c>
      <c r="AB1049" s="228" t="str">
        <f t="shared" si="148"/>
        <v/>
      </c>
    </row>
    <row r="1050" spans="1:28" s="227" customFormat="1" ht="20.399999999999999">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46"/>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47"/>
        <v>0</v>
      </c>
      <c r="AB1050" s="228" t="str">
        <f t="shared" si="148"/>
        <v/>
      </c>
    </row>
    <row r="1051" spans="1:28" s="227" customFormat="1" ht="20.399999999999999">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46"/>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47"/>
        <v>0</v>
      </c>
      <c r="AB1051" s="228" t="str">
        <f t="shared" si="148"/>
        <v/>
      </c>
    </row>
    <row r="1052" spans="1:28" s="227" customFormat="1" ht="20.399999999999999">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ref="S1052:S1082" ca="1" si="149">IF(B1052="","",IF(ISERROR(MATCH($E1052,CL,0)),"Unknown",INDIRECT("'C'!$A$"&amp;MATCH($E1052,CL,0)+1)))</f>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ref="X1052:X1082" ca="1" si="150">IF(AND(C1052="Smelter not listed",OR(LEN(D1052)=0,LEN(E1052)=0)),1,0)</f>
        <v>0</v>
      </c>
      <c r="AB1052" s="228" t="str">
        <f t="shared" ref="AB1052:AB1082" si="151">B1052&amp;C1052</f>
        <v/>
      </c>
    </row>
    <row r="1053" spans="1:28" s="227" customFormat="1" ht="20.399999999999999">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49"/>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0"/>
        <v>0</v>
      </c>
      <c r="AB1053" s="228" t="str">
        <f t="shared" si="151"/>
        <v/>
      </c>
    </row>
    <row r="1054" spans="1:28" s="227" customFormat="1" ht="20.399999999999999">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49"/>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0"/>
        <v>0</v>
      </c>
      <c r="AB1054" s="228" t="str">
        <f t="shared" si="151"/>
        <v/>
      </c>
    </row>
    <row r="1055" spans="1:28" s="227" customFormat="1" ht="20.399999999999999">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49"/>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0"/>
        <v>0</v>
      </c>
      <c r="AB1055" s="228" t="str">
        <f t="shared" si="151"/>
        <v/>
      </c>
    </row>
    <row r="1056" spans="1:28" s="227" customFormat="1" ht="20.399999999999999">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49"/>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0"/>
        <v>0</v>
      </c>
      <c r="AB1056" s="228" t="str">
        <f t="shared" si="151"/>
        <v/>
      </c>
    </row>
    <row r="1057" spans="1:28" s="227" customFormat="1" ht="20.399999999999999">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49"/>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0"/>
        <v>0</v>
      </c>
      <c r="AB1057" s="228" t="str">
        <f t="shared" si="151"/>
        <v/>
      </c>
    </row>
    <row r="1058" spans="1:28" s="227" customFormat="1" ht="20.399999999999999">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49"/>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0"/>
        <v>0</v>
      </c>
      <c r="AB1058" s="228" t="str">
        <f t="shared" si="151"/>
        <v/>
      </c>
    </row>
    <row r="1059" spans="1:28" s="227" customFormat="1" ht="20.399999999999999">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49"/>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0"/>
        <v>0</v>
      </c>
      <c r="AB1059" s="228" t="str">
        <f t="shared" si="151"/>
        <v/>
      </c>
    </row>
    <row r="1060" spans="1:28" s="227" customFormat="1" ht="20.399999999999999">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49"/>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0"/>
        <v>0</v>
      </c>
      <c r="AB1060" s="228" t="str">
        <f t="shared" si="151"/>
        <v/>
      </c>
    </row>
    <row r="1061" spans="1:28" s="227" customFormat="1" ht="20.399999999999999">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49"/>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0"/>
        <v>0</v>
      </c>
      <c r="AB1061" s="228" t="str">
        <f t="shared" si="151"/>
        <v/>
      </c>
    </row>
    <row r="1062" spans="1:28" s="227" customFormat="1" ht="20.399999999999999">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49"/>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0"/>
        <v>0</v>
      </c>
      <c r="AB1062" s="228" t="str">
        <f t="shared" si="151"/>
        <v/>
      </c>
    </row>
    <row r="1063" spans="1:28" s="227" customFormat="1" ht="20.399999999999999">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ca="1" si="149"/>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ca="1" si="150"/>
        <v>0</v>
      </c>
      <c r="AB1063" s="228" t="str">
        <f t="shared" si="151"/>
        <v/>
      </c>
    </row>
    <row r="1064" spans="1:28" s="227" customFormat="1" ht="20.399999999999999">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ca="1" si="149"/>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ca="1" si="150"/>
        <v>0</v>
      </c>
      <c r="AB1064" s="228" t="str">
        <f t="shared" si="151"/>
        <v/>
      </c>
    </row>
    <row r="1065" spans="1:28" s="227" customFormat="1" ht="20.399999999999999">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49"/>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0"/>
        <v>0</v>
      </c>
      <c r="AB1065" s="228" t="str">
        <f t="shared" si="151"/>
        <v/>
      </c>
    </row>
    <row r="1066" spans="1:28" s="227" customFormat="1" ht="20.399999999999999">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49"/>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0"/>
        <v>0</v>
      </c>
      <c r="AB1066" s="228" t="str">
        <f t="shared" si="151"/>
        <v/>
      </c>
    </row>
    <row r="1067" spans="1:28" s="227" customFormat="1" ht="20.399999999999999">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ca="1" si="149"/>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ca="1" si="150"/>
        <v>0</v>
      </c>
      <c r="AB1067" s="228" t="str">
        <f t="shared" si="151"/>
        <v/>
      </c>
    </row>
    <row r="1068" spans="1:28" s="227" customFormat="1" ht="20.399999999999999">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ca="1" si="149"/>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ca="1" si="150"/>
        <v>0</v>
      </c>
      <c r="AB1068" s="228" t="str">
        <f t="shared" si="151"/>
        <v/>
      </c>
    </row>
    <row r="1069" spans="1:28" s="227" customFormat="1" ht="20.399999999999999">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49"/>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50"/>
        <v>0</v>
      </c>
      <c r="AB1069" s="228" t="str">
        <f t="shared" si="151"/>
        <v/>
      </c>
    </row>
    <row r="1070" spans="1:28" s="227" customFormat="1" ht="20.399999999999999">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49"/>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50"/>
        <v>0</v>
      </c>
      <c r="AB1070" s="228" t="str">
        <f t="shared" si="151"/>
        <v/>
      </c>
    </row>
    <row r="1071" spans="1:28" s="227" customFormat="1" ht="20.399999999999999">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49"/>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50"/>
        <v>0</v>
      </c>
      <c r="AB1071" s="228" t="str">
        <f t="shared" si="151"/>
        <v/>
      </c>
    </row>
    <row r="1072" spans="1:28" s="227" customFormat="1" ht="20.399999999999999">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49"/>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50"/>
        <v>0</v>
      </c>
      <c r="AB1072" s="228" t="str">
        <f t="shared" si="151"/>
        <v/>
      </c>
    </row>
    <row r="1073" spans="1:28" s="227" customFormat="1" ht="20.399999999999999">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49"/>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50"/>
        <v>0</v>
      </c>
      <c r="AB1073" s="228" t="str">
        <f t="shared" si="151"/>
        <v/>
      </c>
    </row>
    <row r="1074" spans="1:28" s="227" customFormat="1" ht="20.399999999999999">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49"/>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50"/>
        <v>0</v>
      </c>
      <c r="AB1074" s="228" t="str">
        <f t="shared" si="151"/>
        <v/>
      </c>
    </row>
    <row r="1075" spans="1:28" s="227" customFormat="1" ht="20.399999999999999">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49"/>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50"/>
        <v>0</v>
      </c>
      <c r="AB1075" s="228" t="str">
        <f t="shared" si="151"/>
        <v/>
      </c>
    </row>
    <row r="1076" spans="1:28" s="227" customFormat="1" ht="20.399999999999999">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49"/>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50"/>
        <v>0</v>
      </c>
      <c r="AB1076" s="228" t="str">
        <f t="shared" si="151"/>
        <v/>
      </c>
    </row>
    <row r="1077" spans="1:28" s="227" customFormat="1" ht="20.399999999999999">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49"/>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50"/>
        <v>0</v>
      </c>
      <c r="AB1077" s="228" t="str">
        <f t="shared" si="151"/>
        <v/>
      </c>
    </row>
    <row r="1078" spans="1:28" s="227" customFormat="1" ht="20.399999999999999">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49"/>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50"/>
        <v>0</v>
      </c>
      <c r="AB1078" s="228" t="str">
        <f t="shared" si="151"/>
        <v/>
      </c>
    </row>
    <row r="1079" spans="1:28" s="227" customFormat="1" ht="20.399999999999999">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49"/>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50"/>
        <v>0</v>
      </c>
      <c r="AB1079" s="228" t="str">
        <f t="shared" si="151"/>
        <v/>
      </c>
    </row>
    <row r="1080" spans="1:28" s="227" customFormat="1" ht="20.399999999999999">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ca="1" si="149"/>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ca="1" si="150"/>
        <v>0</v>
      </c>
      <c r="AB1080" s="228" t="str">
        <f t="shared" si="151"/>
        <v/>
      </c>
    </row>
    <row r="1081" spans="1:28" s="227" customFormat="1" ht="20.399999999999999">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ca="1" si="149"/>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ca="1" si="150"/>
        <v>0</v>
      </c>
      <c r="AB1081" s="228" t="str">
        <f t="shared" si="151"/>
        <v/>
      </c>
    </row>
    <row r="1082" spans="1:28" s="227" customFormat="1" ht="20.399999999999999">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49"/>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50"/>
        <v>0</v>
      </c>
      <c r="AB1082" s="228" t="str">
        <f t="shared" si="151"/>
        <v/>
      </c>
    </row>
    <row r="1083" spans="1:28" s="227" customFormat="1" ht="20.399999999999999">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ref="S1083" ca="1" si="152">IF(B1083="","",IF(ISERROR(MATCH($E1083,CL,0)),"Unknown",INDIRECT("'C'!$A$"&amp;MATCH($E1083,CL,0)+1)))</f>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ref="X1083" ca="1" si="153">IF(AND(C1083="Smelter not listed",OR(LEN(D1083)=0,LEN(E1083)=0)),1,0)</f>
        <v>0</v>
      </c>
      <c r="AB1083" s="228" t="str">
        <f t="shared" ref="AB1083" si="154">B1083&amp;C1083</f>
        <v/>
      </c>
    </row>
    <row r="1084" spans="1:28" s="227" customFormat="1" ht="20.399999999999999">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ref="S1084:S1115" ca="1" si="155">IF(B1084="","",IF(ISERROR(MATCH($E1084,CL,0)),"Unknown",INDIRECT("'C'!$A$"&amp;MATCH($E1084,CL,0)+1)))</f>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ref="X1084:X1115" ca="1" si="156">IF(AND(C1084="Smelter not listed",OR(LEN(D1084)=0,LEN(E1084)=0)),1,0)</f>
        <v>0</v>
      </c>
      <c r="AB1084" s="228" t="str">
        <f t="shared" ref="AB1084:AB1115" si="157">B1084&amp;C1084</f>
        <v/>
      </c>
    </row>
    <row r="1085" spans="1:28" s="227" customFormat="1" ht="20.399999999999999">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55"/>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56"/>
        <v>0</v>
      </c>
      <c r="AB1085" s="228" t="str">
        <f t="shared" si="157"/>
        <v/>
      </c>
    </row>
    <row r="1086" spans="1:28" s="227" customFormat="1" ht="20.399999999999999">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55"/>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56"/>
        <v>0</v>
      </c>
      <c r="AB1086" s="228" t="str">
        <f t="shared" si="157"/>
        <v/>
      </c>
    </row>
    <row r="1087" spans="1:28" s="227" customFormat="1" ht="20.399999999999999">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55"/>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56"/>
        <v>0</v>
      </c>
      <c r="AB1087" s="228" t="str">
        <f t="shared" si="157"/>
        <v/>
      </c>
    </row>
    <row r="1088" spans="1:28" s="227" customFormat="1" ht="20.399999999999999">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55"/>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56"/>
        <v>0</v>
      </c>
      <c r="AB1088" s="228" t="str">
        <f t="shared" si="157"/>
        <v/>
      </c>
    </row>
    <row r="1089" spans="1:28" s="227" customFormat="1" ht="20.399999999999999">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55"/>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56"/>
        <v>0</v>
      </c>
      <c r="AB1089" s="228" t="str">
        <f t="shared" si="157"/>
        <v/>
      </c>
    </row>
    <row r="1090" spans="1:28" s="227" customFormat="1" ht="20.399999999999999">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55"/>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56"/>
        <v>0</v>
      </c>
      <c r="AB1090" s="228" t="str">
        <f t="shared" si="157"/>
        <v/>
      </c>
    </row>
    <row r="1091" spans="1:28" s="227" customFormat="1" ht="20.399999999999999">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55"/>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56"/>
        <v>0</v>
      </c>
      <c r="AB1091" s="228" t="str">
        <f t="shared" si="157"/>
        <v/>
      </c>
    </row>
    <row r="1092" spans="1:28" s="227" customFormat="1" ht="20.399999999999999">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55"/>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56"/>
        <v>0</v>
      </c>
      <c r="AB1092" s="228" t="str">
        <f t="shared" si="157"/>
        <v/>
      </c>
    </row>
    <row r="1093" spans="1:28" s="227" customFormat="1" ht="20.399999999999999">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55"/>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56"/>
        <v>0</v>
      </c>
      <c r="AB1093" s="228" t="str">
        <f t="shared" si="157"/>
        <v/>
      </c>
    </row>
    <row r="1094" spans="1:28" s="227" customFormat="1" ht="20.399999999999999">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55"/>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56"/>
        <v>0</v>
      </c>
      <c r="AB1094" s="228" t="str">
        <f t="shared" si="157"/>
        <v/>
      </c>
    </row>
    <row r="1095" spans="1:28" s="227" customFormat="1" ht="20.399999999999999">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55"/>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56"/>
        <v>0</v>
      </c>
      <c r="AB1095" s="228" t="str">
        <f t="shared" si="157"/>
        <v/>
      </c>
    </row>
    <row r="1096" spans="1:28" s="227" customFormat="1" ht="20.399999999999999">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ca="1" si="155"/>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ca="1" si="156"/>
        <v>0</v>
      </c>
      <c r="AB1096" s="228" t="str">
        <f t="shared" si="157"/>
        <v/>
      </c>
    </row>
    <row r="1097" spans="1:28" s="227" customFormat="1" ht="20.399999999999999">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55"/>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56"/>
        <v>0</v>
      </c>
      <c r="AB1097" s="228" t="str">
        <f t="shared" si="157"/>
        <v/>
      </c>
    </row>
    <row r="1098" spans="1:28" s="227" customFormat="1" ht="20.399999999999999">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55"/>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56"/>
        <v>0</v>
      </c>
      <c r="AB1098" s="228" t="str">
        <f t="shared" si="157"/>
        <v/>
      </c>
    </row>
    <row r="1099" spans="1:28" s="227" customFormat="1" ht="20.399999999999999">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55"/>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56"/>
        <v>0</v>
      </c>
      <c r="AB1099" s="228" t="str">
        <f t="shared" si="157"/>
        <v/>
      </c>
    </row>
    <row r="1100" spans="1:28" s="227" customFormat="1" ht="20.399999999999999">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ca="1" si="155"/>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ca="1" si="156"/>
        <v>0</v>
      </c>
      <c r="AB1100" s="228" t="str">
        <f t="shared" si="157"/>
        <v/>
      </c>
    </row>
    <row r="1101" spans="1:28" s="227" customFormat="1" ht="20.399999999999999">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55"/>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56"/>
        <v>0</v>
      </c>
      <c r="AB1101" s="228" t="str">
        <f t="shared" si="157"/>
        <v/>
      </c>
    </row>
    <row r="1102" spans="1:28" s="227" customFormat="1" ht="20.399999999999999">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55"/>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56"/>
        <v>0</v>
      </c>
      <c r="AB1102" s="228" t="str">
        <f t="shared" si="157"/>
        <v/>
      </c>
    </row>
    <row r="1103" spans="1:28" s="227" customFormat="1" ht="20.399999999999999">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55"/>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56"/>
        <v>0</v>
      </c>
      <c r="AB1103" s="228" t="str">
        <f t="shared" si="157"/>
        <v/>
      </c>
    </row>
    <row r="1104" spans="1:28" s="227" customFormat="1" ht="20.399999999999999">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55"/>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56"/>
        <v>0</v>
      </c>
      <c r="AB1104" s="228" t="str">
        <f t="shared" si="157"/>
        <v/>
      </c>
    </row>
    <row r="1105" spans="1:28" s="227" customFormat="1" ht="20.399999999999999">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55"/>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56"/>
        <v>0</v>
      </c>
      <c r="AB1105" s="228" t="str">
        <f t="shared" si="157"/>
        <v/>
      </c>
    </row>
    <row r="1106" spans="1:28" s="227" customFormat="1" ht="20.399999999999999">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55"/>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56"/>
        <v>0</v>
      </c>
      <c r="AB1106" s="228" t="str">
        <f t="shared" si="157"/>
        <v/>
      </c>
    </row>
    <row r="1107" spans="1:28" s="227" customFormat="1" ht="20.399999999999999">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55"/>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56"/>
        <v>0</v>
      </c>
      <c r="AB1107" s="228" t="str">
        <f t="shared" si="157"/>
        <v/>
      </c>
    </row>
    <row r="1108" spans="1:28" s="227" customFormat="1" ht="20.399999999999999">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55"/>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56"/>
        <v>0</v>
      </c>
      <c r="AB1108" s="228" t="str">
        <f t="shared" si="157"/>
        <v/>
      </c>
    </row>
    <row r="1109" spans="1:28" s="227" customFormat="1" ht="20.399999999999999">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55"/>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56"/>
        <v>0</v>
      </c>
      <c r="AB1109" s="228" t="str">
        <f t="shared" si="157"/>
        <v/>
      </c>
    </row>
    <row r="1110" spans="1:28" s="227" customFormat="1" ht="20.399999999999999">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55"/>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56"/>
        <v>0</v>
      </c>
      <c r="AB1110" s="228" t="str">
        <f t="shared" si="157"/>
        <v/>
      </c>
    </row>
    <row r="1111" spans="1:28" s="227" customFormat="1" ht="20.399999999999999">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55"/>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56"/>
        <v>0</v>
      </c>
      <c r="AB1111" s="228" t="str">
        <f t="shared" si="157"/>
        <v/>
      </c>
    </row>
    <row r="1112" spans="1:28" s="227" customFormat="1" ht="20.399999999999999">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55"/>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56"/>
        <v>0</v>
      </c>
      <c r="AB1112" s="228" t="str">
        <f t="shared" si="157"/>
        <v/>
      </c>
    </row>
    <row r="1113" spans="1:28" s="227" customFormat="1" ht="20.399999999999999">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ca="1" si="155"/>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ca="1" si="156"/>
        <v>0</v>
      </c>
      <c r="AB1113" s="228" t="str">
        <f t="shared" si="157"/>
        <v/>
      </c>
    </row>
    <row r="1114" spans="1:28" s="227" customFormat="1" ht="20.399999999999999">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55"/>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56"/>
        <v>0</v>
      </c>
      <c r="AB1114" s="228" t="str">
        <f t="shared" si="157"/>
        <v/>
      </c>
    </row>
    <row r="1115" spans="1:28" s="227" customFormat="1" ht="20.399999999999999">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55"/>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56"/>
        <v>0</v>
      </c>
      <c r="AB1115" s="228" t="str">
        <f t="shared" si="157"/>
        <v/>
      </c>
    </row>
    <row r="1116" spans="1:28" s="227" customFormat="1" ht="20.399999999999999">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ref="S1116:S1146" ca="1" si="158">IF(B1116="","",IF(ISERROR(MATCH($E1116,CL,0)),"Unknown",INDIRECT("'C'!$A$"&amp;MATCH($E1116,CL,0)+1)))</f>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ref="X1116:X1146" ca="1" si="159">IF(AND(C1116="Smelter not listed",OR(LEN(D1116)=0,LEN(E1116)=0)),1,0)</f>
        <v>0</v>
      </c>
      <c r="AB1116" s="228" t="str">
        <f t="shared" ref="AB1116:AB1146" si="160">B1116&amp;C1116</f>
        <v/>
      </c>
    </row>
    <row r="1117" spans="1:28" s="227" customFormat="1" ht="20.399999999999999">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58"/>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59"/>
        <v>0</v>
      </c>
      <c r="AB1117" s="228" t="str">
        <f t="shared" si="160"/>
        <v/>
      </c>
    </row>
    <row r="1118" spans="1:28" s="227" customFormat="1" ht="20.399999999999999">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58"/>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59"/>
        <v>0</v>
      </c>
      <c r="AB1118" s="228" t="str">
        <f t="shared" si="160"/>
        <v/>
      </c>
    </row>
    <row r="1119" spans="1:28" s="227" customFormat="1" ht="20.399999999999999">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58"/>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59"/>
        <v>0</v>
      </c>
      <c r="AB1119" s="228" t="str">
        <f t="shared" si="160"/>
        <v/>
      </c>
    </row>
    <row r="1120" spans="1:28" s="227" customFormat="1" ht="20.399999999999999">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58"/>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59"/>
        <v>0</v>
      </c>
      <c r="AB1120" s="228" t="str">
        <f t="shared" si="160"/>
        <v/>
      </c>
    </row>
    <row r="1121" spans="1:28" s="227" customFormat="1" ht="20.399999999999999">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58"/>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59"/>
        <v>0</v>
      </c>
      <c r="AB1121" s="228" t="str">
        <f t="shared" si="160"/>
        <v/>
      </c>
    </row>
    <row r="1122" spans="1:28" s="227" customFormat="1" ht="20.399999999999999">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58"/>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59"/>
        <v>0</v>
      </c>
      <c r="AB1122" s="228" t="str">
        <f t="shared" si="160"/>
        <v/>
      </c>
    </row>
    <row r="1123" spans="1:28" s="227" customFormat="1" ht="20.399999999999999">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58"/>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59"/>
        <v>0</v>
      </c>
      <c r="AB1123" s="228" t="str">
        <f t="shared" si="160"/>
        <v/>
      </c>
    </row>
    <row r="1124" spans="1:28" s="227" customFormat="1" ht="20.399999999999999">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58"/>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59"/>
        <v>0</v>
      </c>
      <c r="AB1124" s="228" t="str">
        <f t="shared" si="160"/>
        <v/>
      </c>
    </row>
    <row r="1125" spans="1:28" s="227" customFormat="1" ht="20.399999999999999">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58"/>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59"/>
        <v>0</v>
      </c>
      <c r="AB1125" s="228" t="str">
        <f t="shared" si="160"/>
        <v/>
      </c>
    </row>
    <row r="1126" spans="1:28" s="227" customFormat="1" ht="20.399999999999999">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58"/>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59"/>
        <v>0</v>
      </c>
      <c r="AB1126" s="228" t="str">
        <f t="shared" si="160"/>
        <v/>
      </c>
    </row>
    <row r="1127" spans="1:28" s="227" customFormat="1" ht="20.399999999999999">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ca="1" si="158"/>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ca="1" si="159"/>
        <v>0</v>
      </c>
      <c r="AB1127" s="228" t="str">
        <f t="shared" si="160"/>
        <v/>
      </c>
    </row>
    <row r="1128" spans="1:28" s="227" customFormat="1" ht="20.399999999999999">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ca="1" si="158"/>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ca="1" si="159"/>
        <v>0</v>
      </c>
      <c r="AB1128" s="228" t="str">
        <f t="shared" si="160"/>
        <v/>
      </c>
    </row>
    <row r="1129" spans="1:28" s="227" customFormat="1" ht="20.399999999999999">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58"/>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59"/>
        <v>0</v>
      </c>
      <c r="AB1129" s="228" t="str">
        <f t="shared" si="160"/>
        <v/>
      </c>
    </row>
    <row r="1130" spans="1:28" s="227" customFormat="1" ht="20.399999999999999">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58"/>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59"/>
        <v>0</v>
      </c>
      <c r="AB1130" s="228" t="str">
        <f t="shared" si="160"/>
        <v/>
      </c>
    </row>
    <row r="1131" spans="1:28" s="227" customFormat="1" ht="20.399999999999999">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ca="1" si="158"/>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ca="1" si="159"/>
        <v>0</v>
      </c>
      <c r="AB1131" s="228" t="str">
        <f t="shared" si="160"/>
        <v/>
      </c>
    </row>
    <row r="1132" spans="1:28" s="227" customFormat="1" ht="20.399999999999999">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ca="1" si="158"/>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ca="1" si="159"/>
        <v>0</v>
      </c>
      <c r="AB1132" s="228" t="str">
        <f t="shared" si="160"/>
        <v/>
      </c>
    </row>
    <row r="1133" spans="1:28" s="227" customFormat="1" ht="20.399999999999999">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58"/>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59"/>
        <v>0</v>
      </c>
      <c r="AB1133" s="228" t="str">
        <f t="shared" si="160"/>
        <v/>
      </c>
    </row>
    <row r="1134" spans="1:28" s="227" customFormat="1" ht="20.399999999999999">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58"/>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59"/>
        <v>0</v>
      </c>
      <c r="AB1134" s="228" t="str">
        <f t="shared" si="160"/>
        <v/>
      </c>
    </row>
    <row r="1135" spans="1:28" s="227" customFormat="1" ht="20.399999999999999">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58"/>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59"/>
        <v>0</v>
      </c>
      <c r="AB1135" s="228" t="str">
        <f t="shared" si="160"/>
        <v/>
      </c>
    </row>
    <row r="1136" spans="1:28" s="227" customFormat="1" ht="20.399999999999999">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58"/>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59"/>
        <v>0</v>
      </c>
      <c r="AB1136" s="228" t="str">
        <f t="shared" si="160"/>
        <v/>
      </c>
    </row>
    <row r="1137" spans="1:28" s="227" customFormat="1" ht="20.399999999999999">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58"/>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59"/>
        <v>0</v>
      </c>
      <c r="AB1137" s="228" t="str">
        <f t="shared" si="160"/>
        <v/>
      </c>
    </row>
    <row r="1138" spans="1:28" s="227" customFormat="1" ht="20.399999999999999">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58"/>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59"/>
        <v>0</v>
      </c>
      <c r="AB1138" s="228" t="str">
        <f t="shared" si="160"/>
        <v/>
      </c>
    </row>
    <row r="1139" spans="1:28" s="227" customFormat="1" ht="20.399999999999999">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58"/>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59"/>
        <v>0</v>
      </c>
      <c r="AB1139" s="228" t="str">
        <f t="shared" si="160"/>
        <v/>
      </c>
    </row>
    <row r="1140" spans="1:28" s="227" customFormat="1" ht="20.399999999999999">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58"/>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59"/>
        <v>0</v>
      </c>
      <c r="AB1140" s="228" t="str">
        <f t="shared" si="160"/>
        <v/>
      </c>
    </row>
    <row r="1141" spans="1:28" s="227" customFormat="1" ht="20.399999999999999">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58"/>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59"/>
        <v>0</v>
      </c>
      <c r="AB1141" s="228" t="str">
        <f t="shared" si="160"/>
        <v/>
      </c>
    </row>
    <row r="1142" spans="1:28" s="227" customFormat="1" ht="20.399999999999999">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58"/>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59"/>
        <v>0</v>
      </c>
      <c r="AB1142" s="228" t="str">
        <f t="shared" si="160"/>
        <v/>
      </c>
    </row>
    <row r="1143" spans="1:28" s="227" customFormat="1" ht="20.399999999999999">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58"/>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59"/>
        <v>0</v>
      </c>
      <c r="AB1143" s="228" t="str">
        <f t="shared" si="160"/>
        <v/>
      </c>
    </row>
    <row r="1144" spans="1:28" s="227" customFormat="1" ht="20.399999999999999">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ca="1" si="158"/>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ca="1" si="159"/>
        <v>0</v>
      </c>
      <c r="AB1144" s="228" t="str">
        <f t="shared" si="160"/>
        <v/>
      </c>
    </row>
    <row r="1145" spans="1:28" s="227" customFormat="1" ht="20.399999999999999">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ca="1" si="158"/>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ca="1" si="159"/>
        <v>0</v>
      </c>
      <c r="AB1145" s="228" t="str">
        <f t="shared" si="160"/>
        <v/>
      </c>
    </row>
    <row r="1146" spans="1:28" s="227" customFormat="1" ht="20.399999999999999">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58"/>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59"/>
        <v>0</v>
      </c>
      <c r="AB1146" s="228" t="str">
        <f t="shared" si="160"/>
        <v/>
      </c>
    </row>
    <row r="1147" spans="1:28" s="227" customFormat="1" ht="20.399999999999999">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ref="S1147" ca="1" si="161">IF(B1147="","",IF(ISERROR(MATCH($E1147,CL,0)),"Unknown",INDIRECT("'C'!$A$"&amp;MATCH($E1147,CL,0)+1)))</f>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ref="X1147" ca="1" si="162">IF(AND(C1147="Smelter not listed",OR(LEN(D1147)=0,LEN(E1147)=0)),1,0)</f>
        <v>0</v>
      </c>
      <c r="AB1147" s="228" t="str">
        <f t="shared" ref="AB1147" si="163">B1147&amp;C1147</f>
        <v/>
      </c>
    </row>
    <row r="1148" spans="1:28" s="227" customFormat="1" ht="20.399999999999999">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ref="S1148:S1179" ca="1" si="164">IF(B1148="","",IF(ISERROR(MATCH($E1148,CL,0)),"Unknown",INDIRECT("'C'!$A$"&amp;MATCH($E1148,CL,0)+1)))</f>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ref="X1148:X1179" ca="1" si="165">IF(AND(C1148="Smelter not listed",OR(LEN(D1148)=0,LEN(E1148)=0)),1,0)</f>
        <v>0</v>
      </c>
      <c r="AB1148" s="228" t="str">
        <f t="shared" ref="AB1148:AB1179" si="166">B1148&amp;C1148</f>
        <v/>
      </c>
    </row>
    <row r="1149" spans="1:28" s="227" customFormat="1" ht="20.399999999999999">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64"/>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65"/>
        <v>0</v>
      </c>
      <c r="AB1149" s="228" t="str">
        <f t="shared" si="166"/>
        <v/>
      </c>
    </row>
    <row r="1150" spans="1:28" s="227" customFormat="1" ht="20.399999999999999">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64"/>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65"/>
        <v>0</v>
      </c>
      <c r="AB1150" s="228" t="str">
        <f t="shared" si="166"/>
        <v/>
      </c>
    </row>
    <row r="1151" spans="1:28" s="227" customFormat="1" ht="20.399999999999999">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64"/>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65"/>
        <v>0</v>
      </c>
      <c r="AB1151" s="228" t="str">
        <f t="shared" si="166"/>
        <v/>
      </c>
    </row>
    <row r="1152" spans="1:28" s="227" customFormat="1" ht="20.399999999999999">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64"/>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65"/>
        <v>0</v>
      </c>
      <c r="AB1152" s="228" t="str">
        <f t="shared" si="166"/>
        <v/>
      </c>
    </row>
    <row r="1153" spans="1:28" s="227" customFormat="1" ht="20.399999999999999">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64"/>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65"/>
        <v>0</v>
      </c>
      <c r="AB1153" s="228" t="str">
        <f t="shared" si="166"/>
        <v/>
      </c>
    </row>
    <row r="1154" spans="1:28" s="227" customFormat="1" ht="20.399999999999999">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64"/>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65"/>
        <v>0</v>
      </c>
      <c r="AB1154" s="228" t="str">
        <f t="shared" si="166"/>
        <v/>
      </c>
    </row>
    <row r="1155" spans="1:28" s="227" customFormat="1" ht="20.399999999999999">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64"/>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65"/>
        <v>0</v>
      </c>
      <c r="AB1155" s="228" t="str">
        <f t="shared" si="166"/>
        <v/>
      </c>
    </row>
    <row r="1156" spans="1:28" s="227" customFormat="1" ht="20.399999999999999">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64"/>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65"/>
        <v>0</v>
      </c>
      <c r="AB1156" s="228" t="str">
        <f t="shared" si="166"/>
        <v/>
      </c>
    </row>
    <row r="1157" spans="1:28" s="227" customFormat="1" ht="20.399999999999999">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64"/>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65"/>
        <v>0</v>
      </c>
      <c r="AB1157" s="228" t="str">
        <f t="shared" si="166"/>
        <v/>
      </c>
    </row>
    <row r="1158" spans="1:28" s="227" customFormat="1" ht="20.399999999999999">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64"/>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65"/>
        <v>0</v>
      </c>
      <c r="AB1158" s="228" t="str">
        <f t="shared" si="166"/>
        <v/>
      </c>
    </row>
    <row r="1159" spans="1:28" s="227" customFormat="1" ht="20.399999999999999">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64"/>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65"/>
        <v>0</v>
      </c>
      <c r="AB1159" s="228" t="str">
        <f t="shared" si="166"/>
        <v/>
      </c>
    </row>
    <row r="1160" spans="1:28" s="227" customFormat="1" ht="20.399999999999999">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ca="1" si="164"/>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ca="1" si="165"/>
        <v>0</v>
      </c>
      <c r="AB1160" s="228" t="str">
        <f t="shared" si="166"/>
        <v/>
      </c>
    </row>
    <row r="1161" spans="1:28" s="227" customFormat="1" ht="20.399999999999999">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64"/>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65"/>
        <v>0</v>
      </c>
      <c r="AB1161" s="228" t="str">
        <f t="shared" si="166"/>
        <v/>
      </c>
    </row>
    <row r="1162" spans="1:28" s="227" customFormat="1" ht="20.399999999999999">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64"/>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65"/>
        <v>0</v>
      </c>
      <c r="AB1162" s="228" t="str">
        <f t="shared" si="166"/>
        <v/>
      </c>
    </row>
    <row r="1163" spans="1:28" s="227" customFormat="1" ht="20.399999999999999">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64"/>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65"/>
        <v>0</v>
      </c>
      <c r="AB1163" s="228" t="str">
        <f t="shared" si="166"/>
        <v/>
      </c>
    </row>
    <row r="1164" spans="1:28" s="227" customFormat="1" ht="20.399999999999999">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ca="1" si="164"/>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ca="1" si="165"/>
        <v>0</v>
      </c>
      <c r="AB1164" s="228" t="str">
        <f t="shared" si="166"/>
        <v/>
      </c>
    </row>
    <row r="1165" spans="1:28" s="227" customFormat="1" ht="20.399999999999999">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64"/>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65"/>
        <v>0</v>
      </c>
      <c r="AB1165" s="228" t="str">
        <f t="shared" si="166"/>
        <v/>
      </c>
    </row>
    <row r="1166" spans="1:28" s="227" customFormat="1" ht="20.399999999999999">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64"/>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65"/>
        <v>0</v>
      </c>
      <c r="AB1166" s="228" t="str">
        <f t="shared" si="166"/>
        <v/>
      </c>
    </row>
    <row r="1167" spans="1:28" s="227" customFormat="1" ht="20.399999999999999">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64"/>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65"/>
        <v>0</v>
      </c>
      <c r="AB1167" s="228" t="str">
        <f t="shared" si="166"/>
        <v/>
      </c>
    </row>
    <row r="1168" spans="1:28" s="227" customFormat="1" ht="20.399999999999999">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64"/>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65"/>
        <v>0</v>
      </c>
      <c r="AB1168" s="228" t="str">
        <f t="shared" si="166"/>
        <v/>
      </c>
    </row>
    <row r="1169" spans="1:28" s="227" customFormat="1" ht="20.399999999999999">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64"/>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65"/>
        <v>0</v>
      </c>
      <c r="AB1169" s="228" t="str">
        <f t="shared" si="166"/>
        <v/>
      </c>
    </row>
    <row r="1170" spans="1:28" s="227" customFormat="1" ht="20.399999999999999">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64"/>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65"/>
        <v>0</v>
      </c>
      <c r="AB1170" s="228" t="str">
        <f t="shared" si="166"/>
        <v/>
      </c>
    </row>
    <row r="1171" spans="1:28" s="227" customFormat="1" ht="20.399999999999999">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64"/>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65"/>
        <v>0</v>
      </c>
      <c r="AB1171" s="228" t="str">
        <f t="shared" si="166"/>
        <v/>
      </c>
    </row>
    <row r="1172" spans="1:28" s="227" customFormat="1" ht="20.399999999999999">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64"/>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65"/>
        <v>0</v>
      </c>
      <c r="AB1172" s="228" t="str">
        <f t="shared" si="166"/>
        <v/>
      </c>
    </row>
    <row r="1173" spans="1:28" s="227" customFormat="1" ht="20.399999999999999">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64"/>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65"/>
        <v>0</v>
      </c>
      <c r="AB1173" s="228" t="str">
        <f t="shared" si="166"/>
        <v/>
      </c>
    </row>
    <row r="1174" spans="1:28" s="227" customFormat="1" ht="20.399999999999999">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64"/>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65"/>
        <v>0</v>
      </c>
      <c r="AB1174" s="228" t="str">
        <f t="shared" si="166"/>
        <v/>
      </c>
    </row>
    <row r="1175" spans="1:28" s="227" customFormat="1" ht="20.399999999999999">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64"/>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65"/>
        <v>0</v>
      </c>
      <c r="AB1175" s="228" t="str">
        <f t="shared" si="166"/>
        <v/>
      </c>
    </row>
    <row r="1176" spans="1:28" s="227" customFormat="1" ht="20.399999999999999">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64"/>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65"/>
        <v>0</v>
      </c>
      <c r="AB1176" s="228" t="str">
        <f t="shared" si="166"/>
        <v/>
      </c>
    </row>
    <row r="1177" spans="1:28" s="227" customFormat="1" ht="20.399999999999999">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ca="1" si="164"/>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ca="1" si="165"/>
        <v>0</v>
      </c>
      <c r="AB1177" s="228" t="str">
        <f t="shared" si="166"/>
        <v/>
      </c>
    </row>
    <row r="1178" spans="1:28" s="227" customFormat="1" ht="20.399999999999999">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64"/>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65"/>
        <v>0</v>
      </c>
      <c r="AB1178" s="228" t="str">
        <f t="shared" si="166"/>
        <v/>
      </c>
    </row>
    <row r="1179" spans="1:28" s="227" customFormat="1" ht="20.399999999999999">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64"/>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65"/>
        <v>0</v>
      </c>
      <c r="AB1179" s="228" t="str">
        <f t="shared" si="166"/>
        <v/>
      </c>
    </row>
    <row r="1180" spans="1:28" s="227" customFormat="1" ht="20.399999999999999">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ref="S1180:S1210" ca="1" si="167">IF(B1180="","",IF(ISERROR(MATCH($E1180,CL,0)),"Unknown",INDIRECT("'C'!$A$"&amp;MATCH($E1180,CL,0)+1)))</f>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ref="X1180:X1210" ca="1" si="168">IF(AND(C1180="Smelter not listed",OR(LEN(D1180)=0,LEN(E1180)=0)),1,0)</f>
        <v>0</v>
      </c>
      <c r="AB1180" s="228" t="str">
        <f t="shared" ref="AB1180:AB1210" si="169">B1180&amp;C1180</f>
        <v/>
      </c>
    </row>
    <row r="1181" spans="1:28" s="227" customFormat="1" ht="20.399999999999999">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67"/>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68"/>
        <v>0</v>
      </c>
      <c r="AB1181" s="228" t="str">
        <f t="shared" si="169"/>
        <v/>
      </c>
    </row>
    <row r="1182" spans="1:28" s="227" customFormat="1" ht="20.399999999999999">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67"/>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68"/>
        <v>0</v>
      </c>
      <c r="AB1182" s="228" t="str">
        <f t="shared" si="169"/>
        <v/>
      </c>
    </row>
    <row r="1183" spans="1:28" s="227" customFormat="1" ht="20.399999999999999">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67"/>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68"/>
        <v>0</v>
      </c>
      <c r="AB1183" s="228" t="str">
        <f t="shared" si="169"/>
        <v/>
      </c>
    </row>
    <row r="1184" spans="1:28" s="227" customFormat="1" ht="20.399999999999999">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67"/>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68"/>
        <v>0</v>
      </c>
      <c r="AB1184" s="228" t="str">
        <f t="shared" si="169"/>
        <v/>
      </c>
    </row>
    <row r="1185" spans="1:28" s="227" customFormat="1" ht="20.399999999999999">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67"/>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68"/>
        <v>0</v>
      </c>
      <c r="AB1185" s="228" t="str">
        <f t="shared" si="169"/>
        <v/>
      </c>
    </row>
    <row r="1186" spans="1:28" s="227" customFormat="1" ht="20.399999999999999">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67"/>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68"/>
        <v>0</v>
      </c>
      <c r="AB1186" s="228" t="str">
        <f t="shared" si="169"/>
        <v/>
      </c>
    </row>
    <row r="1187" spans="1:28" s="227" customFormat="1" ht="20.399999999999999">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67"/>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68"/>
        <v>0</v>
      </c>
      <c r="AB1187" s="228" t="str">
        <f t="shared" si="169"/>
        <v/>
      </c>
    </row>
    <row r="1188" spans="1:28" s="227" customFormat="1" ht="20.399999999999999">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67"/>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68"/>
        <v>0</v>
      </c>
      <c r="AB1188" s="228" t="str">
        <f t="shared" si="169"/>
        <v/>
      </c>
    </row>
    <row r="1189" spans="1:28" s="227" customFormat="1" ht="20.399999999999999">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67"/>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68"/>
        <v>0</v>
      </c>
      <c r="AB1189" s="228" t="str">
        <f t="shared" si="169"/>
        <v/>
      </c>
    </row>
    <row r="1190" spans="1:28" s="227" customFormat="1" ht="20.399999999999999">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67"/>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68"/>
        <v>0</v>
      </c>
      <c r="AB1190" s="228" t="str">
        <f t="shared" si="169"/>
        <v/>
      </c>
    </row>
    <row r="1191" spans="1:28" s="227" customFormat="1" ht="20.399999999999999">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ca="1" si="167"/>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ca="1" si="168"/>
        <v>0</v>
      </c>
      <c r="AB1191" s="228" t="str">
        <f t="shared" si="169"/>
        <v/>
      </c>
    </row>
    <row r="1192" spans="1:28" s="227" customFormat="1" ht="20.399999999999999">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ca="1" si="167"/>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ca="1" si="168"/>
        <v>0</v>
      </c>
      <c r="AB1192" s="228" t="str">
        <f t="shared" si="169"/>
        <v/>
      </c>
    </row>
    <row r="1193" spans="1:28" s="227" customFormat="1" ht="20.399999999999999">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67"/>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68"/>
        <v>0</v>
      </c>
      <c r="AB1193" s="228" t="str">
        <f t="shared" si="169"/>
        <v/>
      </c>
    </row>
    <row r="1194" spans="1:28" s="227" customFormat="1" ht="20.399999999999999">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67"/>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68"/>
        <v>0</v>
      </c>
      <c r="AB1194" s="228" t="str">
        <f t="shared" si="169"/>
        <v/>
      </c>
    </row>
    <row r="1195" spans="1:28" s="227" customFormat="1" ht="20.399999999999999">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ca="1" si="167"/>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ca="1" si="168"/>
        <v>0</v>
      </c>
      <c r="AB1195" s="228" t="str">
        <f t="shared" si="169"/>
        <v/>
      </c>
    </row>
    <row r="1196" spans="1:28" s="227" customFormat="1" ht="20.399999999999999">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ca="1" si="167"/>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ca="1" si="168"/>
        <v>0</v>
      </c>
      <c r="AB1196" s="228" t="str">
        <f t="shared" si="169"/>
        <v/>
      </c>
    </row>
    <row r="1197" spans="1:28" s="227" customFormat="1" ht="20.399999999999999">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67"/>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68"/>
        <v>0</v>
      </c>
      <c r="AB1197" s="228" t="str">
        <f t="shared" si="169"/>
        <v/>
      </c>
    </row>
    <row r="1198" spans="1:28" s="227" customFormat="1" ht="20.399999999999999">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67"/>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68"/>
        <v>0</v>
      </c>
      <c r="AB1198" s="228" t="str">
        <f t="shared" si="169"/>
        <v/>
      </c>
    </row>
    <row r="1199" spans="1:28" s="227" customFormat="1" ht="20.399999999999999">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67"/>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68"/>
        <v>0</v>
      </c>
      <c r="AB1199" s="228" t="str">
        <f t="shared" si="169"/>
        <v/>
      </c>
    </row>
    <row r="1200" spans="1:28" s="227" customFormat="1" ht="20.399999999999999">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67"/>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68"/>
        <v>0</v>
      </c>
      <c r="AB1200" s="228" t="str">
        <f t="shared" si="169"/>
        <v/>
      </c>
    </row>
    <row r="1201" spans="1:28" s="227" customFormat="1" ht="20.399999999999999">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67"/>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68"/>
        <v>0</v>
      </c>
      <c r="AB1201" s="228" t="str">
        <f t="shared" si="169"/>
        <v/>
      </c>
    </row>
    <row r="1202" spans="1:28" s="227" customFormat="1" ht="20.399999999999999">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67"/>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68"/>
        <v>0</v>
      </c>
      <c r="AB1202" s="228" t="str">
        <f t="shared" si="169"/>
        <v/>
      </c>
    </row>
    <row r="1203" spans="1:28" s="227" customFormat="1" ht="20.399999999999999">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67"/>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68"/>
        <v>0</v>
      </c>
      <c r="AB1203" s="228" t="str">
        <f t="shared" si="169"/>
        <v/>
      </c>
    </row>
    <row r="1204" spans="1:28" s="227" customFormat="1" ht="20.399999999999999">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67"/>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68"/>
        <v>0</v>
      </c>
      <c r="AB1204" s="228" t="str">
        <f t="shared" si="169"/>
        <v/>
      </c>
    </row>
    <row r="1205" spans="1:28" s="227" customFormat="1" ht="20.399999999999999">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67"/>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68"/>
        <v>0</v>
      </c>
      <c r="AB1205" s="228" t="str">
        <f t="shared" si="169"/>
        <v/>
      </c>
    </row>
    <row r="1206" spans="1:28" s="227" customFormat="1" ht="20.399999999999999">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67"/>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68"/>
        <v>0</v>
      </c>
      <c r="AB1206" s="228" t="str">
        <f t="shared" si="169"/>
        <v/>
      </c>
    </row>
    <row r="1207" spans="1:28" s="227" customFormat="1" ht="20.399999999999999">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67"/>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68"/>
        <v>0</v>
      </c>
      <c r="AB1207" s="228" t="str">
        <f t="shared" si="169"/>
        <v/>
      </c>
    </row>
    <row r="1208" spans="1:28" s="227" customFormat="1" ht="20.399999999999999">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ca="1" si="167"/>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ca="1" si="168"/>
        <v>0</v>
      </c>
      <c r="AB1208" s="228" t="str">
        <f t="shared" si="169"/>
        <v/>
      </c>
    </row>
    <row r="1209" spans="1:28" s="227" customFormat="1" ht="20.399999999999999">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ca="1" si="167"/>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ca="1" si="168"/>
        <v>0</v>
      </c>
      <c r="AB1209" s="228" t="str">
        <f t="shared" si="169"/>
        <v/>
      </c>
    </row>
    <row r="1210" spans="1:28" s="227" customFormat="1" ht="20.399999999999999">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67"/>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68"/>
        <v>0</v>
      </c>
      <c r="AB1210" s="228" t="str">
        <f t="shared" si="169"/>
        <v/>
      </c>
    </row>
    <row r="1211" spans="1:28" s="227" customFormat="1" ht="20.399999999999999">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ref="S1211" ca="1" si="170">IF(B1211="","",IF(ISERROR(MATCH($E1211,CL,0)),"Unknown",INDIRECT("'C'!$A$"&amp;MATCH($E1211,CL,0)+1)))</f>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ref="X1211" ca="1" si="171">IF(AND(C1211="Smelter not listed",OR(LEN(D1211)=0,LEN(E1211)=0)),1,0)</f>
        <v>0</v>
      </c>
      <c r="AB1211" s="228" t="str">
        <f t="shared" ref="AB1211" si="172">B1211&amp;C1211</f>
        <v/>
      </c>
    </row>
    <row r="1212" spans="1:28" s="227" customFormat="1" ht="20.399999999999999">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ref="S1212:S1243" ca="1" si="173">IF(B1212="","",IF(ISERROR(MATCH($E1212,CL,0)),"Unknown",INDIRECT("'C'!$A$"&amp;MATCH($E1212,CL,0)+1)))</f>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ref="X1212:X1243" ca="1" si="174">IF(AND(C1212="Smelter not listed",OR(LEN(D1212)=0,LEN(E1212)=0)),1,0)</f>
        <v>0</v>
      </c>
      <c r="AB1212" s="228" t="str">
        <f t="shared" ref="AB1212:AB1243" si="175">B1212&amp;C1212</f>
        <v/>
      </c>
    </row>
    <row r="1213" spans="1:28" s="227" customFormat="1" ht="20.399999999999999">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73"/>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74"/>
        <v>0</v>
      </c>
      <c r="AB1213" s="228" t="str">
        <f t="shared" si="175"/>
        <v/>
      </c>
    </row>
    <row r="1214" spans="1:28" s="227" customFormat="1" ht="20.399999999999999">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73"/>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74"/>
        <v>0</v>
      </c>
      <c r="AB1214" s="228" t="str">
        <f t="shared" si="175"/>
        <v/>
      </c>
    </row>
    <row r="1215" spans="1:28" s="227" customFormat="1" ht="20.399999999999999">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73"/>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74"/>
        <v>0</v>
      </c>
      <c r="AB1215" s="228" t="str">
        <f t="shared" si="175"/>
        <v/>
      </c>
    </row>
    <row r="1216" spans="1:28" s="227" customFormat="1" ht="20.399999999999999">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73"/>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74"/>
        <v>0</v>
      </c>
      <c r="AB1216" s="228" t="str">
        <f t="shared" si="175"/>
        <v/>
      </c>
    </row>
    <row r="1217" spans="1:28" s="227" customFormat="1" ht="20.399999999999999">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73"/>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74"/>
        <v>0</v>
      </c>
      <c r="AB1217" s="228" t="str">
        <f t="shared" si="175"/>
        <v/>
      </c>
    </row>
    <row r="1218" spans="1:28" s="227" customFormat="1" ht="20.399999999999999">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73"/>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74"/>
        <v>0</v>
      </c>
      <c r="AB1218" s="228" t="str">
        <f t="shared" si="175"/>
        <v/>
      </c>
    </row>
    <row r="1219" spans="1:28" s="227" customFormat="1" ht="20.399999999999999">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73"/>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74"/>
        <v>0</v>
      </c>
      <c r="AB1219" s="228" t="str">
        <f t="shared" si="175"/>
        <v/>
      </c>
    </row>
    <row r="1220" spans="1:28" s="227" customFormat="1" ht="20.399999999999999">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73"/>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74"/>
        <v>0</v>
      </c>
      <c r="AB1220" s="228" t="str">
        <f t="shared" si="175"/>
        <v/>
      </c>
    </row>
    <row r="1221" spans="1:28" s="227" customFormat="1" ht="20.399999999999999">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73"/>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74"/>
        <v>0</v>
      </c>
      <c r="AB1221" s="228" t="str">
        <f t="shared" si="175"/>
        <v/>
      </c>
    </row>
    <row r="1222" spans="1:28" s="227" customFormat="1" ht="20.399999999999999">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73"/>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74"/>
        <v>0</v>
      </c>
      <c r="AB1222" s="228" t="str">
        <f t="shared" si="175"/>
        <v/>
      </c>
    </row>
    <row r="1223" spans="1:28" s="227" customFormat="1" ht="20.399999999999999">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73"/>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74"/>
        <v>0</v>
      </c>
      <c r="AB1223" s="228" t="str">
        <f t="shared" si="175"/>
        <v/>
      </c>
    </row>
    <row r="1224" spans="1:28" s="227" customFormat="1" ht="20.399999999999999">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ca="1" si="173"/>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ca="1" si="174"/>
        <v>0</v>
      </c>
      <c r="AB1224" s="228" t="str">
        <f t="shared" si="175"/>
        <v/>
      </c>
    </row>
    <row r="1225" spans="1:28" s="227" customFormat="1" ht="20.399999999999999">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73"/>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74"/>
        <v>0</v>
      </c>
      <c r="AB1225" s="228" t="str">
        <f t="shared" si="175"/>
        <v/>
      </c>
    </row>
    <row r="1226" spans="1:28" s="227" customFormat="1" ht="20.399999999999999">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73"/>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74"/>
        <v>0</v>
      </c>
      <c r="AB1226" s="228" t="str">
        <f t="shared" si="175"/>
        <v/>
      </c>
    </row>
    <row r="1227" spans="1:28" s="227" customFormat="1" ht="20.399999999999999">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73"/>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74"/>
        <v>0</v>
      </c>
      <c r="AB1227" s="228" t="str">
        <f t="shared" si="175"/>
        <v/>
      </c>
    </row>
    <row r="1228" spans="1:28" s="227" customFormat="1" ht="20.399999999999999">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ca="1" si="173"/>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ca="1" si="174"/>
        <v>0</v>
      </c>
      <c r="AB1228" s="228" t="str">
        <f t="shared" si="175"/>
        <v/>
      </c>
    </row>
    <row r="1229" spans="1:28" s="227" customFormat="1" ht="20.399999999999999">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73"/>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74"/>
        <v>0</v>
      </c>
      <c r="AB1229" s="228" t="str">
        <f t="shared" si="175"/>
        <v/>
      </c>
    </row>
    <row r="1230" spans="1:28" s="227" customFormat="1" ht="20.399999999999999">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73"/>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74"/>
        <v>0</v>
      </c>
      <c r="AB1230" s="228" t="str">
        <f t="shared" si="175"/>
        <v/>
      </c>
    </row>
    <row r="1231" spans="1:28" s="227" customFormat="1" ht="20.399999999999999">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73"/>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74"/>
        <v>0</v>
      </c>
      <c r="AB1231" s="228" t="str">
        <f t="shared" si="175"/>
        <v/>
      </c>
    </row>
    <row r="1232" spans="1:28" s="227" customFormat="1" ht="20.399999999999999">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73"/>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74"/>
        <v>0</v>
      </c>
      <c r="AB1232" s="228" t="str">
        <f t="shared" si="175"/>
        <v/>
      </c>
    </row>
    <row r="1233" spans="1:28" s="227" customFormat="1" ht="20.399999999999999">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73"/>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74"/>
        <v>0</v>
      </c>
      <c r="AB1233" s="228" t="str">
        <f t="shared" si="175"/>
        <v/>
      </c>
    </row>
    <row r="1234" spans="1:28" s="227" customFormat="1" ht="20.399999999999999">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73"/>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74"/>
        <v>0</v>
      </c>
      <c r="AB1234" s="228" t="str">
        <f t="shared" si="175"/>
        <v/>
      </c>
    </row>
    <row r="1235" spans="1:28" s="227" customFormat="1" ht="20.399999999999999">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73"/>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74"/>
        <v>0</v>
      </c>
      <c r="AB1235" s="228" t="str">
        <f t="shared" si="175"/>
        <v/>
      </c>
    </row>
    <row r="1236" spans="1:28" s="227" customFormat="1" ht="20.399999999999999">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73"/>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74"/>
        <v>0</v>
      </c>
      <c r="AB1236" s="228" t="str">
        <f t="shared" si="175"/>
        <v/>
      </c>
    </row>
    <row r="1237" spans="1:28" s="227" customFormat="1" ht="20.399999999999999">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73"/>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74"/>
        <v>0</v>
      </c>
      <c r="AB1237" s="228" t="str">
        <f t="shared" si="175"/>
        <v/>
      </c>
    </row>
    <row r="1238" spans="1:28" s="227" customFormat="1" ht="20.399999999999999">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73"/>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74"/>
        <v>0</v>
      </c>
      <c r="AB1238" s="228" t="str">
        <f t="shared" si="175"/>
        <v/>
      </c>
    </row>
    <row r="1239" spans="1:28" s="227" customFormat="1" ht="20.399999999999999">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73"/>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74"/>
        <v>0</v>
      </c>
      <c r="AB1239" s="228" t="str">
        <f t="shared" si="175"/>
        <v/>
      </c>
    </row>
    <row r="1240" spans="1:28" s="227" customFormat="1" ht="20.399999999999999">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73"/>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74"/>
        <v>0</v>
      </c>
      <c r="AB1240" s="228" t="str">
        <f t="shared" si="175"/>
        <v/>
      </c>
    </row>
    <row r="1241" spans="1:28" s="227" customFormat="1" ht="20.399999999999999">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ca="1" si="173"/>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ca="1" si="174"/>
        <v>0</v>
      </c>
      <c r="AB1241" s="228" t="str">
        <f t="shared" si="175"/>
        <v/>
      </c>
    </row>
    <row r="1242" spans="1:28" s="227" customFormat="1" ht="20.399999999999999">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73"/>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74"/>
        <v>0</v>
      </c>
      <c r="AB1242" s="228" t="str">
        <f t="shared" si="175"/>
        <v/>
      </c>
    </row>
    <row r="1243" spans="1:28" s="227" customFormat="1" ht="20.399999999999999">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73"/>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74"/>
        <v>0</v>
      </c>
      <c r="AB1243" s="228" t="str">
        <f t="shared" si="175"/>
        <v/>
      </c>
    </row>
    <row r="1244" spans="1:28" s="227" customFormat="1" ht="20.399999999999999">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ref="S1244:S1274" ca="1" si="176">IF(B1244="","",IF(ISERROR(MATCH($E1244,CL,0)),"Unknown",INDIRECT("'C'!$A$"&amp;MATCH($E1244,CL,0)+1)))</f>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ref="X1244:X1274" ca="1" si="177">IF(AND(C1244="Smelter not listed",OR(LEN(D1244)=0,LEN(E1244)=0)),1,0)</f>
        <v>0</v>
      </c>
      <c r="AB1244" s="228" t="str">
        <f t="shared" ref="AB1244:AB1274" si="178">B1244&amp;C1244</f>
        <v/>
      </c>
    </row>
    <row r="1245" spans="1:28" s="227" customFormat="1" ht="20.399999999999999">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76"/>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77"/>
        <v>0</v>
      </c>
      <c r="AB1245" s="228" t="str">
        <f t="shared" si="178"/>
        <v/>
      </c>
    </row>
    <row r="1246" spans="1:28" s="227" customFormat="1" ht="20.399999999999999">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76"/>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77"/>
        <v>0</v>
      </c>
      <c r="AB1246" s="228" t="str">
        <f t="shared" si="178"/>
        <v/>
      </c>
    </row>
    <row r="1247" spans="1:28" s="227" customFormat="1" ht="20.399999999999999">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76"/>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77"/>
        <v>0</v>
      </c>
      <c r="AB1247" s="228" t="str">
        <f t="shared" si="178"/>
        <v/>
      </c>
    </row>
    <row r="1248" spans="1:28" s="227" customFormat="1" ht="20.399999999999999">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76"/>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77"/>
        <v>0</v>
      </c>
      <c r="AB1248" s="228" t="str">
        <f t="shared" si="178"/>
        <v/>
      </c>
    </row>
    <row r="1249" spans="1:28" s="227" customFormat="1" ht="20.399999999999999">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76"/>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77"/>
        <v>0</v>
      </c>
      <c r="AB1249" s="228" t="str">
        <f t="shared" si="178"/>
        <v/>
      </c>
    </row>
    <row r="1250" spans="1:28" s="227" customFormat="1" ht="20.399999999999999">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76"/>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77"/>
        <v>0</v>
      </c>
      <c r="AB1250" s="228" t="str">
        <f t="shared" si="178"/>
        <v/>
      </c>
    </row>
    <row r="1251" spans="1:28" s="227" customFormat="1" ht="20.399999999999999">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76"/>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77"/>
        <v>0</v>
      </c>
      <c r="AB1251" s="228" t="str">
        <f t="shared" si="178"/>
        <v/>
      </c>
    </row>
    <row r="1252" spans="1:28" s="227" customFormat="1" ht="20.399999999999999">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76"/>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77"/>
        <v>0</v>
      </c>
      <c r="AB1252" s="228" t="str">
        <f t="shared" si="178"/>
        <v/>
      </c>
    </row>
    <row r="1253" spans="1:28" s="227" customFormat="1" ht="20.399999999999999">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76"/>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77"/>
        <v>0</v>
      </c>
      <c r="AB1253" s="228" t="str">
        <f t="shared" si="178"/>
        <v/>
      </c>
    </row>
    <row r="1254" spans="1:28" s="227" customFormat="1" ht="20.399999999999999">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76"/>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77"/>
        <v>0</v>
      </c>
      <c r="AB1254" s="228" t="str">
        <f t="shared" si="178"/>
        <v/>
      </c>
    </row>
    <row r="1255" spans="1:28" s="227" customFormat="1" ht="20.399999999999999">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ca="1" si="176"/>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ca="1" si="177"/>
        <v>0</v>
      </c>
      <c r="AB1255" s="228" t="str">
        <f t="shared" si="178"/>
        <v/>
      </c>
    </row>
    <row r="1256" spans="1:28" s="227" customFormat="1" ht="20.399999999999999">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ca="1" si="176"/>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ca="1" si="177"/>
        <v>0</v>
      </c>
      <c r="AB1256" s="228" t="str">
        <f t="shared" si="178"/>
        <v/>
      </c>
    </row>
    <row r="1257" spans="1:28" s="227" customFormat="1" ht="20.399999999999999">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76"/>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77"/>
        <v>0</v>
      </c>
      <c r="AB1257" s="228" t="str">
        <f t="shared" si="178"/>
        <v/>
      </c>
    </row>
    <row r="1258" spans="1:28" s="227" customFormat="1" ht="20.399999999999999">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76"/>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77"/>
        <v>0</v>
      </c>
      <c r="AB1258" s="228" t="str">
        <f t="shared" si="178"/>
        <v/>
      </c>
    </row>
    <row r="1259" spans="1:28" s="227" customFormat="1" ht="20.399999999999999">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ca="1" si="176"/>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ca="1" si="177"/>
        <v>0</v>
      </c>
      <c r="AB1259" s="228" t="str">
        <f t="shared" si="178"/>
        <v/>
      </c>
    </row>
    <row r="1260" spans="1:28" s="227" customFormat="1" ht="20.399999999999999">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ca="1" si="176"/>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ca="1" si="177"/>
        <v>0</v>
      </c>
      <c r="AB1260" s="228" t="str">
        <f t="shared" si="178"/>
        <v/>
      </c>
    </row>
    <row r="1261" spans="1:28" s="227" customFormat="1" ht="20.399999999999999">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76"/>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77"/>
        <v>0</v>
      </c>
      <c r="AB1261" s="228" t="str">
        <f t="shared" si="178"/>
        <v/>
      </c>
    </row>
    <row r="1262" spans="1:28" s="227" customFormat="1" ht="20.399999999999999">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76"/>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77"/>
        <v>0</v>
      </c>
      <c r="AB1262" s="228" t="str">
        <f t="shared" si="178"/>
        <v/>
      </c>
    </row>
    <row r="1263" spans="1:28" s="227" customFormat="1" ht="20.399999999999999">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76"/>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77"/>
        <v>0</v>
      </c>
      <c r="AB1263" s="228" t="str">
        <f t="shared" si="178"/>
        <v/>
      </c>
    </row>
    <row r="1264" spans="1:28" s="227" customFormat="1" ht="20.399999999999999">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76"/>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77"/>
        <v>0</v>
      </c>
      <c r="AB1264" s="228" t="str">
        <f t="shared" si="178"/>
        <v/>
      </c>
    </row>
    <row r="1265" spans="1:28" s="227" customFormat="1" ht="20.399999999999999">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76"/>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77"/>
        <v>0</v>
      </c>
      <c r="AB1265" s="228" t="str">
        <f t="shared" si="178"/>
        <v/>
      </c>
    </row>
    <row r="1266" spans="1:28" s="227" customFormat="1" ht="20.399999999999999">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76"/>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77"/>
        <v>0</v>
      </c>
      <c r="AB1266" s="228" t="str">
        <f t="shared" si="178"/>
        <v/>
      </c>
    </row>
    <row r="1267" spans="1:28" s="227" customFormat="1" ht="20.399999999999999">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76"/>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77"/>
        <v>0</v>
      </c>
      <c r="AB1267" s="228" t="str">
        <f t="shared" si="178"/>
        <v/>
      </c>
    </row>
    <row r="1268" spans="1:28" s="227" customFormat="1" ht="20.399999999999999">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76"/>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77"/>
        <v>0</v>
      </c>
      <c r="AB1268" s="228" t="str">
        <f t="shared" si="178"/>
        <v/>
      </c>
    </row>
    <row r="1269" spans="1:28" s="227" customFormat="1" ht="20.399999999999999">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76"/>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77"/>
        <v>0</v>
      </c>
      <c r="AB1269" s="228" t="str">
        <f t="shared" si="178"/>
        <v/>
      </c>
    </row>
    <row r="1270" spans="1:28" s="227" customFormat="1" ht="20.399999999999999">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76"/>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77"/>
        <v>0</v>
      </c>
      <c r="AB1270" s="228" t="str">
        <f t="shared" si="178"/>
        <v/>
      </c>
    </row>
    <row r="1271" spans="1:28" s="227" customFormat="1" ht="20.399999999999999">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76"/>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77"/>
        <v>0</v>
      </c>
      <c r="AB1271" s="228" t="str">
        <f t="shared" si="178"/>
        <v/>
      </c>
    </row>
    <row r="1272" spans="1:28" s="227" customFormat="1" ht="20.399999999999999">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ca="1" si="176"/>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ca="1" si="177"/>
        <v>0</v>
      </c>
      <c r="AB1272" s="228" t="str">
        <f t="shared" si="178"/>
        <v/>
      </c>
    </row>
    <row r="1273" spans="1:28" s="227" customFormat="1" ht="20.399999999999999">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ca="1" si="176"/>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ca="1" si="177"/>
        <v>0</v>
      </c>
      <c r="AB1273" s="228" t="str">
        <f t="shared" si="178"/>
        <v/>
      </c>
    </row>
    <row r="1274" spans="1:28" s="227" customFormat="1" ht="20.399999999999999">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76"/>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77"/>
        <v>0</v>
      </c>
      <c r="AB1274" s="228" t="str">
        <f t="shared" si="178"/>
        <v/>
      </c>
    </row>
    <row r="1275" spans="1:28" s="227" customFormat="1" ht="20.399999999999999">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ref="S1275" ca="1" si="179">IF(B1275="","",IF(ISERROR(MATCH($E1275,CL,0)),"Unknown",INDIRECT("'C'!$A$"&amp;MATCH($E1275,CL,0)+1)))</f>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ref="X1275" ca="1" si="180">IF(AND(C1275="Smelter not listed",OR(LEN(D1275)=0,LEN(E1275)=0)),1,0)</f>
        <v>0</v>
      </c>
      <c r="AB1275" s="228" t="str">
        <f t="shared" ref="AB1275" si="181">B1275&amp;C1275</f>
        <v/>
      </c>
    </row>
    <row r="1276" spans="1:28" s="227" customFormat="1" ht="20.399999999999999">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ref="S1276:S1307" ca="1" si="182">IF(B1276="","",IF(ISERROR(MATCH($E1276,CL,0)),"Unknown",INDIRECT("'C'!$A$"&amp;MATCH($E1276,CL,0)+1)))</f>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ref="X1276:X1307" ca="1" si="183">IF(AND(C1276="Smelter not listed",OR(LEN(D1276)=0,LEN(E1276)=0)),1,0)</f>
        <v>0</v>
      </c>
      <c r="AB1276" s="228" t="str">
        <f t="shared" ref="AB1276:AB1307" si="184">B1276&amp;C1276</f>
        <v/>
      </c>
    </row>
    <row r="1277" spans="1:28" s="227" customFormat="1" ht="20.399999999999999">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2"/>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83"/>
        <v>0</v>
      </c>
      <c r="AB1277" s="228" t="str">
        <f t="shared" si="184"/>
        <v/>
      </c>
    </row>
    <row r="1278" spans="1:28" s="227" customFormat="1" ht="20.399999999999999">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2"/>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83"/>
        <v>0</v>
      </c>
      <c r="AB1278" s="228" t="str">
        <f t="shared" si="184"/>
        <v/>
      </c>
    </row>
    <row r="1279" spans="1:28" s="227" customFormat="1" ht="20.399999999999999">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2"/>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83"/>
        <v>0</v>
      </c>
      <c r="AB1279" s="228" t="str">
        <f t="shared" si="184"/>
        <v/>
      </c>
    </row>
    <row r="1280" spans="1:28" s="227" customFormat="1" ht="20.399999999999999">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2"/>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83"/>
        <v>0</v>
      </c>
      <c r="AB1280" s="228" t="str">
        <f t="shared" si="184"/>
        <v/>
      </c>
    </row>
    <row r="1281" spans="1:28" s="227" customFormat="1" ht="20.399999999999999">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2"/>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83"/>
        <v>0</v>
      </c>
      <c r="AB1281" s="228" t="str">
        <f t="shared" si="184"/>
        <v/>
      </c>
    </row>
    <row r="1282" spans="1:28" s="227" customFormat="1" ht="20.399999999999999">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2"/>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83"/>
        <v>0</v>
      </c>
      <c r="AB1282" s="228" t="str">
        <f t="shared" si="184"/>
        <v/>
      </c>
    </row>
    <row r="1283" spans="1:28" s="227" customFormat="1" ht="20.399999999999999">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2"/>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83"/>
        <v>0</v>
      </c>
      <c r="AB1283" s="228" t="str">
        <f t="shared" si="184"/>
        <v/>
      </c>
    </row>
    <row r="1284" spans="1:28" s="227" customFormat="1" ht="20.399999999999999">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2"/>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83"/>
        <v>0</v>
      </c>
      <c r="AB1284" s="228" t="str">
        <f t="shared" si="184"/>
        <v/>
      </c>
    </row>
    <row r="1285" spans="1:28" s="227" customFormat="1" ht="20.399999999999999">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2"/>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83"/>
        <v>0</v>
      </c>
      <c r="AB1285" s="228" t="str">
        <f t="shared" si="184"/>
        <v/>
      </c>
    </row>
    <row r="1286" spans="1:28" s="227" customFormat="1" ht="20.399999999999999">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2"/>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83"/>
        <v>0</v>
      </c>
      <c r="AB1286" s="228" t="str">
        <f t="shared" si="184"/>
        <v/>
      </c>
    </row>
    <row r="1287" spans="1:28" s="227" customFormat="1" ht="20.399999999999999">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2"/>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83"/>
        <v>0</v>
      </c>
      <c r="AB1287" s="228" t="str">
        <f t="shared" si="184"/>
        <v/>
      </c>
    </row>
    <row r="1288" spans="1:28" s="227" customFormat="1" ht="20.399999999999999">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ca="1" si="182"/>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ca="1" si="183"/>
        <v>0</v>
      </c>
      <c r="AB1288" s="228" t="str">
        <f t="shared" si="184"/>
        <v/>
      </c>
    </row>
    <row r="1289" spans="1:28" s="227" customFormat="1" ht="20.399999999999999">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2"/>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83"/>
        <v>0</v>
      </c>
      <c r="AB1289" s="228" t="str">
        <f t="shared" si="184"/>
        <v/>
      </c>
    </row>
    <row r="1290" spans="1:28" s="227" customFormat="1" ht="20.399999999999999">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2"/>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83"/>
        <v>0</v>
      </c>
      <c r="AB1290" s="228" t="str">
        <f t="shared" si="184"/>
        <v/>
      </c>
    </row>
    <row r="1291" spans="1:28" s="227" customFormat="1" ht="20.399999999999999">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2"/>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83"/>
        <v>0</v>
      </c>
      <c r="AB1291" s="228" t="str">
        <f t="shared" si="184"/>
        <v/>
      </c>
    </row>
    <row r="1292" spans="1:28" s="227" customFormat="1" ht="20.399999999999999">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ca="1" si="182"/>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ca="1" si="183"/>
        <v>0</v>
      </c>
      <c r="AB1292" s="228" t="str">
        <f t="shared" si="184"/>
        <v/>
      </c>
    </row>
    <row r="1293" spans="1:28" s="227" customFormat="1" ht="20.399999999999999">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82"/>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83"/>
        <v>0</v>
      </c>
      <c r="AB1293" s="228" t="str">
        <f t="shared" si="184"/>
        <v/>
      </c>
    </row>
    <row r="1294" spans="1:28" s="227" customFormat="1" ht="20.399999999999999">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82"/>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83"/>
        <v>0</v>
      </c>
      <c r="AB1294" s="228" t="str">
        <f t="shared" si="184"/>
        <v/>
      </c>
    </row>
    <row r="1295" spans="1:28" s="227" customFormat="1" ht="20.399999999999999">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82"/>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83"/>
        <v>0</v>
      </c>
      <c r="AB1295" s="228" t="str">
        <f t="shared" si="184"/>
        <v/>
      </c>
    </row>
    <row r="1296" spans="1:28" s="227" customFormat="1" ht="20.399999999999999">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82"/>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83"/>
        <v>0</v>
      </c>
      <c r="AB1296" s="228" t="str">
        <f t="shared" si="184"/>
        <v/>
      </c>
    </row>
    <row r="1297" spans="1:28" s="227" customFormat="1" ht="20.399999999999999">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82"/>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83"/>
        <v>0</v>
      </c>
      <c r="AB1297" s="228" t="str">
        <f t="shared" si="184"/>
        <v/>
      </c>
    </row>
    <row r="1298" spans="1:28" s="227" customFormat="1" ht="20.399999999999999">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82"/>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83"/>
        <v>0</v>
      </c>
      <c r="AB1298" s="228" t="str">
        <f t="shared" si="184"/>
        <v/>
      </c>
    </row>
    <row r="1299" spans="1:28" s="227" customFormat="1" ht="20.399999999999999">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82"/>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83"/>
        <v>0</v>
      </c>
      <c r="AB1299" s="228" t="str">
        <f t="shared" si="184"/>
        <v/>
      </c>
    </row>
    <row r="1300" spans="1:28" s="227" customFormat="1" ht="20.399999999999999">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82"/>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83"/>
        <v>0</v>
      </c>
      <c r="AB1300" s="228" t="str">
        <f t="shared" si="184"/>
        <v/>
      </c>
    </row>
    <row r="1301" spans="1:28" s="227" customFormat="1" ht="20.399999999999999">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82"/>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83"/>
        <v>0</v>
      </c>
      <c r="AB1301" s="228" t="str">
        <f t="shared" si="184"/>
        <v/>
      </c>
    </row>
    <row r="1302" spans="1:28" s="227" customFormat="1" ht="20.399999999999999">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82"/>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83"/>
        <v>0</v>
      </c>
      <c r="AB1302" s="228" t="str">
        <f t="shared" si="184"/>
        <v/>
      </c>
    </row>
    <row r="1303" spans="1:28" s="227" customFormat="1" ht="20.399999999999999">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82"/>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83"/>
        <v>0</v>
      </c>
      <c r="AB1303" s="228" t="str">
        <f t="shared" si="184"/>
        <v/>
      </c>
    </row>
    <row r="1304" spans="1:28" s="227" customFormat="1" ht="20.399999999999999">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82"/>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83"/>
        <v>0</v>
      </c>
      <c r="AB1304" s="228" t="str">
        <f t="shared" si="184"/>
        <v/>
      </c>
    </row>
    <row r="1305" spans="1:28" s="227" customFormat="1" ht="20.399999999999999">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ca="1" si="182"/>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ca="1" si="183"/>
        <v>0</v>
      </c>
      <c r="AB1305" s="228" t="str">
        <f t="shared" si="184"/>
        <v/>
      </c>
    </row>
    <row r="1306" spans="1:28" s="227" customFormat="1" ht="20.399999999999999">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82"/>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83"/>
        <v>0</v>
      </c>
      <c r="AB1306" s="228" t="str">
        <f t="shared" si="184"/>
        <v/>
      </c>
    </row>
    <row r="1307" spans="1:28" s="227" customFormat="1" ht="20.399999999999999">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82"/>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83"/>
        <v>0</v>
      </c>
      <c r="AB1307" s="228" t="str">
        <f t="shared" si="184"/>
        <v/>
      </c>
    </row>
    <row r="1308" spans="1:28" s="227" customFormat="1" ht="20.399999999999999">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ref="S1308:S1338" ca="1" si="185">IF(B1308="","",IF(ISERROR(MATCH($E1308,CL,0)),"Unknown",INDIRECT("'C'!$A$"&amp;MATCH($E1308,CL,0)+1)))</f>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ref="X1308:X1338" ca="1" si="186">IF(AND(C1308="Smelter not listed",OR(LEN(D1308)=0,LEN(E1308)=0)),1,0)</f>
        <v>0</v>
      </c>
      <c r="AB1308" s="228" t="str">
        <f t="shared" ref="AB1308:AB1338" si="187">B1308&amp;C1308</f>
        <v/>
      </c>
    </row>
    <row r="1309" spans="1:28" s="227" customFormat="1" ht="20.399999999999999">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85"/>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86"/>
        <v>0</v>
      </c>
      <c r="AB1309" s="228" t="str">
        <f t="shared" si="187"/>
        <v/>
      </c>
    </row>
    <row r="1310" spans="1:28" s="227" customFormat="1" ht="20.399999999999999">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85"/>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86"/>
        <v>0</v>
      </c>
      <c r="AB1310" s="228" t="str">
        <f t="shared" si="187"/>
        <v/>
      </c>
    </row>
    <row r="1311" spans="1:28" s="227" customFormat="1" ht="20.399999999999999">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85"/>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86"/>
        <v>0</v>
      </c>
      <c r="AB1311" s="228" t="str">
        <f t="shared" si="187"/>
        <v/>
      </c>
    </row>
    <row r="1312" spans="1:28" s="227" customFormat="1" ht="20.399999999999999">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85"/>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86"/>
        <v>0</v>
      </c>
      <c r="AB1312" s="228" t="str">
        <f t="shared" si="187"/>
        <v/>
      </c>
    </row>
    <row r="1313" spans="1:28" s="227" customFormat="1" ht="20.399999999999999">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85"/>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86"/>
        <v>0</v>
      </c>
      <c r="AB1313" s="228" t="str">
        <f t="shared" si="187"/>
        <v/>
      </c>
    </row>
    <row r="1314" spans="1:28" s="227" customFormat="1" ht="20.399999999999999">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85"/>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86"/>
        <v>0</v>
      </c>
      <c r="AB1314" s="228" t="str">
        <f t="shared" si="187"/>
        <v/>
      </c>
    </row>
    <row r="1315" spans="1:28" s="227" customFormat="1" ht="20.399999999999999">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85"/>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86"/>
        <v>0</v>
      </c>
      <c r="AB1315" s="228" t="str">
        <f t="shared" si="187"/>
        <v/>
      </c>
    </row>
    <row r="1316" spans="1:28" s="227" customFormat="1" ht="20.399999999999999">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85"/>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86"/>
        <v>0</v>
      </c>
      <c r="AB1316" s="228" t="str">
        <f t="shared" si="187"/>
        <v/>
      </c>
    </row>
    <row r="1317" spans="1:28" s="227" customFormat="1" ht="20.399999999999999">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85"/>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86"/>
        <v>0</v>
      </c>
      <c r="AB1317" s="228" t="str">
        <f t="shared" si="187"/>
        <v/>
      </c>
    </row>
    <row r="1318" spans="1:28" s="227" customFormat="1" ht="20.399999999999999">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85"/>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86"/>
        <v>0</v>
      </c>
      <c r="AB1318" s="228" t="str">
        <f t="shared" si="187"/>
        <v/>
      </c>
    </row>
    <row r="1319" spans="1:28" s="227" customFormat="1" ht="20.399999999999999">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ca="1" si="185"/>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ca="1" si="186"/>
        <v>0</v>
      </c>
      <c r="AB1319" s="228" t="str">
        <f t="shared" si="187"/>
        <v/>
      </c>
    </row>
    <row r="1320" spans="1:28" s="227" customFormat="1" ht="20.399999999999999">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ca="1" si="185"/>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ca="1" si="186"/>
        <v>0</v>
      </c>
      <c r="AB1320" s="228" t="str">
        <f t="shared" si="187"/>
        <v/>
      </c>
    </row>
    <row r="1321" spans="1:28" s="227" customFormat="1" ht="20.399999999999999">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85"/>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86"/>
        <v>0</v>
      </c>
      <c r="AB1321" s="228" t="str">
        <f t="shared" si="187"/>
        <v/>
      </c>
    </row>
    <row r="1322" spans="1:28" s="227" customFormat="1" ht="20.399999999999999">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85"/>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86"/>
        <v>0</v>
      </c>
      <c r="AB1322" s="228" t="str">
        <f t="shared" si="187"/>
        <v/>
      </c>
    </row>
    <row r="1323" spans="1:28" s="227" customFormat="1" ht="20.399999999999999">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ca="1" si="185"/>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ca="1" si="186"/>
        <v>0</v>
      </c>
      <c r="AB1323" s="228" t="str">
        <f t="shared" si="187"/>
        <v/>
      </c>
    </row>
    <row r="1324" spans="1:28" s="227" customFormat="1" ht="20.399999999999999">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ca="1" si="185"/>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ca="1" si="186"/>
        <v>0</v>
      </c>
      <c r="AB1324" s="228" t="str">
        <f t="shared" si="187"/>
        <v/>
      </c>
    </row>
    <row r="1325" spans="1:28" s="227" customFormat="1" ht="20.399999999999999">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85"/>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86"/>
        <v>0</v>
      </c>
      <c r="AB1325" s="228" t="str">
        <f t="shared" si="187"/>
        <v/>
      </c>
    </row>
    <row r="1326" spans="1:28" s="227" customFormat="1" ht="20.399999999999999">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85"/>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86"/>
        <v>0</v>
      </c>
      <c r="AB1326" s="228" t="str">
        <f t="shared" si="187"/>
        <v/>
      </c>
    </row>
    <row r="1327" spans="1:28" s="227" customFormat="1" ht="20.399999999999999">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85"/>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86"/>
        <v>0</v>
      </c>
      <c r="AB1327" s="228" t="str">
        <f t="shared" si="187"/>
        <v/>
      </c>
    </row>
    <row r="1328" spans="1:28" s="227" customFormat="1" ht="20.399999999999999">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85"/>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86"/>
        <v>0</v>
      </c>
      <c r="AB1328" s="228" t="str">
        <f t="shared" si="187"/>
        <v/>
      </c>
    </row>
    <row r="1329" spans="1:28" s="227" customFormat="1" ht="20.399999999999999">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85"/>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86"/>
        <v>0</v>
      </c>
      <c r="AB1329" s="228" t="str">
        <f t="shared" si="187"/>
        <v/>
      </c>
    </row>
    <row r="1330" spans="1:28" s="227" customFormat="1" ht="20.399999999999999">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85"/>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86"/>
        <v>0</v>
      </c>
      <c r="AB1330" s="228" t="str">
        <f t="shared" si="187"/>
        <v/>
      </c>
    </row>
    <row r="1331" spans="1:28" s="227" customFormat="1" ht="20.399999999999999">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85"/>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86"/>
        <v>0</v>
      </c>
      <c r="AB1331" s="228" t="str">
        <f t="shared" si="187"/>
        <v/>
      </c>
    </row>
    <row r="1332" spans="1:28" s="227" customFormat="1" ht="20.399999999999999">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85"/>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86"/>
        <v>0</v>
      </c>
      <c r="AB1332" s="228" t="str">
        <f t="shared" si="187"/>
        <v/>
      </c>
    </row>
    <row r="1333" spans="1:28" s="227" customFormat="1" ht="20.399999999999999">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85"/>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86"/>
        <v>0</v>
      </c>
      <c r="AB1333" s="228" t="str">
        <f t="shared" si="187"/>
        <v/>
      </c>
    </row>
    <row r="1334" spans="1:28" s="227" customFormat="1" ht="20.399999999999999">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85"/>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86"/>
        <v>0</v>
      </c>
      <c r="AB1334" s="228" t="str">
        <f t="shared" si="187"/>
        <v/>
      </c>
    </row>
    <row r="1335" spans="1:28" s="227" customFormat="1" ht="20.399999999999999">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85"/>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86"/>
        <v>0</v>
      </c>
      <c r="AB1335" s="228" t="str">
        <f t="shared" si="187"/>
        <v/>
      </c>
    </row>
    <row r="1336" spans="1:28" s="227" customFormat="1" ht="20.399999999999999">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ca="1" si="185"/>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ca="1" si="186"/>
        <v>0</v>
      </c>
      <c r="AB1336" s="228" t="str">
        <f t="shared" si="187"/>
        <v/>
      </c>
    </row>
    <row r="1337" spans="1:28" s="227" customFormat="1" ht="20.399999999999999">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ca="1" si="185"/>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ca="1" si="186"/>
        <v>0</v>
      </c>
      <c r="AB1337" s="228" t="str">
        <f t="shared" si="187"/>
        <v/>
      </c>
    </row>
    <row r="1338" spans="1:28" s="227" customFormat="1" ht="20.399999999999999">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85"/>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86"/>
        <v>0</v>
      </c>
      <c r="AB1338" s="228" t="str">
        <f t="shared" si="187"/>
        <v/>
      </c>
    </row>
    <row r="1339" spans="1:28" s="227" customFormat="1" ht="20.399999999999999">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ref="S1339" ca="1" si="188">IF(B1339="","",IF(ISERROR(MATCH($E1339,CL,0)),"Unknown",INDIRECT("'C'!$A$"&amp;MATCH($E1339,CL,0)+1)))</f>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ref="X1339" ca="1" si="189">IF(AND(C1339="Smelter not listed",OR(LEN(D1339)=0,LEN(E1339)=0)),1,0)</f>
        <v>0</v>
      </c>
      <c r="AB1339" s="228" t="str">
        <f t="shared" ref="AB1339" si="190">B1339&amp;C1339</f>
        <v/>
      </c>
    </row>
    <row r="1340" spans="1:28" s="227" customFormat="1" ht="20.399999999999999">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ref="S1340:S1371" ca="1" si="191">IF(B1340="","",IF(ISERROR(MATCH($E1340,CL,0)),"Unknown",INDIRECT("'C'!$A$"&amp;MATCH($E1340,CL,0)+1)))</f>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ref="X1340:X1371" ca="1" si="192">IF(AND(C1340="Smelter not listed",OR(LEN(D1340)=0,LEN(E1340)=0)),1,0)</f>
        <v>0</v>
      </c>
      <c r="AB1340" s="228" t="str">
        <f t="shared" ref="AB1340:AB1371" si="193">B1340&amp;C1340</f>
        <v/>
      </c>
    </row>
    <row r="1341" spans="1:28" s="227" customFormat="1" ht="20.399999999999999">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1"/>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2"/>
        <v>0</v>
      </c>
      <c r="AB1341" s="228" t="str">
        <f t="shared" si="193"/>
        <v/>
      </c>
    </row>
    <row r="1342" spans="1:28" s="227" customFormat="1" ht="20.399999999999999">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1"/>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2"/>
        <v>0</v>
      </c>
      <c r="AB1342" s="228" t="str">
        <f t="shared" si="193"/>
        <v/>
      </c>
    </row>
    <row r="1343" spans="1:28" s="227" customFormat="1" ht="20.399999999999999">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1"/>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2"/>
        <v>0</v>
      </c>
      <c r="AB1343" s="228" t="str">
        <f t="shared" si="193"/>
        <v/>
      </c>
    </row>
    <row r="1344" spans="1:28" s="227" customFormat="1" ht="20.399999999999999">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1"/>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2"/>
        <v>0</v>
      </c>
      <c r="AB1344" s="228" t="str">
        <f t="shared" si="193"/>
        <v/>
      </c>
    </row>
    <row r="1345" spans="1:28" s="227" customFormat="1" ht="20.399999999999999">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1"/>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2"/>
        <v>0</v>
      </c>
      <c r="AB1345" s="228" t="str">
        <f t="shared" si="193"/>
        <v/>
      </c>
    </row>
    <row r="1346" spans="1:28" s="227" customFormat="1" ht="20.399999999999999">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1"/>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2"/>
        <v>0</v>
      </c>
      <c r="AB1346" s="228" t="str">
        <f t="shared" si="193"/>
        <v/>
      </c>
    </row>
    <row r="1347" spans="1:28" s="227" customFormat="1" ht="20.399999999999999">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1"/>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2"/>
        <v>0</v>
      </c>
      <c r="AB1347" s="228" t="str">
        <f t="shared" si="193"/>
        <v/>
      </c>
    </row>
    <row r="1348" spans="1:28" s="227" customFormat="1" ht="20.399999999999999">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1"/>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2"/>
        <v>0</v>
      </c>
      <c r="AB1348" s="228" t="str">
        <f t="shared" si="193"/>
        <v/>
      </c>
    </row>
    <row r="1349" spans="1:28" s="227" customFormat="1" ht="20.399999999999999">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1"/>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2"/>
        <v>0</v>
      </c>
      <c r="AB1349" s="228" t="str">
        <f t="shared" si="193"/>
        <v/>
      </c>
    </row>
    <row r="1350" spans="1:28" s="227" customFormat="1" ht="20.399999999999999">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1"/>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2"/>
        <v>0</v>
      </c>
      <c r="AB1350" s="228" t="str">
        <f t="shared" si="193"/>
        <v/>
      </c>
    </row>
    <row r="1351" spans="1:28" s="227" customFormat="1" ht="20.399999999999999">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1"/>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2"/>
        <v>0</v>
      </c>
      <c r="AB1351" s="228" t="str">
        <f t="shared" si="193"/>
        <v/>
      </c>
    </row>
    <row r="1352" spans="1:28" s="227" customFormat="1" ht="20.399999999999999">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ca="1" si="191"/>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ca="1" si="192"/>
        <v>0</v>
      </c>
      <c r="AB1352" s="228" t="str">
        <f t="shared" si="193"/>
        <v/>
      </c>
    </row>
    <row r="1353" spans="1:28" s="227" customFormat="1" ht="20.399999999999999">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1"/>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2"/>
        <v>0</v>
      </c>
      <c r="AB1353" s="228" t="str">
        <f t="shared" si="193"/>
        <v/>
      </c>
    </row>
    <row r="1354" spans="1:28" s="227" customFormat="1" ht="20.399999999999999">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1"/>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2"/>
        <v>0</v>
      </c>
      <c r="AB1354" s="228" t="str">
        <f t="shared" si="193"/>
        <v/>
      </c>
    </row>
    <row r="1355" spans="1:28" s="227" customFormat="1" ht="20.399999999999999">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1"/>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2"/>
        <v>0</v>
      </c>
      <c r="AB1355" s="228" t="str">
        <f t="shared" si="193"/>
        <v/>
      </c>
    </row>
    <row r="1356" spans="1:28" s="227" customFormat="1" ht="20.399999999999999">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ca="1" si="191"/>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ca="1" si="192"/>
        <v>0</v>
      </c>
      <c r="AB1356" s="228" t="str">
        <f t="shared" si="193"/>
        <v/>
      </c>
    </row>
    <row r="1357" spans="1:28" s="227" customFormat="1" ht="20.399999999999999">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191"/>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192"/>
        <v>0</v>
      </c>
      <c r="AB1357" s="228" t="str">
        <f t="shared" si="193"/>
        <v/>
      </c>
    </row>
    <row r="1358" spans="1:28" s="227" customFormat="1" ht="20.399999999999999">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191"/>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192"/>
        <v>0</v>
      </c>
      <c r="AB1358" s="228" t="str">
        <f t="shared" si="193"/>
        <v/>
      </c>
    </row>
    <row r="1359" spans="1:28" s="227" customFormat="1" ht="20.399999999999999">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191"/>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192"/>
        <v>0</v>
      </c>
      <c r="AB1359" s="228" t="str">
        <f t="shared" si="193"/>
        <v/>
      </c>
    </row>
    <row r="1360" spans="1:28" s="227" customFormat="1" ht="20.399999999999999">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191"/>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192"/>
        <v>0</v>
      </c>
      <c r="AB1360" s="228" t="str">
        <f t="shared" si="193"/>
        <v/>
      </c>
    </row>
    <row r="1361" spans="1:28" s="227" customFormat="1" ht="20.399999999999999">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191"/>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192"/>
        <v>0</v>
      </c>
      <c r="AB1361" s="228" t="str">
        <f t="shared" si="193"/>
        <v/>
      </c>
    </row>
    <row r="1362" spans="1:28" s="227" customFormat="1" ht="20.399999999999999">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191"/>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192"/>
        <v>0</v>
      </c>
      <c r="AB1362" s="228" t="str">
        <f t="shared" si="193"/>
        <v/>
      </c>
    </row>
    <row r="1363" spans="1:28" s="227" customFormat="1" ht="20.399999999999999">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191"/>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192"/>
        <v>0</v>
      </c>
      <c r="AB1363" s="228" t="str">
        <f t="shared" si="193"/>
        <v/>
      </c>
    </row>
    <row r="1364" spans="1:28" s="227" customFormat="1" ht="20.399999999999999">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191"/>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192"/>
        <v>0</v>
      </c>
      <c r="AB1364" s="228" t="str">
        <f t="shared" si="193"/>
        <v/>
      </c>
    </row>
    <row r="1365" spans="1:28" s="227" customFormat="1" ht="20.399999999999999">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191"/>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192"/>
        <v>0</v>
      </c>
      <c r="AB1365" s="228" t="str">
        <f t="shared" si="193"/>
        <v/>
      </c>
    </row>
    <row r="1366" spans="1:28" s="227" customFormat="1" ht="20.399999999999999">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191"/>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192"/>
        <v>0</v>
      </c>
      <c r="AB1366" s="228" t="str">
        <f t="shared" si="193"/>
        <v/>
      </c>
    </row>
    <row r="1367" spans="1:28" s="227" customFormat="1" ht="20.399999999999999">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191"/>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192"/>
        <v>0</v>
      </c>
      <c r="AB1367" s="228" t="str">
        <f t="shared" si="193"/>
        <v/>
      </c>
    </row>
    <row r="1368" spans="1:28" s="227" customFormat="1" ht="20.399999999999999">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191"/>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192"/>
        <v>0</v>
      </c>
      <c r="AB1368" s="228" t="str">
        <f t="shared" si="193"/>
        <v/>
      </c>
    </row>
    <row r="1369" spans="1:28" s="227" customFormat="1" ht="20.399999999999999">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ca="1" si="191"/>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ca="1" si="192"/>
        <v>0</v>
      </c>
      <c r="AB1369" s="228" t="str">
        <f t="shared" si="193"/>
        <v/>
      </c>
    </row>
    <row r="1370" spans="1:28" s="227" customFormat="1" ht="20.399999999999999">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191"/>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192"/>
        <v>0</v>
      </c>
      <c r="AB1370" s="228" t="str">
        <f t="shared" si="193"/>
        <v/>
      </c>
    </row>
    <row r="1371" spans="1:28" s="227" customFormat="1" ht="20.399999999999999">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191"/>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192"/>
        <v>0</v>
      </c>
      <c r="AB1371" s="228" t="str">
        <f t="shared" si="193"/>
        <v/>
      </c>
    </row>
    <row r="1372" spans="1:28" s="227" customFormat="1" ht="20.399999999999999">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ref="S1372:S1402" ca="1" si="194">IF(B1372="","",IF(ISERROR(MATCH($E1372,CL,0)),"Unknown",INDIRECT("'C'!$A$"&amp;MATCH($E1372,CL,0)+1)))</f>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ref="X1372:X1402" ca="1" si="195">IF(AND(C1372="Smelter not listed",OR(LEN(D1372)=0,LEN(E1372)=0)),1,0)</f>
        <v>0</v>
      </c>
      <c r="AB1372" s="228" t="str">
        <f t="shared" ref="AB1372:AB1402" si="196">B1372&amp;C1372</f>
        <v/>
      </c>
    </row>
    <row r="1373" spans="1:28" s="227" customFormat="1" ht="20.399999999999999">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194"/>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195"/>
        <v>0</v>
      </c>
      <c r="AB1373" s="228" t="str">
        <f t="shared" si="196"/>
        <v/>
      </c>
    </row>
    <row r="1374" spans="1:28" s="227" customFormat="1" ht="20.399999999999999">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194"/>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195"/>
        <v>0</v>
      </c>
      <c r="AB1374" s="228" t="str">
        <f t="shared" si="196"/>
        <v/>
      </c>
    </row>
    <row r="1375" spans="1:28" s="227" customFormat="1" ht="20.399999999999999">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194"/>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195"/>
        <v>0</v>
      </c>
      <c r="AB1375" s="228" t="str">
        <f t="shared" si="196"/>
        <v/>
      </c>
    </row>
    <row r="1376" spans="1:28" s="227" customFormat="1" ht="20.399999999999999">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194"/>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195"/>
        <v>0</v>
      </c>
      <c r="AB1376" s="228" t="str">
        <f t="shared" si="196"/>
        <v/>
      </c>
    </row>
    <row r="1377" spans="1:28" s="227" customFormat="1" ht="20.399999999999999">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194"/>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195"/>
        <v>0</v>
      </c>
      <c r="AB1377" s="228" t="str">
        <f t="shared" si="196"/>
        <v/>
      </c>
    </row>
    <row r="1378" spans="1:28" s="227" customFormat="1" ht="20.399999999999999">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194"/>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195"/>
        <v>0</v>
      </c>
      <c r="AB1378" s="228" t="str">
        <f t="shared" si="196"/>
        <v/>
      </c>
    </row>
    <row r="1379" spans="1:28" s="227" customFormat="1" ht="20.399999999999999">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194"/>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195"/>
        <v>0</v>
      </c>
      <c r="AB1379" s="228" t="str">
        <f t="shared" si="196"/>
        <v/>
      </c>
    </row>
    <row r="1380" spans="1:28" s="227" customFormat="1" ht="20.399999999999999">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194"/>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195"/>
        <v>0</v>
      </c>
      <c r="AB1380" s="228" t="str">
        <f t="shared" si="196"/>
        <v/>
      </c>
    </row>
    <row r="1381" spans="1:28" s="227" customFormat="1" ht="20.399999999999999">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194"/>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195"/>
        <v>0</v>
      </c>
      <c r="AB1381" s="228" t="str">
        <f t="shared" si="196"/>
        <v/>
      </c>
    </row>
    <row r="1382" spans="1:28" s="227" customFormat="1" ht="20.399999999999999">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194"/>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195"/>
        <v>0</v>
      </c>
      <c r="AB1382" s="228" t="str">
        <f t="shared" si="196"/>
        <v/>
      </c>
    </row>
    <row r="1383" spans="1:28" s="227" customFormat="1" ht="20.399999999999999">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ca="1" si="194"/>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ca="1" si="195"/>
        <v>0</v>
      </c>
      <c r="AB1383" s="228" t="str">
        <f t="shared" si="196"/>
        <v/>
      </c>
    </row>
    <row r="1384" spans="1:28" s="227" customFormat="1" ht="20.399999999999999">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ca="1" si="194"/>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ca="1" si="195"/>
        <v>0</v>
      </c>
      <c r="AB1384" s="228" t="str">
        <f t="shared" si="196"/>
        <v/>
      </c>
    </row>
    <row r="1385" spans="1:28" s="227" customFormat="1" ht="20.399999999999999">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194"/>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195"/>
        <v>0</v>
      </c>
      <c r="AB1385" s="228" t="str">
        <f t="shared" si="196"/>
        <v/>
      </c>
    </row>
    <row r="1386" spans="1:28" s="227" customFormat="1" ht="20.399999999999999">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194"/>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195"/>
        <v>0</v>
      </c>
      <c r="AB1386" s="228" t="str">
        <f t="shared" si="196"/>
        <v/>
      </c>
    </row>
    <row r="1387" spans="1:28" s="227" customFormat="1" ht="20.399999999999999">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ca="1" si="194"/>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ca="1" si="195"/>
        <v>0</v>
      </c>
      <c r="AB1387" s="228" t="str">
        <f t="shared" si="196"/>
        <v/>
      </c>
    </row>
    <row r="1388" spans="1:28" s="227" customFormat="1" ht="20.399999999999999">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ca="1" si="194"/>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ca="1" si="195"/>
        <v>0</v>
      </c>
      <c r="AB1388" s="228" t="str">
        <f t="shared" si="196"/>
        <v/>
      </c>
    </row>
    <row r="1389" spans="1:28" s="227" customFormat="1" ht="20.399999999999999">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194"/>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195"/>
        <v>0</v>
      </c>
      <c r="AB1389" s="228" t="str">
        <f t="shared" si="196"/>
        <v/>
      </c>
    </row>
    <row r="1390" spans="1:28" s="227" customFormat="1" ht="20.399999999999999">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194"/>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195"/>
        <v>0</v>
      </c>
      <c r="AB1390" s="228" t="str">
        <f t="shared" si="196"/>
        <v/>
      </c>
    </row>
    <row r="1391" spans="1:28" s="227" customFormat="1" ht="20.399999999999999">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194"/>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195"/>
        <v>0</v>
      </c>
      <c r="AB1391" s="228" t="str">
        <f t="shared" si="196"/>
        <v/>
      </c>
    </row>
    <row r="1392" spans="1:28" s="227" customFormat="1" ht="20.399999999999999">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194"/>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195"/>
        <v>0</v>
      </c>
      <c r="AB1392" s="228" t="str">
        <f t="shared" si="196"/>
        <v/>
      </c>
    </row>
    <row r="1393" spans="1:28" s="227" customFormat="1" ht="20.399999999999999">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194"/>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195"/>
        <v>0</v>
      </c>
      <c r="AB1393" s="228" t="str">
        <f t="shared" si="196"/>
        <v/>
      </c>
    </row>
    <row r="1394" spans="1:28" s="227" customFormat="1" ht="20.399999999999999">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194"/>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195"/>
        <v>0</v>
      </c>
      <c r="AB1394" s="228" t="str">
        <f t="shared" si="196"/>
        <v/>
      </c>
    </row>
    <row r="1395" spans="1:28" s="227" customFormat="1" ht="20.399999999999999">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194"/>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195"/>
        <v>0</v>
      </c>
      <c r="AB1395" s="228" t="str">
        <f t="shared" si="196"/>
        <v/>
      </c>
    </row>
    <row r="1396" spans="1:28" s="227" customFormat="1" ht="20.399999999999999">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194"/>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195"/>
        <v>0</v>
      </c>
      <c r="AB1396" s="228" t="str">
        <f t="shared" si="196"/>
        <v/>
      </c>
    </row>
    <row r="1397" spans="1:28" s="227" customFormat="1" ht="20.399999999999999">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194"/>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195"/>
        <v>0</v>
      </c>
      <c r="AB1397" s="228" t="str">
        <f t="shared" si="196"/>
        <v/>
      </c>
    </row>
    <row r="1398" spans="1:28" s="227" customFormat="1" ht="20.399999999999999">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194"/>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195"/>
        <v>0</v>
      </c>
      <c r="AB1398" s="228" t="str">
        <f t="shared" si="196"/>
        <v/>
      </c>
    </row>
    <row r="1399" spans="1:28" s="227" customFormat="1" ht="20.399999999999999">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194"/>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195"/>
        <v>0</v>
      </c>
      <c r="AB1399" s="228" t="str">
        <f t="shared" si="196"/>
        <v/>
      </c>
    </row>
    <row r="1400" spans="1:28" s="227" customFormat="1" ht="20.399999999999999">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ca="1" si="194"/>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ca="1" si="195"/>
        <v>0</v>
      </c>
      <c r="AB1400" s="228" t="str">
        <f t="shared" si="196"/>
        <v/>
      </c>
    </row>
    <row r="1401" spans="1:28" s="227" customFormat="1" ht="20.399999999999999">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ca="1" si="194"/>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ca="1" si="195"/>
        <v>0</v>
      </c>
      <c r="AB1401" s="228" t="str">
        <f t="shared" si="196"/>
        <v/>
      </c>
    </row>
    <row r="1402" spans="1:28" s="227" customFormat="1" ht="20.399999999999999">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194"/>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195"/>
        <v>0</v>
      </c>
      <c r="AB1402" s="228" t="str">
        <f t="shared" si="196"/>
        <v/>
      </c>
    </row>
    <row r="1403" spans="1:28" s="227" customFormat="1" ht="20.399999999999999">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ref="S1403" ca="1" si="197">IF(B1403="","",IF(ISERROR(MATCH($E1403,CL,0)),"Unknown",INDIRECT("'C'!$A$"&amp;MATCH($E1403,CL,0)+1)))</f>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ref="X1403" ca="1" si="198">IF(AND(C1403="Smelter not listed",OR(LEN(D1403)=0,LEN(E1403)=0)),1,0)</f>
        <v>0</v>
      </c>
      <c r="AB1403" s="228" t="str">
        <f t="shared" ref="AB1403" si="199">B1403&amp;C1403</f>
        <v/>
      </c>
    </row>
    <row r="1404" spans="1:28" s="227" customFormat="1" ht="20.399999999999999">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ref="S1404:S1435" ca="1" si="200">IF(B1404="","",IF(ISERROR(MATCH($E1404,CL,0)),"Unknown",INDIRECT("'C'!$A$"&amp;MATCH($E1404,CL,0)+1)))</f>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ref="X1404:X1435" ca="1" si="201">IF(AND(C1404="Smelter not listed",OR(LEN(D1404)=0,LEN(E1404)=0)),1,0)</f>
        <v>0</v>
      </c>
      <c r="AB1404" s="228" t="str">
        <f t="shared" ref="AB1404:AB1435" si="202">B1404&amp;C1404</f>
        <v/>
      </c>
    </row>
    <row r="1405" spans="1:28" s="227" customFormat="1" ht="20.399999999999999">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0"/>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1"/>
        <v>0</v>
      </c>
      <c r="AB1405" s="228" t="str">
        <f t="shared" si="202"/>
        <v/>
      </c>
    </row>
    <row r="1406" spans="1:28" s="227" customFormat="1" ht="20.399999999999999">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0"/>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1"/>
        <v>0</v>
      </c>
      <c r="AB1406" s="228" t="str">
        <f t="shared" si="202"/>
        <v/>
      </c>
    </row>
    <row r="1407" spans="1:28" s="227" customFormat="1" ht="20.399999999999999">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0"/>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1"/>
        <v>0</v>
      </c>
      <c r="AB1407" s="228" t="str">
        <f t="shared" si="202"/>
        <v/>
      </c>
    </row>
    <row r="1408" spans="1:28" s="227" customFormat="1" ht="20.399999999999999">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0"/>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1"/>
        <v>0</v>
      </c>
      <c r="AB1408" s="228" t="str">
        <f t="shared" si="202"/>
        <v/>
      </c>
    </row>
    <row r="1409" spans="1:28" s="227" customFormat="1" ht="20.399999999999999">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0"/>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1"/>
        <v>0</v>
      </c>
      <c r="AB1409" s="228" t="str">
        <f t="shared" si="202"/>
        <v/>
      </c>
    </row>
    <row r="1410" spans="1:28" s="227" customFormat="1" ht="20.399999999999999">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0"/>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1"/>
        <v>0</v>
      </c>
      <c r="AB1410" s="228" t="str">
        <f t="shared" si="202"/>
        <v/>
      </c>
    </row>
    <row r="1411" spans="1:28" s="227" customFormat="1" ht="20.399999999999999">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0"/>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1"/>
        <v>0</v>
      </c>
      <c r="AB1411" s="228" t="str">
        <f t="shared" si="202"/>
        <v/>
      </c>
    </row>
    <row r="1412" spans="1:28" s="227" customFormat="1" ht="20.399999999999999">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0"/>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1"/>
        <v>0</v>
      </c>
      <c r="AB1412" s="228" t="str">
        <f t="shared" si="202"/>
        <v/>
      </c>
    </row>
    <row r="1413" spans="1:28" s="227" customFormat="1" ht="20.399999999999999">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0"/>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1"/>
        <v>0</v>
      </c>
      <c r="AB1413" s="228" t="str">
        <f t="shared" si="202"/>
        <v/>
      </c>
    </row>
    <row r="1414" spans="1:28" s="227" customFormat="1" ht="20.399999999999999">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0"/>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1"/>
        <v>0</v>
      </c>
      <c r="AB1414" s="228" t="str">
        <f t="shared" si="202"/>
        <v/>
      </c>
    </row>
    <row r="1415" spans="1:28" s="227" customFormat="1" ht="20.399999999999999">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0"/>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1"/>
        <v>0</v>
      </c>
      <c r="AB1415" s="228" t="str">
        <f t="shared" si="202"/>
        <v/>
      </c>
    </row>
    <row r="1416" spans="1:28" s="227" customFormat="1" ht="20.399999999999999">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ca="1" si="200"/>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ca="1" si="201"/>
        <v>0</v>
      </c>
      <c r="AB1416" s="228" t="str">
        <f t="shared" si="202"/>
        <v/>
      </c>
    </row>
    <row r="1417" spans="1:28" s="227" customFormat="1" ht="20.399999999999999">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0"/>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1"/>
        <v>0</v>
      </c>
      <c r="AB1417" s="228" t="str">
        <f t="shared" si="202"/>
        <v/>
      </c>
    </row>
    <row r="1418" spans="1:28" s="227" customFormat="1" ht="20.399999999999999">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0"/>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1"/>
        <v>0</v>
      </c>
      <c r="AB1418" s="228" t="str">
        <f t="shared" si="202"/>
        <v/>
      </c>
    </row>
    <row r="1419" spans="1:28" s="227" customFormat="1" ht="20.399999999999999">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0"/>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1"/>
        <v>0</v>
      </c>
      <c r="AB1419" s="228" t="str">
        <f t="shared" si="202"/>
        <v/>
      </c>
    </row>
    <row r="1420" spans="1:28" s="227" customFormat="1" ht="20.399999999999999">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ca="1" si="200"/>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ca="1" si="201"/>
        <v>0</v>
      </c>
      <c r="AB1420" s="228" t="str">
        <f t="shared" si="202"/>
        <v/>
      </c>
    </row>
    <row r="1421" spans="1:28" s="227" customFormat="1" ht="20.399999999999999">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00"/>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01"/>
        <v>0</v>
      </c>
      <c r="AB1421" s="228" t="str">
        <f t="shared" si="202"/>
        <v/>
      </c>
    </row>
    <row r="1422" spans="1:28" s="227" customFormat="1" ht="20.399999999999999">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00"/>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01"/>
        <v>0</v>
      </c>
      <c r="AB1422" s="228" t="str">
        <f t="shared" si="202"/>
        <v/>
      </c>
    </row>
    <row r="1423" spans="1:28" s="227" customFormat="1" ht="20.399999999999999">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00"/>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01"/>
        <v>0</v>
      </c>
      <c r="AB1423" s="228" t="str">
        <f t="shared" si="202"/>
        <v/>
      </c>
    </row>
    <row r="1424" spans="1:28" s="227" customFormat="1" ht="20.399999999999999">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00"/>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01"/>
        <v>0</v>
      </c>
      <c r="AB1424" s="228" t="str">
        <f t="shared" si="202"/>
        <v/>
      </c>
    </row>
    <row r="1425" spans="1:28" s="227" customFormat="1" ht="20.399999999999999">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00"/>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01"/>
        <v>0</v>
      </c>
      <c r="AB1425" s="228" t="str">
        <f t="shared" si="202"/>
        <v/>
      </c>
    </row>
    <row r="1426" spans="1:28" s="227" customFormat="1" ht="20.399999999999999">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00"/>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01"/>
        <v>0</v>
      </c>
      <c r="AB1426" s="228" t="str">
        <f t="shared" si="202"/>
        <v/>
      </c>
    </row>
    <row r="1427" spans="1:28" s="227" customFormat="1" ht="20.399999999999999">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00"/>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01"/>
        <v>0</v>
      </c>
      <c r="AB1427" s="228" t="str">
        <f t="shared" si="202"/>
        <v/>
      </c>
    </row>
    <row r="1428" spans="1:28" s="227" customFormat="1" ht="20.399999999999999">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00"/>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01"/>
        <v>0</v>
      </c>
      <c r="AB1428" s="228" t="str">
        <f t="shared" si="202"/>
        <v/>
      </c>
    </row>
    <row r="1429" spans="1:28" s="227" customFormat="1" ht="20.399999999999999">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00"/>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01"/>
        <v>0</v>
      </c>
      <c r="AB1429" s="228" t="str">
        <f t="shared" si="202"/>
        <v/>
      </c>
    </row>
    <row r="1430" spans="1:28" s="227" customFormat="1" ht="20.399999999999999">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00"/>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01"/>
        <v>0</v>
      </c>
      <c r="AB1430" s="228" t="str">
        <f t="shared" si="202"/>
        <v/>
      </c>
    </row>
    <row r="1431" spans="1:28" s="227" customFormat="1" ht="20.399999999999999">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00"/>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01"/>
        <v>0</v>
      </c>
      <c r="AB1431" s="228" t="str">
        <f t="shared" si="202"/>
        <v/>
      </c>
    </row>
    <row r="1432" spans="1:28" s="227" customFormat="1" ht="20.399999999999999">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00"/>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01"/>
        <v>0</v>
      </c>
      <c r="AB1432" s="228" t="str">
        <f t="shared" si="202"/>
        <v/>
      </c>
    </row>
    <row r="1433" spans="1:28" s="227" customFormat="1" ht="20.399999999999999">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ca="1" si="200"/>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ca="1" si="201"/>
        <v>0</v>
      </c>
      <c r="AB1433" s="228" t="str">
        <f t="shared" si="202"/>
        <v/>
      </c>
    </row>
    <row r="1434" spans="1:28" s="227" customFormat="1" ht="20.399999999999999">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00"/>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01"/>
        <v>0</v>
      </c>
      <c r="AB1434" s="228" t="str">
        <f t="shared" si="202"/>
        <v/>
      </c>
    </row>
    <row r="1435" spans="1:28" s="227" customFormat="1" ht="20.399999999999999">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00"/>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01"/>
        <v>0</v>
      </c>
      <c r="AB1435" s="228" t="str">
        <f t="shared" si="202"/>
        <v/>
      </c>
    </row>
    <row r="1436" spans="1:28" s="227" customFormat="1" ht="20.399999999999999">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ref="S1436:S1466" ca="1" si="203">IF(B1436="","",IF(ISERROR(MATCH($E1436,CL,0)),"Unknown",INDIRECT("'C'!$A$"&amp;MATCH($E1436,CL,0)+1)))</f>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ref="X1436:X1466" ca="1" si="204">IF(AND(C1436="Smelter not listed",OR(LEN(D1436)=0,LEN(E1436)=0)),1,0)</f>
        <v>0</v>
      </c>
      <c r="AB1436" s="228" t="str">
        <f t="shared" ref="AB1436:AB1466" si="205">B1436&amp;C1436</f>
        <v/>
      </c>
    </row>
    <row r="1437" spans="1:28" s="227" customFormat="1" ht="20.399999999999999">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03"/>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04"/>
        <v>0</v>
      </c>
      <c r="AB1437" s="228" t="str">
        <f t="shared" si="205"/>
        <v/>
      </c>
    </row>
    <row r="1438" spans="1:28" s="227" customFormat="1" ht="20.399999999999999">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03"/>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04"/>
        <v>0</v>
      </c>
      <c r="AB1438" s="228" t="str">
        <f t="shared" si="205"/>
        <v/>
      </c>
    </row>
    <row r="1439" spans="1:28" s="227" customFormat="1" ht="20.399999999999999">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03"/>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04"/>
        <v>0</v>
      </c>
      <c r="AB1439" s="228" t="str">
        <f t="shared" si="205"/>
        <v/>
      </c>
    </row>
    <row r="1440" spans="1:28" s="227" customFormat="1" ht="20.399999999999999">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03"/>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04"/>
        <v>0</v>
      </c>
      <c r="AB1440" s="228" t="str">
        <f t="shared" si="205"/>
        <v/>
      </c>
    </row>
    <row r="1441" spans="1:28" s="227" customFormat="1" ht="20.399999999999999">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03"/>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04"/>
        <v>0</v>
      </c>
      <c r="AB1441" s="228" t="str">
        <f t="shared" si="205"/>
        <v/>
      </c>
    </row>
    <row r="1442" spans="1:28" s="227" customFormat="1" ht="20.399999999999999">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03"/>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04"/>
        <v>0</v>
      </c>
      <c r="AB1442" s="228" t="str">
        <f t="shared" si="205"/>
        <v/>
      </c>
    </row>
    <row r="1443" spans="1:28" s="227" customFormat="1" ht="20.399999999999999">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03"/>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04"/>
        <v>0</v>
      </c>
      <c r="AB1443" s="228" t="str">
        <f t="shared" si="205"/>
        <v/>
      </c>
    </row>
    <row r="1444" spans="1:28" s="227" customFormat="1" ht="20.399999999999999">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03"/>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04"/>
        <v>0</v>
      </c>
      <c r="AB1444" s="228" t="str">
        <f t="shared" si="205"/>
        <v/>
      </c>
    </row>
    <row r="1445" spans="1:28" s="227" customFormat="1" ht="20.399999999999999">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03"/>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04"/>
        <v>0</v>
      </c>
      <c r="AB1445" s="228" t="str">
        <f t="shared" si="205"/>
        <v/>
      </c>
    </row>
    <row r="1446" spans="1:28" s="227" customFormat="1" ht="20.399999999999999">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03"/>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04"/>
        <v>0</v>
      </c>
      <c r="AB1446" s="228" t="str">
        <f t="shared" si="205"/>
        <v/>
      </c>
    </row>
    <row r="1447" spans="1:28" s="227" customFormat="1" ht="20.399999999999999">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ca="1" si="203"/>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ca="1" si="204"/>
        <v>0</v>
      </c>
      <c r="AB1447" s="228" t="str">
        <f t="shared" si="205"/>
        <v/>
      </c>
    </row>
    <row r="1448" spans="1:28" s="227" customFormat="1" ht="20.399999999999999">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ca="1" si="203"/>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ca="1" si="204"/>
        <v>0</v>
      </c>
      <c r="AB1448" s="228" t="str">
        <f t="shared" si="205"/>
        <v/>
      </c>
    </row>
    <row r="1449" spans="1:28" s="227" customFormat="1" ht="20.399999999999999">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03"/>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04"/>
        <v>0</v>
      </c>
      <c r="AB1449" s="228" t="str">
        <f t="shared" si="205"/>
        <v/>
      </c>
    </row>
    <row r="1450" spans="1:28" s="227" customFormat="1" ht="20.399999999999999">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03"/>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04"/>
        <v>0</v>
      </c>
      <c r="AB1450" s="228" t="str">
        <f t="shared" si="205"/>
        <v/>
      </c>
    </row>
    <row r="1451" spans="1:28" s="227" customFormat="1" ht="20.399999999999999">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ca="1" si="203"/>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ca="1" si="204"/>
        <v>0</v>
      </c>
      <c r="AB1451" s="228" t="str">
        <f t="shared" si="205"/>
        <v/>
      </c>
    </row>
    <row r="1452" spans="1:28" s="227" customFormat="1" ht="20.399999999999999">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ca="1" si="203"/>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ca="1" si="204"/>
        <v>0</v>
      </c>
      <c r="AB1452" s="228" t="str">
        <f t="shared" si="205"/>
        <v/>
      </c>
    </row>
    <row r="1453" spans="1:28" s="227" customFormat="1" ht="20.399999999999999">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03"/>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04"/>
        <v>0</v>
      </c>
      <c r="AB1453" s="228" t="str">
        <f t="shared" si="205"/>
        <v/>
      </c>
    </row>
    <row r="1454" spans="1:28" s="227" customFormat="1" ht="20.399999999999999">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03"/>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04"/>
        <v>0</v>
      </c>
      <c r="AB1454" s="228" t="str">
        <f t="shared" si="205"/>
        <v/>
      </c>
    </row>
    <row r="1455" spans="1:28" s="227" customFormat="1" ht="20.399999999999999">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03"/>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04"/>
        <v>0</v>
      </c>
      <c r="AB1455" s="228" t="str">
        <f t="shared" si="205"/>
        <v/>
      </c>
    </row>
    <row r="1456" spans="1:28" s="227" customFormat="1" ht="20.399999999999999">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03"/>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04"/>
        <v>0</v>
      </c>
      <c r="AB1456" s="228" t="str">
        <f t="shared" si="205"/>
        <v/>
      </c>
    </row>
    <row r="1457" spans="1:28" s="227" customFormat="1" ht="20.399999999999999">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03"/>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04"/>
        <v>0</v>
      </c>
      <c r="AB1457" s="228" t="str">
        <f t="shared" si="205"/>
        <v/>
      </c>
    </row>
    <row r="1458" spans="1:28" s="227" customFormat="1" ht="20.399999999999999">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03"/>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04"/>
        <v>0</v>
      </c>
      <c r="AB1458" s="228" t="str">
        <f t="shared" si="205"/>
        <v/>
      </c>
    </row>
    <row r="1459" spans="1:28" s="227" customFormat="1" ht="20.399999999999999">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03"/>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04"/>
        <v>0</v>
      </c>
      <c r="AB1459" s="228" t="str">
        <f t="shared" si="205"/>
        <v/>
      </c>
    </row>
    <row r="1460" spans="1:28" s="227" customFormat="1" ht="20.399999999999999">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03"/>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04"/>
        <v>0</v>
      </c>
      <c r="AB1460" s="228" t="str">
        <f t="shared" si="205"/>
        <v/>
      </c>
    </row>
    <row r="1461" spans="1:28" s="227" customFormat="1" ht="20.399999999999999">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03"/>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04"/>
        <v>0</v>
      </c>
      <c r="AB1461" s="228" t="str">
        <f t="shared" si="205"/>
        <v/>
      </c>
    </row>
    <row r="1462" spans="1:28" s="227" customFormat="1" ht="20.399999999999999">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03"/>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04"/>
        <v>0</v>
      </c>
      <c r="AB1462" s="228" t="str">
        <f t="shared" si="205"/>
        <v/>
      </c>
    </row>
    <row r="1463" spans="1:28" s="227" customFormat="1" ht="20.399999999999999">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03"/>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04"/>
        <v>0</v>
      </c>
      <c r="AB1463" s="228" t="str">
        <f t="shared" si="205"/>
        <v/>
      </c>
    </row>
    <row r="1464" spans="1:28" s="227" customFormat="1" ht="20.399999999999999">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ca="1" si="203"/>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ca="1" si="204"/>
        <v>0</v>
      </c>
      <c r="AB1464" s="228" t="str">
        <f t="shared" si="205"/>
        <v/>
      </c>
    </row>
    <row r="1465" spans="1:28" s="227" customFormat="1" ht="20.399999999999999">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ca="1" si="203"/>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ca="1" si="204"/>
        <v>0</v>
      </c>
      <c r="AB1465" s="228" t="str">
        <f t="shared" si="205"/>
        <v/>
      </c>
    </row>
    <row r="1466" spans="1:28" s="227" customFormat="1" ht="20.399999999999999">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03"/>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04"/>
        <v>0</v>
      </c>
      <c r="AB1466" s="228" t="str">
        <f t="shared" si="205"/>
        <v/>
      </c>
    </row>
    <row r="1467" spans="1:28" s="227" customFormat="1" ht="20.399999999999999">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ref="S1467" ca="1" si="206">IF(B1467="","",IF(ISERROR(MATCH($E1467,CL,0)),"Unknown",INDIRECT("'C'!$A$"&amp;MATCH($E1467,CL,0)+1)))</f>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ref="X1467" ca="1" si="207">IF(AND(C1467="Smelter not listed",OR(LEN(D1467)=0,LEN(E1467)=0)),1,0)</f>
        <v>0</v>
      </c>
      <c r="AB1467" s="228" t="str">
        <f t="shared" ref="AB1467" si="208">B1467&amp;C1467</f>
        <v/>
      </c>
    </row>
    <row r="1468" spans="1:28" s="227" customFormat="1" ht="20.399999999999999">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ref="S1468:S1499" ca="1" si="209">IF(B1468="","",IF(ISERROR(MATCH($E1468,CL,0)),"Unknown",INDIRECT("'C'!$A$"&amp;MATCH($E1468,CL,0)+1)))</f>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ref="X1468:X1499" ca="1" si="210">IF(AND(C1468="Smelter not listed",OR(LEN(D1468)=0,LEN(E1468)=0)),1,0)</f>
        <v>0</v>
      </c>
      <c r="AB1468" s="228" t="str">
        <f t="shared" ref="AB1468:AB1499" si="211">B1468&amp;C1468</f>
        <v/>
      </c>
    </row>
    <row r="1469" spans="1:28" s="227" customFormat="1" ht="20.399999999999999">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09"/>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0"/>
        <v>0</v>
      </c>
      <c r="AB1469" s="228" t="str">
        <f t="shared" si="211"/>
        <v/>
      </c>
    </row>
    <row r="1470" spans="1:28" s="227" customFormat="1" ht="20.399999999999999">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09"/>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0"/>
        <v>0</v>
      </c>
      <c r="AB1470" s="228" t="str">
        <f t="shared" si="211"/>
        <v/>
      </c>
    </row>
    <row r="1471" spans="1:28" s="227" customFormat="1" ht="20.399999999999999">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09"/>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0"/>
        <v>0</v>
      </c>
      <c r="AB1471" s="228" t="str">
        <f t="shared" si="211"/>
        <v/>
      </c>
    </row>
    <row r="1472" spans="1:28" s="227" customFormat="1" ht="20.399999999999999">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09"/>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0"/>
        <v>0</v>
      </c>
      <c r="AB1472" s="228" t="str">
        <f t="shared" si="211"/>
        <v/>
      </c>
    </row>
    <row r="1473" spans="1:28" s="227" customFormat="1" ht="20.399999999999999">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09"/>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0"/>
        <v>0</v>
      </c>
      <c r="AB1473" s="228" t="str">
        <f t="shared" si="211"/>
        <v/>
      </c>
    </row>
    <row r="1474" spans="1:28" s="227" customFormat="1" ht="20.399999999999999">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09"/>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0"/>
        <v>0</v>
      </c>
      <c r="AB1474" s="228" t="str">
        <f t="shared" si="211"/>
        <v/>
      </c>
    </row>
    <row r="1475" spans="1:28" s="227" customFormat="1" ht="20.399999999999999">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09"/>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0"/>
        <v>0</v>
      </c>
      <c r="AB1475" s="228" t="str">
        <f t="shared" si="211"/>
        <v/>
      </c>
    </row>
    <row r="1476" spans="1:28" s="227" customFormat="1" ht="20.399999999999999">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09"/>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0"/>
        <v>0</v>
      </c>
      <c r="AB1476" s="228" t="str">
        <f t="shared" si="211"/>
        <v/>
      </c>
    </row>
    <row r="1477" spans="1:28" s="227" customFormat="1" ht="20.399999999999999">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09"/>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0"/>
        <v>0</v>
      </c>
      <c r="AB1477" s="228" t="str">
        <f t="shared" si="211"/>
        <v/>
      </c>
    </row>
    <row r="1478" spans="1:28" s="227" customFormat="1" ht="20.399999999999999">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09"/>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0"/>
        <v>0</v>
      </c>
      <c r="AB1478" s="228" t="str">
        <f t="shared" si="211"/>
        <v/>
      </c>
    </row>
    <row r="1479" spans="1:28" s="227" customFormat="1" ht="20.399999999999999">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09"/>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0"/>
        <v>0</v>
      </c>
      <c r="AB1479" s="228" t="str">
        <f t="shared" si="211"/>
        <v/>
      </c>
    </row>
    <row r="1480" spans="1:28" s="227" customFormat="1" ht="20.399999999999999">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ca="1" si="209"/>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ca="1" si="210"/>
        <v>0</v>
      </c>
      <c r="AB1480" s="228" t="str">
        <f t="shared" si="211"/>
        <v/>
      </c>
    </row>
    <row r="1481" spans="1:28" s="227" customFormat="1" ht="20.399999999999999">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09"/>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0"/>
        <v>0</v>
      </c>
      <c r="AB1481" s="228" t="str">
        <f t="shared" si="211"/>
        <v/>
      </c>
    </row>
    <row r="1482" spans="1:28" s="227" customFormat="1" ht="20.399999999999999">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09"/>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0"/>
        <v>0</v>
      </c>
      <c r="AB1482" s="228" t="str">
        <f t="shared" si="211"/>
        <v/>
      </c>
    </row>
    <row r="1483" spans="1:28" s="227" customFormat="1" ht="20.399999999999999">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09"/>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0"/>
        <v>0</v>
      </c>
      <c r="AB1483" s="228" t="str">
        <f t="shared" si="211"/>
        <v/>
      </c>
    </row>
    <row r="1484" spans="1:28" s="227" customFormat="1" ht="20.399999999999999">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ca="1" si="209"/>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ca="1" si="210"/>
        <v>0</v>
      </c>
      <c r="AB1484" s="228" t="str">
        <f t="shared" si="211"/>
        <v/>
      </c>
    </row>
    <row r="1485" spans="1:28" s="227" customFormat="1" ht="20.399999999999999">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09"/>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10"/>
        <v>0</v>
      </c>
      <c r="AB1485" s="228" t="str">
        <f t="shared" si="211"/>
        <v/>
      </c>
    </row>
    <row r="1486" spans="1:28" s="227" customFormat="1" ht="20.399999999999999">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09"/>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10"/>
        <v>0</v>
      </c>
      <c r="AB1486" s="228" t="str">
        <f t="shared" si="211"/>
        <v/>
      </c>
    </row>
    <row r="1487" spans="1:28" s="227" customFormat="1" ht="20.399999999999999">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09"/>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10"/>
        <v>0</v>
      </c>
      <c r="AB1487" s="228" t="str">
        <f t="shared" si="211"/>
        <v/>
      </c>
    </row>
    <row r="1488" spans="1:28" s="227" customFormat="1" ht="20.399999999999999">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09"/>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10"/>
        <v>0</v>
      </c>
      <c r="AB1488" s="228" t="str">
        <f t="shared" si="211"/>
        <v/>
      </c>
    </row>
    <row r="1489" spans="1:28" s="227" customFormat="1" ht="20.399999999999999">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09"/>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10"/>
        <v>0</v>
      </c>
      <c r="AB1489" s="228" t="str">
        <f t="shared" si="211"/>
        <v/>
      </c>
    </row>
    <row r="1490" spans="1:28" s="227" customFormat="1" ht="20.399999999999999">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09"/>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10"/>
        <v>0</v>
      </c>
      <c r="AB1490" s="228" t="str">
        <f t="shared" si="211"/>
        <v/>
      </c>
    </row>
    <row r="1491" spans="1:28" s="227" customFormat="1" ht="20.399999999999999">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09"/>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10"/>
        <v>0</v>
      </c>
      <c r="AB1491" s="228" t="str">
        <f t="shared" si="211"/>
        <v/>
      </c>
    </row>
    <row r="1492" spans="1:28" s="227" customFormat="1" ht="20.399999999999999">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09"/>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10"/>
        <v>0</v>
      </c>
      <c r="AB1492" s="228" t="str">
        <f t="shared" si="211"/>
        <v/>
      </c>
    </row>
    <row r="1493" spans="1:28" s="227" customFormat="1" ht="20.399999999999999">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09"/>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10"/>
        <v>0</v>
      </c>
      <c r="AB1493" s="228" t="str">
        <f t="shared" si="211"/>
        <v/>
      </c>
    </row>
    <row r="1494" spans="1:28" s="227" customFormat="1" ht="20.399999999999999">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09"/>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10"/>
        <v>0</v>
      </c>
      <c r="AB1494" s="228" t="str">
        <f t="shared" si="211"/>
        <v/>
      </c>
    </row>
    <row r="1495" spans="1:28" s="227" customFormat="1" ht="20.399999999999999">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09"/>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10"/>
        <v>0</v>
      </c>
      <c r="AB1495" s="228" t="str">
        <f t="shared" si="211"/>
        <v/>
      </c>
    </row>
    <row r="1496" spans="1:28" s="227" customFormat="1" ht="20.399999999999999">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09"/>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10"/>
        <v>0</v>
      </c>
      <c r="AB1496" s="228" t="str">
        <f t="shared" si="211"/>
        <v/>
      </c>
    </row>
    <row r="1497" spans="1:28" s="227" customFormat="1" ht="20.399999999999999">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ca="1" si="209"/>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ca="1" si="210"/>
        <v>0</v>
      </c>
      <c r="AB1497" s="228" t="str">
        <f t="shared" si="211"/>
        <v/>
      </c>
    </row>
    <row r="1498" spans="1:28" s="227" customFormat="1" ht="20.399999999999999">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09"/>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10"/>
        <v>0</v>
      </c>
      <c r="AB1498" s="228" t="str">
        <f t="shared" si="211"/>
        <v/>
      </c>
    </row>
    <row r="1499" spans="1:28" s="227" customFormat="1" ht="20.399999999999999">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09"/>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10"/>
        <v>0</v>
      </c>
      <c r="AB1499" s="228" t="str">
        <f t="shared" si="211"/>
        <v/>
      </c>
    </row>
    <row r="1500" spans="1:28" s="227" customFormat="1" ht="20.399999999999999">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ref="S1500:S1530" ca="1" si="212">IF(B1500="","",IF(ISERROR(MATCH($E1500,CL,0)),"Unknown",INDIRECT("'C'!$A$"&amp;MATCH($E1500,CL,0)+1)))</f>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ref="X1500:X1530" ca="1" si="213">IF(AND(C1500="Smelter not listed",OR(LEN(D1500)=0,LEN(E1500)=0)),1,0)</f>
        <v>0</v>
      </c>
      <c r="AB1500" s="228" t="str">
        <f t="shared" ref="AB1500:AB1530" si="214">B1500&amp;C1500</f>
        <v/>
      </c>
    </row>
    <row r="1501" spans="1:28" s="227" customFormat="1" ht="20.399999999999999">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2"/>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13"/>
        <v>0</v>
      </c>
      <c r="AB1501" s="228" t="str">
        <f t="shared" si="214"/>
        <v/>
      </c>
    </row>
    <row r="1502" spans="1:28" s="227" customFormat="1" ht="20.399999999999999">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2"/>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13"/>
        <v>0</v>
      </c>
      <c r="AB1502" s="228" t="str">
        <f t="shared" si="214"/>
        <v/>
      </c>
    </row>
    <row r="1503" spans="1:28" s="227" customFormat="1" ht="20.399999999999999">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2"/>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13"/>
        <v>0</v>
      </c>
      <c r="AB1503" s="228" t="str">
        <f t="shared" si="214"/>
        <v/>
      </c>
    </row>
    <row r="1504" spans="1:28" s="227" customFormat="1" ht="20.399999999999999">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2"/>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13"/>
        <v>0</v>
      </c>
      <c r="AB1504" s="228" t="str">
        <f t="shared" si="214"/>
        <v/>
      </c>
    </row>
    <row r="1505" spans="1:28" s="227" customFormat="1" ht="20.399999999999999">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2"/>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13"/>
        <v>0</v>
      </c>
      <c r="AB1505" s="228" t="str">
        <f t="shared" si="214"/>
        <v/>
      </c>
    </row>
    <row r="1506" spans="1:28" s="227" customFormat="1" ht="20.399999999999999">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2"/>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13"/>
        <v>0</v>
      </c>
      <c r="AB1506" s="228" t="str">
        <f t="shared" si="214"/>
        <v/>
      </c>
    </row>
    <row r="1507" spans="1:28" s="227" customFormat="1" ht="20.399999999999999">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2"/>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13"/>
        <v>0</v>
      </c>
      <c r="AB1507" s="228" t="str">
        <f t="shared" si="214"/>
        <v/>
      </c>
    </row>
    <row r="1508" spans="1:28" s="227" customFormat="1" ht="20.399999999999999">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2"/>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13"/>
        <v>0</v>
      </c>
      <c r="AB1508" s="228" t="str">
        <f t="shared" si="214"/>
        <v/>
      </c>
    </row>
    <row r="1509" spans="1:28" s="227" customFormat="1" ht="20.399999999999999">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2"/>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13"/>
        <v>0</v>
      </c>
      <c r="AB1509" s="228" t="str">
        <f t="shared" si="214"/>
        <v/>
      </c>
    </row>
    <row r="1510" spans="1:28" s="227" customFormat="1" ht="20.399999999999999">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2"/>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13"/>
        <v>0</v>
      </c>
      <c r="AB1510" s="228" t="str">
        <f t="shared" si="214"/>
        <v/>
      </c>
    </row>
    <row r="1511" spans="1:28" s="227" customFormat="1" ht="20.399999999999999">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ca="1" si="212"/>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ca="1" si="213"/>
        <v>0</v>
      </c>
      <c r="AB1511" s="228" t="str">
        <f t="shared" si="214"/>
        <v/>
      </c>
    </row>
    <row r="1512" spans="1:28" s="227" customFormat="1" ht="20.399999999999999">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ca="1" si="212"/>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ca="1" si="213"/>
        <v>0</v>
      </c>
      <c r="AB1512" s="228" t="str">
        <f t="shared" si="214"/>
        <v/>
      </c>
    </row>
    <row r="1513" spans="1:28" s="227" customFormat="1" ht="20.399999999999999">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2"/>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13"/>
        <v>0</v>
      </c>
      <c r="AB1513" s="228" t="str">
        <f t="shared" si="214"/>
        <v/>
      </c>
    </row>
    <row r="1514" spans="1:28" s="227" customFormat="1" ht="20.399999999999999">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2"/>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13"/>
        <v>0</v>
      </c>
      <c r="AB1514" s="228" t="str">
        <f t="shared" si="214"/>
        <v/>
      </c>
    </row>
    <row r="1515" spans="1:28" s="227" customFormat="1" ht="20.399999999999999">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ca="1" si="212"/>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ca="1" si="213"/>
        <v>0</v>
      </c>
      <c r="AB1515" s="228" t="str">
        <f t="shared" si="214"/>
        <v/>
      </c>
    </row>
    <row r="1516" spans="1:28" s="227" customFormat="1" ht="20.399999999999999">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ca="1" si="212"/>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ca="1" si="213"/>
        <v>0</v>
      </c>
      <c r="AB1516" s="228" t="str">
        <f t="shared" si="214"/>
        <v/>
      </c>
    </row>
    <row r="1517" spans="1:28" s="227" customFormat="1" ht="20.399999999999999">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12"/>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13"/>
        <v>0</v>
      </c>
      <c r="AB1517" s="228" t="str">
        <f t="shared" si="214"/>
        <v/>
      </c>
    </row>
    <row r="1518" spans="1:28" s="227" customFormat="1" ht="20.399999999999999">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12"/>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13"/>
        <v>0</v>
      </c>
      <c r="AB1518" s="228" t="str">
        <f t="shared" si="214"/>
        <v/>
      </c>
    </row>
    <row r="1519" spans="1:28" s="227" customFormat="1" ht="20.399999999999999">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12"/>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13"/>
        <v>0</v>
      </c>
      <c r="AB1519" s="228" t="str">
        <f t="shared" si="214"/>
        <v/>
      </c>
    </row>
    <row r="1520" spans="1:28" s="227" customFormat="1" ht="20.399999999999999">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12"/>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13"/>
        <v>0</v>
      </c>
      <c r="AB1520" s="228" t="str">
        <f t="shared" si="214"/>
        <v/>
      </c>
    </row>
    <row r="1521" spans="1:28" s="227" customFormat="1" ht="20.399999999999999">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12"/>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13"/>
        <v>0</v>
      </c>
      <c r="AB1521" s="228" t="str">
        <f t="shared" si="214"/>
        <v/>
      </c>
    </row>
    <row r="1522" spans="1:28" s="227" customFormat="1" ht="20.399999999999999">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12"/>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13"/>
        <v>0</v>
      </c>
      <c r="AB1522" s="228" t="str">
        <f t="shared" si="214"/>
        <v/>
      </c>
    </row>
    <row r="1523" spans="1:28" s="227" customFormat="1" ht="20.399999999999999">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12"/>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13"/>
        <v>0</v>
      </c>
      <c r="AB1523" s="228" t="str">
        <f t="shared" si="214"/>
        <v/>
      </c>
    </row>
    <row r="1524" spans="1:28" s="227" customFormat="1" ht="20.399999999999999">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12"/>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13"/>
        <v>0</v>
      </c>
      <c r="AB1524" s="228" t="str">
        <f t="shared" si="214"/>
        <v/>
      </c>
    </row>
    <row r="1525" spans="1:28" s="227" customFormat="1" ht="20.399999999999999">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12"/>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13"/>
        <v>0</v>
      </c>
      <c r="AB1525" s="228" t="str">
        <f t="shared" si="214"/>
        <v/>
      </c>
    </row>
    <row r="1526" spans="1:28" s="227" customFormat="1" ht="20.399999999999999">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12"/>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13"/>
        <v>0</v>
      </c>
      <c r="AB1526" s="228" t="str">
        <f t="shared" si="214"/>
        <v/>
      </c>
    </row>
    <row r="1527" spans="1:28" s="227" customFormat="1" ht="20.399999999999999">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12"/>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13"/>
        <v>0</v>
      </c>
      <c r="AB1527" s="228" t="str">
        <f t="shared" si="214"/>
        <v/>
      </c>
    </row>
    <row r="1528" spans="1:28" s="227" customFormat="1" ht="20.399999999999999">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ca="1" si="212"/>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ca="1" si="213"/>
        <v>0</v>
      </c>
      <c r="AB1528" s="228" t="str">
        <f t="shared" si="214"/>
        <v/>
      </c>
    </row>
    <row r="1529" spans="1:28" s="227" customFormat="1" ht="20.399999999999999">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ca="1" si="212"/>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ca="1" si="213"/>
        <v>0</v>
      </c>
      <c r="AB1529" s="228" t="str">
        <f t="shared" si="214"/>
        <v/>
      </c>
    </row>
    <row r="1530" spans="1:28" s="227" customFormat="1" ht="20.399999999999999">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12"/>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13"/>
        <v>0</v>
      </c>
      <c r="AB1530" s="228" t="str">
        <f t="shared" si="214"/>
        <v/>
      </c>
    </row>
    <row r="1531" spans="1:28" s="227" customFormat="1" ht="20.399999999999999">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ref="S1531" ca="1" si="215">IF(B1531="","",IF(ISERROR(MATCH($E1531,CL,0)),"Unknown",INDIRECT("'C'!$A$"&amp;MATCH($E1531,CL,0)+1)))</f>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ref="X1531" ca="1" si="216">IF(AND(C1531="Smelter not listed",OR(LEN(D1531)=0,LEN(E1531)=0)),1,0)</f>
        <v>0</v>
      </c>
      <c r="AB1531" s="228" t="str">
        <f t="shared" ref="AB1531" si="217">B1531&amp;C1531</f>
        <v/>
      </c>
    </row>
    <row r="1532" spans="1:28" s="227" customFormat="1" ht="20.399999999999999">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ref="S1532:S1563" ca="1" si="218">IF(B1532="","",IF(ISERROR(MATCH($E1532,CL,0)),"Unknown",INDIRECT("'C'!$A$"&amp;MATCH($E1532,CL,0)+1)))</f>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ref="X1532:X1563" ca="1" si="219">IF(AND(C1532="Smelter not listed",OR(LEN(D1532)=0,LEN(E1532)=0)),1,0)</f>
        <v>0</v>
      </c>
      <c r="AB1532" s="228" t="str">
        <f t="shared" ref="AB1532:AB1563" si="220">B1532&amp;C1532</f>
        <v/>
      </c>
    </row>
    <row r="1533" spans="1:28" s="227" customFormat="1" ht="20.399999999999999">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18"/>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19"/>
        <v>0</v>
      </c>
      <c r="AB1533" s="228" t="str">
        <f t="shared" si="220"/>
        <v/>
      </c>
    </row>
    <row r="1534" spans="1:28" s="227" customFormat="1" ht="20.399999999999999">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18"/>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19"/>
        <v>0</v>
      </c>
      <c r="AB1534" s="228" t="str">
        <f t="shared" si="220"/>
        <v/>
      </c>
    </row>
    <row r="1535" spans="1:28" s="227" customFormat="1" ht="20.399999999999999">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18"/>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19"/>
        <v>0</v>
      </c>
      <c r="AB1535" s="228" t="str">
        <f t="shared" si="220"/>
        <v/>
      </c>
    </row>
    <row r="1536" spans="1:28" s="227" customFormat="1" ht="20.399999999999999">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18"/>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19"/>
        <v>0</v>
      </c>
      <c r="AB1536" s="228" t="str">
        <f t="shared" si="220"/>
        <v/>
      </c>
    </row>
    <row r="1537" spans="1:28" s="227" customFormat="1" ht="20.399999999999999">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18"/>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19"/>
        <v>0</v>
      </c>
      <c r="AB1537" s="228" t="str">
        <f t="shared" si="220"/>
        <v/>
      </c>
    </row>
    <row r="1538" spans="1:28" s="227" customFormat="1" ht="20.399999999999999">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18"/>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19"/>
        <v>0</v>
      </c>
      <c r="AB1538" s="228" t="str">
        <f t="shared" si="220"/>
        <v/>
      </c>
    </row>
    <row r="1539" spans="1:28" s="227" customFormat="1" ht="20.399999999999999">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18"/>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19"/>
        <v>0</v>
      </c>
      <c r="AB1539" s="228" t="str">
        <f t="shared" si="220"/>
        <v/>
      </c>
    </row>
    <row r="1540" spans="1:28" s="227" customFormat="1" ht="20.399999999999999">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18"/>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19"/>
        <v>0</v>
      </c>
      <c r="AB1540" s="228" t="str">
        <f t="shared" si="220"/>
        <v/>
      </c>
    </row>
    <row r="1541" spans="1:28" s="227" customFormat="1" ht="20.399999999999999">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18"/>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19"/>
        <v>0</v>
      </c>
      <c r="AB1541" s="228" t="str">
        <f t="shared" si="220"/>
        <v/>
      </c>
    </row>
    <row r="1542" spans="1:28" s="227" customFormat="1" ht="20.399999999999999">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18"/>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19"/>
        <v>0</v>
      </c>
      <c r="AB1542" s="228" t="str">
        <f t="shared" si="220"/>
        <v/>
      </c>
    </row>
    <row r="1543" spans="1:28" s="227" customFormat="1" ht="20.399999999999999">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18"/>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19"/>
        <v>0</v>
      </c>
      <c r="AB1543" s="228" t="str">
        <f t="shared" si="220"/>
        <v/>
      </c>
    </row>
    <row r="1544" spans="1:28" s="227" customFormat="1" ht="20.399999999999999">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ca="1" si="218"/>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ca="1" si="219"/>
        <v>0</v>
      </c>
      <c r="AB1544" s="228" t="str">
        <f t="shared" si="220"/>
        <v/>
      </c>
    </row>
    <row r="1545" spans="1:28" s="227" customFormat="1" ht="20.399999999999999">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18"/>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19"/>
        <v>0</v>
      </c>
      <c r="AB1545" s="228" t="str">
        <f t="shared" si="220"/>
        <v/>
      </c>
    </row>
    <row r="1546" spans="1:28" s="227" customFormat="1" ht="20.399999999999999">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18"/>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19"/>
        <v>0</v>
      </c>
      <c r="AB1546" s="228" t="str">
        <f t="shared" si="220"/>
        <v/>
      </c>
    </row>
    <row r="1547" spans="1:28" s="227" customFormat="1" ht="20.399999999999999">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18"/>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19"/>
        <v>0</v>
      </c>
      <c r="AB1547" s="228" t="str">
        <f t="shared" si="220"/>
        <v/>
      </c>
    </row>
    <row r="1548" spans="1:28" s="227" customFormat="1" ht="20.399999999999999">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ca="1" si="218"/>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ca="1" si="219"/>
        <v>0</v>
      </c>
      <c r="AB1548" s="228" t="str">
        <f t="shared" si="220"/>
        <v/>
      </c>
    </row>
    <row r="1549" spans="1:28" s="227" customFormat="1" ht="20.399999999999999">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18"/>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19"/>
        <v>0</v>
      </c>
      <c r="AB1549" s="228" t="str">
        <f t="shared" si="220"/>
        <v/>
      </c>
    </row>
    <row r="1550" spans="1:28" s="227" customFormat="1" ht="20.399999999999999">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18"/>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19"/>
        <v>0</v>
      </c>
      <c r="AB1550" s="228" t="str">
        <f t="shared" si="220"/>
        <v/>
      </c>
    </row>
    <row r="1551" spans="1:28" s="227" customFormat="1" ht="20.399999999999999">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18"/>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19"/>
        <v>0</v>
      </c>
      <c r="AB1551" s="228" t="str">
        <f t="shared" si="220"/>
        <v/>
      </c>
    </row>
    <row r="1552" spans="1:28" s="227" customFormat="1" ht="20.399999999999999">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18"/>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19"/>
        <v>0</v>
      </c>
      <c r="AB1552" s="228" t="str">
        <f t="shared" si="220"/>
        <v/>
      </c>
    </row>
    <row r="1553" spans="1:28" s="227" customFormat="1" ht="20.399999999999999">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18"/>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19"/>
        <v>0</v>
      </c>
      <c r="AB1553" s="228" t="str">
        <f t="shared" si="220"/>
        <v/>
      </c>
    </row>
    <row r="1554" spans="1:28" s="227" customFormat="1" ht="20.399999999999999">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18"/>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19"/>
        <v>0</v>
      </c>
      <c r="AB1554" s="228" t="str">
        <f t="shared" si="220"/>
        <v/>
      </c>
    </row>
    <row r="1555" spans="1:28" s="227" customFormat="1" ht="20.399999999999999">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18"/>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19"/>
        <v>0</v>
      </c>
      <c r="AB1555" s="228" t="str">
        <f t="shared" si="220"/>
        <v/>
      </c>
    </row>
    <row r="1556" spans="1:28" s="227" customFormat="1" ht="20.399999999999999">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18"/>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19"/>
        <v>0</v>
      </c>
      <c r="AB1556" s="228" t="str">
        <f t="shared" si="220"/>
        <v/>
      </c>
    </row>
    <row r="1557" spans="1:28" s="227" customFormat="1" ht="20.399999999999999">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18"/>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19"/>
        <v>0</v>
      </c>
      <c r="AB1557" s="228" t="str">
        <f t="shared" si="220"/>
        <v/>
      </c>
    </row>
    <row r="1558" spans="1:28" s="227" customFormat="1" ht="20.399999999999999">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18"/>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19"/>
        <v>0</v>
      </c>
      <c r="AB1558" s="228" t="str">
        <f t="shared" si="220"/>
        <v/>
      </c>
    </row>
    <row r="1559" spans="1:28" s="227" customFormat="1" ht="20.399999999999999">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18"/>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19"/>
        <v>0</v>
      </c>
      <c r="AB1559" s="228" t="str">
        <f t="shared" si="220"/>
        <v/>
      </c>
    </row>
    <row r="1560" spans="1:28" s="227" customFormat="1" ht="20.399999999999999">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18"/>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19"/>
        <v>0</v>
      </c>
      <c r="AB1560" s="228" t="str">
        <f t="shared" si="220"/>
        <v/>
      </c>
    </row>
    <row r="1561" spans="1:28" s="227" customFormat="1" ht="20.399999999999999">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ca="1" si="218"/>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ca="1" si="219"/>
        <v>0</v>
      </c>
      <c r="AB1561" s="228" t="str">
        <f t="shared" si="220"/>
        <v/>
      </c>
    </row>
    <row r="1562" spans="1:28" s="227" customFormat="1" ht="20.399999999999999">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18"/>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19"/>
        <v>0</v>
      </c>
      <c r="AB1562" s="228" t="str">
        <f t="shared" si="220"/>
        <v/>
      </c>
    </row>
    <row r="1563" spans="1:28" s="227" customFormat="1" ht="20.399999999999999">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18"/>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19"/>
        <v>0</v>
      </c>
      <c r="AB1563" s="228" t="str">
        <f t="shared" si="220"/>
        <v/>
      </c>
    </row>
    <row r="1564" spans="1:28" s="227" customFormat="1" ht="20.399999999999999">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ref="S1564:S1594" ca="1" si="221">IF(B1564="","",IF(ISERROR(MATCH($E1564,CL,0)),"Unknown",INDIRECT("'C'!$A$"&amp;MATCH($E1564,CL,0)+1)))</f>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ref="X1564:X1594" ca="1" si="222">IF(AND(C1564="Smelter not listed",OR(LEN(D1564)=0,LEN(E1564)=0)),1,0)</f>
        <v>0</v>
      </c>
      <c r="AB1564" s="228" t="str">
        <f t="shared" ref="AB1564:AB1594" si="223">B1564&amp;C1564</f>
        <v/>
      </c>
    </row>
    <row r="1565" spans="1:28" s="227" customFormat="1" ht="20.399999999999999">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1"/>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2"/>
        <v>0</v>
      </c>
      <c r="AB1565" s="228" t="str">
        <f t="shared" si="223"/>
        <v/>
      </c>
    </row>
    <row r="1566" spans="1:28" s="227" customFormat="1" ht="20.399999999999999">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1"/>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2"/>
        <v>0</v>
      </c>
      <c r="AB1566" s="228" t="str">
        <f t="shared" si="223"/>
        <v/>
      </c>
    </row>
    <row r="1567" spans="1:28" s="227" customFormat="1" ht="20.399999999999999">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1"/>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2"/>
        <v>0</v>
      </c>
      <c r="AB1567" s="228" t="str">
        <f t="shared" si="223"/>
        <v/>
      </c>
    </row>
    <row r="1568" spans="1:28" s="227" customFormat="1" ht="20.399999999999999">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1"/>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2"/>
        <v>0</v>
      </c>
      <c r="AB1568" s="228" t="str">
        <f t="shared" si="223"/>
        <v/>
      </c>
    </row>
    <row r="1569" spans="1:28" s="227" customFormat="1" ht="20.399999999999999">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1"/>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2"/>
        <v>0</v>
      </c>
      <c r="AB1569" s="228" t="str">
        <f t="shared" si="223"/>
        <v/>
      </c>
    </row>
    <row r="1570" spans="1:28" s="227" customFormat="1" ht="20.399999999999999">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1"/>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2"/>
        <v>0</v>
      </c>
      <c r="AB1570" s="228" t="str">
        <f t="shared" si="223"/>
        <v/>
      </c>
    </row>
    <row r="1571" spans="1:28" s="227" customFormat="1" ht="20.399999999999999">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1"/>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2"/>
        <v>0</v>
      </c>
      <c r="AB1571" s="228" t="str">
        <f t="shared" si="223"/>
        <v/>
      </c>
    </row>
    <row r="1572" spans="1:28" s="227" customFormat="1" ht="20.399999999999999">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1"/>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2"/>
        <v>0</v>
      </c>
      <c r="AB1572" s="228" t="str">
        <f t="shared" si="223"/>
        <v/>
      </c>
    </row>
    <row r="1573" spans="1:28" s="227" customFormat="1" ht="20.399999999999999">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1"/>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2"/>
        <v>0</v>
      </c>
      <c r="AB1573" s="228" t="str">
        <f t="shared" si="223"/>
        <v/>
      </c>
    </row>
    <row r="1574" spans="1:28" s="227" customFormat="1" ht="20.399999999999999">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1"/>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2"/>
        <v>0</v>
      </c>
      <c r="AB1574" s="228" t="str">
        <f t="shared" si="223"/>
        <v/>
      </c>
    </row>
    <row r="1575" spans="1:28" s="227" customFormat="1" ht="20.399999999999999">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ca="1" si="221"/>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ca="1" si="222"/>
        <v>0</v>
      </c>
      <c r="AB1575" s="228" t="str">
        <f t="shared" si="223"/>
        <v/>
      </c>
    </row>
    <row r="1576" spans="1:28" s="227" customFormat="1" ht="20.399999999999999">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ca="1" si="221"/>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ca="1" si="222"/>
        <v>0</v>
      </c>
      <c r="AB1576" s="228" t="str">
        <f t="shared" si="223"/>
        <v/>
      </c>
    </row>
    <row r="1577" spans="1:28" s="227" customFormat="1" ht="20.399999999999999">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1"/>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2"/>
        <v>0</v>
      </c>
      <c r="AB1577" s="228" t="str">
        <f t="shared" si="223"/>
        <v/>
      </c>
    </row>
    <row r="1578" spans="1:28" s="227" customFormat="1" ht="20.399999999999999">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1"/>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2"/>
        <v>0</v>
      </c>
      <c r="AB1578" s="228" t="str">
        <f t="shared" si="223"/>
        <v/>
      </c>
    </row>
    <row r="1579" spans="1:28" s="227" customFormat="1" ht="20.399999999999999">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ca="1" si="221"/>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ca="1" si="222"/>
        <v>0</v>
      </c>
      <c r="AB1579" s="228" t="str">
        <f t="shared" si="223"/>
        <v/>
      </c>
    </row>
    <row r="1580" spans="1:28" s="227" customFormat="1" ht="20.399999999999999">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ca="1" si="221"/>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ca="1" si="222"/>
        <v>0</v>
      </c>
      <c r="AB1580" s="228" t="str">
        <f t="shared" si="223"/>
        <v/>
      </c>
    </row>
    <row r="1581" spans="1:28" s="227" customFormat="1" ht="20.399999999999999">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21"/>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22"/>
        <v>0</v>
      </c>
      <c r="AB1581" s="228" t="str">
        <f t="shared" si="223"/>
        <v/>
      </c>
    </row>
    <row r="1582" spans="1:28" s="227" customFormat="1" ht="20.399999999999999">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21"/>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22"/>
        <v>0</v>
      </c>
      <c r="AB1582" s="228" t="str">
        <f t="shared" si="223"/>
        <v/>
      </c>
    </row>
    <row r="1583" spans="1:28" s="227" customFormat="1" ht="20.399999999999999">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21"/>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22"/>
        <v>0</v>
      </c>
      <c r="AB1583" s="228" t="str">
        <f t="shared" si="223"/>
        <v/>
      </c>
    </row>
    <row r="1584" spans="1:28" s="227" customFormat="1" ht="20.399999999999999">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21"/>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22"/>
        <v>0</v>
      </c>
      <c r="AB1584" s="228" t="str">
        <f t="shared" si="223"/>
        <v/>
      </c>
    </row>
    <row r="1585" spans="1:28" s="227" customFormat="1" ht="20.399999999999999">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21"/>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22"/>
        <v>0</v>
      </c>
      <c r="AB1585" s="228" t="str">
        <f t="shared" si="223"/>
        <v/>
      </c>
    </row>
    <row r="1586" spans="1:28" s="227" customFormat="1" ht="20.399999999999999">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21"/>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22"/>
        <v>0</v>
      </c>
      <c r="AB1586" s="228" t="str">
        <f t="shared" si="223"/>
        <v/>
      </c>
    </row>
    <row r="1587" spans="1:28" s="227" customFormat="1" ht="20.399999999999999">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21"/>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22"/>
        <v>0</v>
      </c>
      <c r="AB1587" s="228" t="str">
        <f t="shared" si="223"/>
        <v/>
      </c>
    </row>
    <row r="1588" spans="1:28" s="227" customFormat="1" ht="20.399999999999999">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21"/>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22"/>
        <v>0</v>
      </c>
      <c r="AB1588" s="228" t="str">
        <f t="shared" si="223"/>
        <v/>
      </c>
    </row>
    <row r="1589" spans="1:28" s="227" customFormat="1" ht="20.399999999999999">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21"/>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22"/>
        <v>0</v>
      </c>
      <c r="AB1589" s="228" t="str">
        <f t="shared" si="223"/>
        <v/>
      </c>
    </row>
    <row r="1590" spans="1:28" s="227" customFormat="1" ht="20.399999999999999">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21"/>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22"/>
        <v>0</v>
      </c>
      <c r="AB1590" s="228" t="str">
        <f t="shared" si="223"/>
        <v/>
      </c>
    </row>
    <row r="1591" spans="1:28" s="227" customFormat="1" ht="20.399999999999999">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21"/>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22"/>
        <v>0</v>
      </c>
      <c r="AB1591" s="228" t="str">
        <f t="shared" si="223"/>
        <v/>
      </c>
    </row>
    <row r="1592" spans="1:28" s="227" customFormat="1" ht="20.399999999999999">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ca="1" si="221"/>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ca="1" si="222"/>
        <v>0</v>
      </c>
      <c r="AB1592" s="228" t="str">
        <f t="shared" si="223"/>
        <v/>
      </c>
    </row>
    <row r="1593" spans="1:28" s="227" customFormat="1" ht="20.399999999999999">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ca="1" si="221"/>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ca="1" si="222"/>
        <v>0</v>
      </c>
      <c r="AB1593" s="228" t="str">
        <f t="shared" si="223"/>
        <v/>
      </c>
    </row>
    <row r="1594" spans="1:28" s="227" customFormat="1" ht="20.399999999999999">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21"/>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22"/>
        <v>0</v>
      </c>
      <c r="AB1594" s="228" t="str">
        <f t="shared" si="223"/>
        <v/>
      </c>
    </row>
    <row r="1595" spans="1:28" s="227" customFormat="1" ht="20.399999999999999">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ref="S1595" ca="1" si="224">IF(B1595="","",IF(ISERROR(MATCH($E1595,CL,0)),"Unknown",INDIRECT("'C'!$A$"&amp;MATCH($E1595,CL,0)+1)))</f>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ref="X1595" ca="1" si="225">IF(AND(C1595="Smelter not listed",OR(LEN(D1595)=0,LEN(E1595)=0)),1,0)</f>
        <v>0</v>
      </c>
      <c r="AB1595" s="228" t="str">
        <f t="shared" ref="AB1595" si="226">B1595&amp;C1595</f>
        <v/>
      </c>
    </row>
    <row r="1596" spans="1:28" s="227" customFormat="1" ht="20.399999999999999">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ref="S1596:S1627" ca="1" si="227">IF(B1596="","",IF(ISERROR(MATCH($E1596,CL,0)),"Unknown",INDIRECT("'C'!$A$"&amp;MATCH($E1596,CL,0)+1)))</f>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ref="X1596:X1627" ca="1" si="228">IF(AND(C1596="Smelter not listed",OR(LEN(D1596)=0,LEN(E1596)=0)),1,0)</f>
        <v>0</v>
      </c>
      <c r="AB1596" s="228" t="str">
        <f t="shared" ref="AB1596:AB1627" si="229">B1596&amp;C1596</f>
        <v/>
      </c>
    </row>
    <row r="1597" spans="1:28" s="227" customFormat="1" ht="20.399999999999999">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27"/>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28"/>
        <v>0</v>
      </c>
      <c r="AB1597" s="228" t="str">
        <f t="shared" si="229"/>
        <v/>
      </c>
    </row>
    <row r="1598" spans="1:28" s="227" customFormat="1" ht="20.399999999999999">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27"/>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28"/>
        <v>0</v>
      </c>
      <c r="AB1598" s="228" t="str">
        <f t="shared" si="229"/>
        <v/>
      </c>
    </row>
    <row r="1599" spans="1:28" s="227" customFormat="1" ht="20.399999999999999">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27"/>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28"/>
        <v>0</v>
      </c>
      <c r="AB1599" s="228" t="str">
        <f t="shared" si="229"/>
        <v/>
      </c>
    </row>
    <row r="1600" spans="1:28" s="227" customFormat="1" ht="20.399999999999999">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27"/>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28"/>
        <v>0</v>
      </c>
      <c r="AB1600" s="228" t="str">
        <f t="shared" si="229"/>
        <v/>
      </c>
    </row>
    <row r="1601" spans="1:28" s="227" customFormat="1" ht="20.399999999999999">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27"/>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28"/>
        <v>0</v>
      </c>
      <c r="AB1601" s="228" t="str">
        <f t="shared" si="229"/>
        <v/>
      </c>
    </row>
    <row r="1602" spans="1:28" s="227" customFormat="1" ht="20.399999999999999">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27"/>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28"/>
        <v>0</v>
      </c>
      <c r="AB1602" s="228" t="str">
        <f t="shared" si="229"/>
        <v/>
      </c>
    </row>
    <row r="1603" spans="1:28" s="227" customFormat="1" ht="20.399999999999999">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27"/>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28"/>
        <v>0</v>
      </c>
      <c r="AB1603" s="228" t="str">
        <f t="shared" si="229"/>
        <v/>
      </c>
    </row>
    <row r="1604" spans="1:28" s="227" customFormat="1" ht="20.399999999999999">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27"/>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28"/>
        <v>0</v>
      </c>
      <c r="AB1604" s="228" t="str">
        <f t="shared" si="229"/>
        <v/>
      </c>
    </row>
    <row r="1605" spans="1:28" s="227" customFormat="1" ht="20.399999999999999">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27"/>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28"/>
        <v>0</v>
      </c>
      <c r="AB1605" s="228" t="str">
        <f t="shared" si="229"/>
        <v/>
      </c>
    </row>
    <row r="1606" spans="1:28" s="227" customFormat="1" ht="20.399999999999999">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27"/>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28"/>
        <v>0</v>
      </c>
      <c r="AB1606" s="228" t="str">
        <f t="shared" si="229"/>
        <v/>
      </c>
    </row>
    <row r="1607" spans="1:28" s="227" customFormat="1" ht="20.399999999999999">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27"/>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28"/>
        <v>0</v>
      </c>
      <c r="AB1607" s="228" t="str">
        <f t="shared" si="229"/>
        <v/>
      </c>
    </row>
    <row r="1608" spans="1:28" s="227" customFormat="1" ht="20.399999999999999">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ca="1" si="227"/>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ca="1" si="228"/>
        <v>0</v>
      </c>
      <c r="AB1608" s="228" t="str">
        <f t="shared" si="229"/>
        <v/>
      </c>
    </row>
    <row r="1609" spans="1:28" s="227" customFormat="1" ht="20.399999999999999">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27"/>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28"/>
        <v>0</v>
      </c>
      <c r="AB1609" s="228" t="str">
        <f t="shared" si="229"/>
        <v/>
      </c>
    </row>
    <row r="1610" spans="1:28" s="227" customFormat="1" ht="20.399999999999999">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27"/>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28"/>
        <v>0</v>
      </c>
      <c r="AB1610" s="228" t="str">
        <f t="shared" si="229"/>
        <v/>
      </c>
    </row>
    <row r="1611" spans="1:28" s="227" customFormat="1" ht="20.399999999999999">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27"/>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28"/>
        <v>0</v>
      </c>
      <c r="AB1611" s="228" t="str">
        <f t="shared" si="229"/>
        <v/>
      </c>
    </row>
    <row r="1612" spans="1:28" s="227" customFormat="1" ht="20.399999999999999">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ca="1" si="227"/>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ca="1" si="228"/>
        <v>0</v>
      </c>
      <c r="AB1612" s="228" t="str">
        <f t="shared" si="229"/>
        <v/>
      </c>
    </row>
    <row r="1613" spans="1:28" s="227" customFormat="1" ht="20.399999999999999">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27"/>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28"/>
        <v>0</v>
      </c>
      <c r="AB1613" s="228" t="str">
        <f t="shared" si="229"/>
        <v/>
      </c>
    </row>
    <row r="1614" spans="1:28" s="227" customFormat="1" ht="20.399999999999999">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27"/>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28"/>
        <v>0</v>
      </c>
      <c r="AB1614" s="228" t="str">
        <f t="shared" si="229"/>
        <v/>
      </c>
    </row>
    <row r="1615" spans="1:28" s="227" customFormat="1" ht="20.399999999999999">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27"/>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28"/>
        <v>0</v>
      </c>
      <c r="AB1615" s="228" t="str">
        <f t="shared" si="229"/>
        <v/>
      </c>
    </row>
    <row r="1616" spans="1:28" s="227" customFormat="1" ht="20.399999999999999">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27"/>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28"/>
        <v>0</v>
      </c>
      <c r="AB1616" s="228" t="str">
        <f t="shared" si="229"/>
        <v/>
      </c>
    </row>
    <row r="1617" spans="1:28" s="227" customFormat="1" ht="20.399999999999999">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27"/>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28"/>
        <v>0</v>
      </c>
      <c r="AB1617" s="228" t="str">
        <f t="shared" si="229"/>
        <v/>
      </c>
    </row>
    <row r="1618" spans="1:28" s="227" customFormat="1" ht="20.399999999999999">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27"/>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28"/>
        <v>0</v>
      </c>
      <c r="AB1618" s="228" t="str">
        <f t="shared" si="229"/>
        <v/>
      </c>
    </row>
    <row r="1619" spans="1:28" s="227" customFormat="1" ht="20.399999999999999">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27"/>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28"/>
        <v>0</v>
      </c>
      <c r="AB1619" s="228" t="str">
        <f t="shared" si="229"/>
        <v/>
      </c>
    </row>
    <row r="1620" spans="1:28" s="227" customFormat="1" ht="20.399999999999999">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27"/>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28"/>
        <v>0</v>
      </c>
      <c r="AB1620" s="228" t="str">
        <f t="shared" si="229"/>
        <v/>
      </c>
    </row>
    <row r="1621" spans="1:28" s="227" customFormat="1" ht="20.399999999999999">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27"/>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28"/>
        <v>0</v>
      </c>
      <c r="AB1621" s="228" t="str">
        <f t="shared" si="229"/>
        <v/>
      </c>
    </row>
    <row r="1622" spans="1:28" s="227" customFormat="1" ht="20.399999999999999">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27"/>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28"/>
        <v>0</v>
      </c>
      <c r="AB1622" s="228" t="str">
        <f t="shared" si="229"/>
        <v/>
      </c>
    </row>
    <row r="1623" spans="1:28" s="227" customFormat="1" ht="20.399999999999999">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27"/>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28"/>
        <v>0</v>
      </c>
      <c r="AB1623" s="228" t="str">
        <f t="shared" si="229"/>
        <v/>
      </c>
    </row>
    <row r="1624" spans="1:28" s="227" customFormat="1" ht="20.399999999999999">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27"/>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28"/>
        <v>0</v>
      </c>
      <c r="AB1624" s="228" t="str">
        <f t="shared" si="229"/>
        <v/>
      </c>
    </row>
    <row r="1625" spans="1:28" s="227" customFormat="1" ht="20.399999999999999">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ca="1" si="227"/>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ca="1" si="228"/>
        <v>0</v>
      </c>
      <c r="AB1625" s="228" t="str">
        <f t="shared" si="229"/>
        <v/>
      </c>
    </row>
    <row r="1626" spans="1:28" s="227" customFormat="1" ht="20.399999999999999">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27"/>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28"/>
        <v>0</v>
      </c>
      <c r="AB1626" s="228" t="str">
        <f t="shared" si="229"/>
        <v/>
      </c>
    </row>
    <row r="1627" spans="1:28" s="227" customFormat="1" ht="20.399999999999999">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27"/>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28"/>
        <v>0</v>
      </c>
      <c r="AB1627" s="228" t="str">
        <f t="shared" si="229"/>
        <v/>
      </c>
    </row>
    <row r="1628" spans="1:28" s="227" customFormat="1" ht="20.399999999999999">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ref="S1628:S1658" ca="1" si="230">IF(B1628="","",IF(ISERROR(MATCH($E1628,CL,0)),"Unknown",INDIRECT("'C'!$A$"&amp;MATCH($E1628,CL,0)+1)))</f>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ref="X1628:X1658" ca="1" si="231">IF(AND(C1628="Smelter not listed",OR(LEN(D1628)=0,LEN(E1628)=0)),1,0)</f>
        <v>0</v>
      </c>
      <c r="AB1628" s="228" t="str">
        <f t="shared" ref="AB1628:AB1658" si="232">B1628&amp;C1628</f>
        <v/>
      </c>
    </row>
    <row r="1629" spans="1:28" s="227" customFormat="1" ht="20.399999999999999">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0"/>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1"/>
        <v>0</v>
      </c>
      <c r="AB1629" s="228" t="str">
        <f t="shared" si="232"/>
        <v/>
      </c>
    </row>
    <row r="1630" spans="1:28" s="227" customFormat="1" ht="20.399999999999999">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0"/>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1"/>
        <v>0</v>
      </c>
      <c r="AB1630" s="228" t="str">
        <f t="shared" si="232"/>
        <v/>
      </c>
    </row>
    <row r="1631" spans="1:28" s="227" customFormat="1" ht="20.399999999999999">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0"/>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1"/>
        <v>0</v>
      </c>
      <c r="AB1631" s="228" t="str">
        <f t="shared" si="232"/>
        <v/>
      </c>
    </row>
    <row r="1632" spans="1:28" s="227" customFormat="1" ht="20.399999999999999">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0"/>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1"/>
        <v>0</v>
      </c>
      <c r="AB1632" s="228" t="str">
        <f t="shared" si="232"/>
        <v/>
      </c>
    </row>
    <row r="1633" spans="1:28" s="227" customFormat="1" ht="20.399999999999999">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0"/>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1"/>
        <v>0</v>
      </c>
      <c r="AB1633" s="228" t="str">
        <f t="shared" si="232"/>
        <v/>
      </c>
    </row>
    <row r="1634" spans="1:28" s="227" customFormat="1" ht="20.399999999999999">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0"/>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1"/>
        <v>0</v>
      </c>
      <c r="AB1634" s="228" t="str">
        <f t="shared" si="232"/>
        <v/>
      </c>
    </row>
    <row r="1635" spans="1:28" s="227" customFormat="1" ht="20.399999999999999">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0"/>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1"/>
        <v>0</v>
      </c>
      <c r="AB1635" s="228" t="str">
        <f t="shared" si="232"/>
        <v/>
      </c>
    </row>
    <row r="1636" spans="1:28" s="227" customFormat="1" ht="20.399999999999999">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0"/>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1"/>
        <v>0</v>
      </c>
      <c r="AB1636" s="228" t="str">
        <f t="shared" si="232"/>
        <v/>
      </c>
    </row>
    <row r="1637" spans="1:28" s="227" customFormat="1" ht="20.399999999999999">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0"/>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1"/>
        <v>0</v>
      </c>
      <c r="AB1637" s="228" t="str">
        <f t="shared" si="232"/>
        <v/>
      </c>
    </row>
    <row r="1638" spans="1:28" s="227" customFormat="1" ht="20.399999999999999">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0"/>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1"/>
        <v>0</v>
      </c>
      <c r="AB1638" s="228" t="str">
        <f t="shared" si="232"/>
        <v/>
      </c>
    </row>
    <row r="1639" spans="1:28" s="227" customFormat="1" ht="20.399999999999999">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ca="1" si="230"/>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ca="1" si="231"/>
        <v>0</v>
      </c>
      <c r="AB1639" s="228" t="str">
        <f t="shared" si="232"/>
        <v/>
      </c>
    </row>
    <row r="1640" spans="1:28" s="227" customFormat="1" ht="20.399999999999999">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ca="1" si="230"/>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ca="1" si="231"/>
        <v>0</v>
      </c>
      <c r="AB1640" s="228" t="str">
        <f t="shared" si="232"/>
        <v/>
      </c>
    </row>
    <row r="1641" spans="1:28" s="227" customFormat="1" ht="20.399999999999999">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0"/>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1"/>
        <v>0</v>
      </c>
      <c r="AB1641" s="228" t="str">
        <f t="shared" si="232"/>
        <v/>
      </c>
    </row>
    <row r="1642" spans="1:28" s="227" customFormat="1" ht="20.399999999999999">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0"/>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1"/>
        <v>0</v>
      </c>
      <c r="AB1642" s="228" t="str">
        <f t="shared" si="232"/>
        <v/>
      </c>
    </row>
    <row r="1643" spans="1:28" s="227" customFormat="1" ht="20.399999999999999">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ca="1" si="230"/>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ca="1" si="231"/>
        <v>0</v>
      </c>
      <c r="AB1643" s="228" t="str">
        <f t="shared" si="232"/>
        <v/>
      </c>
    </row>
    <row r="1644" spans="1:28" s="227" customFormat="1" ht="20.399999999999999">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ca="1" si="230"/>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ca="1" si="231"/>
        <v>0</v>
      </c>
      <c r="AB1644" s="228" t="str">
        <f t="shared" si="232"/>
        <v/>
      </c>
    </row>
    <row r="1645" spans="1:28" s="227" customFormat="1" ht="20.399999999999999">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30"/>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31"/>
        <v>0</v>
      </c>
      <c r="AB1645" s="228" t="str">
        <f t="shared" si="232"/>
        <v/>
      </c>
    </row>
    <row r="1646" spans="1:28" s="227" customFormat="1" ht="20.399999999999999">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30"/>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31"/>
        <v>0</v>
      </c>
      <c r="AB1646" s="228" t="str">
        <f t="shared" si="232"/>
        <v/>
      </c>
    </row>
    <row r="1647" spans="1:28" s="227" customFormat="1" ht="20.399999999999999">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30"/>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31"/>
        <v>0</v>
      </c>
      <c r="AB1647" s="228" t="str">
        <f t="shared" si="232"/>
        <v/>
      </c>
    </row>
    <row r="1648" spans="1:28" s="227" customFormat="1" ht="20.399999999999999">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30"/>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31"/>
        <v>0</v>
      </c>
      <c r="AB1648" s="228" t="str">
        <f t="shared" si="232"/>
        <v/>
      </c>
    </row>
    <row r="1649" spans="1:28" s="227" customFormat="1" ht="20.399999999999999">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30"/>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31"/>
        <v>0</v>
      </c>
      <c r="AB1649" s="228" t="str">
        <f t="shared" si="232"/>
        <v/>
      </c>
    </row>
    <row r="1650" spans="1:28" s="227" customFormat="1" ht="20.399999999999999">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30"/>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31"/>
        <v>0</v>
      </c>
      <c r="AB1650" s="228" t="str">
        <f t="shared" si="232"/>
        <v/>
      </c>
    </row>
    <row r="1651" spans="1:28" s="227" customFormat="1" ht="20.399999999999999">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30"/>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31"/>
        <v>0</v>
      </c>
      <c r="AB1651" s="228" t="str">
        <f t="shared" si="232"/>
        <v/>
      </c>
    </row>
    <row r="1652" spans="1:28" s="227" customFormat="1" ht="20.399999999999999">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30"/>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31"/>
        <v>0</v>
      </c>
      <c r="AB1652" s="228" t="str">
        <f t="shared" si="232"/>
        <v/>
      </c>
    </row>
    <row r="1653" spans="1:28" s="227" customFormat="1" ht="20.399999999999999">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30"/>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31"/>
        <v>0</v>
      </c>
      <c r="AB1653" s="228" t="str">
        <f t="shared" si="232"/>
        <v/>
      </c>
    </row>
    <row r="1654" spans="1:28" s="227" customFormat="1" ht="20.399999999999999">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30"/>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31"/>
        <v>0</v>
      </c>
      <c r="AB1654" s="228" t="str">
        <f t="shared" si="232"/>
        <v/>
      </c>
    </row>
    <row r="1655" spans="1:28" s="227" customFormat="1" ht="20.399999999999999">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30"/>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31"/>
        <v>0</v>
      </c>
      <c r="AB1655" s="228" t="str">
        <f t="shared" si="232"/>
        <v/>
      </c>
    </row>
    <row r="1656" spans="1:28" s="227" customFormat="1" ht="20.399999999999999">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ca="1" si="230"/>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ca="1" si="231"/>
        <v>0</v>
      </c>
      <c r="AB1656" s="228" t="str">
        <f t="shared" si="232"/>
        <v/>
      </c>
    </row>
    <row r="1657" spans="1:28" s="227" customFormat="1" ht="20.399999999999999">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ca="1" si="230"/>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ca="1" si="231"/>
        <v>0</v>
      </c>
      <c r="AB1657" s="228" t="str">
        <f t="shared" si="232"/>
        <v/>
      </c>
    </row>
    <row r="1658" spans="1:28" s="227" customFormat="1" ht="20.399999999999999">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30"/>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31"/>
        <v>0</v>
      </c>
      <c r="AB1658" s="228" t="str">
        <f t="shared" si="232"/>
        <v/>
      </c>
    </row>
    <row r="1659" spans="1:28" s="227" customFormat="1" ht="20.399999999999999">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ref="S1659" ca="1" si="233">IF(B1659="","",IF(ISERROR(MATCH($E1659,CL,0)),"Unknown",INDIRECT("'C'!$A$"&amp;MATCH($E1659,CL,0)+1)))</f>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ref="X1659" ca="1" si="234">IF(AND(C1659="Smelter not listed",OR(LEN(D1659)=0,LEN(E1659)=0)),1,0)</f>
        <v>0</v>
      </c>
      <c r="AB1659" s="228" t="str">
        <f t="shared" ref="AB1659" si="235">B1659&amp;C1659</f>
        <v/>
      </c>
    </row>
    <row r="1660" spans="1:28" s="227" customFormat="1" ht="20.399999999999999">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ref="S1660:S1691" ca="1" si="236">IF(B1660="","",IF(ISERROR(MATCH($E1660,CL,0)),"Unknown",INDIRECT("'C'!$A$"&amp;MATCH($E1660,CL,0)+1)))</f>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ref="X1660:X1691" ca="1" si="237">IF(AND(C1660="Smelter not listed",OR(LEN(D1660)=0,LEN(E1660)=0)),1,0)</f>
        <v>0</v>
      </c>
      <c r="AB1660" s="228" t="str">
        <f t="shared" ref="AB1660:AB1691" si="238">B1660&amp;C1660</f>
        <v/>
      </c>
    </row>
    <row r="1661" spans="1:28" s="227" customFormat="1" ht="20.399999999999999">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36"/>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37"/>
        <v>0</v>
      </c>
      <c r="AB1661" s="228" t="str">
        <f t="shared" si="238"/>
        <v/>
      </c>
    </row>
    <row r="1662" spans="1:28" s="227" customFormat="1" ht="20.399999999999999">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36"/>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37"/>
        <v>0</v>
      </c>
      <c r="AB1662" s="228" t="str">
        <f t="shared" si="238"/>
        <v/>
      </c>
    </row>
    <row r="1663" spans="1:28" s="227" customFormat="1" ht="20.399999999999999">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36"/>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37"/>
        <v>0</v>
      </c>
      <c r="AB1663" s="228" t="str">
        <f t="shared" si="238"/>
        <v/>
      </c>
    </row>
    <row r="1664" spans="1:28" s="227" customFormat="1" ht="20.399999999999999">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36"/>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37"/>
        <v>0</v>
      </c>
      <c r="AB1664" s="228" t="str">
        <f t="shared" si="238"/>
        <v/>
      </c>
    </row>
    <row r="1665" spans="1:28" s="227" customFormat="1" ht="20.399999999999999">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36"/>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37"/>
        <v>0</v>
      </c>
      <c r="AB1665" s="228" t="str">
        <f t="shared" si="238"/>
        <v/>
      </c>
    </row>
    <row r="1666" spans="1:28" s="227" customFormat="1" ht="20.399999999999999">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36"/>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37"/>
        <v>0</v>
      </c>
      <c r="AB1666" s="228" t="str">
        <f t="shared" si="238"/>
        <v/>
      </c>
    </row>
    <row r="1667" spans="1:28" s="227" customFormat="1" ht="20.399999999999999">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36"/>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37"/>
        <v>0</v>
      </c>
      <c r="AB1667" s="228" t="str">
        <f t="shared" si="238"/>
        <v/>
      </c>
    </row>
    <row r="1668" spans="1:28" s="227" customFormat="1" ht="20.399999999999999">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36"/>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37"/>
        <v>0</v>
      </c>
      <c r="AB1668" s="228" t="str">
        <f t="shared" si="238"/>
        <v/>
      </c>
    </row>
    <row r="1669" spans="1:28" s="227" customFormat="1" ht="20.399999999999999">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36"/>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37"/>
        <v>0</v>
      </c>
      <c r="AB1669" s="228" t="str">
        <f t="shared" si="238"/>
        <v/>
      </c>
    </row>
    <row r="1670" spans="1:28" s="227" customFormat="1" ht="20.399999999999999">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36"/>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37"/>
        <v>0</v>
      </c>
      <c r="AB1670" s="228" t="str">
        <f t="shared" si="238"/>
        <v/>
      </c>
    </row>
    <row r="1671" spans="1:28" s="227" customFormat="1" ht="20.399999999999999">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36"/>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37"/>
        <v>0</v>
      </c>
      <c r="AB1671" s="228" t="str">
        <f t="shared" si="238"/>
        <v/>
      </c>
    </row>
    <row r="1672" spans="1:28" s="227" customFormat="1" ht="20.399999999999999">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ca="1" si="236"/>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ca="1" si="237"/>
        <v>0</v>
      </c>
      <c r="AB1672" s="228" t="str">
        <f t="shared" si="238"/>
        <v/>
      </c>
    </row>
    <row r="1673" spans="1:28" s="227" customFormat="1" ht="20.399999999999999">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36"/>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37"/>
        <v>0</v>
      </c>
      <c r="AB1673" s="228" t="str">
        <f t="shared" si="238"/>
        <v/>
      </c>
    </row>
    <row r="1674" spans="1:28" s="227" customFormat="1" ht="20.399999999999999">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36"/>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37"/>
        <v>0</v>
      </c>
      <c r="AB1674" s="228" t="str">
        <f t="shared" si="238"/>
        <v/>
      </c>
    </row>
    <row r="1675" spans="1:28" s="227" customFormat="1" ht="20.399999999999999">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36"/>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37"/>
        <v>0</v>
      </c>
      <c r="AB1675" s="228" t="str">
        <f t="shared" si="238"/>
        <v/>
      </c>
    </row>
    <row r="1676" spans="1:28" s="227" customFormat="1" ht="20.399999999999999">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ca="1" si="236"/>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ca="1" si="237"/>
        <v>0</v>
      </c>
      <c r="AB1676" s="228" t="str">
        <f t="shared" si="238"/>
        <v/>
      </c>
    </row>
    <row r="1677" spans="1:28" s="227" customFormat="1" ht="20.399999999999999">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36"/>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37"/>
        <v>0</v>
      </c>
      <c r="AB1677" s="228" t="str">
        <f t="shared" si="238"/>
        <v/>
      </c>
    </row>
    <row r="1678" spans="1:28" s="227" customFormat="1" ht="20.399999999999999">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36"/>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37"/>
        <v>0</v>
      </c>
      <c r="AB1678" s="228" t="str">
        <f t="shared" si="238"/>
        <v/>
      </c>
    </row>
    <row r="1679" spans="1:28" s="227" customFormat="1" ht="20.399999999999999">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36"/>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37"/>
        <v>0</v>
      </c>
      <c r="AB1679" s="228" t="str">
        <f t="shared" si="238"/>
        <v/>
      </c>
    </row>
    <row r="1680" spans="1:28" s="227" customFormat="1" ht="20.399999999999999">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36"/>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37"/>
        <v>0</v>
      </c>
      <c r="AB1680" s="228" t="str">
        <f t="shared" si="238"/>
        <v/>
      </c>
    </row>
    <row r="1681" spans="1:28" s="227" customFormat="1" ht="20.399999999999999">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36"/>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37"/>
        <v>0</v>
      </c>
      <c r="AB1681" s="228" t="str">
        <f t="shared" si="238"/>
        <v/>
      </c>
    </row>
    <row r="1682" spans="1:28" s="227" customFormat="1" ht="20.399999999999999">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36"/>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37"/>
        <v>0</v>
      </c>
      <c r="AB1682" s="228" t="str">
        <f t="shared" si="238"/>
        <v/>
      </c>
    </row>
    <row r="1683" spans="1:28" s="227" customFormat="1" ht="20.399999999999999">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36"/>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37"/>
        <v>0</v>
      </c>
      <c r="AB1683" s="228" t="str">
        <f t="shared" si="238"/>
        <v/>
      </c>
    </row>
    <row r="1684" spans="1:28" s="227" customFormat="1" ht="20.399999999999999">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36"/>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37"/>
        <v>0</v>
      </c>
      <c r="AB1684" s="228" t="str">
        <f t="shared" si="238"/>
        <v/>
      </c>
    </row>
    <row r="1685" spans="1:28" s="227" customFormat="1" ht="20.399999999999999">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36"/>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37"/>
        <v>0</v>
      </c>
      <c r="AB1685" s="228" t="str">
        <f t="shared" si="238"/>
        <v/>
      </c>
    </row>
    <row r="1686" spans="1:28" s="227" customFormat="1" ht="20.399999999999999">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36"/>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37"/>
        <v>0</v>
      </c>
      <c r="AB1686" s="228" t="str">
        <f t="shared" si="238"/>
        <v/>
      </c>
    </row>
    <row r="1687" spans="1:28" s="227" customFormat="1" ht="20.399999999999999">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36"/>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37"/>
        <v>0</v>
      </c>
      <c r="AB1687" s="228" t="str">
        <f t="shared" si="238"/>
        <v/>
      </c>
    </row>
    <row r="1688" spans="1:28" s="227" customFormat="1" ht="20.399999999999999">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36"/>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37"/>
        <v>0</v>
      </c>
      <c r="AB1688" s="228" t="str">
        <f t="shared" si="238"/>
        <v/>
      </c>
    </row>
    <row r="1689" spans="1:28" s="227" customFormat="1" ht="20.399999999999999">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ca="1" si="236"/>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ca="1" si="237"/>
        <v>0</v>
      </c>
      <c r="AB1689" s="228" t="str">
        <f t="shared" si="238"/>
        <v/>
      </c>
    </row>
    <row r="1690" spans="1:28" s="227" customFormat="1" ht="20.399999999999999">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36"/>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37"/>
        <v>0</v>
      </c>
      <c r="AB1690" s="228" t="str">
        <f t="shared" si="238"/>
        <v/>
      </c>
    </row>
    <row r="1691" spans="1:28" s="227" customFormat="1" ht="20.399999999999999">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36"/>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37"/>
        <v>0</v>
      </c>
      <c r="AB1691" s="228" t="str">
        <f t="shared" si="238"/>
        <v/>
      </c>
    </row>
    <row r="1692" spans="1:28" s="227" customFormat="1" ht="20.399999999999999">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ref="S1692:S1722" ca="1" si="239">IF(B1692="","",IF(ISERROR(MATCH($E1692,CL,0)),"Unknown",INDIRECT("'C'!$A$"&amp;MATCH($E1692,CL,0)+1)))</f>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ref="X1692:X1722" ca="1" si="240">IF(AND(C1692="Smelter not listed",OR(LEN(D1692)=0,LEN(E1692)=0)),1,0)</f>
        <v>0</v>
      </c>
      <c r="AB1692" s="228" t="str">
        <f t="shared" ref="AB1692:AB1722" si="241">B1692&amp;C1692</f>
        <v/>
      </c>
    </row>
    <row r="1693" spans="1:28" s="227" customFormat="1" ht="20.399999999999999">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39"/>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0"/>
        <v>0</v>
      </c>
      <c r="AB1693" s="228" t="str">
        <f t="shared" si="241"/>
        <v/>
      </c>
    </row>
    <row r="1694" spans="1:28" s="227" customFormat="1" ht="20.399999999999999">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39"/>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0"/>
        <v>0</v>
      </c>
      <c r="AB1694" s="228" t="str">
        <f t="shared" si="241"/>
        <v/>
      </c>
    </row>
    <row r="1695" spans="1:28" s="227" customFormat="1" ht="20.399999999999999">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39"/>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0"/>
        <v>0</v>
      </c>
      <c r="AB1695" s="228" t="str">
        <f t="shared" si="241"/>
        <v/>
      </c>
    </row>
    <row r="1696" spans="1:28" s="227" customFormat="1" ht="20.399999999999999">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39"/>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0"/>
        <v>0</v>
      </c>
      <c r="AB1696" s="228" t="str">
        <f t="shared" si="241"/>
        <v/>
      </c>
    </row>
    <row r="1697" spans="1:28" s="227" customFormat="1" ht="20.399999999999999">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39"/>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0"/>
        <v>0</v>
      </c>
      <c r="AB1697" s="228" t="str">
        <f t="shared" si="241"/>
        <v/>
      </c>
    </row>
    <row r="1698" spans="1:28" s="227" customFormat="1" ht="20.399999999999999">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39"/>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0"/>
        <v>0</v>
      </c>
      <c r="AB1698" s="228" t="str">
        <f t="shared" si="241"/>
        <v/>
      </c>
    </row>
    <row r="1699" spans="1:28" s="227" customFormat="1" ht="20.399999999999999">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39"/>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0"/>
        <v>0</v>
      </c>
      <c r="AB1699" s="228" t="str">
        <f t="shared" si="241"/>
        <v/>
      </c>
    </row>
    <row r="1700" spans="1:28" s="227" customFormat="1" ht="20.399999999999999">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39"/>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0"/>
        <v>0</v>
      </c>
      <c r="AB1700" s="228" t="str">
        <f t="shared" si="241"/>
        <v/>
      </c>
    </row>
    <row r="1701" spans="1:28" s="227" customFormat="1" ht="20.399999999999999">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39"/>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0"/>
        <v>0</v>
      </c>
      <c r="AB1701" s="228" t="str">
        <f t="shared" si="241"/>
        <v/>
      </c>
    </row>
    <row r="1702" spans="1:28" s="227" customFormat="1" ht="20.399999999999999">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39"/>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0"/>
        <v>0</v>
      </c>
      <c r="AB1702" s="228" t="str">
        <f t="shared" si="241"/>
        <v/>
      </c>
    </row>
    <row r="1703" spans="1:28" s="227" customFormat="1" ht="20.399999999999999">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ca="1" si="239"/>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ca="1" si="240"/>
        <v>0</v>
      </c>
      <c r="AB1703" s="228" t="str">
        <f t="shared" si="241"/>
        <v/>
      </c>
    </row>
    <row r="1704" spans="1:28" s="227" customFormat="1" ht="20.399999999999999">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ca="1" si="239"/>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ca="1" si="240"/>
        <v>0</v>
      </c>
      <c r="AB1704" s="228" t="str">
        <f t="shared" si="241"/>
        <v/>
      </c>
    </row>
    <row r="1705" spans="1:28" s="227" customFormat="1" ht="20.399999999999999">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39"/>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0"/>
        <v>0</v>
      </c>
      <c r="AB1705" s="228" t="str">
        <f t="shared" si="241"/>
        <v/>
      </c>
    </row>
    <row r="1706" spans="1:28" s="227" customFormat="1" ht="20.399999999999999">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39"/>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0"/>
        <v>0</v>
      </c>
      <c r="AB1706" s="228" t="str">
        <f t="shared" si="241"/>
        <v/>
      </c>
    </row>
    <row r="1707" spans="1:28" s="227" customFormat="1" ht="20.399999999999999">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ca="1" si="239"/>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ca="1" si="240"/>
        <v>0</v>
      </c>
      <c r="AB1707" s="228" t="str">
        <f t="shared" si="241"/>
        <v/>
      </c>
    </row>
    <row r="1708" spans="1:28" s="227" customFormat="1" ht="20.399999999999999">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ca="1" si="239"/>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ca="1" si="240"/>
        <v>0</v>
      </c>
      <c r="AB1708" s="228" t="str">
        <f t="shared" si="241"/>
        <v/>
      </c>
    </row>
    <row r="1709" spans="1:28" s="227" customFormat="1" ht="20.399999999999999">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39"/>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40"/>
        <v>0</v>
      </c>
      <c r="AB1709" s="228" t="str">
        <f t="shared" si="241"/>
        <v/>
      </c>
    </row>
    <row r="1710" spans="1:28" s="227" customFormat="1" ht="20.399999999999999">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39"/>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40"/>
        <v>0</v>
      </c>
      <c r="AB1710" s="228" t="str">
        <f t="shared" si="241"/>
        <v/>
      </c>
    </row>
    <row r="1711" spans="1:28" s="227" customFormat="1" ht="20.399999999999999">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39"/>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40"/>
        <v>0</v>
      </c>
      <c r="AB1711" s="228" t="str">
        <f t="shared" si="241"/>
        <v/>
      </c>
    </row>
    <row r="1712" spans="1:28" s="227" customFormat="1" ht="20.399999999999999">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39"/>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40"/>
        <v>0</v>
      </c>
      <c r="AB1712" s="228" t="str">
        <f t="shared" si="241"/>
        <v/>
      </c>
    </row>
    <row r="1713" spans="1:28" s="227" customFormat="1" ht="20.399999999999999">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39"/>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40"/>
        <v>0</v>
      </c>
      <c r="AB1713" s="228" t="str">
        <f t="shared" si="241"/>
        <v/>
      </c>
    </row>
    <row r="1714" spans="1:28" s="227" customFormat="1" ht="20.399999999999999">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39"/>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40"/>
        <v>0</v>
      </c>
      <c r="AB1714" s="228" t="str">
        <f t="shared" si="241"/>
        <v/>
      </c>
    </row>
    <row r="1715" spans="1:28" s="227" customFormat="1" ht="20.399999999999999">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39"/>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40"/>
        <v>0</v>
      </c>
      <c r="AB1715" s="228" t="str">
        <f t="shared" si="241"/>
        <v/>
      </c>
    </row>
    <row r="1716" spans="1:28" s="227" customFormat="1" ht="20.399999999999999">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39"/>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40"/>
        <v>0</v>
      </c>
      <c r="AB1716" s="228" t="str">
        <f t="shared" si="241"/>
        <v/>
      </c>
    </row>
    <row r="1717" spans="1:28" s="227" customFormat="1" ht="20.399999999999999">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39"/>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40"/>
        <v>0</v>
      </c>
      <c r="AB1717" s="228" t="str">
        <f t="shared" si="241"/>
        <v/>
      </c>
    </row>
    <row r="1718" spans="1:28" s="227" customFormat="1" ht="20.399999999999999">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39"/>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40"/>
        <v>0</v>
      </c>
      <c r="AB1718" s="228" t="str">
        <f t="shared" si="241"/>
        <v/>
      </c>
    </row>
    <row r="1719" spans="1:28" s="227" customFormat="1" ht="20.399999999999999">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39"/>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40"/>
        <v>0</v>
      </c>
      <c r="AB1719" s="228" t="str">
        <f t="shared" si="241"/>
        <v/>
      </c>
    </row>
    <row r="1720" spans="1:28" s="227" customFormat="1" ht="20.399999999999999">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ca="1" si="239"/>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ca="1" si="240"/>
        <v>0</v>
      </c>
      <c r="AB1720" s="228" t="str">
        <f t="shared" si="241"/>
        <v/>
      </c>
    </row>
    <row r="1721" spans="1:28" s="227" customFormat="1" ht="20.399999999999999">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ca="1" si="239"/>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ca="1" si="240"/>
        <v>0</v>
      </c>
      <c r="AB1721" s="228" t="str">
        <f t="shared" si="241"/>
        <v/>
      </c>
    </row>
    <row r="1722" spans="1:28" s="227" customFormat="1" ht="20.399999999999999">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39"/>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40"/>
        <v>0</v>
      </c>
      <c r="AB1722" s="228" t="str">
        <f t="shared" si="241"/>
        <v/>
      </c>
    </row>
    <row r="1723" spans="1:28" s="227" customFormat="1" ht="20.399999999999999">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ref="S1723" ca="1" si="242">IF(B1723="","",IF(ISERROR(MATCH($E1723,CL,0)),"Unknown",INDIRECT("'C'!$A$"&amp;MATCH($E1723,CL,0)+1)))</f>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ref="X1723" ca="1" si="243">IF(AND(C1723="Smelter not listed",OR(LEN(D1723)=0,LEN(E1723)=0)),1,0)</f>
        <v>0</v>
      </c>
      <c r="AB1723" s="228" t="str">
        <f t="shared" ref="AB1723" si="244">B1723&amp;C1723</f>
        <v/>
      </c>
    </row>
    <row r="1724" spans="1:28" s="227" customFormat="1" ht="20.399999999999999">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ref="S1724:S1755" ca="1" si="245">IF(B1724="","",IF(ISERROR(MATCH($E1724,CL,0)),"Unknown",INDIRECT("'C'!$A$"&amp;MATCH($E1724,CL,0)+1)))</f>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ref="X1724:X1755" ca="1" si="246">IF(AND(C1724="Smelter not listed",OR(LEN(D1724)=0,LEN(E1724)=0)),1,0)</f>
        <v>0</v>
      </c>
      <c r="AB1724" s="228" t="str">
        <f t="shared" ref="AB1724:AB1755" si="247">B1724&amp;C1724</f>
        <v/>
      </c>
    </row>
    <row r="1725" spans="1:28" s="227" customFormat="1" ht="20.399999999999999">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45"/>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46"/>
        <v>0</v>
      </c>
      <c r="AB1725" s="228" t="str">
        <f t="shared" si="247"/>
        <v/>
      </c>
    </row>
    <row r="1726" spans="1:28" s="227" customFormat="1" ht="20.399999999999999">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45"/>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46"/>
        <v>0</v>
      </c>
      <c r="AB1726" s="228" t="str">
        <f t="shared" si="247"/>
        <v/>
      </c>
    </row>
    <row r="1727" spans="1:28" s="227" customFormat="1" ht="20.399999999999999">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45"/>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46"/>
        <v>0</v>
      </c>
      <c r="AB1727" s="228" t="str">
        <f t="shared" si="247"/>
        <v/>
      </c>
    </row>
    <row r="1728" spans="1:28" s="227" customFormat="1" ht="20.399999999999999">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45"/>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46"/>
        <v>0</v>
      </c>
      <c r="AB1728" s="228" t="str">
        <f t="shared" si="247"/>
        <v/>
      </c>
    </row>
    <row r="1729" spans="1:28" s="227" customFormat="1" ht="20.399999999999999">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45"/>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46"/>
        <v>0</v>
      </c>
      <c r="AB1729" s="228" t="str">
        <f t="shared" si="247"/>
        <v/>
      </c>
    </row>
    <row r="1730" spans="1:28" s="227" customFormat="1" ht="20.399999999999999">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45"/>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46"/>
        <v>0</v>
      </c>
      <c r="AB1730" s="228" t="str">
        <f t="shared" si="247"/>
        <v/>
      </c>
    </row>
    <row r="1731" spans="1:28" s="227" customFormat="1" ht="20.399999999999999">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45"/>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46"/>
        <v>0</v>
      </c>
      <c r="AB1731" s="228" t="str">
        <f t="shared" si="247"/>
        <v/>
      </c>
    </row>
    <row r="1732" spans="1:28" s="227" customFormat="1" ht="20.399999999999999">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45"/>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46"/>
        <v>0</v>
      </c>
      <c r="AB1732" s="228" t="str">
        <f t="shared" si="247"/>
        <v/>
      </c>
    </row>
    <row r="1733" spans="1:28" s="227" customFormat="1" ht="20.399999999999999">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45"/>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46"/>
        <v>0</v>
      </c>
      <c r="AB1733" s="228" t="str">
        <f t="shared" si="247"/>
        <v/>
      </c>
    </row>
    <row r="1734" spans="1:28" s="227" customFormat="1" ht="20.399999999999999">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45"/>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46"/>
        <v>0</v>
      </c>
      <c r="AB1734" s="228" t="str">
        <f t="shared" si="247"/>
        <v/>
      </c>
    </row>
    <row r="1735" spans="1:28" s="227" customFormat="1" ht="20.399999999999999">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45"/>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46"/>
        <v>0</v>
      </c>
      <c r="AB1735" s="228" t="str">
        <f t="shared" si="247"/>
        <v/>
      </c>
    </row>
    <row r="1736" spans="1:28" s="227" customFormat="1" ht="20.399999999999999">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ca="1" si="245"/>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ca="1" si="246"/>
        <v>0</v>
      </c>
      <c r="AB1736" s="228" t="str">
        <f t="shared" si="247"/>
        <v/>
      </c>
    </row>
    <row r="1737" spans="1:28" s="227" customFormat="1" ht="20.399999999999999">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45"/>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46"/>
        <v>0</v>
      </c>
      <c r="AB1737" s="228" t="str">
        <f t="shared" si="247"/>
        <v/>
      </c>
    </row>
    <row r="1738" spans="1:28" s="227" customFormat="1" ht="20.399999999999999">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45"/>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46"/>
        <v>0</v>
      </c>
      <c r="AB1738" s="228" t="str">
        <f t="shared" si="247"/>
        <v/>
      </c>
    </row>
    <row r="1739" spans="1:28" s="227" customFormat="1" ht="20.399999999999999">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45"/>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46"/>
        <v>0</v>
      </c>
      <c r="AB1739" s="228" t="str">
        <f t="shared" si="247"/>
        <v/>
      </c>
    </row>
    <row r="1740" spans="1:28" s="227" customFormat="1" ht="20.399999999999999">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ca="1" si="245"/>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ca="1" si="246"/>
        <v>0</v>
      </c>
      <c r="AB1740" s="228" t="str">
        <f t="shared" si="247"/>
        <v/>
      </c>
    </row>
    <row r="1741" spans="1:28" s="227" customFormat="1" ht="20.399999999999999">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45"/>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46"/>
        <v>0</v>
      </c>
      <c r="AB1741" s="228" t="str">
        <f t="shared" si="247"/>
        <v/>
      </c>
    </row>
    <row r="1742" spans="1:28" s="227" customFormat="1" ht="20.399999999999999">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45"/>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46"/>
        <v>0</v>
      </c>
      <c r="AB1742" s="228" t="str">
        <f t="shared" si="247"/>
        <v/>
      </c>
    </row>
    <row r="1743" spans="1:28" s="227" customFormat="1" ht="20.399999999999999">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45"/>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46"/>
        <v>0</v>
      </c>
      <c r="AB1743" s="228" t="str">
        <f t="shared" si="247"/>
        <v/>
      </c>
    </row>
    <row r="1744" spans="1:28" s="227" customFormat="1" ht="20.399999999999999">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45"/>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46"/>
        <v>0</v>
      </c>
      <c r="AB1744" s="228" t="str">
        <f t="shared" si="247"/>
        <v/>
      </c>
    </row>
    <row r="1745" spans="1:28" s="227" customFormat="1" ht="20.399999999999999">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45"/>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46"/>
        <v>0</v>
      </c>
      <c r="AB1745" s="228" t="str">
        <f t="shared" si="247"/>
        <v/>
      </c>
    </row>
    <row r="1746" spans="1:28" s="227" customFormat="1" ht="20.399999999999999">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45"/>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46"/>
        <v>0</v>
      </c>
      <c r="AB1746" s="228" t="str">
        <f t="shared" si="247"/>
        <v/>
      </c>
    </row>
    <row r="1747" spans="1:28" s="227" customFormat="1" ht="20.399999999999999">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45"/>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46"/>
        <v>0</v>
      </c>
      <c r="AB1747" s="228" t="str">
        <f t="shared" si="247"/>
        <v/>
      </c>
    </row>
    <row r="1748" spans="1:28" s="227" customFormat="1" ht="20.399999999999999">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45"/>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46"/>
        <v>0</v>
      </c>
      <c r="AB1748" s="228" t="str">
        <f t="shared" si="247"/>
        <v/>
      </c>
    </row>
    <row r="1749" spans="1:28" s="227" customFormat="1" ht="20.399999999999999">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45"/>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46"/>
        <v>0</v>
      </c>
      <c r="AB1749" s="228" t="str">
        <f t="shared" si="247"/>
        <v/>
      </c>
    </row>
    <row r="1750" spans="1:28" s="227" customFormat="1" ht="20.399999999999999">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45"/>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46"/>
        <v>0</v>
      </c>
      <c r="AB1750" s="228" t="str">
        <f t="shared" si="247"/>
        <v/>
      </c>
    </row>
    <row r="1751" spans="1:28" s="227" customFormat="1" ht="20.399999999999999">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45"/>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46"/>
        <v>0</v>
      </c>
      <c r="AB1751" s="228" t="str">
        <f t="shared" si="247"/>
        <v/>
      </c>
    </row>
    <row r="1752" spans="1:28" s="227" customFormat="1" ht="20.399999999999999">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45"/>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46"/>
        <v>0</v>
      </c>
      <c r="AB1752" s="228" t="str">
        <f t="shared" si="247"/>
        <v/>
      </c>
    </row>
    <row r="1753" spans="1:28" s="227" customFormat="1" ht="20.399999999999999">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ca="1" si="245"/>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ca="1" si="246"/>
        <v>0</v>
      </c>
      <c r="AB1753" s="228" t="str">
        <f t="shared" si="247"/>
        <v/>
      </c>
    </row>
    <row r="1754" spans="1:28" s="227" customFormat="1" ht="20.399999999999999">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45"/>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46"/>
        <v>0</v>
      </c>
      <c r="AB1754" s="228" t="str">
        <f t="shared" si="247"/>
        <v/>
      </c>
    </row>
    <row r="1755" spans="1:28" s="227" customFormat="1" ht="20.399999999999999">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45"/>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46"/>
        <v>0</v>
      </c>
      <c r="AB1755" s="228" t="str">
        <f t="shared" si="247"/>
        <v/>
      </c>
    </row>
    <row r="1756" spans="1:28" s="227" customFormat="1" ht="20.399999999999999">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ref="S1756:S1786" ca="1" si="248">IF(B1756="","",IF(ISERROR(MATCH($E1756,CL,0)),"Unknown",INDIRECT("'C'!$A$"&amp;MATCH($E1756,CL,0)+1)))</f>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ref="X1756:X1786" ca="1" si="249">IF(AND(C1756="Smelter not listed",OR(LEN(D1756)=0,LEN(E1756)=0)),1,0)</f>
        <v>0</v>
      </c>
      <c r="AB1756" s="228" t="str">
        <f t="shared" ref="AB1756:AB1786" si="250">B1756&amp;C1756</f>
        <v/>
      </c>
    </row>
    <row r="1757" spans="1:28" s="227" customFormat="1" ht="20.399999999999999">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48"/>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49"/>
        <v>0</v>
      </c>
      <c r="AB1757" s="228" t="str">
        <f t="shared" si="250"/>
        <v/>
      </c>
    </row>
    <row r="1758" spans="1:28" s="227" customFormat="1" ht="20.399999999999999">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48"/>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49"/>
        <v>0</v>
      </c>
      <c r="AB1758" s="228" t="str">
        <f t="shared" si="250"/>
        <v/>
      </c>
    </row>
    <row r="1759" spans="1:28" s="227" customFormat="1" ht="20.399999999999999">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48"/>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49"/>
        <v>0</v>
      </c>
      <c r="AB1759" s="228" t="str">
        <f t="shared" si="250"/>
        <v/>
      </c>
    </row>
    <row r="1760" spans="1:28" s="227" customFormat="1" ht="20.399999999999999">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48"/>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49"/>
        <v>0</v>
      </c>
      <c r="AB1760" s="228" t="str">
        <f t="shared" si="250"/>
        <v/>
      </c>
    </row>
    <row r="1761" spans="1:28" s="227" customFormat="1" ht="20.399999999999999">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48"/>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49"/>
        <v>0</v>
      </c>
      <c r="AB1761" s="228" t="str">
        <f t="shared" si="250"/>
        <v/>
      </c>
    </row>
    <row r="1762" spans="1:28" s="227" customFormat="1" ht="20.399999999999999">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48"/>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49"/>
        <v>0</v>
      </c>
      <c r="AB1762" s="228" t="str">
        <f t="shared" si="250"/>
        <v/>
      </c>
    </row>
    <row r="1763" spans="1:28" s="227" customFormat="1" ht="20.399999999999999">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48"/>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49"/>
        <v>0</v>
      </c>
      <c r="AB1763" s="228" t="str">
        <f t="shared" si="250"/>
        <v/>
      </c>
    </row>
    <row r="1764" spans="1:28" s="227" customFormat="1" ht="20.399999999999999">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48"/>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49"/>
        <v>0</v>
      </c>
      <c r="AB1764" s="228" t="str">
        <f t="shared" si="250"/>
        <v/>
      </c>
    </row>
    <row r="1765" spans="1:28" s="227" customFormat="1" ht="20.399999999999999">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48"/>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49"/>
        <v>0</v>
      </c>
      <c r="AB1765" s="228" t="str">
        <f t="shared" si="250"/>
        <v/>
      </c>
    </row>
    <row r="1766" spans="1:28" s="227" customFormat="1" ht="20.399999999999999">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48"/>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49"/>
        <v>0</v>
      </c>
      <c r="AB1766" s="228" t="str">
        <f t="shared" si="250"/>
        <v/>
      </c>
    </row>
    <row r="1767" spans="1:28" s="227" customFormat="1" ht="20.399999999999999">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ca="1" si="248"/>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ca="1" si="249"/>
        <v>0</v>
      </c>
      <c r="AB1767" s="228" t="str">
        <f t="shared" si="250"/>
        <v/>
      </c>
    </row>
    <row r="1768" spans="1:28" s="227" customFormat="1" ht="20.399999999999999">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ca="1" si="248"/>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ca="1" si="249"/>
        <v>0</v>
      </c>
      <c r="AB1768" s="228" t="str">
        <f t="shared" si="250"/>
        <v/>
      </c>
    </row>
    <row r="1769" spans="1:28" s="227" customFormat="1" ht="20.399999999999999">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48"/>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49"/>
        <v>0</v>
      </c>
      <c r="AB1769" s="228" t="str">
        <f t="shared" si="250"/>
        <v/>
      </c>
    </row>
    <row r="1770" spans="1:28" s="227" customFormat="1" ht="20.399999999999999">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48"/>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49"/>
        <v>0</v>
      </c>
      <c r="AB1770" s="228" t="str">
        <f t="shared" si="250"/>
        <v/>
      </c>
    </row>
    <row r="1771" spans="1:28" s="227" customFormat="1" ht="20.399999999999999">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ca="1" si="248"/>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ca="1" si="249"/>
        <v>0</v>
      </c>
      <c r="AB1771" s="228" t="str">
        <f t="shared" si="250"/>
        <v/>
      </c>
    </row>
    <row r="1772" spans="1:28" s="227" customFormat="1" ht="20.399999999999999">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ca="1" si="248"/>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ca="1" si="249"/>
        <v>0</v>
      </c>
      <c r="AB1772" s="228" t="str">
        <f t="shared" si="250"/>
        <v/>
      </c>
    </row>
    <row r="1773" spans="1:28" s="227" customFormat="1" ht="20.399999999999999">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48"/>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49"/>
        <v>0</v>
      </c>
      <c r="AB1773" s="228" t="str">
        <f t="shared" si="250"/>
        <v/>
      </c>
    </row>
    <row r="1774" spans="1:28" s="227" customFormat="1" ht="20.399999999999999">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48"/>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49"/>
        <v>0</v>
      </c>
      <c r="AB1774" s="228" t="str">
        <f t="shared" si="250"/>
        <v/>
      </c>
    </row>
    <row r="1775" spans="1:28" s="227" customFormat="1" ht="20.399999999999999">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48"/>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49"/>
        <v>0</v>
      </c>
      <c r="AB1775" s="228" t="str">
        <f t="shared" si="250"/>
        <v/>
      </c>
    </row>
    <row r="1776" spans="1:28" s="227" customFormat="1" ht="20.399999999999999">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48"/>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49"/>
        <v>0</v>
      </c>
      <c r="AB1776" s="228" t="str">
        <f t="shared" si="250"/>
        <v/>
      </c>
    </row>
    <row r="1777" spans="1:28" s="227" customFormat="1" ht="20.399999999999999">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48"/>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49"/>
        <v>0</v>
      </c>
      <c r="AB1777" s="228" t="str">
        <f t="shared" si="250"/>
        <v/>
      </c>
    </row>
    <row r="1778" spans="1:28" s="227" customFormat="1" ht="20.399999999999999">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48"/>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49"/>
        <v>0</v>
      </c>
      <c r="AB1778" s="228" t="str">
        <f t="shared" si="250"/>
        <v/>
      </c>
    </row>
    <row r="1779" spans="1:28" s="227" customFormat="1" ht="20.399999999999999">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48"/>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49"/>
        <v>0</v>
      </c>
      <c r="AB1779" s="228" t="str">
        <f t="shared" si="250"/>
        <v/>
      </c>
    </row>
    <row r="1780" spans="1:28" s="227" customFormat="1" ht="20.399999999999999">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48"/>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49"/>
        <v>0</v>
      </c>
      <c r="AB1780" s="228" t="str">
        <f t="shared" si="250"/>
        <v/>
      </c>
    </row>
    <row r="1781" spans="1:28" s="227" customFormat="1" ht="20.399999999999999">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48"/>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49"/>
        <v>0</v>
      </c>
      <c r="AB1781" s="228" t="str">
        <f t="shared" si="250"/>
        <v/>
      </c>
    </row>
    <row r="1782" spans="1:28" s="227" customFormat="1" ht="20.399999999999999">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48"/>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49"/>
        <v>0</v>
      </c>
      <c r="AB1782" s="228" t="str">
        <f t="shared" si="250"/>
        <v/>
      </c>
    </row>
    <row r="1783" spans="1:28" s="227" customFormat="1" ht="20.399999999999999">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48"/>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49"/>
        <v>0</v>
      </c>
      <c r="AB1783" s="228" t="str">
        <f t="shared" si="250"/>
        <v/>
      </c>
    </row>
    <row r="1784" spans="1:28" s="227" customFormat="1" ht="20.399999999999999">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ca="1" si="248"/>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ca="1" si="249"/>
        <v>0</v>
      </c>
      <c r="AB1784" s="228" t="str">
        <f t="shared" si="250"/>
        <v/>
      </c>
    </row>
    <row r="1785" spans="1:28" s="227" customFormat="1" ht="20.399999999999999">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ca="1" si="248"/>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ca="1" si="249"/>
        <v>0</v>
      </c>
      <c r="AB1785" s="228" t="str">
        <f t="shared" si="250"/>
        <v/>
      </c>
    </row>
    <row r="1786" spans="1:28" s="227" customFormat="1" ht="20.399999999999999">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48"/>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49"/>
        <v>0</v>
      </c>
      <c r="AB1786" s="228" t="str">
        <f t="shared" si="250"/>
        <v/>
      </c>
    </row>
    <row r="1787" spans="1:28" s="227" customFormat="1" ht="20.399999999999999">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ref="S1787" ca="1" si="251">IF(B1787="","",IF(ISERROR(MATCH($E1787,CL,0)),"Unknown",INDIRECT("'C'!$A$"&amp;MATCH($E1787,CL,0)+1)))</f>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ref="X1787" ca="1" si="252">IF(AND(C1787="Smelter not listed",OR(LEN(D1787)=0,LEN(E1787)=0)),1,0)</f>
        <v>0</v>
      </c>
      <c r="AB1787" s="228" t="str">
        <f t="shared" ref="AB1787" si="253">B1787&amp;C1787</f>
        <v/>
      </c>
    </row>
    <row r="1788" spans="1:28" s="227" customFormat="1" ht="20.399999999999999">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ref="S1788:S1819" ca="1" si="254">IF(B1788="","",IF(ISERROR(MATCH($E1788,CL,0)),"Unknown",INDIRECT("'C'!$A$"&amp;MATCH($E1788,CL,0)+1)))</f>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ref="X1788:X1819" ca="1" si="255">IF(AND(C1788="Smelter not listed",OR(LEN(D1788)=0,LEN(E1788)=0)),1,0)</f>
        <v>0</v>
      </c>
      <c r="AB1788" s="228" t="str">
        <f t="shared" ref="AB1788:AB1819" si="256">B1788&amp;C1788</f>
        <v/>
      </c>
    </row>
    <row r="1789" spans="1:28" s="227" customFormat="1" ht="20.399999999999999">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54"/>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55"/>
        <v>0</v>
      </c>
      <c r="AB1789" s="228" t="str">
        <f t="shared" si="256"/>
        <v/>
      </c>
    </row>
    <row r="1790" spans="1:28" s="227" customFormat="1" ht="20.399999999999999">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54"/>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55"/>
        <v>0</v>
      </c>
      <c r="AB1790" s="228" t="str">
        <f t="shared" si="256"/>
        <v/>
      </c>
    </row>
    <row r="1791" spans="1:28" s="227" customFormat="1" ht="20.399999999999999">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54"/>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55"/>
        <v>0</v>
      </c>
      <c r="AB1791" s="228" t="str">
        <f t="shared" si="256"/>
        <v/>
      </c>
    </row>
    <row r="1792" spans="1:28" s="227" customFormat="1" ht="20.399999999999999">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54"/>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55"/>
        <v>0</v>
      </c>
      <c r="AB1792" s="228" t="str">
        <f t="shared" si="256"/>
        <v/>
      </c>
    </row>
    <row r="1793" spans="1:28" s="227" customFormat="1" ht="20.399999999999999">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54"/>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55"/>
        <v>0</v>
      </c>
      <c r="AB1793" s="228" t="str">
        <f t="shared" si="256"/>
        <v/>
      </c>
    </row>
    <row r="1794" spans="1:28" s="227" customFormat="1" ht="20.399999999999999">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54"/>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55"/>
        <v>0</v>
      </c>
      <c r="AB1794" s="228" t="str">
        <f t="shared" si="256"/>
        <v/>
      </c>
    </row>
    <row r="1795" spans="1:28" s="227" customFormat="1" ht="20.399999999999999">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54"/>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55"/>
        <v>0</v>
      </c>
      <c r="AB1795" s="228" t="str">
        <f t="shared" si="256"/>
        <v/>
      </c>
    </row>
    <row r="1796" spans="1:28" s="227" customFormat="1" ht="20.399999999999999">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54"/>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55"/>
        <v>0</v>
      </c>
      <c r="AB1796" s="228" t="str">
        <f t="shared" si="256"/>
        <v/>
      </c>
    </row>
    <row r="1797" spans="1:28" s="227" customFormat="1" ht="20.399999999999999">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54"/>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55"/>
        <v>0</v>
      </c>
      <c r="AB1797" s="228" t="str">
        <f t="shared" si="256"/>
        <v/>
      </c>
    </row>
    <row r="1798" spans="1:28" s="227" customFormat="1" ht="20.399999999999999">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54"/>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55"/>
        <v>0</v>
      </c>
      <c r="AB1798" s="228" t="str">
        <f t="shared" si="256"/>
        <v/>
      </c>
    </row>
    <row r="1799" spans="1:28" s="227" customFormat="1" ht="20.399999999999999">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54"/>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55"/>
        <v>0</v>
      </c>
      <c r="AB1799" s="228" t="str">
        <f t="shared" si="256"/>
        <v/>
      </c>
    </row>
    <row r="1800" spans="1:28" s="227" customFormat="1" ht="20.399999999999999">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ca="1" si="254"/>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ca="1" si="255"/>
        <v>0</v>
      </c>
      <c r="AB1800" s="228" t="str">
        <f t="shared" si="256"/>
        <v/>
      </c>
    </row>
    <row r="1801" spans="1:28" s="227" customFormat="1" ht="20.399999999999999">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54"/>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55"/>
        <v>0</v>
      </c>
      <c r="AB1801" s="228" t="str">
        <f t="shared" si="256"/>
        <v/>
      </c>
    </row>
    <row r="1802" spans="1:28" s="227" customFormat="1" ht="20.399999999999999">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54"/>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55"/>
        <v>0</v>
      </c>
      <c r="AB1802" s="228" t="str">
        <f t="shared" si="256"/>
        <v/>
      </c>
    </row>
    <row r="1803" spans="1:28" s="227" customFormat="1" ht="20.399999999999999">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54"/>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55"/>
        <v>0</v>
      </c>
      <c r="AB1803" s="228" t="str">
        <f t="shared" si="256"/>
        <v/>
      </c>
    </row>
    <row r="1804" spans="1:28" s="227" customFormat="1" ht="20.399999999999999">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ca="1" si="254"/>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ca="1" si="255"/>
        <v>0</v>
      </c>
      <c r="AB1804" s="228" t="str">
        <f t="shared" si="256"/>
        <v/>
      </c>
    </row>
    <row r="1805" spans="1:28" s="227" customFormat="1" ht="20.399999999999999">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54"/>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55"/>
        <v>0</v>
      </c>
      <c r="AB1805" s="228" t="str">
        <f t="shared" si="256"/>
        <v/>
      </c>
    </row>
    <row r="1806" spans="1:28" s="227" customFormat="1" ht="20.399999999999999">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54"/>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55"/>
        <v>0</v>
      </c>
      <c r="AB1806" s="228" t="str">
        <f t="shared" si="256"/>
        <v/>
      </c>
    </row>
    <row r="1807" spans="1:28" s="227" customFormat="1" ht="20.399999999999999">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54"/>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55"/>
        <v>0</v>
      </c>
      <c r="AB1807" s="228" t="str">
        <f t="shared" si="256"/>
        <v/>
      </c>
    </row>
    <row r="1808" spans="1:28" s="227" customFormat="1" ht="20.399999999999999">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54"/>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55"/>
        <v>0</v>
      </c>
      <c r="AB1808" s="228" t="str">
        <f t="shared" si="256"/>
        <v/>
      </c>
    </row>
    <row r="1809" spans="1:28" s="227" customFormat="1" ht="20.399999999999999">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54"/>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55"/>
        <v>0</v>
      </c>
      <c r="AB1809" s="228" t="str">
        <f t="shared" si="256"/>
        <v/>
      </c>
    </row>
    <row r="1810" spans="1:28" s="227" customFormat="1" ht="20.399999999999999">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54"/>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55"/>
        <v>0</v>
      </c>
      <c r="AB1810" s="228" t="str">
        <f t="shared" si="256"/>
        <v/>
      </c>
    </row>
    <row r="1811" spans="1:28" s="227" customFormat="1" ht="20.399999999999999">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54"/>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55"/>
        <v>0</v>
      </c>
      <c r="AB1811" s="228" t="str">
        <f t="shared" si="256"/>
        <v/>
      </c>
    </row>
    <row r="1812" spans="1:28" s="227" customFormat="1" ht="20.399999999999999">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54"/>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55"/>
        <v>0</v>
      </c>
      <c r="AB1812" s="228" t="str">
        <f t="shared" si="256"/>
        <v/>
      </c>
    </row>
    <row r="1813" spans="1:28" s="227" customFormat="1" ht="20.399999999999999">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54"/>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55"/>
        <v>0</v>
      </c>
      <c r="AB1813" s="228" t="str">
        <f t="shared" si="256"/>
        <v/>
      </c>
    </row>
    <row r="1814" spans="1:28" s="227" customFormat="1" ht="20.399999999999999">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54"/>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55"/>
        <v>0</v>
      </c>
      <c r="AB1814" s="228" t="str">
        <f t="shared" si="256"/>
        <v/>
      </c>
    </row>
    <row r="1815" spans="1:28" s="227" customFormat="1" ht="20.399999999999999">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54"/>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55"/>
        <v>0</v>
      </c>
      <c r="AB1815" s="228" t="str">
        <f t="shared" si="256"/>
        <v/>
      </c>
    </row>
    <row r="1816" spans="1:28" s="227" customFormat="1" ht="20.399999999999999">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54"/>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55"/>
        <v>0</v>
      </c>
      <c r="AB1816" s="228" t="str">
        <f t="shared" si="256"/>
        <v/>
      </c>
    </row>
    <row r="1817" spans="1:28" s="227" customFormat="1" ht="20.399999999999999">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ca="1" si="254"/>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ca="1" si="255"/>
        <v>0</v>
      </c>
      <c r="AB1817" s="228" t="str">
        <f t="shared" si="256"/>
        <v/>
      </c>
    </row>
    <row r="1818" spans="1:28" s="227" customFormat="1" ht="20.399999999999999">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54"/>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55"/>
        <v>0</v>
      </c>
      <c r="AB1818" s="228" t="str">
        <f t="shared" si="256"/>
        <v/>
      </c>
    </row>
    <row r="1819" spans="1:28" s="227" customFormat="1" ht="20.399999999999999">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54"/>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55"/>
        <v>0</v>
      </c>
      <c r="AB1819" s="228" t="str">
        <f t="shared" si="256"/>
        <v/>
      </c>
    </row>
    <row r="1820" spans="1:28" s="227" customFormat="1" ht="20.399999999999999">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ref="S1820:S1850" ca="1" si="257">IF(B1820="","",IF(ISERROR(MATCH($E1820,CL,0)),"Unknown",INDIRECT("'C'!$A$"&amp;MATCH($E1820,CL,0)+1)))</f>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ref="X1820:X1850" ca="1" si="258">IF(AND(C1820="Smelter not listed",OR(LEN(D1820)=0,LEN(E1820)=0)),1,0)</f>
        <v>0</v>
      </c>
      <c r="AB1820" s="228" t="str">
        <f t="shared" ref="AB1820:AB1850" si="259">B1820&amp;C1820</f>
        <v/>
      </c>
    </row>
    <row r="1821" spans="1:28" s="227" customFormat="1" ht="20.399999999999999">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57"/>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58"/>
        <v>0</v>
      </c>
      <c r="AB1821" s="228" t="str">
        <f t="shared" si="259"/>
        <v/>
      </c>
    </row>
    <row r="1822" spans="1:28" s="227" customFormat="1" ht="20.399999999999999">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57"/>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58"/>
        <v>0</v>
      </c>
      <c r="AB1822" s="228" t="str">
        <f t="shared" si="259"/>
        <v/>
      </c>
    </row>
    <row r="1823" spans="1:28" s="227" customFormat="1" ht="20.399999999999999">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57"/>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58"/>
        <v>0</v>
      </c>
      <c r="AB1823" s="228" t="str">
        <f t="shared" si="259"/>
        <v/>
      </c>
    </row>
    <row r="1824" spans="1:28" s="227" customFormat="1" ht="20.399999999999999">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57"/>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58"/>
        <v>0</v>
      </c>
      <c r="AB1824" s="228" t="str">
        <f t="shared" si="259"/>
        <v/>
      </c>
    </row>
    <row r="1825" spans="1:28" s="227" customFormat="1" ht="20.399999999999999">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57"/>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58"/>
        <v>0</v>
      </c>
      <c r="AB1825" s="228" t="str">
        <f t="shared" si="259"/>
        <v/>
      </c>
    </row>
    <row r="1826" spans="1:28" s="227" customFormat="1" ht="20.399999999999999">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57"/>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58"/>
        <v>0</v>
      </c>
      <c r="AB1826" s="228" t="str">
        <f t="shared" si="259"/>
        <v/>
      </c>
    </row>
    <row r="1827" spans="1:28" s="227" customFormat="1" ht="20.399999999999999">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57"/>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58"/>
        <v>0</v>
      </c>
      <c r="AB1827" s="228" t="str">
        <f t="shared" si="259"/>
        <v/>
      </c>
    </row>
    <row r="1828" spans="1:28" s="227" customFormat="1" ht="20.399999999999999">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57"/>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58"/>
        <v>0</v>
      </c>
      <c r="AB1828" s="228" t="str">
        <f t="shared" si="259"/>
        <v/>
      </c>
    </row>
    <row r="1829" spans="1:28" s="227" customFormat="1" ht="20.399999999999999">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57"/>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58"/>
        <v>0</v>
      </c>
      <c r="AB1829" s="228" t="str">
        <f t="shared" si="259"/>
        <v/>
      </c>
    </row>
    <row r="1830" spans="1:28" s="227" customFormat="1" ht="20.399999999999999">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57"/>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58"/>
        <v>0</v>
      </c>
      <c r="AB1830" s="228" t="str">
        <f t="shared" si="259"/>
        <v/>
      </c>
    </row>
    <row r="1831" spans="1:28" s="227" customFormat="1" ht="20.399999999999999">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ca="1" si="257"/>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ca="1" si="258"/>
        <v>0</v>
      </c>
      <c r="AB1831" s="228" t="str">
        <f t="shared" si="259"/>
        <v/>
      </c>
    </row>
    <row r="1832" spans="1:28" s="227" customFormat="1" ht="20.399999999999999">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ca="1" si="257"/>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ca="1" si="258"/>
        <v>0</v>
      </c>
      <c r="AB1832" s="228" t="str">
        <f t="shared" si="259"/>
        <v/>
      </c>
    </row>
    <row r="1833" spans="1:28" s="227" customFormat="1" ht="20.399999999999999">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57"/>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58"/>
        <v>0</v>
      </c>
      <c r="AB1833" s="228" t="str">
        <f t="shared" si="259"/>
        <v/>
      </c>
    </row>
    <row r="1834" spans="1:28" s="227" customFormat="1" ht="20.399999999999999">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57"/>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58"/>
        <v>0</v>
      </c>
      <c r="AB1834" s="228" t="str">
        <f t="shared" si="259"/>
        <v/>
      </c>
    </row>
    <row r="1835" spans="1:28" s="227" customFormat="1" ht="20.399999999999999">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ca="1" si="257"/>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ca="1" si="258"/>
        <v>0</v>
      </c>
      <c r="AB1835" s="228" t="str">
        <f t="shared" si="259"/>
        <v/>
      </c>
    </row>
    <row r="1836" spans="1:28" s="227" customFormat="1" ht="20.399999999999999">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ca="1" si="257"/>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ca="1" si="258"/>
        <v>0</v>
      </c>
      <c r="AB1836" s="228" t="str">
        <f t="shared" si="259"/>
        <v/>
      </c>
    </row>
    <row r="1837" spans="1:28" s="227" customFormat="1" ht="20.399999999999999">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57"/>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58"/>
        <v>0</v>
      </c>
      <c r="AB1837" s="228" t="str">
        <f t="shared" si="259"/>
        <v/>
      </c>
    </row>
    <row r="1838" spans="1:28" s="227" customFormat="1" ht="20.399999999999999">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57"/>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58"/>
        <v>0</v>
      </c>
      <c r="AB1838" s="228" t="str">
        <f t="shared" si="259"/>
        <v/>
      </c>
    </row>
    <row r="1839" spans="1:28" s="227" customFormat="1" ht="20.399999999999999">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57"/>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58"/>
        <v>0</v>
      </c>
      <c r="AB1839" s="228" t="str">
        <f t="shared" si="259"/>
        <v/>
      </c>
    </row>
    <row r="1840" spans="1:28" s="227" customFormat="1" ht="20.399999999999999">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57"/>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58"/>
        <v>0</v>
      </c>
      <c r="AB1840" s="228" t="str">
        <f t="shared" si="259"/>
        <v/>
      </c>
    </row>
    <row r="1841" spans="1:28" s="227" customFormat="1" ht="20.399999999999999">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57"/>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58"/>
        <v>0</v>
      </c>
      <c r="AB1841" s="228" t="str">
        <f t="shared" si="259"/>
        <v/>
      </c>
    </row>
    <row r="1842" spans="1:28" s="227" customFormat="1" ht="20.399999999999999">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57"/>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58"/>
        <v>0</v>
      </c>
      <c r="AB1842" s="228" t="str">
        <f t="shared" si="259"/>
        <v/>
      </c>
    </row>
    <row r="1843" spans="1:28" s="227" customFormat="1" ht="20.399999999999999">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57"/>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58"/>
        <v>0</v>
      </c>
      <c r="AB1843" s="228" t="str">
        <f t="shared" si="259"/>
        <v/>
      </c>
    </row>
    <row r="1844" spans="1:28" s="227" customFormat="1" ht="20.399999999999999">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57"/>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58"/>
        <v>0</v>
      </c>
      <c r="AB1844" s="228" t="str">
        <f t="shared" si="259"/>
        <v/>
      </c>
    </row>
    <row r="1845" spans="1:28" s="227" customFormat="1" ht="20.399999999999999">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57"/>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58"/>
        <v>0</v>
      </c>
      <c r="AB1845" s="228" t="str">
        <f t="shared" si="259"/>
        <v/>
      </c>
    </row>
    <row r="1846" spans="1:28" s="227" customFormat="1" ht="20.399999999999999">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57"/>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58"/>
        <v>0</v>
      </c>
      <c r="AB1846" s="228" t="str">
        <f t="shared" si="259"/>
        <v/>
      </c>
    </row>
    <row r="1847" spans="1:28" s="227" customFormat="1" ht="20.399999999999999">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57"/>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58"/>
        <v>0</v>
      </c>
      <c r="AB1847" s="228" t="str">
        <f t="shared" si="259"/>
        <v/>
      </c>
    </row>
    <row r="1848" spans="1:28" s="227" customFormat="1" ht="20.399999999999999">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ca="1" si="257"/>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ca="1" si="258"/>
        <v>0</v>
      </c>
      <c r="AB1848" s="228" t="str">
        <f t="shared" si="259"/>
        <v/>
      </c>
    </row>
    <row r="1849" spans="1:28" s="227" customFormat="1" ht="20.399999999999999">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ca="1" si="257"/>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ca="1" si="258"/>
        <v>0</v>
      </c>
      <c r="AB1849" s="228" t="str">
        <f t="shared" si="259"/>
        <v/>
      </c>
    </row>
    <row r="1850" spans="1:28" s="227" customFormat="1" ht="20.399999999999999">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57"/>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58"/>
        <v>0</v>
      </c>
      <c r="AB1850" s="228" t="str">
        <f t="shared" si="259"/>
        <v/>
      </c>
    </row>
    <row r="1851" spans="1:28" s="227" customFormat="1" ht="20.399999999999999">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ref="S1851" ca="1" si="260">IF(B1851="","",IF(ISERROR(MATCH($E1851,CL,0)),"Unknown",INDIRECT("'C'!$A$"&amp;MATCH($E1851,CL,0)+1)))</f>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ref="X1851" ca="1" si="261">IF(AND(C1851="Smelter not listed",OR(LEN(D1851)=0,LEN(E1851)=0)),1,0)</f>
        <v>0</v>
      </c>
      <c r="AB1851" s="228" t="str">
        <f t="shared" ref="AB1851" si="262">B1851&amp;C1851</f>
        <v/>
      </c>
    </row>
    <row r="1852" spans="1:28" s="227" customFormat="1" ht="20.399999999999999">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ref="S1852:S1883" ca="1" si="263">IF(B1852="","",IF(ISERROR(MATCH($E1852,CL,0)),"Unknown",INDIRECT("'C'!$A$"&amp;MATCH($E1852,CL,0)+1)))</f>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ref="X1852:X1883" ca="1" si="264">IF(AND(C1852="Smelter not listed",OR(LEN(D1852)=0,LEN(E1852)=0)),1,0)</f>
        <v>0</v>
      </c>
      <c r="AB1852" s="228" t="str">
        <f t="shared" ref="AB1852:AB1883" si="265">B1852&amp;C1852</f>
        <v/>
      </c>
    </row>
    <row r="1853" spans="1:28" s="227" customFormat="1" ht="20.399999999999999">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63"/>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64"/>
        <v>0</v>
      </c>
      <c r="AB1853" s="228" t="str">
        <f t="shared" si="265"/>
        <v/>
      </c>
    </row>
    <row r="1854" spans="1:28" s="227" customFormat="1" ht="20.399999999999999">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63"/>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64"/>
        <v>0</v>
      </c>
      <c r="AB1854" s="228" t="str">
        <f t="shared" si="265"/>
        <v/>
      </c>
    </row>
    <row r="1855" spans="1:28" s="227" customFormat="1" ht="20.399999999999999">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63"/>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64"/>
        <v>0</v>
      </c>
      <c r="AB1855" s="228" t="str">
        <f t="shared" si="265"/>
        <v/>
      </c>
    </row>
    <row r="1856" spans="1:28" s="227" customFormat="1" ht="20.399999999999999">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63"/>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64"/>
        <v>0</v>
      </c>
      <c r="AB1856" s="228" t="str">
        <f t="shared" si="265"/>
        <v/>
      </c>
    </row>
    <row r="1857" spans="1:28" s="227" customFormat="1" ht="20.399999999999999">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63"/>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64"/>
        <v>0</v>
      </c>
      <c r="AB1857" s="228" t="str">
        <f t="shared" si="265"/>
        <v/>
      </c>
    </row>
    <row r="1858" spans="1:28" s="227" customFormat="1" ht="20.399999999999999">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63"/>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64"/>
        <v>0</v>
      </c>
      <c r="AB1858" s="228" t="str">
        <f t="shared" si="265"/>
        <v/>
      </c>
    </row>
    <row r="1859" spans="1:28" s="227" customFormat="1" ht="20.399999999999999">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63"/>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64"/>
        <v>0</v>
      </c>
      <c r="AB1859" s="228" t="str">
        <f t="shared" si="265"/>
        <v/>
      </c>
    </row>
    <row r="1860" spans="1:28" s="227" customFormat="1" ht="20.399999999999999">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63"/>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64"/>
        <v>0</v>
      </c>
      <c r="AB1860" s="228" t="str">
        <f t="shared" si="265"/>
        <v/>
      </c>
    </row>
    <row r="1861" spans="1:28" s="227" customFormat="1" ht="20.399999999999999">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63"/>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64"/>
        <v>0</v>
      </c>
      <c r="AB1861" s="228" t="str">
        <f t="shared" si="265"/>
        <v/>
      </c>
    </row>
    <row r="1862" spans="1:28" s="227" customFormat="1" ht="20.399999999999999">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63"/>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64"/>
        <v>0</v>
      </c>
      <c r="AB1862" s="228" t="str">
        <f t="shared" si="265"/>
        <v/>
      </c>
    </row>
    <row r="1863" spans="1:28" s="227" customFormat="1" ht="20.399999999999999">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63"/>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64"/>
        <v>0</v>
      </c>
      <c r="AB1863" s="228" t="str">
        <f t="shared" si="265"/>
        <v/>
      </c>
    </row>
    <row r="1864" spans="1:28" s="227" customFormat="1" ht="20.399999999999999">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ca="1" si="263"/>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ca="1" si="264"/>
        <v>0</v>
      </c>
      <c r="AB1864" s="228" t="str">
        <f t="shared" si="265"/>
        <v/>
      </c>
    </row>
    <row r="1865" spans="1:28" s="227" customFormat="1" ht="20.399999999999999">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63"/>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64"/>
        <v>0</v>
      </c>
      <c r="AB1865" s="228" t="str">
        <f t="shared" si="265"/>
        <v/>
      </c>
    </row>
    <row r="1866" spans="1:28" s="227" customFormat="1" ht="20.399999999999999">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63"/>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64"/>
        <v>0</v>
      </c>
      <c r="AB1866" s="228" t="str">
        <f t="shared" si="265"/>
        <v/>
      </c>
    </row>
    <row r="1867" spans="1:28" s="227" customFormat="1" ht="20.399999999999999">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63"/>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64"/>
        <v>0</v>
      </c>
      <c r="AB1867" s="228" t="str">
        <f t="shared" si="265"/>
        <v/>
      </c>
    </row>
    <row r="1868" spans="1:28" s="227" customFormat="1" ht="20.399999999999999">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ca="1" si="263"/>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ca="1" si="264"/>
        <v>0</v>
      </c>
      <c r="AB1868" s="228" t="str">
        <f t="shared" si="265"/>
        <v/>
      </c>
    </row>
    <row r="1869" spans="1:28" s="227" customFormat="1" ht="20.399999999999999">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63"/>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64"/>
        <v>0</v>
      </c>
      <c r="AB1869" s="228" t="str">
        <f t="shared" si="265"/>
        <v/>
      </c>
    </row>
    <row r="1870" spans="1:28" s="227" customFormat="1" ht="20.399999999999999">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63"/>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64"/>
        <v>0</v>
      </c>
      <c r="AB1870" s="228" t="str">
        <f t="shared" si="265"/>
        <v/>
      </c>
    </row>
    <row r="1871" spans="1:28" s="227" customFormat="1" ht="20.399999999999999">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63"/>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64"/>
        <v>0</v>
      </c>
      <c r="AB1871" s="228" t="str">
        <f t="shared" si="265"/>
        <v/>
      </c>
    </row>
    <row r="1872" spans="1:28" s="227" customFormat="1" ht="20.399999999999999">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63"/>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64"/>
        <v>0</v>
      </c>
      <c r="AB1872" s="228" t="str">
        <f t="shared" si="265"/>
        <v/>
      </c>
    </row>
    <row r="1873" spans="1:28" s="227" customFormat="1" ht="20.399999999999999">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63"/>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64"/>
        <v>0</v>
      </c>
      <c r="AB1873" s="228" t="str">
        <f t="shared" si="265"/>
        <v/>
      </c>
    </row>
    <row r="1874" spans="1:28" s="227" customFormat="1" ht="20.399999999999999">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63"/>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64"/>
        <v>0</v>
      </c>
      <c r="AB1874" s="228" t="str">
        <f t="shared" si="265"/>
        <v/>
      </c>
    </row>
    <row r="1875" spans="1:28" s="227" customFormat="1" ht="20.399999999999999">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63"/>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64"/>
        <v>0</v>
      </c>
      <c r="AB1875" s="228" t="str">
        <f t="shared" si="265"/>
        <v/>
      </c>
    </row>
    <row r="1876" spans="1:28" s="227" customFormat="1" ht="20.399999999999999">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63"/>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64"/>
        <v>0</v>
      </c>
      <c r="AB1876" s="228" t="str">
        <f t="shared" si="265"/>
        <v/>
      </c>
    </row>
    <row r="1877" spans="1:28" s="227" customFormat="1" ht="20.399999999999999">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63"/>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64"/>
        <v>0</v>
      </c>
      <c r="AB1877" s="228" t="str">
        <f t="shared" si="265"/>
        <v/>
      </c>
    </row>
    <row r="1878" spans="1:28" s="227" customFormat="1" ht="20.399999999999999">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63"/>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64"/>
        <v>0</v>
      </c>
      <c r="AB1878" s="228" t="str">
        <f t="shared" si="265"/>
        <v/>
      </c>
    </row>
    <row r="1879" spans="1:28" s="227" customFormat="1" ht="20.399999999999999">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63"/>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64"/>
        <v>0</v>
      </c>
      <c r="AB1879" s="228" t="str">
        <f t="shared" si="265"/>
        <v/>
      </c>
    </row>
    <row r="1880" spans="1:28" s="227" customFormat="1" ht="20.399999999999999">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63"/>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64"/>
        <v>0</v>
      </c>
      <c r="AB1880" s="228" t="str">
        <f t="shared" si="265"/>
        <v/>
      </c>
    </row>
    <row r="1881" spans="1:28" s="227" customFormat="1" ht="20.399999999999999">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ca="1" si="263"/>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ca="1" si="264"/>
        <v>0</v>
      </c>
      <c r="AB1881" s="228" t="str">
        <f t="shared" si="265"/>
        <v/>
      </c>
    </row>
    <row r="1882" spans="1:28" s="227" customFormat="1" ht="20.399999999999999">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63"/>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64"/>
        <v>0</v>
      </c>
      <c r="AB1882" s="228" t="str">
        <f t="shared" si="265"/>
        <v/>
      </c>
    </row>
    <row r="1883" spans="1:28" s="227" customFormat="1" ht="20.399999999999999">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63"/>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64"/>
        <v>0</v>
      </c>
      <c r="AB1883" s="228" t="str">
        <f t="shared" si="265"/>
        <v/>
      </c>
    </row>
    <row r="1884" spans="1:28" s="227" customFormat="1" ht="20.399999999999999">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ref="S1884:S1914" ca="1" si="266">IF(B1884="","",IF(ISERROR(MATCH($E1884,CL,0)),"Unknown",INDIRECT("'C'!$A$"&amp;MATCH($E1884,CL,0)+1)))</f>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ref="X1884:X1914" ca="1" si="267">IF(AND(C1884="Smelter not listed",OR(LEN(D1884)=0,LEN(E1884)=0)),1,0)</f>
        <v>0</v>
      </c>
      <c r="AB1884" s="228" t="str">
        <f t="shared" ref="AB1884:AB1914" si="268">B1884&amp;C1884</f>
        <v/>
      </c>
    </row>
    <row r="1885" spans="1:28" s="227" customFormat="1" ht="20.399999999999999">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66"/>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67"/>
        <v>0</v>
      </c>
      <c r="AB1885" s="228" t="str">
        <f t="shared" si="268"/>
        <v/>
      </c>
    </row>
    <row r="1886" spans="1:28" s="227" customFormat="1" ht="20.399999999999999">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66"/>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67"/>
        <v>0</v>
      </c>
      <c r="AB1886" s="228" t="str">
        <f t="shared" si="268"/>
        <v/>
      </c>
    </row>
    <row r="1887" spans="1:28" s="227" customFormat="1" ht="20.399999999999999">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66"/>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67"/>
        <v>0</v>
      </c>
      <c r="AB1887" s="228" t="str">
        <f t="shared" si="268"/>
        <v/>
      </c>
    </row>
    <row r="1888" spans="1:28" s="227" customFormat="1" ht="20.399999999999999">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66"/>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67"/>
        <v>0</v>
      </c>
      <c r="AB1888" s="228" t="str">
        <f t="shared" si="268"/>
        <v/>
      </c>
    </row>
    <row r="1889" spans="1:28" s="227" customFormat="1" ht="20.399999999999999">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66"/>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67"/>
        <v>0</v>
      </c>
      <c r="AB1889" s="228" t="str">
        <f t="shared" si="268"/>
        <v/>
      </c>
    </row>
    <row r="1890" spans="1:28" s="227" customFormat="1" ht="20.399999999999999">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66"/>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67"/>
        <v>0</v>
      </c>
      <c r="AB1890" s="228" t="str">
        <f t="shared" si="268"/>
        <v/>
      </c>
    </row>
    <row r="1891" spans="1:28" s="227" customFormat="1" ht="20.399999999999999">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66"/>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67"/>
        <v>0</v>
      </c>
      <c r="AB1891" s="228" t="str">
        <f t="shared" si="268"/>
        <v/>
      </c>
    </row>
    <row r="1892" spans="1:28" s="227" customFormat="1" ht="20.399999999999999">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66"/>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67"/>
        <v>0</v>
      </c>
      <c r="AB1892" s="228" t="str">
        <f t="shared" si="268"/>
        <v/>
      </c>
    </row>
    <row r="1893" spans="1:28" s="227" customFormat="1" ht="20.399999999999999">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66"/>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67"/>
        <v>0</v>
      </c>
      <c r="AB1893" s="228" t="str">
        <f t="shared" si="268"/>
        <v/>
      </c>
    </row>
    <row r="1894" spans="1:28" s="227" customFormat="1" ht="20.399999999999999">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66"/>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67"/>
        <v>0</v>
      </c>
      <c r="AB1894" s="228" t="str">
        <f t="shared" si="268"/>
        <v/>
      </c>
    </row>
    <row r="1895" spans="1:28" s="227" customFormat="1" ht="20.399999999999999">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ca="1" si="266"/>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ca="1" si="267"/>
        <v>0</v>
      </c>
      <c r="AB1895" s="228" t="str">
        <f t="shared" si="268"/>
        <v/>
      </c>
    </row>
    <row r="1896" spans="1:28" s="227" customFormat="1" ht="20.399999999999999">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ca="1" si="266"/>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ca="1" si="267"/>
        <v>0</v>
      </c>
      <c r="AB1896" s="228" t="str">
        <f t="shared" si="268"/>
        <v/>
      </c>
    </row>
    <row r="1897" spans="1:28" s="227" customFormat="1" ht="20.399999999999999">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66"/>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67"/>
        <v>0</v>
      </c>
      <c r="AB1897" s="228" t="str">
        <f t="shared" si="268"/>
        <v/>
      </c>
    </row>
    <row r="1898" spans="1:28" s="227" customFormat="1" ht="20.399999999999999">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66"/>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67"/>
        <v>0</v>
      </c>
      <c r="AB1898" s="228" t="str">
        <f t="shared" si="268"/>
        <v/>
      </c>
    </row>
    <row r="1899" spans="1:28" s="227" customFormat="1" ht="20.399999999999999">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ca="1" si="266"/>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ca="1" si="267"/>
        <v>0</v>
      </c>
      <c r="AB1899" s="228" t="str">
        <f t="shared" si="268"/>
        <v/>
      </c>
    </row>
    <row r="1900" spans="1:28" s="227" customFormat="1" ht="20.399999999999999">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ca="1" si="266"/>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ca="1" si="267"/>
        <v>0</v>
      </c>
      <c r="AB1900" s="228" t="str">
        <f t="shared" si="268"/>
        <v/>
      </c>
    </row>
    <row r="1901" spans="1:28" s="227" customFormat="1" ht="20.399999999999999">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66"/>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67"/>
        <v>0</v>
      </c>
      <c r="AB1901" s="228" t="str">
        <f t="shared" si="268"/>
        <v/>
      </c>
    </row>
    <row r="1902" spans="1:28" s="227" customFormat="1" ht="20.399999999999999">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66"/>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67"/>
        <v>0</v>
      </c>
      <c r="AB1902" s="228" t="str">
        <f t="shared" si="268"/>
        <v/>
      </c>
    </row>
    <row r="1903" spans="1:28" s="227" customFormat="1" ht="20.399999999999999">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66"/>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67"/>
        <v>0</v>
      </c>
      <c r="AB1903" s="228" t="str">
        <f t="shared" si="268"/>
        <v/>
      </c>
    </row>
    <row r="1904" spans="1:28" s="227" customFormat="1" ht="20.399999999999999">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66"/>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67"/>
        <v>0</v>
      </c>
      <c r="AB1904" s="228" t="str">
        <f t="shared" si="268"/>
        <v/>
      </c>
    </row>
    <row r="1905" spans="1:28" s="227" customFormat="1" ht="20.399999999999999">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66"/>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67"/>
        <v>0</v>
      </c>
      <c r="AB1905" s="228" t="str">
        <f t="shared" si="268"/>
        <v/>
      </c>
    </row>
    <row r="1906" spans="1:28" s="227" customFormat="1" ht="20.399999999999999">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66"/>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67"/>
        <v>0</v>
      </c>
      <c r="AB1906" s="228" t="str">
        <f t="shared" si="268"/>
        <v/>
      </c>
    </row>
    <row r="1907" spans="1:28" s="227" customFormat="1" ht="20.399999999999999">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66"/>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67"/>
        <v>0</v>
      </c>
      <c r="AB1907" s="228" t="str">
        <f t="shared" si="268"/>
        <v/>
      </c>
    </row>
    <row r="1908" spans="1:28" s="227" customFormat="1" ht="20.399999999999999">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66"/>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67"/>
        <v>0</v>
      </c>
      <c r="AB1908" s="228" t="str">
        <f t="shared" si="268"/>
        <v/>
      </c>
    </row>
    <row r="1909" spans="1:28" s="227" customFormat="1" ht="20.399999999999999">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66"/>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67"/>
        <v>0</v>
      </c>
      <c r="AB1909" s="228" t="str">
        <f t="shared" si="268"/>
        <v/>
      </c>
    </row>
    <row r="1910" spans="1:28" s="227" customFormat="1" ht="20.399999999999999">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66"/>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67"/>
        <v>0</v>
      </c>
      <c r="AB1910" s="228" t="str">
        <f t="shared" si="268"/>
        <v/>
      </c>
    </row>
    <row r="1911" spans="1:28" s="227" customFormat="1" ht="20.399999999999999">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66"/>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67"/>
        <v>0</v>
      </c>
      <c r="AB1911" s="228" t="str">
        <f t="shared" si="268"/>
        <v/>
      </c>
    </row>
    <row r="1912" spans="1:28" s="227" customFormat="1" ht="20.399999999999999">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ca="1" si="266"/>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ca="1" si="267"/>
        <v>0</v>
      </c>
      <c r="AB1912" s="228" t="str">
        <f t="shared" si="268"/>
        <v/>
      </c>
    </row>
    <row r="1913" spans="1:28" s="227" customFormat="1" ht="20.399999999999999">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ca="1" si="266"/>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ca="1" si="267"/>
        <v>0</v>
      </c>
      <c r="AB1913" s="228" t="str">
        <f t="shared" si="268"/>
        <v/>
      </c>
    </row>
    <row r="1914" spans="1:28" s="227" customFormat="1" ht="20.399999999999999">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66"/>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67"/>
        <v>0</v>
      </c>
      <c r="AB1914" s="228" t="str">
        <f t="shared" si="268"/>
        <v/>
      </c>
    </row>
    <row r="1915" spans="1:28" s="227" customFormat="1" ht="20.399999999999999">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ref="S1915" ca="1" si="269">IF(B1915="","",IF(ISERROR(MATCH($E1915,CL,0)),"Unknown",INDIRECT("'C'!$A$"&amp;MATCH($E1915,CL,0)+1)))</f>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ref="X1915" ca="1" si="270">IF(AND(C1915="Smelter not listed",OR(LEN(D1915)=0,LEN(E1915)=0)),1,0)</f>
        <v>0</v>
      </c>
      <c r="AB1915" s="228" t="str">
        <f t="shared" ref="AB1915" si="271">B1915&amp;C1915</f>
        <v/>
      </c>
    </row>
    <row r="1916" spans="1:28" s="227" customFormat="1" ht="20.399999999999999">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ref="S1916:S1947" ca="1" si="272">IF(B1916="","",IF(ISERROR(MATCH($E1916,CL,0)),"Unknown",INDIRECT("'C'!$A$"&amp;MATCH($E1916,CL,0)+1)))</f>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ref="X1916:X1947" ca="1" si="273">IF(AND(C1916="Smelter not listed",OR(LEN(D1916)=0,LEN(E1916)=0)),1,0)</f>
        <v>0</v>
      </c>
      <c r="AB1916" s="228" t="str">
        <f t="shared" ref="AB1916:AB1947" si="274">B1916&amp;C1916</f>
        <v/>
      </c>
    </row>
    <row r="1917" spans="1:28" s="227" customFormat="1" ht="20.399999999999999">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2"/>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73"/>
        <v>0</v>
      </c>
      <c r="AB1917" s="228" t="str">
        <f t="shared" si="274"/>
        <v/>
      </c>
    </row>
    <row r="1918" spans="1:28" s="227" customFormat="1" ht="20.399999999999999">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2"/>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73"/>
        <v>0</v>
      </c>
      <c r="AB1918" s="228" t="str">
        <f t="shared" si="274"/>
        <v/>
      </c>
    </row>
    <row r="1919" spans="1:28" s="227" customFormat="1" ht="20.399999999999999">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2"/>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73"/>
        <v>0</v>
      </c>
      <c r="AB1919" s="228" t="str">
        <f t="shared" si="274"/>
        <v/>
      </c>
    </row>
    <row r="1920" spans="1:28" s="227" customFormat="1" ht="20.399999999999999">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2"/>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73"/>
        <v>0</v>
      </c>
      <c r="AB1920" s="228" t="str">
        <f t="shared" si="274"/>
        <v/>
      </c>
    </row>
    <row r="1921" spans="1:28" s="227" customFormat="1" ht="20.399999999999999">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2"/>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73"/>
        <v>0</v>
      </c>
      <c r="AB1921" s="228" t="str">
        <f t="shared" si="274"/>
        <v/>
      </c>
    </row>
    <row r="1922" spans="1:28" s="227" customFormat="1" ht="20.399999999999999">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2"/>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73"/>
        <v>0</v>
      </c>
      <c r="AB1922" s="228" t="str">
        <f t="shared" si="274"/>
        <v/>
      </c>
    </row>
    <row r="1923" spans="1:28" s="227" customFormat="1" ht="20.399999999999999">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2"/>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73"/>
        <v>0</v>
      </c>
      <c r="AB1923" s="228" t="str">
        <f t="shared" si="274"/>
        <v/>
      </c>
    </row>
    <row r="1924" spans="1:28" s="227" customFormat="1" ht="20.399999999999999">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2"/>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73"/>
        <v>0</v>
      </c>
      <c r="AB1924" s="228" t="str">
        <f t="shared" si="274"/>
        <v/>
      </c>
    </row>
    <row r="1925" spans="1:28" s="227" customFormat="1" ht="20.399999999999999">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2"/>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73"/>
        <v>0</v>
      </c>
      <c r="AB1925" s="228" t="str">
        <f t="shared" si="274"/>
        <v/>
      </c>
    </row>
    <row r="1926" spans="1:28" s="227" customFormat="1" ht="20.399999999999999">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2"/>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73"/>
        <v>0</v>
      </c>
      <c r="AB1926" s="228" t="str">
        <f t="shared" si="274"/>
        <v/>
      </c>
    </row>
    <row r="1927" spans="1:28" s="227" customFormat="1" ht="20.399999999999999">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2"/>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73"/>
        <v>0</v>
      </c>
      <c r="AB1927" s="228" t="str">
        <f t="shared" si="274"/>
        <v/>
      </c>
    </row>
    <row r="1928" spans="1:28" s="227" customFormat="1" ht="20.399999999999999">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ca="1" si="272"/>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ca="1" si="273"/>
        <v>0</v>
      </c>
      <c r="AB1928" s="228" t="str">
        <f t="shared" si="274"/>
        <v/>
      </c>
    </row>
    <row r="1929" spans="1:28" s="227" customFormat="1" ht="20.399999999999999">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2"/>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73"/>
        <v>0</v>
      </c>
      <c r="AB1929" s="228" t="str">
        <f t="shared" si="274"/>
        <v/>
      </c>
    </row>
    <row r="1930" spans="1:28" s="227" customFormat="1" ht="20.399999999999999">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2"/>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73"/>
        <v>0</v>
      </c>
      <c r="AB1930" s="228" t="str">
        <f t="shared" si="274"/>
        <v/>
      </c>
    </row>
    <row r="1931" spans="1:28" s="227" customFormat="1" ht="20.399999999999999">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2"/>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73"/>
        <v>0</v>
      </c>
      <c r="AB1931" s="228" t="str">
        <f t="shared" si="274"/>
        <v/>
      </c>
    </row>
    <row r="1932" spans="1:28" s="227" customFormat="1" ht="20.399999999999999">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ca="1" si="272"/>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ca="1" si="273"/>
        <v>0</v>
      </c>
      <c r="AB1932" s="228" t="str">
        <f t="shared" si="274"/>
        <v/>
      </c>
    </row>
    <row r="1933" spans="1:28" s="227" customFormat="1" ht="20.399999999999999">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72"/>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73"/>
        <v>0</v>
      </c>
      <c r="AB1933" s="228" t="str">
        <f t="shared" si="274"/>
        <v/>
      </c>
    </row>
    <row r="1934" spans="1:28" s="227" customFormat="1" ht="20.399999999999999">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72"/>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73"/>
        <v>0</v>
      </c>
      <c r="AB1934" s="228" t="str">
        <f t="shared" si="274"/>
        <v/>
      </c>
    </row>
    <row r="1935" spans="1:28" s="227" customFormat="1" ht="20.399999999999999">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72"/>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73"/>
        <v>0</v>
      </c>
      <c r="AB1935" s="228" t="str">
        <f t="shared" si="274"/>
        <v/>
      </c>
    </row>
    <row r="1936" spans="1:28" s="227" customFormat="1" ht="20.399999999999999">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72"/>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73"/>
        <v>0</v>
      </c>
      <c r="AB1936" s="228" t="str">
        <f t="shared" si="274"/>
        <v/>
      </c>
    </row>
    <row r="1937" spans="1:28" s="227" customFormat="1" ht="20.399999999999999">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72"/>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73"/>
        <v>0</v>
      </c>
      <c r="AB1937" s="228" t="str">
        <f t="shared" si="274"/>
        <v/>
      </c>
    </row>
    <row r="1938" spans="1:28" s="227" customFormat="1" ht="20.399999999999999">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72"/>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73"/>
        <v>0</v>
      </c>
      <c r="AB1938" s="228" t="str">
        <f t="shared" si="274"/>
        <v/>
      </c>
    </row>
    <row r="1939" spans="1:28" s="227" customFormat="1" ht="20.399999999999999">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72"/>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73"/>
        <v>0</v>
      </c>
      <c r="AB1939" s="228" t="str">
        <f t="shared" si="274"/>
        <v/>
      </c>
    </row>
    <row r="1940" spans="1:28" s="227" customFormat="1" ht="20.399999999999999">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72"/>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73"/>
        <v>0</v>
      </c>
      <c r="AB1940" s="228" t="str">
        <f t="shared" si="274"/>
        <v/>
      </c>
    </row>
    <row r="1941" spans="1:28" s="227" customFormat="1" ht="20.399999999999999">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72"/>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73"/>
        <v>0</v>
      </c>
      <c r="AB1941" s="228" t="str">
        <f t="shared" si="274"/>
        <v/>
      </c>
    </row>
    <row r="1942" spans="1:28" s="227" customFormat="1" ht="20.399999999999999">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72"/>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73"/>
        <v>0</v>
      </c>
      <c r="AB1942" s="228" t="str">
        <f t="shared" si="274"/>
        <v/>
      </c>
    </row>
    <row r="1943" spans="1:28" s="227" customFormat="1" ht="20.399999999999999">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72"/>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73"/>
        <v>0</v>
      </c>
      <c r="AB1943" s="228" t="str">
        <f t="shared" si="274"/>
        <v/>
      </c>
    </row>
    <row r="1944" spans="1:28" s="227" customFormat="1" ht="20.399999999999999">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72"/>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73"/>
        <v>0</v>
      </c>
      <c r="AB1944" s="228" t="str">
        <f t="shared" si="274"/>
        <v/>
      </c>
    </row>
    <row r="1945" spans="1:28" s="227" customFormat="1" ht="20.399999999999999">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ca="1" si="272"/>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ca="1" si="273"/>
        <v>0</v>
      </c>
      <c r="AB1945" s="228" t="str">
        <f t="shared" si="274"/>
        <v/>
      </c>
    </row>
    <row r="1946" spans="1:28" s="227" customFormat="1" ht="20.399999999999999">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72"/>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73"/>
        <v>0</v>
      </c>
      <c r="AB1946" s="228" t="str">
        <f t="shared" si="274"/>
        <v/>
      </c>
    </row>
    <row r="1947" spans="1:28" s="227" customFormat="1" ht="20.399999999999999">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72"/>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73"/>
        <v>0</v>
      </c>
      <c r="AB1947" s="228" t="str">
        <f t="shared" si="274"/>
        <v/>
      </c>
    </row>
    <row r="1948" spans="1:28" s="227" customFormat="1" ht="20.399999999999999">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ref="S1948:S1978" ca="1" si="275">IF(B1948="","",IF(ISERROR(MATCH($E1948,CL,0)),"Unknown",INDIRECT("'C'!$A$"&amp;MATCH($E1948,CL,0)+1)))</f>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ref="X1948:X1978" ca="1" si="276">IF(AND(C1948="Smelter not listed",OR(LEN(D1948)=0,LEN(E1948)=0)),1,0)</f>
        <v>0</v>
      </c>
      <c r="AB1948" s="228" t="str">
        <f t="shared" ref="AB1948:AB1978" si="277">B1948&amp;C1948</f>
        <v/>
      </c>
    </row>
    <row r="1949" spans="1:28" s="227" customFormat="1" ht="20.399999999999999">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75"/>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76"/>
        <v>0</v>
      </c>
      <c r="AB1949" s="228" t="str">
        <f t="shared" si="277"/>
        <v/>
      </c>
    </row>
    <row r="1950" spans="1:28" s="227" customFormat="1" ht="20.399999999999999">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75"/>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76"/>
        <v>0</v>
      </c>
      <c r="AB1950" s="228" t="str">
        <f t="shared" si="277"/>
        <v/>
      </c>
    </row>
    <row r="1951" spans="1:28" s="227" customFormat="1" ht="20.399999999999999">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75"/>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76"/>
        <v>0</v>
      </c>
      <c r="AB1951" s="228" t="str">
        <f t="shared" si="277"/>
        <v/>
      </c>
    </row>
    <row r="1952" spans="1:28" s="227" customFormat="1" ht="20.399999999999999">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75"/>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76"/>
        <v>0</v>
      </c>
      <c r="AB1952" s="228" t="str">
        <f t="shared" si="277"/>
        <v/>
      </c>
    </row>
    <row r="1953" spans="1:28" s="227" customFormat="1" ht="20.399999999999999">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75"/>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76"/>
        <v>0</v>
      </c>
      <c r="AB1953" s="228" t="str">
        <f t="shared" si="277"/>
        <v/>
      </c>
    </row>
    <row r="1954" spans="1:28" s="227" customFormat="1" ht="20.399999999999999">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75"/>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76"/>
        <v>0</v>
      </c>
      <c r="AB1954" s="228" t="str">
        <f t="shared" si="277"/>
        <v/>
      </c>
    </row>
    <row r="1955" spans="1:28" s="227" customFormat="1" ht="20.399999999999999">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75"/>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76"/>
        <v>0</v>
      </c>
      <c r="AB1955" s="228" t="str">
        <f t="shared" si="277"/>
        <v/>
      </c>
    </row>
    <row r="1956" spans="1:28" s="227" customFormat="1" ht="20.399999999999999">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75"/>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76"/>
        <v>0</v>
      </c>
      <c r="AB1956" s="228" t="str">
        <f t="shared" si="277"/>
        <v/>
      </c>
    </row>
    <row r="1957" spans="1:28" s="227" customFormat="1" ht="20.399999999999999">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75"/>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76"/>
        <v>0</v>
      </c>
      <c r="AB1957" s="228" t="str">
        <f t="shared" si="277"/>
        <v/>
      </c>
    </row>
    <row r="1958" spans="1:28" s="227" customFormat="1" ht="20.399999999999999">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75"/>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76"/>
        <v>0</v>
      </c>
      <c r="AB1958" s="228" t="str">
        <f t="shared" si="277"/>
        <v/>
      </c>
    </row>
    <row r="1959" spans="1:28" s="227" customFormat="1" ht="20.399999999999999">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ca="1" si="275"/>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ca="1" si="276"/>
        <v>0</v>
      </c>
      <c r="AB1959" s="228" t="str">
        <f t="shared" si="277"/>
        <v/>
      </c>
    </row>
    <row r="1960" spans="1:28" s="227" customFormat="1" ht="20.399999999999999">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ca="1" si="275"/>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ca="1" si="276"/>
        <v>0</v>
      </c>
      <c r="AB1960" s="228" t="str">
        <f t="shared" si="277"/>
        <v/>
      </c>
    </row>
    <row r="1961" spans="1:28" s="227" customFormat="1" ht="20.399999999999999">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75"/>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76"/>
        <v>0</v>
      </c>
      <c r="AB1961" s="228" t="str">
        <f t="shared" si="277"/>
        <v/>
      </c>
    </row>
    <row r="1962" spans="1:28" s="227" customFormat="1" ht="20.399999999999999">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75"/>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76"/>
        <v>0</v>
      </c>
      <c r="AB1962" s="228" t="str">
        <f t="shared" si="277"/>
        <v/>
      </c>
    </row>
    <row r="1963" spans="1:28" s="227" customFormat="1" ht="20.399999999999999">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ca="1" si="275"/>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ca="1" si="276"/>
        <v>0</v>
      </c>
      <c r="AB1963" s="228" t="str">
        <f t="shared" si="277"/>
        <v/>
      </c>
    </row>
    <row r="1964" spans="1:28" s="227" customFormat="1" ht="20.399999999999999">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ca="1" si="275"/>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ca="1" si="276"/>
        <v>0</v>
      </c>
      <c r="AB1964" s="228" t="str">
        <f t="shared" si="277"/>
        <v/>
      </c>
    </row>
    <row r="1965" spans="1:28" s="227" customFormat="1" ht="20.399999999999999">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75"/>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76"/>
        <v>0</v>
      </c>
      <c r="AB1965" s="228" t="str">
        <f t="shared" si="277"/>
        <v/>
      </c>
    </row>
    <row r="1966" spans="1:28" s="227" customFormat="1" ht="20.399999999999999">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75"/>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76"/>
        <v>0</v>
      </c>
      <c r="AB1966" s="228" t="str">
        <f t="shared" si="277"/>
        <v/>
      </c>
    </row>
    <row r="1967" spans="1:28" s="227" customFormat="1" ht="20.399999999999999">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75"/>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76"/>
        <v>0</v>
      </c>
      <c r="AB1967" s="228" t="str">
        <f t="shared" si="277"/>
        <v/>
      </c>
    </row>
    <row r="1968" spans="1:28" s="227" customFormat="1" ht="20.399999999999999">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75"/>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76"/>
        <v>0</v>
      </c>
      <c r="AB1968" s="228" t="str">
        <f t="shared" si="277"/>
        <v/>
      </c>
    </row>
    <row r="1969" spans="1:28" s="227" customFormat="1" ht="20.399999999999999">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75"/>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76"/>
        <v>0</v>
      </c>
      <c r="AB1969" s="228" t="str">
        <f t="shared" si="277"/>
        <v/>
      </c>
    </row>
    <row r="1970" spans="1:28" s="227" customFormat="1" ht="20.399999999999999">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75"/>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76"/>
        <v>0</v>
      </c>
      <c r="AB1970" s="228" t="str">
        <f t="shared" si="277"/>
        <v/>
      </c>
    </row>
    <row r="1971" spans="1:28" s="227" customFormat="1" ht="20.399999999999999">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75"/>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76"/>
        <v>0</v>
      </c>
      <c r="AB1971" s="228" t="str">
        <f t="shared" si="277"/>
        <v/>
      </c>
    </row>
    <row r="1972" spans="1:28" s="227" customFormat="1" ht="20.399999999999999">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75"/>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76"/>
        <v>0</v>
      </c>
      <c r="AB1972" s="228" t="str">
        <f t="shared" si="277"/>
        <v/>
      </c>
    </row>
    <row r="1973" spans="1:28" s="227" customFormat="1" ht="20.399999999999999">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75"/>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76"/>
        <v>0</v>
      </c>
      <c r="AB1973" s="228" t="str">
        <f t="shared" si="277"/>
        <v/>
      </c>
    </row>
    <row r="1974" spans="1:28" s="227" customFormat="1" ht="20.399999999999999">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75"/>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76"/>
        <v>0</v>
      </c>
      <c r="AB1974" s="228" t="str">
        <f t="shared" si="277"/>
        <v/>
      </c>
    </row>
    <row r="1975" spans="1:28" s="227" customFormat="1" ht="20.399999999999999">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75"/>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76"/>
        <v>0</v>
      </c>
      <c r="AB1975" s="228" t="str">
        <f t="shared" si="277"/>
        <v/>
      </c>
    </row>
    <row r="1976" spans="1:28" s="227" customFormat="1" ht="20.399999999999999">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ca="1" si="275"/>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ca="1" si="276"/>
        <v>0</v>
      </c>
      <c r="AB1976" s="228" t="str">
        <f t="shared" si="277"/>
        <v/>
      </c>
    </row>
    <row r="1977" spans="1:28" s="227" customFormat="1" ht="20.399999999999999">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ca="1" si="275"/>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ca="1" si="276"/>
        <v>0</v>
      </c>
      <c r="AB1977" s="228" t="str">
        <f t="shared" si="277"/>
        <v/>
      </c>
    </row>
    <row r="1978" spans="1:28" s="227" customFormat="1" ht="20.399999999999999">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75"/>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76"/>
        <v>0</v>
      </c>
      <c r="AB1978" s="228" t="str">
        <f t="shared" si="277"/>
        <v/>
      </c>
    </row>
    <row r="1979" spans="1:28" s="227" customFormat="1" ht="20.399999999999999">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ref="S1979" ca="1" si="278">IF(B1979="","",IF(ISERROR(MATCH($E1979,CL,0)),"Unknown",INDIRECT("'C'!$A$"&amp;MATCH($E1979,CL,0)+1)))</f>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ref="X1979" ca="1" si="279">IF(AND(C1979="Smelter not listed",OR(LEN(D1979)=0,LEN(E1979)=0)),1,0)</f>
        <v>0</v>
      </c>
      <c r="AB1979" s="228" t="str">
        <f t="shared" ref="AB1979" si="280">B1979&amp;C1979</f>
        <v/>
      </c>
    </row>
    <row r="1980" spans="1:28" s="227" customFormat="1" ht="20.399999999999999">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ref="S1980:S2011" ca="1" si="281">IF(B1980="","",IF(ISERROR(MATCH($E1980,CL,0)),"Unknown",INDIRECT("'C'!$A$"&amp;MATCH($E1980,CL,0)+1)))</f>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ref="X1980:X2011" ca="1" si="282">IF(AND(C1980="Smelter not listed",OR(LEN(D1980)=0,LEN(E1980)=0)),1,0)</f>
        <v>0</v>
      </c>
      <c r="AB1980" s="228" t="str">
        <f t="shared" ref="AB1980:AB2011" si="283">B1980&amp;C1980</f>
        <v/>
      </c>
    </row>
    <row r="1981" spans="1:28" s="227" customFormat="1" ht="20.399999999999999">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1"/>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2"/>
        <v>0</v>
      </c>
      <c r="AB1981" s="228" t="str">
        <f t="shared" si="283"/>
        <v/>
      </c>
    </row>
    <row r="1982" spans="1:28" s="227" customFormat="1" ht="20.399999999999999">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1"/>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2"/>
        <v>0</v>
      </c>
      <c r="AB1982" s="228" t="str">
        <f t="shared" si="283"/>
        <v/>
      </c>
    </row>
    <row r="1983" spans="1:28" s="227" customFormat="1" ht="20.399999999999999">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1"/>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2"/>
        <v>0</v>
      </c>
      <c r="AB1983" s="228" t="str">
        <f t="shared" si="283"/>
        <v/>
      </c>
    </row>
    <row r="1984" spans="1:28" s="227" customFormat="1" ht="20.399999999999999">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1"/>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2"/>
        <v>0</v>
      </c>
      <c r="AB1984" s="228" t="str">
        <f t="shared" si="283"/>
        <v/>
      </c>
    </row>
    <row r="1985" spans="1:28" s="227" customFormat="1" ht="20.399999999999999">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1"/>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2"/>
        <v>0</v>
      </c>
      <c r="AB1985" s="228" t="str">
        <f t="shared" si="283"/>
        <v/>
      </c>
    </row>
    <row r="1986" spans="1:28" s="227" customFormat="1" ht="20.399999999999999">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1"/>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2"/>
        <v>0</v>
      </c>
      <c r="AB1986" s="228" t="str">
        <f t="shared" si="283"/>
        <v/>
      </c>
    </row>
    <row r="1987" spans="1:28" s="227" customFormat="1" ht="20.399999999999999">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1"/>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2"/>
        <v>0</v>
      </c>
      <c r="AB1987" s="228" t="str">
        <f t="shared" si="283"/>
        <v/>
      </c>
    </row>
    <row r="1988" spans="1:28" s="227" customFormat="1" ht="20.399999999999999">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1"/>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2"/>
        <v>0</v>
      </c>
      <c r="AB1988" s="228" t="str">
        <f t="shared" si="283"/>
        <v/>
      </c>
    </row>
    <row r="1989" spans="1:28" s="227" customFormat="1" ht="20.399999999999999">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1"/>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2"/>
        <v>0</v>
      </c>
      <c r="AB1989" s="228" t="str">
        <f t="shared" si="283"/>
        <v/>
      </c>
    </row>
    <row r="1990" spans="1:28" s="227" customFormat="1" ht="20.399999999999999">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1"/>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2"/>
        <v>0</v>
      </c>
      <c r="AB1990" s="228" t="str">
        <f t="shared" si="283"/>
        <v/>
      </c>
    </row>
    <row r="1991" spans="1:28" s="227" customFormat="1" ht="20.399999999999999">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1"/>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2"/>
        <v>0</v>
      </c>
      <c r="AB1991" s="228" t="str">
        <f t="shared" si="283"/>
        <v/>
      </c>
    </row>
    <row r="1992" spans="1:28" s="227" customFormat="1" ht="20.399999999999999">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ca="1" si="281"/>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ca="1" si="282"/>
        <v>0</v>
      </c>
      <c r="AB1992" s="228" t="str">
        <f t="shared" si="283"/>
        <v/>
      </c>
    </row>
    <row r="1993" spans="1:28" s="227" customFormat="1" ht="20.399999999999999">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1"/>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2"/>
        <v>0</v>
      </c>
      <c r="AB1993" s="228" t="str">
        <f t="shared" si="283"/>
        <v/>
      </c>
    </row>
    <row r="1994" spans="1:28" s="227" customFormat="1" ht="20.399999999999999">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1"/>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2"/>
        <v>0</v>
      </c>
      <c r="AB1994" s="228" t="str">
        <f t="shared" si="283"/>
        <v/>
      </c>
    </row>
    <row r="1995" spans="1:28" s="227" customFormat="1" ht="20.399999999999999">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1"/>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2"/>
        <v>0</v>
      </c>
      <c r="AB1995" s="228" t="str">
        <f t="shared" si="283"/>
        <v/>
      </c>
    </row>
    <row r="1996" spans="1:28" s="227" customFormat="1" ht="20.399999999999999">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ca="1" si="281"/>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ca="1" si="282"/>
        <v>0</v>
      </c>
      <c r="AB1996" s="228" t="str">
        <f t="shared" si="283"/>
        <v/>
      </c>
    </row>
    <row r="1997" spans="1:28" s="227" customFormat="1" ht="20.399999999999999">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81"/>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82"/>
        <v>0</v>
      </c>
      <c r="AB1997" s="228" t="str">
        <f t="shared" si="283"/>
        <v/>
      </c>
    </row>
    <row r="1998" spans="1:28" s="227" customFormat="1" ht="20.399999999999999">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81"/>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82"/>
        <v>0</v>
      </c>
      <c r="AB1998" s="228" t="str">
        <f t="shared" si="283"/>
        <v/>
      </c>
    </row>
    <row r="1999" spans="1:28" s="227" customFormat="1" ht="20.399999999999999">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81"/>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82"/>
        <v>0</v>
      </c>
      <c r="AB1999" s="228" t="str">
        <f t="shared" si="283"/>
        <v/>
      </c>
    </row>
    <row r="2000" spans="1:28" s="227" customFormat="1" ht="20.399999999999999">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81"/>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82"/>
        <v>0</v>
      </c>
      <c r="AB2000" s="228" t="str">
        <f t="shared" si="283"/>
        <v/>
      </c>
    </row>
    <row r="2001" spans="1:28" s="227" customFormat="1" ht="20.399999999999999">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81"/>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82"/>
        <v>0</v>
      </c>
      <c r="AB2001" s="228" t="str">
        <f t="shared" si="283"/>
        <v/>
      </c>
    </row>
    <row r="2002" spans="1:28" s="227" customFormat="1" ht="20.399999999999999">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81"/>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82"/>
        <v>0</v>
      </c>
      <c r="AB2002" s="228" t="str">
        <f t="shared" si="283"/>
        <v/>
      </c>
    </row>
    <row r="2003" spans="1:28" s="227" customFormat="1" ht="20.399999999999999">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81"/>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82"/>
        <v>0</v>
      </c>
      <c r="AB2003" s="228" t="str">
        <f t="shared" si="283"/>
        <v/>
      </c>
    </row>
    <row r="2004" spans="1:28" s="227" customFormat="1" ht="20.399999999999999">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81"/>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82"/>
        <v>0</v>
      </c>
      <c r="AB2004" s="228" t="str">
        <f t="shared" si="283"/>
        <v/>
      </c>
    </row>
    <row r="2005" spans="1:28" s="227" customFormat="1" ht="20.399999999999999">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81"/>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82"/>
        <v>0</v>
      </c>
      <c r="AB2005" s="228" t="str">
        <f t="shared" si="283"/>
        <v/>
      </c>
    </row>
    <row r="2006" spans="1:28" s="227" customFormat="1" ht="20.399999999999999">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81"/>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82"/>
        <v>0</v>
      </c>
      <c r="AB2006" s="228" t="str">
        <f t="shared" si="283"/>
        <v/>
      </c>
    </row>
    <row r="2007" spans="1:28" s="227" customFormat="1" ht="20.399999999999999">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81"/>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82"/>
        <v>0</v>
      </c>
      <c r="AB2007" s="228" t="str">
        <f t="shared" si="283"/>
        <v/>
      </c>
    </row>
    <row r="2008" spans="1:28" s="227" customFormat="1" ht="20.399999999999999">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81"/>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82"/>
        <v>0</v>
      </c>
      <c r="AB2008" s="228" t="str">
        <f t="shared" si="283"/>
        <v/>
      </c>
    </row>
    <row r="2009" spans="1:28" s="227" customFormat="1" ht="20.399999999999999">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ca="1" si="281"/>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ca="1" si="282"/>
        <v>0</v>
      </c>
      <c r="AB2009" s="228" t="str">
        <f t="shared" si="283"/>
        <v/>
      </c>
    </row>
    <row r="2010" spans="1:28" s="227" customFormat="1" ht="20.399999999999999">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81"/>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82"/>
        <v>0</v>
      </c>
      <c r="AB2010" s="228" t="str">
        <f t="shared" si="283"/>
        <v/>
      </c>
    </row>
    <row r="2011" spans="1:28" s="227" customFormat="1" ht="20.399999999999999">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81"/>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82"/>
        <v>0</v>
      </c>
      <c r="AB2011" s="228" t="str">
        <f t="shared" si="283"/>
        <v/>
      </c>
    </row>
    <row r="2012" spans="1:28" s="227" customFormat="1" ht="20.399999999999999">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ref="S2012:S2042" ca="1" si="284">IF(B2012="","",IF(ISERROR(MATCH($E2012,CL,0)),"Unknown",INDIRECT("'C'!$A$"&amp;MATCH($E2012,CL,0)+1)))</f>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ref="X2012:X2042" ca="1" si="285">IF(AND(C2012="Smelter not listed",OR(LEN(D2012)=0,LEN(E2012)=0)),1,0)</f>
        <v>0</v>
      </c>
      <c r="AB2012" s="228" t="str">
        <f t="shared" ref="AB2012:AB2042" si="286">B2012&amp;C2012</f>
        <v/>
      </c>
    </row>
    <row r="2013" spans="1:28" s="227" customFormat="1" ht="20.399999999999999">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84"/>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85"/>
        <v>0</v>
      </c>
      <c r="AB2013" s="228" t="str">
        <f t="shared" si="286"/>
        <v/>
      </c>
    </row>
    <row r="2014" spans="1:28" s="227" customFormat="1" ht="20.399999999999999">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84"/>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85"/>
        <v>0</v>
      </c>
      <c r="AB2014" s="228" t="str">
        <f t="shared" si="286"/>
        <v/>
      </c>
    </row>
    <row r="2015" spans="1:28" s="227" customFormat="1" ht="20.399999999999999">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84"/>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85"/>
        <v>0</v>
      </c>
      <c r="AB2015" s="228" t="str">
        <f t="shared" si="286"/>
        <v/>
      </c>
    </row>
    <row r="2016" spans="1:28" s="227" customFormat="1" ht="20.399999999999999">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84"/>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85"/>
        <v>0</v>
      </c>
      <c r="AB2016" s="228" t="str">
        <f t="shared" si="286"/>
        <v/>
      </c>
    </row>
    <row r="2017" spans="1:28" s="227" customFormat="1" ht="20.399999999999999">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84"/>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85"/>
        <v>0</v>
      </c>
      <c r="AB2017" s="228" t="str">
        <f t="shared" si="286"/>
        <v/>
      </c>
    </row>
    <row r="2018" spans="1:28" s="227" customFormat="1" ht="20.399999999999999">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84"/>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85"/>
        <v>0</v>
      </c>
      <c r="AB2018" s="228" t="str">
        <f t="shared" si="286"/>
        <v/>
      </c>
    </row>
    <row r="2019" spans="1:28" s="227" customFormat="1" ht="20.399999999999999">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84"/>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85"/>
        <v>0</v>
      </c>
      <c r="AB2019" s="228" t="str">
        <f t="shared" si="286"/>
        <v/>
      </c>
    </row>
    <row r="2020" spans="1:28" s="227" customFormat="1" ht="20.399999999999999">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84"/>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85"/>
        <v>0</v>
      </c>
      <c r="AB2020" s="228" t="str">
        <f t="shared" si="286"/>
        <v/>
      </c>
    </row>
    <row r="2021" spans="1:28" s="227" customFormat="1" ht="20.399999999999999">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84"/>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85"/>
        <v>0</v>
      </c>
      <c r="AB2021" s="228" t="str">
        <f t="shared" si="286"/>
        <v/>
      </c>
    </row>
    <row r="2022" spans="1:28" s="227" customFormat="1" ht="20.399999999999999">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84"/>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85"/>
        <v>0</v>
      </c>
      <c r="AB2022" s="228" t="str">
        <f t="shared" si="286"/>
        <v/>
      </c>
    </row>
    <row r="2023" spans="1:28" s="227" customFormat="1" ht="20.399999999999999">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ca="1" si="284"/>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ca="1" si="285"/>
        <v>0</v>
      </c>
      <c r="AB2023" s="228" t="str">
        <f t="shared" si="286"/>
        <v/>
      </c>
    </row>
    <row r="2024" spans="1:28" s="227" customFormat="1" ht="20.399999999999999">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ca="1" si="284"/>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ca="1" si="285"/>
        <v>0</v>
      </c>
      <c r="AB2024" s="228" t="str">
        <f t="shared" si="286"/>
        <v/>
      </c>
    </row>
    <row r="2025" spans="1:28" s="227" customFormat="1" ht="20.399999999999999">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84"/>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85"/>
        <v>0</v>
      </c>
      <c r="AB2025" s="228" t="str">
        <f t="shared" si="286"/>
        <v/>
      </c>
    </row>
    <row r="2026" spans="1:28" s="227" customFormat="1" ht="20.399999999999999">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84"/>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85"/>
        <v>0</v>
      </c>
      <c r="AB2026" s="228" t="str">
        <f t="shared" si="286"/>
        <v/>
      </c>
    </row>
    <row r="2027" spans="1:28" s="227" customFormat="1" ht="20.399999999999999">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ca="1" si="284"/>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ca="1" si="285"/>
        <v>0</v>
      </c>
      <c r="AB2027" s="228" t="str">
        <f t="shared" si="286"/>
        <v/>
      </c>
    </row>
    <row r="2028" spans="1:28" s="227" customFormat="1" ht="20.399999999999999">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ca="1" si="284"/>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ca="1" si="285"/>
        <v>0</v>
      </c>
      <c r="AB2028" s="228" t="str">
        <f t="shared" si="286"/>
        <v/>
      </c>
    </row>
    <row r="2029" spans="1:28" s="227" customFormat="1" ht="20.399999999999999">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84"/>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85"/>
        <v>0</v>
      </c>
      <c r="AB2029" s="228" t="str">
        <f t="shared" si="286"/>
        <v/>
      </c>
    </row>
    <row r="2030" spans="1:28" s="227" customFormat="1" ht="20.399999999999999">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84"/>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85"/>
        <v>0</v>
      </c>
      <c r="AB2030" s="228" t="str">
        <f t="shared" si="286"/>
        <v/>
      </c>
    </row>
    <row r="2031" spans="1:28" s="227" customFormat="1" ht="20.399999999999999">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84"/>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85"/>
        <v>0</v>
      </c>
      <c r="AB2031" s="228" t="str">
        <f t="shared" si="286"/>
        <v/>
      </c>
    </row>
    <row r="2032" spans="1:28" s="227" customFormat="1" ht="20.399999999999999">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84"/>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85"/>
        <v>0</v>
      </c>
      <c r="AB2032" s="228" t="str">
        <f t="shared" si="286"/>
        <v/>
      </c>
    </row>
    <row r="2033" spans="1:28" s="227" customFormat="1" ht="20.399999999999999">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84"/>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85"/>
        <v>0</v>
      </c>
      <c r="AB2033" s="228" t="str">
        <f t="shared" si="286"/>
        <v/>
      </c>
    </row>
    <row r="2034" spans="1:28" s="227" customFormat="1" ht="20.399999999999999">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84"/>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85"/>
        <v>0</v>
      </c>
      <c r="AB2034" s="228" t="str">
        <f t="shared" si="286"/>
        <v/>
      </c>
    </row>
    <row r="2035" spans="1:28" s="227" customFormat="1" ht="20.399999999999999">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84"/>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85"/>
        <v>0</v>
      </c>
      <c r="AB2035" s="228" t="str">
        <f t="shared" si="286"/>
        <v/>
      </c>
    </row>
    <row r="2036" spans="1:28" s="227" customFormat="1" ht="20.399999999999999">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84"/>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85"/>
        <v>0</v>
      </c>
      <c r="AB2036" s="228" t="str">
        <f t="shared" si="286"/>
        <v/>
      </c>
    </row>
    <row r="2037" spans="1:28" s="227" customFormat="1" ht="20.399999999999999">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84"/>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85"/>
        <v>0</v>
      </c>
      <c r="AB2037" s="228" t="str">
        <f t="shared" si="286"/>
        <v/>
      </c>
    </row>
    <row r="2038" spans="1:28" s="227" customFormat="1" ht="20.399999999999999">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84"/>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85"/>
        <v>0</v>
      </c>
      <c r="AB2038" s="228" t="str">
        <f t="shared" si="286"/>
        <v/>
      </c>
    </row>
    <row r="2039" spans="1:28" s="227" customFormat="1" ht="20.399999999999999">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84"/>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85"/>
        <v>0</v>
      </c>
      <c r="AB2039" s="228" t="str">
        <f t="shared" si="286"/>
        <v/>
      </c>
    </row>
    <row r="2040" spans="1:28" s="227" customFormat="1" ht="20.399999999999999">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ca="1" si="284"/>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ca="1" si="285"/>
        <v>0</v>
      </c>
      <c r="AB2040" s="228" t="str">
        <f t="shared" si="286"/>
        <v/>
      </c>
    </row>
    <row r="2041" spans="1:28" s="227" customFormat="1" ht="20.399999999999999">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ca="1" si="284"/>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ca="1" si="285"/>
        <v>0</v>
      </c>
      <c r="AB2041" s="228" t="str">
        <f t="shared" si="286"/>
        <v/>
      </c>
    </row>
    <row r="2042" spans="1:28" s="227" customFormat="1" ht="20.399999999999999">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84"/>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85"/>
        <v>0</v>
      </c>
      <c r="AB2042" s="228" t="str">
        <f t="shared" si="286"/>
        <v/>
      </c>
    </row>
    <row r="2043" spans="1:28" s="227" customFormat="1" ht="20.399999999999999">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ref="S2043" ca="1" si="287">IF(B2043="","",IF(ISERROR(MATCH($E2043,CL,0)),"Unknown",INDIRECT("'C'!$A$"&amp;MATCH($E2043,CL,0)+1)))</f>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ref="X2043" ca="1" si="288">IF(AND(C2043="Smelter not listed",OR(LEN(D2043)=0,LEN(E2043)=0)),1,0)</f>
        <v>0</v>
      </c>
      <c r="AB2043" s="228" t="str">
        <f t="shared" ref="AB2043" si="289">B2043&amp;C2043</f>
        <v/>
      </c>
    </row>
    <row r="2044" spans="1:28" s="227" customFormat="1" ht="20.399999999999999">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ref="S2044:S2075" ca="1" si="290">IF(B2044="","",IF(ISERROR(MATCH($E2044,CL,0)),"Unknown",INDIRECT("'C'!$A$"&amp;MATCH($E2044,CL,0)+1)))</f>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ref="X2044:X2075" ca="1" si="291">IF(AND(C2044="Smelter not listed",OR(LEN(D2044)=0,LEN(E2044)=0)),1,0)</f>
        <v>0</v>
      </c>
      <c r="AB2044" s="228" t="str">
        <f t="shared" ref="AB2044:AB2075" si="292">B2044&amp;C2044</f>
        <v/>
      </c>
    </row>
    <row r="2045" spans="1:28" s="227" customFormat="1" ht="20.399999999999999">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0"/>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1"/>
        <v>0</v>
      </c>
      <c r="AB2045" s="228" t="str">
        <f t="shared" si="292"/>
        <v/>
      </c>
    </row>
    <row r="2046" spans="1:28" s="227" customFormat="1" ht="20.399999999999999">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0"/>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1"/>
        <v>0</v>
      </c>
      <c r="AB2046" s="228" t="str">
        <f t="shared" si="292"/>
        <v/>
      </c>
    </row>
    <row r="2047" spans="1:28" s="227" customFormat="1" ht="20.399999999999999">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0"/>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1"/>
        <v>0</v>
      </c>
      <c r="AB2047" s="228" t="str">
        <f t="shared" si="292"/>
        <v/>
      </c>
    </row>
    <row r="2048" spans="1:28" s="227" customFormat="1" ht="20.399999999999999">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0"/>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1"/>
        <v>0</v>
      </c>
      <c r="AB2048" s="228" t="str">
        <f t="shared" si="292"/>
        <v/>
      </c>
    </row>
    <row r="2049" spans="1:28" s="227" customFormat="1" ht="20.399999999999999">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0"/>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1"/>
        <v>0</v>
      </c>
      <c r="AB2049" s="228" t="str">
        <f t="shared" si="292"/>
        <v/>
      </c>
    </row>
    <row r="2050" spans="1:28" s="227" customFormat="1" ht="20.399999999999999">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0"/>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1"/>
        <v>0</v>
      </c>
      <c r="AB2050" s="228" t="str">
        <f t="shared" si="292"/>
        <v/>
      </c>
    </row>
    <row r="2051" spans="1:28" s="227" customFormat="1" ht="20.399999999999999">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0"/>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1"/>
        <v>0</v>
      </c>
      <c r="AB2051" s="228" t="str">
        <f t="shared" si="292"/>
        <v/>
      </c>
    </row>
    <row r="2052" spans="1:28" s="227" customFormat="1" ht="20.399999999999999">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0"/>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1"/>
        <v>0</v>
      </c>
      <c r="AB2052" s="228" t="str">
        <f t="shared" si="292"/>
        <v/>
      </c>
    </row>
    <row r="2053" spans="1:28" s="227" customFormat="1" ht="20.399999999999999">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0"/>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1"/>
        <v>0</v>
      </c>
      <c r="AB2053" s="228" t="str">
        <f t="shared" si="292"/>
        <v/>
      </c>
    </row>
    <row r="2054" spans="1:28" s="227" customFormat="1" ht="20.399999999999999">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0"/>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1"/>
        <v>0</v>
      </c>
      <c r="AB2054" s="228" t="str">
        <f t="shared" si="292"/>
        <v/>
      </c>
    </row>
    <row r="2055" spans="1:28" s="227" customFormat="1" ht="20.399999999999999">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0"/>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1"/>
        <v>0</v>
      </c>
      <c r="AB2055" s="228" t="str">
        <f t="shared" si="292"/>
        <v/>
      </c>
    </row>
    <row r="2056" spans="1:28" s="227" customFormat="1" ht="20.399999999999999">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ca="1" si="290"/>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ca="1" si="291"/>
        <v>0</v>
      </c>
      <c r="AB2056" s="228" t="str">
        <f t="shared" si="292"/>
        <v/>
      </c>
    </row>
    <row r="2057" spans="1:28" s="227" customFormat="1" ht="20.399999999999999">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0"/>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1"/>
        <v>0</v>
      </c>
      <c r="AB2057" s="228" t="str">
        <f t="shared" si="292"/>
        <v/>
      </c>
    </row>
    <row r="2058" spans="1:28" s="227" customFormat="1" ht="20.399999999999999">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0"/>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1"/>
        <v>0</v>
      </c>
      <c r="AB2058" s="228" t="str">
        <f t="shared" si="292"/>
        <v/>
      </c>
    </row>
    <row r="2059" spans="1:28" s="227" customFormat="1" ht="20.399999999999999">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0"/>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1"/>
        <v>0</v>
      </c>
      <c r="AB2059" s="228" t="str">
        <f t="shared" si="292"/>
        <v/>
      </c>
    </row>
    <row r="2060" spans="1:28" s="227" customFormat="1" ht="20.399999999999999">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ca="1" si="290"/>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ca="1" si="291"/>
        <v>0</v>
      </c>
      <c r="AB2060" s="228" t="str">
        <f t="shared" si="292"/>
        <v/>
      </c>
    </row>
    <row r="2061" spans="1:28" s="227" customFormat="1" ht="20.399999999999999">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290"/>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291"/>
        <v>0</v>
      </c>
      <c r="AB2061" s="228" t="str">
        <f t="shared" si="292"/>
        <v/>
      </c>
    </row>
    <row r="2062" spans="1:28" s="227" customFormat="1" ht="20.399999999999999">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290"/>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291"/>
        <v>0</v>
      </c>
      <c r="AB2062" s="228" t="str">
        <f t="shared" si="292"/>
        <v/>
      </c>
    </row>
    <row r="2063" spans="1:28" s="227" customFormat="1" ht="20.399999999999999">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290"/>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291"/>
        <v>0</v>
      </c>
      <c r="AB2063" s="228" t="str">
        <f t="shared" si="292"/>
        <v/>
      </c>
    </row>
    <row r="2064" spans="1:28" s="227" customFormat="1" ht="20.399999999999999">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290"/>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291"/>
        <v>0</v>
      </c>
      <c r="AB2064" s="228" t="str">
        <f t="shared" si="292"/>
        <v/>
      </c>
    </row>
    <row r="2065" spans="1:28" s="227" customFormat="1" ht="20.399999999999999">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290"/>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291"/>
        <v>0</v>
      </c>
      <c r="AB2065" s="228" t="str">
        <f t="shared" si="292"/>
        <v/>
      </c>
    </row>
    <row r="2066" spans="1:28" s="227" customFormat="1" ht="20.399999999999999">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290"/>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291"/>
        <v>0</v>
      </c>
      <c r="AB2066" s="228" t="str">
        <f t="shared" si="292"/>
        <v/>
      </c>
    </row>
    <row r="2067" spans="1:28" s="227" customFormat="1" ht="20.399999999999999">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290"/>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291"/>
        <v>0</v>
      </c>
      <c r="AB2067" s="228" t="str">
        <f t="shared" si="292"/>
        <v/>
      </c>
    </row>
    <row r="2068" spans="1:28" s="227" customFormat="1" ht="20.399999999999999">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290"/>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291"/>
        <v>0</v>
      </c>
      <c r="AB2068" s="228" t="str">
        <f t="shared" si="292"/>
        <v/>
      </c>
    </row>
    <row r="2069" spans="1:28" s="227" customFormat="1" ht="20.399999999999999">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290"/>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291"/>
        <v>0</v>
      </c>
      <c r="AB2069" s="228" t="str">
        <f t="shared" si="292"/>
        <v/>
      </c>
    </row>
    <row r="2070" spans="1:28" s="227" customFormat="1" ht="20.399999999999999">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290"/>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291"/>
        <v>0</v>
      </c>
      <c r="AB2070" s="228" t="str">
        <f t="shared" si="292"/>
        <v/>
      </c>
    </row>
    <row r="2071" spans="1:28" s="227" customFormat="1" ht="20.399999999999999">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290"/>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291"/>
        <v>0</v>
      </c>
      <c r="AB2071" s="228" t="str">
        <f t="shared" si="292"/>
        <v/>
      </c>
    </row>
    <row r="2072" spans="1:28" s="227" customFormat="1" ht="20.399999999999999">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290"/>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291"/>
        <v>0</v>
      </c>
      <c r="AB2072" s="228" t="str">
        <f t="shared" si="292"/>
        <v/>
      </c>
    </row>
    <row r="2073" spans="1:28" s="227" customFormat="1" ht="20.399999999999999">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ca="1" si="290"/>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ca="1" si="291"/>
        <v>0</v>
      </c>
      <c r="AB2073" s="228" t="str">
        <f t="shared" si="292"/>
        <v/>
      </c>
    </row>
    <row r="2074" spans="1:28" s="227" customFormat="1" ht="20.399999999999999">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290"/>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291"/>
        <v>0</v>
      </c>
      <c r="AB2074" s="228" t="str">
        <f t="shared" si="292"/>
        <v/>
      </c>
    </row>
    <row r="2075" spans="1:28" s="227" customFormat="1" ht="20.399999999999999">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290"/>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291"/>
        <v>0</v>
      </c>
      <c r="AB2075" s="228" t="str">
        <f t="shared" si="292"/>
        <v/>
      </c>
    </row>
    <row r="2076" spans="1:28" s="227" customFormat="1" ht="20.399999999999999">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ref="S2076:S2106" ca="1" si="293">IF(B2076="","",IF(ISERROR(MATCH($E2076,CL,0)),"Unknown",INDIRECT("'C'!$A$"&amp;MATCH($E2076,CL,0)+1)))</f>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ref="X2076:X2106" ca="1" si="294">IF(AND(C2076="Smelter not listed",OR(LEN(D2076)=0,LEN(E2076)=0)),1,0)</f>
        <v>0</v>
      </c>
      <c r="AB2076" s="228" t="str">
        <f t="shared" ref="AB2076:AB2106" si="295">B2076&amp;C2076</f>
        <v/>
      </c>
    </row>
    <row r="2077" spans="1:28" s="227" customFormat="1" ht="20.399999999999999">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293"/>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294"/>
        <v>0</v>
      </c>
      <c r="AB2077" s="228" t="str">
        <f t="shared" si="295"/>
        <v/>
      </c>
    </row>
    <row r="2078" spans="1:28" s="227" customFormat="1" ht="20.399999999999999">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293"/>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294"/>
        <v>0</v>
      </c>
      <c r="AB2078" s="228" t="str">
        <f t="shared" si="295"/>
        <v/>
      </c>
    </row>
    <row r="2079" spans="1:28" s="227" customFormat="1" ht="20.399999999999999">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293"/>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294"/>
        <v>0</v>
      </c>
      <c r="AB2079" s="228" t="str">
        <f t="shared" si="295"/>
        <v/>
      </c>
    </row>
    <row r="2080" spans="1:28" s="227" customFormat="1" ht="20.399999999999999">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293"/>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294"/>
        <v>0</v>
      </c>
      <c r="AB2080" s="228" t="str">
        <f t="shared" si="295"/>
        <v/>
      </c>
    </row>
    <row r="2081" spans="1:28" s="227" customFormat="1" ht="20.399999999999999">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293"/>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294"/>
        <v>0</v>
      </c>
      <c r="AB2081" s="228" t="str">
        <f t="shared" si="295"/>
        <v/>
      </c>
    </row>
    <row r="2082" spans="1:28" s="227" customFormat="1" ht="20.399999999999999">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293"/>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294"/>
        <v>0</v>
      </c>
      <c r="AB2082" s="228" t="str">
        <f t="shared" si="295"/>
        <v/>
      </c>
    </row>
    <row r="2083" spans="1:28" s="227" customFormat="1" ht="20.399999999999999">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293"/>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294"/>
        <v>0</v>
      </c>
      <c r="AB2083" s="228" t="str">
        <f t="shared" si="295"/>
        <v/>
      </c>
    </row>
    <row r="2084" spans="1:28" s="227" customFormat="1" ht="20.399999999999999">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293"/>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294"/>
        <v>0</v>
      </c>
      <c r="AB2084" s="228" t="str">
        <f t="shared" si="295"/>
        <v/>
      </c>
    </row>
    <row r="2085" spans="1:28" s="227" customFormat="1" ht="20.399999999999999">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293"/>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294"/>
        <v>0</v>
      </c>
      <c r="AB2085" s="228" t="str">
        <f t="shared" si="295"/>
        <v/>
      </c>
    </row>
    <row r="2086" spans="1:28" s="227" customFormat="1" ht="20.399999999999999">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293"/>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294"/>
        <v>0</v>
      </c>
      <c r="AB2086" s="228" t="str">
        <f t="shared" si="295"/>
        <v/>
      </c>
    </row>
    <row r="2087" spans="1:28" s="227" customFormat="1" ht="20.399999999999999">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ca="1" si="293"/>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ca="1" si="294"/>
        <v>0</v>
      </c>
      <c r="AB2087" s="228" t="str">
        <f t="shared" si="295"/>
        <v/>
      </c>
    </row>
    <row r="2088" spans="1:28" s="227" customFormat="1" ht="20.399999999999999">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ca="1" si="293"/>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ca="1" si="294"/>
        <v>0</v>
      </c>
      <c r="AB2088" s="228" t="str">
        <f t="shared" si="295"/>
        <v/>
      </c>
    </row>
    <row r="2089" spans="1:28" s="227" customFormat="1" ht="20.399999999999999">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293"/>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294"/>
        <v>0</v>
      </c>
      <c r="AB2089" s="228" t="str">
        <f t="shared" si="295"/>
        <v/>
      </c>
    </row>
    <row r="2090" spans="1:28" s="227" customFormat="1" ht="20.399999999999999">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293"/>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294"/>
        <v>0</v>
      </c>
      <c r="AB2090" s="228" t="str">
        <f t="shared" si="295"/>
        <v/>
      </c>
    </row>
    <row r="2091" spans="1:28" s="227" customFormat="1" ht="20.399999999999999">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ca="1" si="293"/>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ca="1" si="294"/>
        <v>0</v>
      </c>
      <c r="AB2091" s="228" t="str">
        <f t="shared" si="295"/>
        <v/>
      </c>
    </row>
    <row r="2092" spans="1:28" s="227" customFormat="1" ht="20.399999999999999">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ca="1" si="293"/>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ca="1" si="294"/>
        <v>0</v>
      </c>
      <c r="AB2092" s="228" t="str">
        <f t="shared" si="295"/>
        <v/>
      </c>
    </row>
    <row r="2093" spans="1:28" s="227" customFormat="1" ht="20.399999999999999">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293"/>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294"/>
        <v>0</v>
      </c>
      <c r="AB2093" s="228" t="str">
        <f t="shared" si="295"/>
        <v/>
      </c>
    </row>
    <row r="2094" spans="1:28" s="227" customFormat="1" ht="20.399999999999999">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293"/>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294"/>
        <v>0</v>
      </c>
      <c r="AB2094" s="228" t="str">
        <f t="shared" si="295"/>
        <v/>
      </c>
    </row>
    <row r="2095" spans="1:28" s="227" customFormat="1" ht="20.399999999999999">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293"/>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294"/>
        <v>0</v>
      </c>
      <c r="AB2095" s="228" t="str">
        <f t="shared" si="295"/>
        <v/>
      </c>
    </row>
    <row r="2096" spans="1:28" s="227" customFormat="1" ht="20.399999999999999">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293"/>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294"/>
        <v>0</v>
      </c>
      <c r="AB2096" s="228" t="str">
        <f t="shared" si="295"/>
        <v/>
      </c>
    </row>
    <row r="2097" spans="1:28" s="227" customFormat="1" ht="20.399999999999999">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293"/>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294"/>
        <v>0</v>
      </c>
      <c r="AB2097" s="228" t="str">
        <f t="shared" si="295"/>
        <v/>
      </c>
    </row>
    <row r="2098" spans="1:28" s="227" customFormat="1" ht="20.399999999999999">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293"/>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294"/>
        <v>0</v>
      </c>
      <c r="AB2098" s="228" t="str">
        <f t="shared" si="295"/>
        <v/>
      </c>
    </row>
    <row r="2099" spans="1:28" s="227" customFormat="1" ht="20.399999999999999">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293"/>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294"/>
        <v>0</v>
      </c>
      <c r="AB2099" s="228" t="str">
        <f t="shared" si="295"/>
        <v/>
      </c>
    </row>
    <row r="2100" spans="1:28" s="227" customFormat="1" ht="20.399999999999999">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293"/>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294"/>
        <v>0</v>
      </c>
      <c r="AB2100" s="228" t="str">
        <f t="shared" si="295"/>
        <v/>
      </c>
    </row>
    <row r="2101" spans="1:28" s="227" customFormat="1" ht="20.399999999999999">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293"/>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294"/>
        <v>0</v>
      </c>
      <c r="AB2101" s="228" t="str">
        <f t="shared" si="295"/>
        <v/>
      </c>
    </row>
    <row r="2102" spans="1:28" s="227" customFormat="1" ht="20.399999999999999">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293"/>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294"/>
        <v>0</v>
      </c>
      <c r="AB2102" s="228" t="str">
        <f t="shared" si="295"/>
        <v/>
      </c>
    </row>
    <row r="2103" spans="1:28" s="227" customFormat="1" ht="20.399999999999999">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293"/>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294"/>
        <v>0</v>
      </c>
      <c r="AB2103" s="228" t="str">
        <f t="shared" si="295"/>
        <v/>
      </c>
    </row>
    <row r="2104" spans="1:28" s="227" customFormat="1" ht="20.399999999999999">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ca="1" si="293"/>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ca="1" si="294"/>
        <v>0</v>
      </c>
      <c r="AB2104" s="228" t="str">
        <f t="shared" si="295"/>
        <v/>
      </c>
    </row>
    <row r="2105" spans="1:28" s="227" customFormat="1" ht="20.399999999999999">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ca="1" si="293"/>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ca="1" si="294"/>
        <v>0</v>
      </c>
      <c r="AB2105" s="228" t="str">
        <f t="shared" si="295"/>
        <v/>
      </c>
    </row>
    <row r="2106" spans="1:28" s="227" customFormat="1" ht="20.399999999999999">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293"/>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294"/>
        <v>0</v>
      </c>
      <c r="AB2106" s="228" t="str">
        <f t="shared" si="295"/>
        <v/>
      </c>
    </row>
    <row r="2107" spans="1:28" s="227" customFormat="1" ht="20.399999999999999">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ref="S2107" ca="1" si="296">IF(B2107="","",IF(ISERROR(MATCH($E2107,CL,0)),"Unknown",INDIRECT("'C'!$A$"&amp;MATCH($E2107,CL,0)+1)))</f>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ref="X2107" ca="1" si="297">IF(AND(C2107="Smelter not listed",OR(LEN(D2107)=0,LEN(E2107)=0)),1,0)</f>
        <v>0</v>
      </c>
      <c r="AB2107" s="228" t="str">
        <f t="shared" ref="AB2107" si="298">B2107&amp;C2107</f>
        <v/>
      </c>
    </row>
    <row r="2108" spans="1:28" s="227" customFormat="1" ht="20.399999999999999">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ref="S2108:S2139" ca="1" si="299">IF(B2108="","",IF(ISERROR(MATCH($E2108,CL,0)),"Unknown",INDIRECT("'C'!$A$"&amp;MATCH($E2108,CL,0)+1)))</f>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ref="X2108:X2139" ca="1" si="300">IF(AND(C2108="Smelter not listed",OR(LEN(D2108)=0,LEN(E2108)=0)),1,0)</f>
        <v>0</v>
      </c>
      <c r="AB2108" s="228" t="str">
        <f t="shared" ref="AB2108:AB2139" si="301">B2108&amp;C2108</f>
        <v/>
      </c>
    </row>
    <row r="2109" spans="1:28" s="227" customFormat="1" ht="20.399999999999999">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299"/>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0"/>
        <v>0</v>
      </c>
      <c r="AB2109" s="228" t="str">
        <f t="shared" si="301"/>
        <v/>
      </c>
    </row>
    <row r="2110" spans="1:28" s="227" customFormat="1" ht="20.399999999999999">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299"/>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0"/>
        <v>0</v>
      </c>
      <c r="AB2110" s="228" t="str">
        <f t="shared" si="301"/>
        <v/>
      </c>
    </row>
    <row r="2111" spans="1:28" s="227" customFormat="1" ht="20.399999999999999">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299"/>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0"/>
        <v>0</v>
      </c>
      <c r="AB2111" s="228" t="str">
        <f t="shared" si="301"/>
        <v/>
      </c>
    </row>
    <row r="2112" spans="1:28" s="227" customFormat="1" ht="20.399999999999999">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299"/>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0"/>
        <v>0</v>
      </c>
      <c r="AB2112" s="228" t="str">
        <f t="shared" si="301"/>
        <v/>
      </c>
    </row>
    <row r="2113" spans="1:28" s="227" customFormat="1" ht="20.399999999999999">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299"/>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0"/>
        <v>0</v>
      </c>
      <c r="AB2113" s="228" t="str">
        <f t="shared" si="301"/>
        <v/>
      </c>
    </row>
    <row r="2114" spans="1:28" s="227" customFormat="1" ht="20.399999999999999">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299"/>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0"/>
        <v>0</v>
      </c>
      <c r="AB2114" s="228" t="str">
        <f t="shared" si="301"/>
        <v/>
      </c>
    </row>
    <row r="2115" spans="1:28" s="227" customFormat="1" ht="20.399999999999999">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299"/>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0"/>
        <v>0</v>
      </c>
      <c r="AB2115" s="228" t="str">
        <f t="shared" si="301"/>
        <v/>
      </c>
    </row>
    <row r="2116" spans="1:28" s="227" customFormat="1" ht="20.399999999999999">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299"/>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0"/>
        <v>0</v>
      </c>
      <c r="AB2116" s="228" t="str">
        <f t="shared" si="301"/>
        <v/>
      </c>
    </row>
    <row r="2117" spans="1:28" s="227" customFormat="1" ht="20.399999999999999">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299"/>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0"/>
        <v>0</v>
      </c>
      <c r="AB2117" s="228" t="str">
        <f t="shared" si="301"/>
        <v/>
      </c>
    </row>
    <row r="2118" spans="1:28" s="227" customFormat="1" ht="20.399999999999999">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299"/>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0"/>
        <v>0</v>
      </c>
      <c r="AB2118" s="228" t="str">
        <f t="shared" si="301"/>
        <v/>
      </c>
    </row>
    <row r="2119" spans="1:28" s="227" customFormat="1" ht="20.399999999999999">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299"/>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0"/>
        <v>0</v>
      </c>
      <c r="AB2119" s="228" t="str">
        <f t="shared" si="301"/>
        <v/>
      </c>
    </row>
    <row r="2120" spans="1:28" s="227" customFormat="1" ht="20.399999999999999">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ca="1" si="299"/>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ca="1" si="300"/>
        <v>0</v>
      </c>
      <c r="AB2120" s="228" t="str">
        <f t="shared" si="301"/>
        <v/>
      </c>
    </row>
    <row r="2121" spans="1:28" s="227" customFormat="1" ht="20.399999999999999">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299"/>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0"/>
        <v>0</v>
      </c>
      <c r="AB2121" s="228" t="str">
        <f t="shared" si="301"/>
        <v/>
      </c>
    </row>
    <row r="2122" spans="1:28" s="227" customFormat="1" ht="20.399999999999999">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299"/>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0"/>
        <v>0</v>
      </c>
      <c r="AB2122" s="228" t="str">
        <f t="shared" si="301"/>
        <v/>
      </c>
    </row>
    <row r="2123" spans="1:28" s="227" customFormat="1" ht="20.399999999999999">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299"/>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0"/>
        <v>0</v>
      </c>
      <c r="AB2123" s="228" t="str">
        <f t="shared" si="301"/>
        <v/>
      </c>
    </row>
    <row r="2124" spans="1:28" s="227" customFormat="1" ht="20.399999999999999">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ca="1" si="299"/>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ca="1" si="300"/>
        <v>0</v>
      </c>
      <c r="AB2124" s="228" t="str">
        <f t="shared" si="301"/>
        <v/>
      </c>
    </row>
    <row r="2125" spans="1:28" s="227" customFormat="1" ht="20.399999999999999">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299"/>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00"/>
        <v>0</v>
      </c>
      <c r="AB2125" s="228" t="str">
        <f t="shared" si="301"/>
        <v/>
      </c>
    </row>
    <row r="2126" spans="1:28" s="227" customFormat="1" ht="20.399999999999999">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299"/>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00"/>
        <v>0</v>
      </c>
      <c r="AB2126" s="228" t="str">
        <f t="shared" si="301"/>
        <v/>
      </c>
    </row>
    <row r="2127" spans="1:28" s="227" customFormat="1" ht="20.399999999999999">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299"/>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00"/>
        <v>0</v>
      </c>
      <c r="AB2127" s="228" t="str">
        <f t="shared" si="301"/>
        <v/>
      </c>
    </row>
    <row r="2128" spans="1:28" s="227" customFormat="1" ht="20.399999999999999">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299"/>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00"/>
        <v>0</v>
      </c>
      <c r="AB2128" s="228" t="str">
        <f t="shared" si="301"/>
        <v/>
      </c>
    </row>
    <row r="2129" spans="1:28" s="227" customFormat="1" ht="20.399999999999999">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299"/>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00"/>
        <v>0</v>
      </c>
      <c r="AB2129" s="228" t="str">
        <f t="shared" si="301"/>
        <v/>
      </c>
    </row>
    <row r="2130" spans="1:28" s="227" customFormat="1" ht="20.399999999999999">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299"/>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00"/>
        <v>0</v>
      </c>
      <c r="AB2130" s="228" t="str">
        <f t="shared" si="301"/>
        <v/>
      </c>
    </row>
    <row r="2131" spans="1:28" s="227" customFormat="1" ht="20.399999999999999">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299"/>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00"/>
        <v>0</v>
      </c>
      <c r="AB2131" s="228" t="str">
        <f t="shared" si="301"/>
        <v/>
      </c>
    </row>
    <row r="2132" spans="1:28" s="227" customFormat="1" ht="20.399999999999999">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299"/>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00"/>
        <v>0</v>
      </c>
      <c r="AB2132" s="228" t="str">
        <f t="shared" si="301"/>
        <v/>
      </c>
    </row>
    <row r="2133" spans="1:28" s="227" customFormat="1" ht="20.399999999999999">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299"/>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00"/>
        <v>0</v>
      </c>
      <c r="AB2133" s="228" t="str">
        <f t="shared" si="301"/>
        <v/>
      </c>
    </row>
    <row r="2134" spans="1:28" s="227" customFormat="1" ht="20.399999999999999">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299"/>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00"/>
        <v>0</v>
      </c>
      <c r="AB2134" s="228" t="str">
        <f t="shared" si="301"/>
        <v/>
      </c>
    </row>
    <row r="2135" spans="1:28" s="227" customFormat="1" ht="20.399999999999999">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299"/>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00"/>
        <v>0</v>
      </c>
      <c r="AB2135" s="228" t="str">
        <f t="shared" si="301"/>
        <v/>
      </c>
    </row>
    <row r="2136" spans="1:28" s="227" customFormat="1" ht="20.399999999999999">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299"/>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00"/>
        <v>0</v>
      </c>
      <c r="AB2136" s="228" t="str">
        <f t="shared" si="301"/>
        <v/>
      </c>
    </row>
    <row r="2137" spans="1:28" s="227" customFormat="1" ht="20.399999999999999">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ca="1" si="299"/>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ca="1" si="300"/>
        <v>0</v>
      </c>
      <c r="AB2137" s="228" t="str">
        <f t="shared" si="301"/>
        <v/>
      </c>
    </row>
    <row r="2138" spans="1:28" s="227" customFormat="1" ht="20.399999999999999">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299"/>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00"/>
        <v>0</v>
      </c>
      <c r="AB2138" s="228" t="str">
        <f t="shared" si="301"/>
        <v/>
      </c>
    </row>
    <row r="2139" spans="1:28" s="227" customFormat="1" ht="20.399999999999999">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299"/>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00"/>
        <v>0</v>
      </c>
      <c r="AB2139" s="228" t="str">
        <f t="shared" si="301"/>
        <v/>
      </c>
    </row>
    <row r="2140" spans="1:28" s="227" customFormat="1" ht="20.399999999999999">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ref="S2140:S2170" ca="1" si="302">IF(B2140="","",IF(ISERROR(MATCH($E2140,CL,0)),"Unknown",INDIRECT("'C'!$A$"&amp;MATCH($E2140,CL,0)+1)))</f>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ref="X2140:X2170" ca="1" si="303">IF(AND(C2140="Smelter not listed",OR(LEN(D2140)=0,LEN(E2140)=0)),1,0)</f>
        <v>0</v>
      </c>
      <c r="AB2140" s="228" t="str">
        <f t="shared" ref="AB2140:AB2170" si="304">B2140&amp;C2140</f>
        <v/>
      </c>
    </row>
    <row r="2141" spans="1:28" s="227" customFormat="1" ht="20.399999999999999">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2"/>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03"/>
        <v>0</v>
      </c>
      <c r="AB2141" s="228" t="str">
        <f t="shared" si="304"/>
        <v/>
      </c>
    </row>
    <row r="2142" spans="1:28" s="227" customFormat="1" ht="20.399999999999999">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2"/>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03"/>
        <v>0</v>
      </c>
      <c r="AB2142" s="228" t="str">
        <f t="shared" si="304"/>
        <v/>
      </c>
    </row>
    <row r="2143" spans="1:28" s="227" customFormat="1" ht="20.399999999999999">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2"/>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03"/>
        <v>0</v>
      </c>
      <c r="AB2143" s="228" t="str">
        <f t="shared" si="304"/>
        <v/>
      </c>
    </row>
    <row r="2144" spans="1:28" s="227" customFormat="1" ht="20.399999999999999">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2"/>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03"/>
        <v>0</v>
      </c>
      <c r="AB2144" s="228" t="str">
        <f t="shared" si="304"/>
        <v/>
      </c>
    </row>
    <row r="2145" spans="1:28" s="227" customFormat="1" ht="20.399999999999999">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2"/>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03"/>
        <v>0</v>
      </c>
      <c r="AB2145" s="228" t="str">
        <f t="shared" si="304"/>
        <v/>
      </c>
    </row>
    <row r="2146" spans="1:28" s="227" customFormat="1" ht="20.399999999999999">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2"/>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03"/>
        <v>0</v>
      </c>
      <c r="AB2146" s="228" t="str">
        <f t="shared" si="304"/>
        <v/>
      </c>
    </row>
    <row r="2147" spans="1:28" s="227" customFormat="1" ht="20.399999999999999">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2"/>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03"/>
        <v>0</v>
      </c>
      <c r="AB2147" s="228" t="str">
        <f t="shared" si="304"/>
        <v/>
      </c>
    </row>
    <row r="2148" spans="1:28" s="227" customFormat="1" ht="20.399999999999999">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2"/>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03"/>
        <v>0</v>
      </c>
      <c r="AB2148" s="228" t="str">
        <f t="shared" si="304"/>
        <v/>
      </c>
    </row>
    <row r="2149" spans="1:28" s="227" customFormat="1" ht="20.399999999999999">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2"/>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03"/>
        <v>0</v>
      </c>
      <c r="AB2149" s="228" t="str">
        <f t="shared" si="304"/>
        <v/>
      </c>
    </row>
    <row r="2150" spans="1:28" s="227" customFormat="1" ht="20.399999999999999">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2"/>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03"/>
        <v>0</v>
      </c>
      <c r="AB2150" s="228" t="str">
        <f t="shared" si="304"/>
        <v/>
      </c>
    </row>
    <row r="2151" spans="1:28" s="227" customFormat="1" ht="20.399999999999999">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ca="1" si="302"/>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ca="1" si="303"/>
        <v>0</v>
      </c>
      <c r="AB2151" s="228" t="str">
        <f t="shared" si="304"/>
        <v/>
      </c>
    </row>
    <row r="2152" spans="1:28" s="227" customFormat="1" ht="20.399999999999999">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ca="1" si="302"/>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ca="1" si="303"/>
        <v>0</v>
      </c>
      <c r="AB2152" s="228" t="str">
        <f t="shared" si="304"/>
        <v/>
      </c>
    </row>
    <row r="2153" spans="1:28" s="227" customFormat="1" ht="20.399999999999999">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2"/>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03"/>
        <v>0</v>
      </c>
      <c r="AB2153" s="228" t="str">
        <f t="shared" si="304"/>
        <v/>
      </c>
    </row>
    <row r="2154" spans="1:28" s="227" customFormat="1" ht="20.399999999999999">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2"/>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03"/>
        <v>0</v>
      </c>
      <c r="AB2154" s="228" t="str">
        <f t="shared" si="304"/>
        <v/>
      </c>
    </row>
    <row r="2155" spans="1:28" s="227" customFormat="1" ht="20.399999999999999">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ca="1" si="302"/>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ca="1" si="303"/>
        <v>0</v>
      </c>
      <c r="AB2155" s="228" t="str">
        <f t="shared" si="304"/>
        <v/>
      </c>
    </row>
    <row r="2156" spans="1:28" s="227" customFormat="1" ht="20.399999999999999">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ca="1" si="302"/>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ca="1" si="303"/>
        <v>0</v>
      </c>
      <c r="AB2156" s="228" t="str">
        <f t="shared" si="304"/>
        <v/>
      </c>
    </row>
    <row r="2157" spans="1:28" s="227" customFormat="1" ht="20.399999999999999">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02"/>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03"/>
        <v>0</v>
      </c>
      <c r="AB2157" s="228" t="str">
        <f t="shared" si="304"/>
        <v/>
      </c>
    </row>
    <row r="2158" spans="1:28" s="227" customFormat="1" ht="20.399999999999999">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02"/>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03"/>
        <v>0</v>
      </c>
      <c r="AB2158" s="228" t="str">
        <f t="shared" si="304"/>
        <v/>
      </c>
    </row>
    <row r="2159" spans="1:28" s="227" customFormat="1" ht="20.399999999999999">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02"/>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03"/>
        <v>0</v>
      </c>
      <c r="AB2159" s="228" t="str">
        <f t="shared" si="304"/>
        <v/>
      </c>
    </row>
    <row r="2160" spans="1:28" s="227" customFormat="1" ht="20.399999999999999">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02"/>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03"/>
        <v>0</v>
      </c>
      <c r="AB2160" s="228" t="str">
        <f t="shared" si="304"/>
        <v/>
      </c>
    </row>
    <row r="2161" spans="1:28" s="227" customFormat="1" ht="20.399999999999999">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02"/>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03"/>
        <v>0</v>
      </c>
      <c r="AB2161" s="228" t="str">
        <f t="shared" si="304"/>
        <v/>
      </c>
    </row>
    <row r="2162" spans="1:28" s="227" customFormat="1" ht="20.399999999999999">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02"/>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03"/>
        <v>0</v>
      </c>
      <c r="AB2162" s="228" t="str">
        <f t="shared" si="304"/>
        <v/>
      </c>
    </row>
    <row r="2163" spans="1:28" s="227" customFormat="1" ht="20.399999999999999">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02"/>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03"/>
        <v>0</v>
      </c>
      <c r="AB2163" s="228" t="str">
        <f t="shared" si="304"/>
        <v/>
      </c>
    </row>
    <row r="2164" spans="1:28" s="227" customFormat="1" ht="20.399999999999999">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02"/>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03"/>
        <v>0</v>
      </c>
      <c r="AB2164" s="228" t="str">
        <f t="shared" si="304"/>
        <v/>
      </c>
    </row>
    <row r="2165" spans="1:28" s="227" customFormat="1" ht="20.399999999999999">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02"/>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03"/>
        <v>0</v>
      </c>
      <c r="AB2165" s="228" t="str">
        <f t="shared" si="304"/>
        <v/>
      </c>
    </row>
    <row r="2166" spans="1:28" s="227" customFormat="1" ht="20.399999999999999">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02"/>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03"/>
        <v>0</v>
      </c>
      <c r="AB2166" s="228" t="str">
        <f t="shared" si="304"/>
        <v/>
      </c>
    </row>
    <row r="2167" spans="1:28" s="227" customFormat="1" ht="20.399999999999999">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02"/>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03"/>
        <v>0</v>
      </c>
      <c r="AB2167" s="228" t="str">
        <f t="shared" si="304"/>
        <v/>
      </c>
    </row>
    <row r="2168" spans="1:28" s="227" customFormat="1" ht="20.399999999999999">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ca="1" si="302"/>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ca="1" si="303"/>
        <v>0</v>
      </c>
      <c r="AB2168" s="228" t="str">
        <f t="shared" si="304"/>
        <v/>
      </c>
    </row>
    <row r="2169" spans="1:28" s="227" customFormat="1" ht="20.399999999999999">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ca="1" si="302"/>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ca="1" si="303"/>
        <v>0</v>
      </c>
      <c r="AB2169" s="228" t="str">
        <f t="shared" si="304"/>
        <v/>
      </c>
    </row>
    <row r="2170" spans="1:28" s="227" customFormat="1" ht="20.399999999999999">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02"/>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03"/>
        <v>0</v>
      </c>
      <c r="AB2170" s="228" t="str">
        <f t="shared" si="304"/>
        <v/>
      </c>
    </row>
    <row r="2171" spans="1:28" s="227" customFormat="1" ht="20.399999999999999">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ref="S2171" ca="1" si="305">IF(B2171="","",IF(ISERROR(MATCH($E2171,CL,0)),"Unknown",INDIRECT("'C'!$A$"&amp;MATCH($E2171,CL,0)+1)))</f>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ref="X2171" ca="1" si="306">IF(AND(C2171="Smelter not listed",OR(LEN(D2171)=0,LEN(E2171)=0)),1,0)</f>
        <v>0</v>
      </c>
      <c r="AB2171" s="228" t="str">
        <f t="shared" ref="AB2171" si="307">B2171&amp;C2171</f>
        <v/>
      </c>
    </row>
    <row r="2172" spans="1:28" s="227" customFormat="1" ht="20.399999999999999">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ref="S2172:S2203" ca="1" si="308">IF(B2172="","",IF(ISERROR(MATCH($E2172,CL,0)),"Unknown",INDIRECT("'C'!$A$"&amp;MATCH($E2172,CL,0)+1)))</f>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ref="X2172:X2203" ca="1" si="309">IF(AND(C2172="Smelter not listed",OR(LEN(D2172)=0,LEN(E2172)=0)),1,0)</f>
        <v>0</v>
      </c>
      <c r="AB2172" s="228" t="str">
        <f t="shared" ref="AB2172:AB2203" si="310">B2172&amp;C2172</f>
        <v/>
      </c>
    </row>
    <row r="2173" spans="1:28" s="227" customFormat="1" ht="20.399999999999999">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08"/>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09"/>
        <v>0</v>
      </c>
      <c r="AB2173" s="228" t="str">
        <f t="shared" si="310"/>
        <v/>
      </c>
    </row>
    <row r="2174" spans="1:28" s="227" customFormat="1" ht="20.399999999999999">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08"/>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09"/>
        <v>0</v>
      </c>
      <c r="AB2174" s="228" t="str">
        <f t="shared" si="310"/>
        <v/>
      </c>
    </row>
    <row r="2175" spans="1:28" s="227" customFormat="1" ht="20.399999999999999">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08"/>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09"/>
        <v>0</v>
      </c>
      <c r="AB2175" s="228" t="str">
        <f t="shared" si="310"/>
        <v/>
      </c>
    </row>
    <row r="2176" spans="1:28" s="227" customFormat="1" ht="20.399999999999999">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08"/>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09"/>
        <v>0</v>
      </c>
      <c r="AB2176" s="228" t="str">
        <f t="shared" si="310"/>
        <v/>
      </c>
    </row>
    <row r="2177" spans="1:28" s="227" customFormat="1" ht="20.399999999999999">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08"/>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09"/>
        <v>0</v>
      </c>
      <c r="AB2177" s="228" t="str">
        <f t="shared" si="310"/>
        <v/>
      </c>
    </row>
    <row r="2178" spans="1:28" s="227" customFormat="1" ht="20.399999999999999">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08"/>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09"/>
        <v>0</v>
      </c>
      <c r="AB2178" s="228" t="str">
        <f t="shared" si="310"/>
        <v/>
      </c>
    </row>
    <row r="2179" spans="1:28" s="227" customFormat="1" ht="20.399999999999999">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08"/>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09"/>
        <v>0</v>
      </c>
      <c r="AB2179" s="228" t="str">
        <f t="shared" si="310"/>
        <v/>
      </c>
    </row>
    <row r="2180" spans="1:28" s="227" customFormat="1" ht="20.399999999999999">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08"/>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09"/>
        <v>0</v>
      </c>
      <c r="AB2180" s="228" t="str">
        <f t="shared" si="310"/>
        <v/>
      </c>
    </row>
    <row r="2181" spans="1:28" s="227" customFormat="1" ht="20.399999999999999">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08"/>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09"/>
        <v>0</v>
      </c>
      <c r="AB2181" s="228" t="str">
        <f t="shared" si="310"/>
        <v/>
      </c>
    </row>
    <row r="2182" spans="1:28" s="227" customFormat="1" ht="20.399999999999999">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08"/>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09"/>
        <v>0</v>
      </c>
      <c r="AB2182" s="228" t="str">
        <f t="shared" si="310"/>
        <v/>
      </c>
    </row>
    <row r="2183" spans="1:28" s="227" customFormat="1" ht="20.399999999999999">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08"/>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09"/>
        <v>0</v>
      </c>
      <c r="AB2183" s="228" t="str">
        <f t="shared" si="310"/>
        <v/>
      </c>
    </row>
    <row r="2184" spans="1:28" s="227" customFormat="1" ht="20.399999999999999">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ca="1" si="308"/>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ca="1" si="309"/>
        <v>0</v>
      </c>
      <c r="AB2184" s="228" t="str">
        <f t="shared" si="310"/>
        <v/>
      </c>
    </row>
    <row r="2185" spans="1:28" s="227" customFormat="1" ht="20.399999999999999">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08"/>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09"/>
        <v>0</v>
      </c>
      <c r="AB2185" s="228" t="str">
        <f t="shared" si="310"/>
        <v/>
      </c>
    </row>
    <row r="2186" spans="1:28" s="227" customFormat="1" ht="20.399999999999999">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08"/>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09"/>
        <v>0</v>
      </c>
      <c r="AB2186" s="228" t="str">
        <f t="shared" si="310"/>
        <v/>
      </c>
    </row>
    <row r="2187" spans="1:28" s="227" customFormat="1" ht="20.399999999999999">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08"/>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09"/>
        <v>0</v>
      </c>
      <c r="AB2187" s="228" t="str">
        <f t="shared" si="310"/>
        <v/>
      </c>
    </row>
    <row r="2188" spans="1:28" s="227" customFormat="1" ht="20.399999999999999">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ca="1" si="308"/>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ca="1" si="309"/>
        <v>0</v>
      </c>
      <c r="AB2188" s="228" t="str">
        <f t="shared" si="310"/>
        <v/>
      </c>
    </row>
    <row r="2189" spans="1:28" s="227" customFormat="1" ht="20.399999999999999">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08"/>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09"/>
        <v>0</v>
      </c>
      <c r="AB2189" s="228" t="str">
        <f t="shared" si="310"/>
        <v/>
      </c>
    </row>
    <row r="2190" spans="1:28" s="227" customFormat="1" ht="20.399999999999999">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08"/>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09"/>
        <v>0</v>
      </c>
      <c r="AB2190" s="228" t="str">
        <f t="shared" si="310"/>
        <v/>
      </c>
    </row>
    <row r="2191" spans="1:28" s="227" customFormat="1" ht="20.399999999999999">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08"/>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09"/>
        <v>0</v>
      </c>
      <c r="AB2191" s="228" t="str">
        <f t="shared" si="310"/>
        <v/>
      </c>
    </row>
    <row r="2192" spans="1:28" s="227" customFormat="1" ht="20.399999999999999">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08"/>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09"/>
        <v>0</v>
      </c>
      <c r="AB2192" s="228" t="str">
        <f t="shared" si="310"/>
        <v/>
      </c>
    </row>
    <row r="2193" spans="1:28" s="227" customFormat="1" ht="20.399999999999999">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08"/>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09"/>
        <v>0</v>
      </c>
      <c r="AB2193" s="228" t="str">
        <f t="shared" si="310"/>
        <v/>
      </c>
    </row>
    <row r="2194" spans="1:28" s="227" customFormat="1" ht="20.399999999999999">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08"/>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09"/>
        <v>0</v>
      </c>
      <c r="AB2194" s="228" t="str">
        <f t="shared" si="310"/>
        <v/>
      </c>
    </row>
    <row r="2195" spans="1:28" s="227" customFormat="1" ht="20.399999999999999">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08"/>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09"/>
        <v>0</v>
      </c>
      <c r="AB2195" s="228" t="str">
        <f t="shared" si="310"/>
        <v/>
      </c>
    </row>
    <row r="2196" spans="1:28" s="227" customFormat="1" ht="20.399999999999999">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08"/>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09"/>
        <v>0</v>
      </c>
      <c r="AB2196" s="228" t="str">
        <f t="shared" si="310"/>
        <v/>
      </c>
    </row>
    <row r="2197" spans="1:28" s="227" customFormat="1" ht="20.399999999999999">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08"/>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09"/>
        <v>0</v>
      </c>
      <c r="AB2197" s="228" t="str">
        <f t="shared" si="310"/>
        <v/>
      </c>
    </row>
    <row r="2198" spans="1:28" s="227" customFormat="1" ht="20.399999999999999">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08"/>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09"/>
        <v>0</v>
      </c>
      <c r="AB2198" s="228" t="str">
        <f t="shared" si="310"/>
        <v/>
      </c>
    </row>
    <row r="2199" spans="1:28" s="227" customFormat="1" ht="20.399999999999999">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08"/>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09"/>
        <v>0</v>
      </c>
      <c r="AB2199" s="228" t="str">
        <f t="shared" si="310"/>
        <v/>
      </c>
    </row>
    <row r="2200" spans="1:28" s="227" customFormat="1" ht="20.399999999999999">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08"/>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09"/>
        <v>0</v>
      </c>
      <c r="AB2200" s="228" t="str">
        <f t="shared" si="310"/>
        <v/>
      </c>
    </row>
    <row r="2201" spans="1:28" s="227" customFormat="1" ht="20.399999999999999">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ca="1" si="308"/>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ca="1" si="309"/>
        <v>0</v>
      </c>
      <c r="AB2201" s="228" t="str">
        <f t="shared" si="310"/>
        <v/>
      </c>
    </row>
    <row r="2202" spans="1:28" s="227" customFormat="1" ht="20.399999999999999">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08"/>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09"/>
        <v>0</v>
      </c>
      <c r="AB2202" s="228" t="str">
        <f t="shared" si="310"/>
        <v/>
      </c>
    </row>
    <row r="2203" spans="1:28" s="227" customFormat="1" ht="20.399999999999999">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08"/>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09"/>
        <v>0</v>
      </c>
      <c r="AB2203" s="228" t="str">
        <f t="shared" si="310"/>
        <v/>
      </c>
    </row>
    <row r="2204" spans="1:28" s="227" customFormat="1" ht="20.399999999999999">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ref="S2204:S2234" ca="1" si="311">IF(B2204="","",IF(ISERROR(MATCH($E2204,CL,0)),"Unknown",INDIRECT("'C'!$A$"&amp;MATCH($E2204,CL,0)+1)))</f>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ref="X2204:X2234" ca="1" si="312">IF(AND(C2204="Smelter not listed",OR(LEN(D2204)=0,LEN(E2204)=0)),1,0)</f>
        <v>0</v>
      </c>
      <c r="AB2204" s="228" t="str">
        <f t="shared" ref="AB2204:AB2234" si="313">B2204&amp;C2204</f>
        <v/>
      </c>
    </row>
    <row r="2205" spans="1:28" s="227" customFormat="1" ht="20.399999999999999">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1"/>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2"/>
        <v>0</v>
      </c>
      <c r="AB2205" s="228" t="str">
        <f t="shared" si="313"/>
        <v/>
      </c>
    </row>
    <row r="2206" spans="1:28" s="227" customFormat="1" ht="20.399999999999999">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1"/>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2"/>
        <v>0</v>
      </c>
      <c r="AB2206" s="228" t="str">
        <f t="shared" si="313"/>
        <v/>
      </c>
    </row>
    <row r="2207" spans="1:28" s="227" customFormat="1" ht="20.399999999999999">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1"/>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2"/>
        <v>0</v>
      </c>
      <c r="AB2207" s="228" t="str">
        <f t="shared" si="313"/>
        <v/>
      </c>
    </row>
    <row r="2208" spans="1:28" s="227" customFormat="1" ht="20.399999999999999">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1"/>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2"/>
        <v>0</v>
      </c>
      <c r="AB2208" s="228" t="str">
        <f t="shared" si="313"/>
        <v/>
      </c>
    </row>
    <row r="2209" spans="1:28" s="227" customFormat="1" ht="20.399999999999999">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1"/>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2"/>
        <v>0</v>
      </c>
      <c r="AB2209" s="228" t="str">
        <f t="shared" si="313"/>
        <v/>
      </c>
    </row>
    <row r="2210" spans="1:28" s="227" customFormat="1" ht="20.399999999999999">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1"/>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2"/>
        <v>0</v>
      </c>
      <c r="AB2210" s="228" t="str">
        <f t="shared" si="313"/>
        <v/>
      </c>
    </row>
    <row r="2211" spans="1:28" s="227" customFormat="1" ht="20.399999999999999">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1"/>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2"/>
        <v>0</v>
      </c>
      <c r="AB2211" s="228" t="str">
        <f t="shared" si="313"/>
        <v/>
      </c>
    </row>
    <row r="2212" spans="1:28" s="227" customFormat="1" ht="20.399999999999999">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1"/>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2"/>
        <v>0</v>
      </c>
      <c r="AB2212" s="228" t="str">
        <f t="shared" si="313"/>
        <v/>
      </c>
    </row>
    <row r="2213" spans="1:28" s="227" customFormat="1" ht="20.399999999999999">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1"/>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2"/>
        <v>0</v>
      </c>
      <c r="AB2213" s="228" t="str">
        <f t="shared" si="313"/>
        <v/>
      </c>
    </row>
    <row r="2214" spans="1:28" s="227" customFormat="1" ht="20.399999999999999">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1"/>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2"/>
        <v>0</v>
      </c>
      <c r="AB2214" s="228" t="str">
        <f t="shared" si="313"/>
        <v/>
      </c>
    </row>
    <row r="2215" spans="1:28" s="227" customFormat="1" ht="20.399999999999999">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ca="1" si="311"/>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ca="1" si="312"/>
        <v>0</v>
      </c>
      <c r="AB2215" s="228" t="str">
        <f t="shared" si="313"/>
        <v/>
      </c>
    </row>
    <row r="2216" spans="1:28" s="227" customFormat="1" ht="20.399999999999999">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ca="1" si="311"/>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ca="1" si="312"/>
        <v>0</v>
      </c>
      <c r="AB2216" s="228" t="str">
        <f t="shared" si="313"/>
        <v/>
      </c>
    </row>
    <row r="2217" spans="1:28" s="227" customFormat="1" ht="20.399999999999999">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1"/>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2"/>
        <v>0</v>
      </c>
      <c r="AB2217" s="228" t="str">
        <f t="shared" si="313"/>
        <v/>
      </c>
    </row>
    <row r="2218" spans="1:28" s="227" customFormat="1" ht="20.399999999999999">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1"/>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2"/>
        <v>0</v>
      </c>
      <c r="AB2218" s="228" t="str">
        <f t="shared" si="313"/>
        <v/>
      </c>
    </row>
    <row r="2219" spans="1:28" s="227" customFormat="1" ht="20.399999999999999">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ca="1" si="311"/>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ca="1" si="312"/>
        <v>0</v>
      </c>
      <c r="AB2219" s="228" t="str">
        <f t="shared" si="313"/>
        <v/>
      </c>
    </row>
    <row r="2220" spans="1:28" s="227" customFormat="1" ht="20.399999999999999">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ca="1" si="311"/>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ca="1" si="312"/>
        <v>0</v>
      </c>
      <c r="AB2220" s="228" t="str">
        <f t="shared" si="313"/>
        <v/>
      </c>
    </row>
    <row r="2221" spans="1:28" s="227" customFormat="1" ht="20.399999999999999">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11"/>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12"/>
        <v>0</v>
      </c>
      <c r="AB2221" s="228" t="str">
        <f t="shared" si="313"/>
        <v/>
      </c>
    </row>
    <row r="2222" spans="1:28" s="227" customFormat="1" ht="20.399999999999999">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11"/>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12"/>
        <v>0</v>
      </c>
      <c r="AB2222" s="228" t="str">
        <f t="shared" si="313"/>
        <v/>
      </c>
    </row>
    <row r="2223" spans="1:28" s="227" customFormat="1" ht="20.399999999999999">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11"/>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12"/>
        <v>0</v>
      </c>
      <c r="AB2223" s="228" t="str">
        <f t="shared" si="313"/>
        <v/>
      </c>
    </row>
    <row r="2224" spans="1:28" s="227" customFormat="1" ht="20.399999999999999">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11"/>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12"/>
        <v>0</v>
      </c>
      <c r="AB2224" s="228" t="str">
        <f t="shared" si="313"/>
        <v/>
      </c>
    </row>
    <row r="2225" spans="1:28" s="227" customFormat="1" ht="20.399999999999999">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11"/>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12"/>
        <v>0</v>
      </c>
      <c r="AB2225" s="228" t="str">
        <f t="shared" si="313"/>
        <v/>
      </c>
    </row>
    <row r="2226" spans="1:28" s="227" customFormat="1" ht="20.399999999999999">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11"/>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12"/>
        <v>0</v>
      </c>
      <c r="AB2226" s="228" t="str">
        <f t="shared" si="313"/>
        <v/>
      </c>
    </row>
    <row r="2227" spans="1:28" s="227" customFormat="1" ht="20.399999999999999">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11"/>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12"/>
        <v>0</v>
      </c>
      <c r="AB2227" s="228" t="str">
        <f t="shared" si="313"/>
        <v/>
      </c>
    </row>
    <row r="2228" spans="1:28" s="227" customFormat="1" ht="20.399999999999999">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11"/>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12"/>
        <v>0</v>
      </c>
      <c r="AB2228" s="228" t="str">
        <f t="shared" si="313"/>
        <v/>
      </c>
    </row>
    <row r="2229" spans="1:28" s="227" customFormat="1" ht="20.399999999999999">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11"/>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12"/>
        <v>0</v>
      </c>
      <c r="AB2229" s="228" t="str">
        <f t="shared" si="313"/>
        <v/>
      </c>
    </row>
    <row r="2230" spans="1:28" s="227" customFormat="1" ht="20.399999999999999">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11"/>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12"/>
        <v>0</v>
      </c>
      <c r="AB2230" s="228" t="str">
        <f t="shared" si="313"/>
        <v/>
      </c>
    </row>
    <row r="2231" spans="1:28" s="227" customFormat="1" ht="20.399999999999999">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11"/>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12"/>
        <v>0</v>
      </c>
      <c r="AB2231" s="228" t="str">
        <f t="shared" si="313"/>
        <v/>
      </c>
    </row>
    <row r="2232" spans="1:28" s="227" customFormat="1" ht="20.399999999999999">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ca="1" si="311"/>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ca="1" si="312"/>
        <v>0</v>
      </c>
      <c r="AB2232" s="228" t="str">
        <f t="shared" si="313"/>
        <v/>
      </c>
    </row>
    <row r="2233" spans="1:28" s="227" customFormat="1" ht="20.399999999999999">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ca="1" si="311"/>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ca="1" si="312"/>
        <v>0</v>
      </c>
      <c r="AB2233" s="228" t="str">
        <f t="shared" si="313"/>
        <v/>
      </c>
    </row>
    <row r="2234" spans="1:28" s="227" customFormat="1" ht="20.399999999999999">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11"/>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12"/>
        <v>0</v>
      </c>
      <c r="AB2234" s="228" t="str">
        <f t="shared" si="313"/>
        <v/>
      </c>
    </row>
    <row r="2235" spans="1:28" s="227" customFormat="1" ht="20.399999999999999">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ref="S2235" ca="1" si="314">IF(B2235="","",IF(ISERROR(MATCH($E2235,CL,0)),"Unknown",INDIRECT("'C'!$A$"&amp;MATCH($E2235,CL,0)+1)))</f>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ref="X2235" ca="1" si="315">IF(AND(C2235="Smelter not listed",OR(LEN(D2235)=0,LEN(E2235)=0)),1,0)</f>
        <v>0</v>
      </c>
      <c r="AB2235" s="228" t="str">
        <f t="shared" ref="AB2235" si="316">B2235&amp;C2235</f>
        <v/>
      </c>
    </row>
    <row r="2236" spans="1:28" s="227" customFormat="1" ht="20.399999999999999">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ref="S2236:S2267" ca="1" si="317">IF(B2236="","",IF(ISERROR(MATCH($E2236,CL,0)),"Unknown",INDIRECT("'C'!$A$"&amp;MATCH($E2236,CL,0)+1)))</f>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ref="X2236:X2267" ca="1" si="318">IF(AND(C2236="Smelter not listed",OR(LEN(D2236)=0,LEN(E2236)=0)),1,0)</f>
        <v>0</v>
      </c>
      <c r="AB2236" s="228" t="str">
        <f t="shared" ref="AB2236:AB2267" si="319">B2236&amp;C2236</f>
        <v/>
      </c>
    </row>
    <row r="2237" spans="1:28" s="227" customFormat="1" ht="20.399999999999999">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17"/>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18"/>
        <v>0</v>
      </c>
      <c r="AB2237" s="228" t="str">
        <f t="shared" si="319"/>
        <v/>
      </c>
    </row>
    <row r="2238" spans="1:28" s="227" customFormat="1" ht="20.399999999999999">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17"/>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18"/>
        <v>0</v>
      </c>
      <c r="AB2238" s="228" t="str">
        <f t="shared" si="319"/>
        <v/>
      </c>
    </row>
    <row r="2239" spans="1:28" s="227" customFormat="1" ht="20.399999999999999">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17"/>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18"/>
        <v>0</v>
      </c>
      <c r="AB2239" s="228" t="str">
        <f t="shared" si="319"/>
        <v/>
      </c>
    </row>
    <row r="2240" spans="1:28" s="227" customFormat="1" ht="20.399999999999999">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17"/>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18"/>
        <v>0</v>
      </c>
      <c r="AB2240" s="228" t="str">
        <f t="shared" si="319"/>
        <v/>
      </c>
    </row>
    <row r="2241" spans="1:28" s="227" customFormat="1" ht="20.399999999999999">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17"/>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18"/>
        <v>0</v>
      </c>
      <c r="AB2241" s="228" t="str">
        <f t="shared" si="319"/>
        <v/>
      </c>
    </row>
    <row r="2242" spans="1:28" s="227" customFormat="1" ht="20.399999999999999">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17"/>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18"/>
        <v>0</v>
      </c>
      <c r="AB2242" s="228" t="str">
        <f t="shared" si="319"/>
        <v/>
      </c>
    </row>
    <row r="2243" spans="1:28" s="227" customFormat="1" ht="20.399999999999999">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17"/>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18"/>
        <v>0</v>
      </c>
      <c r="AB2243" s="228" t="str">
        <f t="shared" si="319"/>
        <v/>
      </c>
    </row>
    <row r="2244" spans="1:28" s="227" customFormat="1" ht="20.399999999999999">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17"/>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18"/>
        <v>0</v>
      </c>
      <c r="AB2244" s="228" t="str">
        <f t="shared" si="319"/>
        <v/>
      </c>
    </row>
    <row r="2245" spans="1:28" s="227" customFormat="1" ht="20.399999999999999">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17"/>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18"/>
        <v>0</v>
      </c>
      <c r="AB2245" s="228" t="str">
        <f t="shared" si="319"/>
        <v/>
      </c>
    </row>
    <row r="2246" spans="1:28" s="227" customFormat="1" ht="20.399999999999999">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17"/>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18"/>
        <v>0</v>
      </c>
      <c r="AB2246" s="228" t="str">
        <f t="shared" si="319"/>
        <v/>
      </c>
    </row>
    <row r="2247" spans="1:28" s="227" customFormat="1" ht="20.399999999999999">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17"/>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18"/>
        <v>0</v>
      </c>
      <c r="AB2247" s="228" t="str">
        <f t="shared" si="319"/>
        <v/>
      </c>
    </row>
    <row r="2248" spans="1:28" s="227" customFormat="1" ht="20.399999999999999">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ca="1" si="317"/>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ca="1" si="318"/>
        <v>0</v>
      </c>
      <c r="AB2248" s="228" t="str">
        <f t="shared" si="319"/>
        <v/>
      </c>
    </row>
    <row r="2249" spans="1:28" s="227" customFormat="1" ht="20.399999999999999">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17"/>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18"/>
        <v>0</v>
      </c>
      <c r="AB2249" s="228" t="str">
        <f t="shared" si="319"/>
        <v/>
      </c>
    </row>
    <row r="2250" spans="1:28" s="227" customFormat="1" ht="20.399999999999999">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17"/>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18"/>
        <v>0</v>
      </c>
      <c r="AB2250" s="228" t="str">
        <f t="shared" si="319"/>
        <v/>
      </c>
    </row>
    <row r="2251" spans="1:28" s="227" customFormat="1" ht="20.399999999999999">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17"/>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18"/>
        <v>0</v>
      </c>
      <c r="AB2251" s="228" t="str">
        <f t="shared" si="319"/>
        <v/>
      </c>
    </row>
    <row r="2252" spans="1:28" s="227" customFormat="1" ht="20.399999999999999">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ca="1" si="317"/>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ca="1" si="318"/>
        <v>0</v>
      </c>
      <c r="AB2252" s="228" t="str">
        <f t="shared" si="319"/>
        <v/>
      </c>
    </row>
    <row r="2253" spans="1:28" s="227" customFormat="1" ht="20.399999999999999">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17"/>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18"/>
        <v>0</v>
      </c>
      <c r="AB2253" s="228" t="str">
        <f t="shared" si="319"/>
        <v/>
      </c>
    </row>
    <row r="2254" spans="1:28" s="227" customFormat="1" ht="20.399999999999999">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17"/>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18"/>
        <v>0</v>
      </c>
      <c r="AB2254" s="228" t="str">
        <f t="shared" si="319"/>
        <v/>
      </c>
    </row>
    <row r="2255" spans="1:28" s="227" customFormat="1" ht="20.399999999999999">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17"/>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18"/>
        <v>0</v>
      </c>
      <c r="AB2255" s="228" t="str">
        <f t="shared" si="319"/>
        <v/>
      </c>
    </row>
    <row r="2256" spans="1:28" s="227" customFormat="1" ht="20.399999999999999">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17"/>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18"/>
        <v>0</v>
      </c>
      <c r="AB2256" s="228" t="str">
        <f t="shared" si="319"/>
        <v/>
      </c>
    </row>
    <row r="2257" spans="1:28" s="227" customFormat="1" ht="20.399999999999999">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17"/>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18"/>
        <v>0</v>
      </c>
      <c r="AB2257" s="228" t="str">
        <f t="shared" si="319"/>
        <v/>
      </c>
    </row>
    <row r="2258" spans="1:28" s="227" customFormat="1" ht="20.399999999999999">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17"/>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18"/>
        <v>0</v>
      </c>
      <c r="AB2258" s="228" t="str">
        <f t="shared" si="319"/>
        <v/>
      </c>
    </row>
    <row r="2259" spans="1:28" s="227" customFormat="1" ht="20.399999999999999">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17"/>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18"/>
        <v>0</v>
      </c>
      <c r="AB2259" s="228" t="str">
        <f t="shared" si="319"/>
        <v/>
      </c>
    </row>
    <row r="2260" spans="1:28" s="227" customFormat="1" ht="20.399999999999999">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17"/>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18"/>
        <v>0</v>
      </c>
      <c r="AB2260" s="228" t="str">
        <f t="shared" si="319"/>
        <v/>
      </c>
    </row>
    <row r="2261" spans="1:28" s="227" customFormat="1" ht="20.399999999999999">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17"/>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18"/>
        <v>0</v>
      </c>
      <c r="AB2261" s="228" t="str">
        <f t="shared" si="319"/>
        <v/>
      </c>
    </row>
    <row r="2262" spans="1:28" s="227" customFormat="1" ht="20.399999999999999">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17"/>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18"/>
        <v>0</v>
      </c>
      <c r="AB2262" s="228" t="str">
        <f t="shared" si="319"/>
        <v/>
      </c>
    </row>
    <row r="2263" spans="1:28" s="227" customFormat="1" ht="20.399999999999999">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17"/>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18"/>
        <v>0</v>
      </c>
      <c r="AB2263" s="228" t="str">
        <f t="shared" si="319"/>
        <v/>
      </c>
    </row>
    <row r="2264" spans="1:28" s="227" customFormat="1" ht="20.399999999999999">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17"/>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18"/>
        <v>0</v>
      </c>
      <c r="AB2264" s="228" t="str">
        <f t="shared" si="319"/>
        <v/>
      </c>
    </row>
    <row r="2265" spans="1:28" s="227" customFormat="1" ht="20.399999999999999">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ca="1" si="317"/>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ca="1" si="318"/>
        <v>0</v>
      </c>
      <c r="AB2265" s="228" t="str">
        <f t="shared" si="319"/>
        <v/>
      </c>
    </row>
    <row r="2266" spans="1:28" s="227" customFormat="1" ht="20.399999999999999">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17"/>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18"/>
        <v>0</v>
      </c>
      <c r="AB2266" s="228" t="str">
        <f t="shared" si="319"/>
        <v/>
      </c>
    </row>
    <row r="2267" spans="1:28" s="227" customFormat="1" ht="20.399999999999999">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17"/>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18"/>
        <v>0</v>
      </c>
      <c r="AB2267" s="228" t="str">
        <f t="shared" si="319"/>
        <v/>
      </c>
    </row>
    <row r="2268" spans="1:28" s="227" customFormat="1" ht="20.399999999999999">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ref="S2268:S2298" ca="1" si="320">IF(B2268="","",IF(ISERROR(MATCH($E2268,CL,0)),"Unknown",INDIRECT("'C'!$A$"&amp;MATCH($E2268,CL,0)+1)))</f>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ref="X2268:X2298" ca="1" si="321">IF(AND(C2268="Smelter not listed",OR(LEN(D2268)=0,LEN(E2268)=0)),1,0)</f>
        <v>0</v>
      </c>
      <c r="AB2268" s="228" t="str">
        <f t="shared" ref="AB2268:AB2298" si="322">B2268&amp;C2268</f>
        <v/>
      </c>
    </row>
    <row r="2269" spans="1:28" s="227" customFormat="1" ht="20.399999999999999">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0"/>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1"/>
        <v>0</v>
      </c>
      <c r="AB2269" s="228" t="str">
        <f t="shared" si="322"/>
        <v/>
      </c>
    </row>
    <row r="2270" spans="1:28" s="227" customFormat="1" ht="20.399999999999999">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0"/>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1"/>
        <v>0</v>
      </c>
      <c r="AB2270" s="228" t="str">
        <f t="shared" si="322"/>
        <v/>
      </c>
    </row>
    <row r="2271" spans="1:28" s="227" customFormat="1" ht="20.399999999999999">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0"/>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1"/>
        <v>0</v>
      </c>
      <c r="AB2271" s="228" t="str">
        <f t="shared" si="322"/>
        <v/>
      </c>
    </row>
    <row r="2272" spans="1:28" s="227" customFormat="1" ht="20.399999999999999">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0"/>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1"/>
        <v>0</v>
      </c>
      <c r="AB2272" s="228" t="str">
        <f t="shared" si="322"/>
        <v/>
      </c>
    </row>
    <row r="2273" spans="1:28" s="227" customFormat="1" ht="20.399999999999999">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0"/>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1"/>
        <v>0</v>
      </c>
      <c r="AB2273" s="228" t="str">
        <f t="shared" si="322"/>
        <v/>
      </c>
    </row>
    <row r="2274" spans="1:28" s="227" customFormat="1" ht="20.399999999999999">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0"/>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1"/>
        <v>0</v>
      </c>
      <c r="AB2274" s="228" t="str">
        <f t="shared" si="322"/>
        <v/>
      </c>
    </row>
    <row r="2275" spans="1:28" s="227" customFormat="1" ht="20.399999999999999">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0"/>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1"/>
        <v>0</v>
      </c>
      <c r="AB2275" s="228" t="str">
        <f t="shared" si="322"/>
        <v/>
      </c>
    </row>
    <row r="2276" spans="1:28" s="227" customFormat="1" ht="20.399999999999999">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0"/>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1"/>
        <v>0</v>
      </c>
      <c r="AB2276" s="228" t="str">
        <f t="shared" si="322"/>
        <v/>
      </c>
    </row>
    <row r="2277" spans="1:28" s="227" customFormat="1" ht="20.399999999999999">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0"/>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1"/>
        <v>0</v>
      </c>
      <c r="AB2277" s="228" t="str">
        <f t="shared" si="322"/>
        <v/>
      </c>
    </row>
    <row r="2278" spans="1:28" s="227" customFormat="1" ht="20.399999999999999">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0"/>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1"/>
        <v>0</v>
      </c>
      <c r="AB2278" s="228" t="str">
        <f t="shared" si="322"/>
        <v/>
      </c>
    </row>
    <row r="2279" spans="1:28" s="227" customFormat="1" ht="20.399999999999999">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ca="1" si="320"/>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ca="1" si="321"/>
        <v>0</v>
      </c>
      <c r="AB2279" s="228" t="str">
        <f t="shared" si="322"/>
        <v/>
      </c>
    </row>
    <row r="2280" spans="1:28" s="227" customFormat="1" ht="20.399999999999999">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ca="1" si="320"/>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ca="1" si="321"/>
        <v>0</v>
      </c>
      <c r="AB2280" s="228" t="str">
        <f t="shared" si="322"/>
        <v/>
      </c>
    </row>
    <row r="2281" spans="1:28" s="227" customFormat="1" ht="20.399999999999999">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0"/>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1"/>
        <v>0</v>
      </c>
      <c r="AB2281" s="228" t="str">
        <f t="shared" si="322"/>
        <v/>
      </c>
    </row>
    <row r="2282" spans="1:28" s="227" customFormat="1" ht="20.399999999999999">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0"/>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1"/>
        <v>0</v>
      </c>
      <c r="AB2282" s="228" t="str">
        <f t="shared" si="322"/>
        <v/>
      </c>
    </row>
    <row r="2283" spans="1:28" s="227" customFormat="1" ht="20.399999999999999">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ca="1" si="320"/>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ca="1" si="321"/>
        <v>0</v>
      </c>
      <c r="AB2283" s="228" t="str">
        <f t="shared" si="322"/>
        <v/>
      </c>
    </row>
    <row r="2284" spans="1:28" s="227" customFormat="1" ht="20.399999999999999">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ca="1" si="320"/>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ca="1" si="321"/>
        <v>0</v>
      </c>
      <c r="AB2284" s="228" t="str">
        <f t="shared" si="322"/>
        <v/>
      </c>
    </row>
    <row r="2285" spans="1:28" s="227" customFormat="1" ht="20.399999999999999">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20"/>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21"/>
        <v>0</v>
      </c>
      <c r="AB2285" s="228" t="str">
        <f t="shared" si="322"/>
        <v/>
      </c>
    </row>
    <row r="2286" spans="1:28" s="227" customFormat="1" ht="20.399999999999999">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20"/>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21"/>
        <v>0</v>
      </c>
      <c r="AB2286" s="228" t="str">
        <f t="shared" si="322"/>
        <v/>
      </c>
    </row>
    <row r="2287" spans="1:28" s="227" customFormat="1" ht="20.399999999999999">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20"/>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21"/>
        <v>0</v>
      </c>
      <c r="AB2287" s="228" t="str">
        <f t="shared" si="322"/>
        <v/>
      </c>
    </row>
    <row r="2288" spans="1:28" s="227" customFormat="1" ht="20.399999999999999">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20"/>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21"/>
        <v>0</v>
      </c>
      <c r="AB2288" s="228" t="str">
        <f t="shared" si="322"/>
        <v/>
      </c>
    </row>
    <row r="2289" spans="1:28" s="227" customFormat="1" ht="20.399999999999999">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20"/>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21"/>
        <v>0</v>
      </c>
      <c r="AB2289" s="228" t="str">
        <f t="shared" si="322"/>
        <v/>
      </c>
    </row>
    <row r="2290" spans="1:28" s="227" customFormat="1" ht="20.399999999999999">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20"/>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21"/>
        <v>0</v>
      </c>
      <c r="AB2290" s="228" t="str">
        <f t="shared" si="322"/>
        <v/>
      </c>
    </row>
    <row r="2291" spans="1:28" s="227" customFormat="1" ht="20.399999999999999">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20"/>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21"/>
        <v>0</v>
      </c>
      <c r="AB2291" s="228" t="str">
        <f t="shared" si="322"/>
        <v/>
      </c>
    </row>
    <row r="2292" spans="1:28" s="227" customFormat="1" ht="20.399999999999999">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20"/>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21"/>
        <v>0</v>
      </c>
      <c r="AB2292" s="228" t="str">
        <f t="shared" si="322"/>
        <v/>
      </c>
    </row>
    <row r="2293" spans="1:28" s="227" customFormat="1" ht="20.399999999999999">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20"/>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21"/>
        <v>0</v>
      </c>
      <c r="AB2293" s="228" t="str">
        <f t="shared" si="322"/>
        <v/>
      </c>
    </row>
    <row r="2294" spans="1:28" s="227" customFormat="1" ht="20.399999999999999">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20"/>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21"/>
        <v>0</v>
      </c>
      <c r="AB2294" s="228" t="str">
        <f t="shared" si="322"/>
        <v/>
      </c>
    </row>
    <row r="2295" spans="1:28" s="227" customFormat="1" ht="20.399999999999999">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20"/>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21"/>
        <v>0</v>
      </c>
      <c r="AB2295" s="228" t="str">
        <f t="shared" si="322"/>
        <v/>
      </c>
    </row>
    <row r="2296" spans="1:28" s="227" customFormat="1" ht="20.399999999999999">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ca="1" si="320"/>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ca="1" si="321"/>
        <v>0</v>
      </c>
      <c r="AB2296" s="228" t="str">
        <f t="shared" si="322"/>
        <v/>
      </c>
    </row>
    <row r="2297" spans="1:28" s="227" customFormat="1" ht="20.399999999999999">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ca="1" si="320"/>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ca="1" si="321"/>
        <v>0</v>
      </c>
      <c r="AB2297" s="228" t="str">
        <f t="shared" si="322"/>
        <v/>
      </c>
    </row>
    <row r="2298" spans="1:28" s="227" customFormat="1" ht="20.399999999999999">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20"/>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21"/>
        <v>0</v>
      </c>
      <c r="AB2298" s="228" t="str">
        <f t="shared" si="322"/>
        <v/>
      </c>
    </row>
    <row r="2299" spans="1:28" s="227" customFormat="1" ht="20.399999999999999">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ref="S2299" ca="1" si="323">IF(B2299="","",IF(ISERROR(MATCH($E2299,CL,0)),"Unknown",INDIRECT("'C'!$A$"&amp;MATCH($E2299,CL,0)+1)))</f>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ref="X2299" ca="1" si="324">IF(AND(C2299="Smelter not listed",OR(LEN(D2299)=0,LEN(E2299)=0)),1,0)</f>
        <v>0</v>
      </c>
      <c r="AB2299" s="228" t="str">
        <f t="shared" ref="AB2299" si="325">B2299&amp;C2299</f>
        <v/>
      </c>
    </row>
    <row r="2300" spans="1:28" s="227" customFormat="1" ht="20.399999999999999">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ref="S2300:S2331" ca="1" si="326">IF(B2300="","",IF(ISERROR(MATCH($E2300,CL,0)),"Unknown",INDIRECT("'C'!$A$"&amp;MATCH($E2300,CL,0)+1)))</f>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ref="X2300:X2331" ca="1" si="327">IF(AND(C2300="Smelter not listed",OR(LEN(D2300)=0,LEN(E2300)=0)),1,0)</f>
        <v>0</v>
      </c>
      <c r="AB2300" s="228" t="str">
        <f t="shared" ref="AB2300:AB2331" si="328">B2300&amp;C2300</f>
        <v/>
      </c>
    </row>
    <row r="2301" spans="1:28" s="227" customFormat="1" ht="20.399999999999999">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26"/>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27"/>
        <v>0</v>
      </c>
      <c r="AB2301" s="228" t="str">
        <f t="shared" si="328"/>
        <v/>
      </c>
    </row>
    <row r="2302" spans="1:28" s="227" customFormat="1" ht="20.399999999999999">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26"/>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27"/>
        <v>0</v>
      </c>
      <c r="AB2302" s="228" t="str">
        <f t="shared" si="328"/>
        <v/>
      </c>
    </row>
    <row r="2303" spans="1:28" s="227" customFormat="1" ht="20.399999999999999">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26"/>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27"/>
        <v>0</v>
      </c>
      <c r="AB2303" s="228" t="str">
        <f t="shared" si="328"/>
        <v/>
      </c>
    </row>
    <row r="2304" spans="1:28" s="227" customFormat="1" ht="20.399999999999999">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26"/>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27"/>
        <v>0</v>
      </c>
      <c r="AB2304" s="228" t="str">
        <f t="shared" si="328"/>
        <v/>
      </c>
    </row>
    <row r="2305" spans="1:28" s="227" customFormat="1" ht="20.399999999999999">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26"/>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27"/>
        <v>0</v>
      </c>
      <c r="AB2305" s="228" t="str">
        <f t="shared" si="328"/>
        <v/>
      </c>
    </row>
    <row r="2306" spans="1:28" s="227" customFormat="1" ht="20.399999999999999">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26"/>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27"/>
        <v>0</v>
      </c>
      <c r="AB2306" s="228" t="str">
        <f t="shared" si="328"/>
        <v/>
      </c>
    </row>
    <row r="2307" spans="1:28" s="227" customFormat="1" ht="20.399999999999999">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26"/>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27"/>
        <v>0</v>
      </c>
      <c r="AB2307" s="228" t="str">
        <f t="shared" si="328"/>
        <v/>
      </c>
    </row>
    <row r="2308" spans="1:28" s="227" customFormat="1" ht="20.399999999999999">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26"/>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27"/>
        <v>0</v>
      </c>
      <c r="AB2308" s="228" t="str">
        <f t="shared" si="328"/>
        <v/>
      </c>
    </row>
    <row r="2309" spans="1:28" s="227" customFormat="1" ht="20.399999999999999">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26"/>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27"/>
        <v>0</v>
      </c>
      <c r="AB2309" s="228" t="str">
        <f t="shared" si="328"/>
        <v/>
      </c>
    </row>
    <row r="2310" spans="1:28" s="227" customFormat="1" ht="20.399999999999999">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26"/>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27"/>
        <v>0</v>
      </c>
      <c r="AB2310" s="228" t="str">
        <f t="shared" si="328"/>
        <v/>
      </c>
    </row>
    <row r="2311" spans="1:28" s="227" customFormat="1" ht="20.399999999999999">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26"/>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27"/>
        <v>0</v>
      </c>
      <c r="AB2311" s="228" t="str">
        <f t="shared" si="328"/>
        <v/>
      </c>
    </row>
    <row r="2312" spans="1:28" s="227" customFormat="1" ht="20.399999999999999">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ca="1" si="326"/>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ca="1" si="327"/>
        <v>0</v>
      </c>
      <c r="AB2312" s="228" t="str">
        <f t="shared" si="328"/>
        <v/>
      </c>
    </row>
    <row r="2313" spans="1:28" s="227" customFormat="1" ht="20.399999999999999">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26"/>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27"/>
        <v>0</v>
      </c>
      <c r="AB2313" s="228" t="str">
        <f t="shared" si="328"/>
        <v/>
      </c>
    </row>
    <row r="2314" spans="1:28" s="227" customFormat="1" ht="20.399999999999999">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26"/>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27"/>
        <v>0</v>
      </c>
      <c r="AB2314" s="228" t="str">
        <f t="shared" si="328"/>
        <v/>
      </c>
    </row>
    <row r="2315" spans="1:28" s="227" customFormat="1" ht="20.399999999999999">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26"/>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27"/>
        <v>0</v>
      </c>
      <c r="AB2315" s="228" t="str">
        <f t="shared" si="328"/>
        <v/>
      </c>
    </row>
    <row r="2316" spans="1:28" s="227" customFormat="1" ht="20.399999999999999">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ca="1" si="326"/>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ca="1" si="327"/>
        <v>0</v>
      </c>
      <c r="AB2316" s="228" t="str">
        <f t="shared" si="328"/>
        <v/>
      </c>
    </row>
    <row r="2317" spans="1:28" s="227" customFormat="1" ht="20.399999999999999">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26"/>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27"/>
        <v>0</v>
      </c>
      <c r="AB2317" s="228" t="str">
        <f t="shared" si="328"/>
        <v/>
      </c>
    </row>
    <row r="2318" spans="1:28" s="227" customFormat="1" ht="20.399999999999999">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26"/>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27"/>
        <v>0</v>
      </c>
      <c r="AB2318" s="228" t="str">
        <f t="shared" si="328"/>
        <v/>
      </c>
    </row>
    <row r="2319" spans="1:28" s="227" customFormat="1" ht="20.399999999999999">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26"/>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27"/>
        <v>0</v>
      </c>
      <c r="AB2319" s="228" t="str">
        <f t="shared" si="328"/>
        <v/>
      </c>
    </row>
    <row r="2320" spans="1:28" s="227" customFormat="1" ht="20.399999999999999">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26"/>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27"/>
        <v>0</v>
      </c>
      <c r="AB2320" s="228" t="str">
        <f t="shared" si="328"/>
        <v/>
      </c>
    </row>
    <row r="2321" spans="1:28" s="227" customFormat="1" ht="20.399999999999999">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26"/>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27"/>
        <v>0</v>
      </c>
      <c r="AB2321" s="228" t="str">
        <f t="shared" si="328"/>
        <v/>
      </c>
    </row>
    <row r="2322" spans="1:28" s="227" customFormat="1" ht="20.399999999999999">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26"/>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27"/>
        <v>0</v>
      </c>
      <c r="AB2322" s="228" t="str">
        <f t="shared" si="328"/>
        <v/>
      </c>
    </row>
    <row r="2323" spans="1:28" s="227" customFormat="1" ht="20.399999999999999">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26"/>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27"/>
        <v>0</v>
      </c>
      <c r="AB2323" s="228" t="str">
        <f t="shared" si="328"/>
        <v/>
      </c>
    </row>
    <row r="2324" spans="1:28" s="227" customFormat="1" ht="20.399999999999999">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26"/>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27"/>
        <v>0</v>
      </c>
      <c r="AB2324" s="228" t="str">
        <f t="shared" si="328"/>
        <v/>
      </c>
    </row>
    <row r="2325" spans="1:28" s="227" customFormat="1" ht="20.399999999999999">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26"/>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27"/>
        <v>0</v>
      </c>
      <c r="AB2325" s="228" t="str">
        <f t="shared" si="328"/>
        <v/>
      </c>
    </row>
    <row r="2326" spans="1:28" s="227" customFormat="1" ht="20.399999999999999">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26"/>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27"/>
        <v>0</v>
      </c>
      <c r="AB2326" s="228" t="str">
        <f t="shared" si="328"/>
        <v/>
      </c>
    </row>
    <row r="2327" spans="1:28" s="227" customFormat="1" ht="20.399999999999999">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26"/>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27"/>
        <v>0</v>
      </c>
      <c r="AB2327" s="228" t="str">
        <f t="shared" si="328"/>
        <v/>
      </c>
    </row>
    <row r="2328" spans="1:28" s="227" customFormat="1" ht="20.399999999999999">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26"/>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27"/>
        <v>0</v>
      </c>
      <c r="AB2328" s="228" t="str">
        <f t="shared" si="328"/>
        <v/>
      </c>
    </row>
    <row r="2329" spans="1:28" s="227" customFormat="1" ht="20.399999999999999">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ca="1" si="326"/>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ca="1" si="327"/>
        <v>0</v>
      </c>
      <c r="AB2329" s="228" t="str">
        <f t="shared" si="328"/>
        <v/>
      </c>
    </row>
    <row r="2330" spans="1:28" s="227" customFormat="1" ht="20.399999999999999">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26"/>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27"/>
        <v>0</v>
      </c>
      <c r="AB2330" s="228" t="str">
        <f t="shared" si="328"/>
        <v/>
      </c>
    </row>
    <row r="2331" spans="1:28" s="227" customFormat="1" ht="20.399999999999999">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26"/>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27"/>
        <v>0</v>
      </c>
      <c r="AB2331" s="228" t="str">
        <f t="shared" si="328"/>
        <v/>
      </c>
    </row>
    <row r="2332" spans="1:28" s="227" customFormat="1" ht="20.399999999999999">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ref="S2332:S2362" ca="1" si="329">IF(B2332="","",IF(ISERROR(MATCH($E2332,CL,0)),"Unknown",INDIRECT("'C'!$A$"&amp;MATCH($E2332,CL,0)+1)))</f>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ref="X2332:X2362" ca="1" si="330">IF(AND(C2332="Smelter not listed",OR(LEN(D2332)=0,LEN(E2332)=0)),1,0)</f>
        <v>0</v>
      </c>
      <c r="AB2332" s="228" t="str">
        <f t="shared" ref="AB2332:AB2362" si="331">B2332&amp;C2332</f>
        <v/>
      </c>
    </row>
    <row r="2333" spans="1:28" s="227" customFormat="1" ht="20.399999999999999">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29"/>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0"/>
        <v>0</v>
      </c>
      <c r="AB2333" s="228" t="str">
        <f t="shared" si="331"/>
        <v/>
      </c>
    </row>
    <row r="2334" spans="1:28" s="227" customFormat="1" ht="20.399999999999999">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29"/>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0"/>
        <v>0</v>
      </c>
      <c r="AB2334" s="228" t="str">
        <f t="shared" si="331"/>
        <v/>
      </c>
    </row>
    <row r="2335" spans="1:28" s="227" customFormat="1" ht="20.399999999999999">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29"/>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0"/>
        <v>0</v>
      </c>
      <c r="AB2335" s="228" t="str">
        <f t="shared" si="331"/>
        <v/>
      </c>
    </row>
    <row r="2336" spans="1:28" s="227" customFormat="1" ht="20.399999999999999">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29"/>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0"/>
        <v>0</v>
      </c>
      <c r="AB2336" s="228" t="str">
        <f t="shared" si="331"/>
        <v/>
      </c>
    </row>
    <row r="2337" spans="1:28" s="227" customFormat="1" ht="20.399999999999999">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29"/>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0"/>
        <v>0</v>
      </c>
      <c r="AB2337" s="228" t="str">
        <f t="shared" si="331"/>
        <v/>
      </c>
    </row>
    <row r="2338" spans="1:28" s="227" customFormat="1" ht="20.399999999999999">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29"/>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0"/>
        <v>0</v>
      </c>
      <c r="AB2338" s="228" t="str">
        <f t="shared" si="331"/>
        <v/>
      </c>
    </row>
    <row r="2339" spans="1:28" s="227" customFormat="1" ht="20.399999999999999">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29"/>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0"/>
        <v>0</v>
      </c>
      <c r="AB2339" s="228" t="str">
        <f t="shared" si="331"/>
        <v/>
      </c>
    </row>
    <row r="2340" spans="1:28" s="227" customFormat="1" ht="20.399999999999999">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29"/>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0"/>
        <v>0</v>
      </c>
      <c r="AB2340" s="228" t="str">
        <f t="shared" si="331"/>
        <v/>
      </c>
    </row>
    <row r="2341" spans="1:28" s="227" customFormat="1" ht="20.399999999999999">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29"/>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0"/>
        <v>0</v>
      </c>
      <c r="AB2341" s="228" t="str">
        <f t="shared" si="331"/>
        <v/>
      </c>
    </row>
    <row r="2342" spans="1:28" s="227" customFormat="1" ht="20.399999999999999">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29"/>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0"/>
        <v>0</v>
      </c>
      <c r="AB2342" s="228" t="str">
        <f t="shared" si="331"/>
        <v/>
      </c>
    </row>
    <row r="2343" spans="1:28" s="227" customFormat="1" ht="20.399999999999999">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ca="1" si="329"/>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ca="1" si="330"/>
        <v>0</v>
      </c>
      <c r="AB2343" s="228" t="str">
        <f t="shared" si="331"/>
        <v/>
      </c>
    </row>
    <row r="2344" spans="1:28" s="227" customFormat="1" ht="20.399999999999999">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ca="1" si="329"/>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ca="1" si="330"/>
        <v>0</v>
      </c>
      <c r="AB2344" s="228" t="str">
        <f t="shared" si="331"/>
        <v/>
      </c>
    </row>
    <row r="2345" spans="1:28" s="227" customFormat="1" ht="20.399999999999999">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29"/>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0"/>
        <v>0</v>
      </c>
      <c r="AB2345" s="228" t="str">
        <f t="shared" si="331"/>
        <v/>
      </c>
    </row>
    <row r="2346" spans="1:28" s="227" customFormat="1" ht="20.399999999999999">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29"/>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0"/>
        <v>0</v>
      </c>
      <c r="AB2346" s="228" t="str">
        <f t="shared" si="331"/>
        <v/>
      </c>
    </row>
    <row r="2347" spans="1:28" s="227" customFormat="1" ht="20.399999999999999">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ca="1" si="329"/>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ca="1" si="330"/>
        <v>0</v>
      </c>
      <c r="AB2347" s="228" t="str">
        <f t="shared" si="331"/>
        <v/>
      </c>
    </row>
    <row r="2348" spans="1:28" s="227" customFormat="1" ht="20.399999999999999">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ca="1" si="329"/>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ca="1" si="330"/>
        <v>0</v>
      </c>
      <c r="AB2348" s="228" t="str">
        <f t="shared" si="331"/>
        <v/>
      </c>
    </row>
    <row r="2349" spans="1:28" s="227" customFormat="1" ht="20.399999999999999">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29"/>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30"/>
        <v>0</v>
      </c>
      <c r="AB2349" s="228" t="str">
        <f t="shared" si="331"/>
        <v/>
      </c>
    </row>
    <row r="2350" spans="1:28" s="227" customFormat="1" ht="20.399999999999999">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29"/>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30"/>
        <v>0</v>
      </c>
      <c r="AB2350" s="228" t="str">
        <f t="shared" si="331"/>
        <v/>
      </c>
    </row>
    <row r="2351" spans="1:28" s="227" customFormat="1" ht="20.399999999999999">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29"/>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30"/>
        <v>0</v>
      </c>
      <c r="AB2351" s="228" t="str">
        <f t="shared" si="331"/>
        <v/>
      </c>
    </row>
    <row r="2352" spans="1:28" s="227" customFormat="1" ht="20.399999999999999">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29"/>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30"/>
        <v>0</v>
      </c>
      <c r="AB2352" s="228" t="str">
        <f t="shared" si="331"/>
        <v/>
      </c>
    </row>
    <row r="2353" spans="1:28" s="227" customFormat="1" ht="20.399999999999999">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29"/>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30"/>
        <v>0</v>
      </c>
      <c r="AB2353" s="228" t="str">
        <f t="shared" si="331"/>
        <v/>
      </c>
    </row>
    <row r="2354" spans="1:28" s="227" customFormat="1" ht="20.399999999999999">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29"/>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30"/>
        <v>0</v>
      </c>
      <c r="AB2354" s="228" t="str">
        <f t="shared" si="331"/>
        <v/>
      </c>
    </row>
    <row r="2355" spans="1:28" s="227" customFormat="1" ht="20.399999999999999">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29"/>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30"/>
        <v>0</v>
      </c>
      <c r="AB2355" s="228" t="str">
        <f t="shared" si="331"/>
        <v/>
      </c>
    </row>
    <row r="2356" spans="1:28" s="227" customFormat="1" ht="20.399999999999999">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29"/>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30"/>
        <v>0</v>
      </c>
      <c r="AB2356" s="228" t="str">
        <f t="shared" si="331"/>
        <v/>
      </c>
    </row>
    <row r="2357" spans="1:28" s="227" customFormat="1" ht="20.399999999999999">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29"/>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30"/>
        <v>0</v>
      </c>
      <c r="AB2357" s="228" t="str">
        <f t="shared" si="331"/>
        <v/>
      </c>
    </row>
    <row r="2358" spans="1:28" s="227" customFormat="1" ht="20.399999999999999">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29"/>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30"/>
        <v>0</v>
      </c>
      <c r="AB2358" s="228" t="str">
        <f t="shared" si="331"/>
        <v/>
      </c>
    </row>
    <row r="2359" spans="1:28" s="227" customFormat="1" ht="20.399999999999999">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29"/>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30"/>
        <v>0</v>
      </c>
      <c r="AB2359" s="228" t="str">
        <f t="shared" si="331"/>
        <v/>
      </c>
    </row>
    <row r="2360" spans="1:28" s="227" customFormat="1" ht="20.399999999999999">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ca="1" si="329"/>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ca="1" si="330"/>
        <v>0</v>
      </c>
      <c r="AB2360" s="228" t="str">
        <f t="shared" si="331"/>
        <v/>
      </c>
    </row>
    <row r="2361" spans="1:28" s="227" customFormat="1" ht="20.399999999999999">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ca="1" si="329"/>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ca="1" si="330"/>
        <v>0</v>
      </c>
      <c r="AB2361" s="228" t="str">
        <f t="shared" si="331"/>
        <v/>
      </c>
    </row>
    <row r="2362" spans="1:28" s="227" customFormat="1" ht="20.399999999999999">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29"/>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30"/>
        <v>0</v>
      </c>
      <c r="AB2362" s="228" t="str">
        <f t="shared" si="331"/>
        <v/>
      </c>
    </row>
    <row r="2363" spans="1:28" s="227" customFormat="1" ht="20.399999999999999">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ref="S2363" ca="1" si="332">IF(B2363="","",IF(ISERROR(MATCH($E2363,CL,0)),"Unknown",INDIRECT("'C'!$A$"&amp;MATCH($E2363,CL,0)+1)))</f>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ref="X2363" ca="1" si="333">IF(AND(C2363="Smelter not listed",OR(LEN(D2363)=0,LEN(E2363)=0)),1,0)</f>
        <v>0</v>
      </c>
      <c r="AB2363" s="228" t="str">
        <f t="shared" ref="AB2363" si="334">B2363&amp;C2363</f>
        <v/>
      </c>
    </row>
    <row r="2364" spans="1:28" s="227" customFormat="1" ht="20.399999999999999">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ref="S2364:S2395" ca="1" si="335">IF(B2364="","",IF(ISERROR(MATCH($E2364,CL,0)),"Unknown",INDIRECT("'C'!$A$"&amp;MATCH($E2364,CL,0)+1)))</f>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ref="X2364:X2395" ca="1" si="336">IF(AND(C2364="Smelter not listed",OR(LEN(D2364)=0,LEN(E2364)=0)),1,0)</f>
        <v>0</v>
      </c>
      <c r="AB2364" s="228" t="str">
        <f t="shared" ref="AB2364:AB2395" si="337">B2364&amp;C2364</f>
        <v/>
      </c>
    </row>
    <row r="2365" spans="1:28" s="227" customFormat="1" ht="20.399999999999999">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35"/>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36"/>
        <v>0</v>
      </c>
      <c r="AB2365" s="228" t="str">
        <f t="shared" si="337"/>
        <v/>
      </c>
    </row>
    <row r="2366" spans="1:28" s="227" customFormat="1" ht="20.399999999999999">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35"/>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36"/>
        <v>0</v>
      </c>
      <c r="AB2366" s="228" t="str">
        <f t="shared" si="337"/>
        <v/>
      </c>
    </row>
    <row r="2367" spans="1:28" s="227" customFormat="1" ht="20.399999999999999">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35"/>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36"/>
        <v>0</v>
      </c>
      <c r="AB2367" s="228" t="str">
        <f t="shared" si="337"/>
        <v/>
      </c>
    </row>
    <row r="2368" spans="1:28" s="227" customFormat="1" ht="20.399999999999999">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35"/>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36"/>
        <v>0</v>
      </c>
      <c r="AB2368" s="228" t="str">
        <f t="shared" si="337"/>
        <v/>
      </c>
    </row>
    <row r="2369" spans="1:28" s="227" customFormat="1" ht="20.399999999999999">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35"/>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36"/>
        <v>0</v>
      </c>
      <c r="AB2369" s="228" t="str">
        <f t="shared" si="337"/>
        <v/>
      </c>
    </row>
    <row r="2370" spans="1:28" s="227" customFormat="1" ht="20.399999999999999">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35"/>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36"/>
        <v>0</v>
      </c>
      <c r="AB2370" s="228" t="str">
        <f t="shared" si="337"/>
        <v/>
      </c>
    </row>
    <row r="2371" spans="1:28" s="227" customFormat="1" ht="20.399999999999999">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35"/>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36"/>
        <v>0</v>
      </c>
      <c r="AB2371" s="228" t="str">
        <f t="shared" si="337"/>
        <v/>
      </c>
    </row>
    <row r="2372" spans="1:28" s="227" customFormat="1" ht="20.399999999999999">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35"/>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36"/>
        <v>0</v>
      </c>
      <c r="AB2372" s="228" t="str">
        <f t="shared" si="337"/>
        <v/>
      </c>
    </row>
    <row r="2373" spans="1:28" s="227" customFormat="1" ht="20.399999999999999">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35"/>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36"/>
        <v>0</v>
      </c>
      <c r="AB2373" s="228" t="str">
        <f t="shared" si="337"/>
        <v/>
      </c>
    </row>
    <row r="2374" spans="1:28" s="227" customFormat="1" ht="20.399999999999999">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35"/>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36"/>
        <v>0</v>
      </c>
      <c r="AB2374" s="228" t="str">
        <f t="shared" si="337"/>
        <v/>
      </c>
    </row>
    <row r="2375" spans="1:28" s="227" customFormat="1" ht="20.399999999999999">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35"/>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36"/>
        <v>0</v>
      </c>
      <c r="AB2375" s="228" t="str">
        <f t="shared" si="337"/>
        <v/>
      </c>
    </row>
    <row r="2376" spans="1:28" s="227" customFormat="1" ht="20.399999999999999">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ca="1" si="335"/>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ca="1" si="336"/>
        <v>0</v>
      </c>
      <c r="AB2376" s="228" t="str">
        <f t="shared" si="337"/>
        <v/>
      </c>
    </row>
    <row r="2377" spans="1:28" s="227" customFormat="1" ht="20.399999999999999">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35"/>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36"/>
        <v>0</v>
      </c>
      <c r="AB2377" s="228" t="str">
        <f t="shared" si="337"/>
        <v/>
      </c>
    </row>
    <row r="2378" spans="1:28" s="227" customFormat="1" ht="20.399999999999999">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35"/>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36"/>
        <v>0</v>
      </c>
      <c r="AB2378" s="228" t="str">
        <f t="shared" si="337"/>
        <v/>
      </c>
    </row>
    <row r="2379" spans="1:28" s="227" customFormat="1" ht="20.399999999999999">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35"/>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36"/>
        <v>0</v>
      </c>
      <c r="AB2379" s="228" t="str">
        <f t="shared" si="337"/>
        <v/>
      </c>
    </row>
    <row r="2380" spans="1:28" s="227" customFormat="1" ht="20.399999999999999">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ca="1" si="335"/>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ca="1" si="336"/>
        <v>0</v>
      </c>
      <c r="AB2380" s="228" t="str">
        <f t="shared" si="337"/>
        <v/>
      </c>
    </row>
    <row r="2381" spans="1:28" s="227" customFormat="1" ht="20.399999999999999">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35"/>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36"/>
        <v>0</v>
      </c>
      <c r="AB2381" s="228" t="str">
        <f t="shared" si="337"/>
        <v/>
      </c>
    </row>
    <row r="2382" spans="1:28" s="227" customFormat="1" ht="20.399999999999999">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35"/>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36"/>
        <v>0</v>
      </c>
      <c r="AB2382" s="228" t="str">
        <f t="shared" si="337"/>
        <v/>
      </c>
    </row>
    <row r="2383" spans="1:28" s="227" customFormat="1" ht="20.399999999999999">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35"/>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36"/>
        <v>0</v>
      </c>
      <c r="AB2383" s="228" t="str">
        <f t="shared" si="337"/>
        <v/>
      </c>
    </row>
    <row r="2384" spans="1:28" s="227" customFormat="1" ht="20.399999999999999">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35"/>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36"/>
        <v>0</v>
      </c>
      <c r="AB2384" s="228" t="str">
        <f t="shared" si="337"/>
        <v/>
      </c>
    </row>
    <row r="2385" spans="1:28" s="227" customFormat="1" ht="20.399999999999999">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35"/>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36"/>
        <v>0</v>
      </c>
      <c r="AB2385" s="228" t="str">
        <f t="shared" si="337"/>
        <v/>
      </c>
    </row>
    <row r="2386" spans="1:28" s="227" customFormat="1" ht="20.399999999999999">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35"/>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36"/>
        <v>0</v>
      </c>
      <c r="AB2386" s="228" t="str">
        <f t="shared" si="337"/>
        <v/>
      </c>
    </row>
    <row r="2387" spans="1:28" s="227" customFormat="1" ht="20.399999999999999">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35"/>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36"/>
        <v>0</v>
      </c>
      <c r="AB2387" s="228" t="str">
        <f t="shared" si="337"/>
        <v/>
      </c>
    </row>
    <row r="2388" spans="1:28" s="227" customFormat="1" ht="20.399999999999999">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35"/>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36"/>
        <v>0</v>
      </c>
      <c r="AB2388" s="228" t="str">
        <f t="shared" si="337"/>
        <v/>
      </c>
    </row>
    <row r="2389" spans="1:28" s="227" customFormat="1" ht="20.399999999999999">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35"/>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36"/>
        <v>0</v>
      </c>
      <c r="AB2389" s="228" t="str">
        <f t="shared" si="337"/>
        <v/>
      </c>
    </row>
    <row r="2390" spans="1:28" s="227" customFormat="1" ht="20.399999999999999">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35"/>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36"/>
        <v>0</v>
      </c>
      <c r="AB2390" s="228" t="str">
        <f t="shared" si="337"/>
        <v/>
      </c>
    </row>
    <row r="2391" spans="1:28" s="227" customFormat="1" ht="20.399999999999999">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35"/>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36"/>
        <v>0</v>
      </c>
      <c r="AB2391" s="228" t="str">
        <f t="shared" si="337"/>
        <v/>
      </c>
    </row>
    <row r="2392" spans="1:28" s="227" customFormat="1" ht="20.399999999999999">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35"/>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36"/>
        <v>0</v>
      </c>
      <c r="AB2392" s="228" t="str">
        <f t="shared" si="337"/>
        <v/>
      </c>
    </row>
    <row r="2393" spans="1:28" s="227" customFormat="1" ht="20.399999999999999">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ca="1" si="335"/>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ca="1" si="336"/>
        <v>0</v>
      </c>
      <c r="AB2393" s="228" t="str">
        <f t="shared" si="337"/>
        <v/>
      </c>
    </row>
    <row r="2394" spans="1:28" s="227" customFormat="1" ht="20.399999999999999">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35"/>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36"/>
        <v>0</v>
      </c>
      <c r="AB2394" s="228" t="str">
        <f t="shared" si="337"/>
        <v/>
      </c>
    </row>
    <row r="2395" spans="1:28" s="227" customFormat="1" ht="20.399999999999999">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35"/>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36"/>
        <v>0</v>
      </c>
      <c r="AB2395" s="228" t="str">
        <f t="shared" si="337"/>
        <v/>
      </c>
    </row>
    <row r="2396" spans="1:28" s="227" customFormat="1" ht="20.399999999999999">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ref="S2396:S2426" ca="1" si="338">IF(B2396="","",IF(ISERROR(MATCH($E2396,CL,0)),"Unknown",INDIRECT("'C'!$A$"&amp;MATCH($E2396,CL,0)+1)))</f>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ref="X2396:X2426" ca="1" si="339">IF(AND(C2396="Smelter not listed",OR(LEN(D2396)=0,LEN(E2396)=0)),1,0)</f>
        <v>0</v>
      </c>
      <c r="AB2396" s="228" t="str">
        <f t="shared" ref="AB2396:AB2426" si="340">B2396&amp;C2396</f>
        <v/>
      </c>
    </row>
    <row r="2397" spans="1:28" s="227" customFormat="1" ht="20.399999999999999">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38"/>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39"/>
        <v>0</v>
      </c>
      <c r="AB2397" s="228" t="str">
        <f t="shared" si="340"/>
        <v/>
      </c>
    </row>
    <row r="2398" spans="1:28" s="227" customFormat="1" ht="20.399999999999999">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38"/>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39"/>
        <v>0</v>
      </c>
      <c r="AB2398" s="228" t="str">
        <f t="shared" si="340"/>
        <v/>
      </c>
    </row>
    <row r="2399" spans="1:28" s="227" customFormat="1" ht="20.399999999999999">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38"/>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39"/>
        <v>0</v>
      </c>
      <c r="AB2399" s="228" t="str">
        <f t="shared" si="340"/>
        <v/>
      </c>
    </row>
    <row r="2400" spans="1:28" s="227" customFormat="1" ht="20.399999999999999">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38"/>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39"/>
        <v>0</v>
      </c>
      <c r="AB2400" s="228" t="str">
        <f t="shared" si="340"/>
        <v/>
      </c>
    </row>
    <row r="2401" spans="1:28" s="227" customFormat="1" ht="20.399999999999999">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38"/>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39"/>
        <v>0</v>
      </c>
      <c r="AB2401" s="228" t="str">
        <f t="shared" si="340"/>
        <v/>
      </c>
    </row>
    <row r="2402" spans="1:28" s="227" customFormat="1" ht="20.399999999999999">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38"/>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39"/>
        <v>0</v>
      </c>
      <c r="AB2402" s="228" t="str">
        <f t="shared" si="340"/>
        <v/>
      </c>
    </row>
    <row r="2403" spans="1:28" s="227" customFormat="1" ht="20.399999999999999">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38"/>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39"/>
        <v>0</v>
      </c>
      <c r="AB2403" s="228" t="str">
        <f t="shared" si="340"/>
        <v/>
      </c>
    </row>
    <row r="2404" spans="1:28" s="227" customFormat="1" ht="20.399999999999999">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38"/>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39"/>
        <v>0</v>
      </c>
      <c r="AB2404" s="228" t="str">
        <f t="shared" si="340"/>
        <v/>
      </c>
    </row>
    <row r="2405" spans="1:28" s="227" customFormat="1" ht="20.399999999999999">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38"/>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39"/>
        <v>0</v>
      </c>
      <c r="AB2405" s="228" t="str">
        <f t="shared" si="340"/>
        <v/>
      </c>
    </row>
    <row r="2406" spans="1:28" s="227" customFormat="1" ht="20.399999999999999">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38"/>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39"/>
        <v>0</v>
      </c>
      <c r="AB2406" s="228" t="str">
        <f t="shared" si="340"/>
        <v/>
      </c>
    </row>
    <row r="2407" spans="1:28" s="227" customFormat="1" ht="20.399999999999999">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ca="1" si="338"/>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ca="1" si="339"/>
        <v>0</v>
      </c>
      <c r="AB2407" s="228" t="str">
        <f t="shared" si="340"/>
        <v/>
      </c>
    </row>
    <row r="2408" spans="1:28" s="227" customFormat="1" ht="20.399999999999999">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ca="1" si="338"/>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ca="1" si="339"/>
        <v>0</v>
      </c>
      <c r="AB2408" s="228" t="str">
        <f t="shared" si="340"/>
        <v/>
      </c>
    </row>
    <row r="2409" spans="1:28" s="227" customFormat="1" ht="20.399999999999999">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38"/>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39"/>
        <v>0</v>
      </c>
      <c r="AB2409" s="228" t="str">
        <f t="shared" si="340"/>
        <v/>
      </c>
    </row>
    <row r="2410" spans="1:28" s="227" customFormat="1" ht="20.399999999999999">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38"/>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39"/>
        <v>0</v>
      </c>
      <c r="AB2410" s="228" t="str">
        <f t="shared" si="340"/>
        <v/>
      </c>
    </row>
    <row r="2411" spans="1:28" s="227" customFormat="1" ht="20.399999999999999">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ca="1" si="338"/>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39"/>
        <v>0</v>
      </c>
      <c r="AB2411" s="228" t="str">
        <f t="shared" si="340"/>
        <v/>
      </c>
    </row>
    <row r="2412" spans="1:28" s="227" customFormat="1" ht="20.399999999999999">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t="shared" ca="1" si="338"/>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39"/>
        <v>0</v>
      </c>
      <c r="AB2412" s="228" t="str">
        <f t="shared" si="340"/>
        <v/>
      </c>
    </row>
    <row r="2413" spans="1:28" s="227" customFormat="1" ht="20.399999999999999">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ca="1" si="338"/>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X2413" s="227">
        <f t="shared" ca="1" si="339"/>
        <v>0</v>
      </c>
      <c r="AB2413" s="228" t="str">
        <f t="shared" si="340"/>
        <v/>
      </c>
    </row>
    <row r="2414" spans="1:28" s="227" customFormat="1" ht="20.399999999999999">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ca="1" si="338"/>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X2414" s="227">
        <f t="shared" ca="1" si="339"/>
        <v>0</v>
      </c>
      <c r="AB2414" s="228" t="str">
        <f t="shared" si="340"/>
        <v/>
      </c>
    </row>
    <row r="2415" spans="1:28" s="227" customFormat="1" ht="20.399999999999999">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38"/>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X2415" s="227">
        <f t="shared" ca="1" si="339"/>
        <v>0</v>
      </c>
      <c r="AB2415" s="228" t="str">
        <f t="shared" si="340"/>
        <v/>
      </c>
    </row>
    <row r="2416" spans="1:28" s="227" customFormat="1" ht="20.399999999999999">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38"/>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X2416" s="227">
        <f t="shared" ca="1" si="339"/>
        <v>0</v>
      </c>
      <c r="AB2416" s="228" t="str">
        <f t="shared" si="340"/>
        <v/>
      </c>
    </row>
    <row r="2417" spans="1:28" s="227" customFormat="1" ht="20.399999999999999">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38"/>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X2417" s="227">
        <f t="shared" ca="1" si="339"/>
        <v>0</v>
      </c>
      <c r="AB2417" s="228" t="str">
        <f t="shared" si="340"/>
        <v/>
      </c>
    </row>
    <row r="2418" spans="1:28" s="227" customFormat="1" ht="20.399999999999999">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38"/>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X2418" s="227">
        <f t="shared" ca="1" si="339"/>
        <v>0</v>
      </c>
      <c r="AB2418" s="228" t="str">
        <f t="shared" si="340"/>
        <v/>
      </c>
    </row>
    <row r="2419" spans="1:28" s="227" customFormat="1" ht="20.399999999999999">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38"/>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X2419" s="227">
        <f t="shared" ca="1" si="339"/>
        <v>0</v>
      </c>
      <c r="AB2419" s="228" t="str">
        <f t="shared" si="340"/>
        <v/>
      </c>
    </row>
    <row r="2420" spans="1:28" s="227" customFormat="1" ht="20.399999999999999">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38"/>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X2420" s="227">
        <f t="shared" ca="1" si="339"/>
        <v>0</v>
      </c>
      <c r="AB2420" s="228" t="str">
        <f t="shared" si="340"/>
        <v/>
      </c>
    </row>
    <row r="2421" spans="1:28" s="227" customFormat="1" ht="20.399999999999999">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38"/>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X2421" s="227">
        <f t="shared" ca="1" si="339"/>
        <v>0</v>
      </c>
      <c r="AB2421" s="228" t="str">
        <f t="shared" si="340"/>
        <v/>
      </c>
    </row>
    <row r="2422" spans="1:28" s="227" customFormat="1" ht="20.399999999999999">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38"/>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X2422" s="227">
        <f t="shared" ca="1" si="339"/>
        <v>0</v>
      </c>
      <c r="AB2422" s="228" t="str">
        <f t="shared" si="340"/>
        <v/>
      </c>
    </row>
    <row r="2423" spans="1:28" s="227" customFormat="1" ht="20.399999999999999">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38"/>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X2423" s="227">
        <f t="shared" ca="1" si="339"/>
        <v>0</v>
      </c>
      <c r="AB2423" s="228" t="str">
        <f t="shared" si="340"/>
        <v/>
      </c>
    </row>
    <row r="2424" spans="1:28" s="227" customFormat="1" ht="20.399999999999999">
      <c r="A2424" s="181"/>
      <c r="B2424" s="182" t="str">
        <f>IF(LEN(A2424)=0,"",INDEX('Smelter Look-up'!$A:$A,MATCH($A2424,'Smelter Look-up'!$E:$E,0)))</f>
        <v/>
      </c>
      <c r="C2424" s="186" t="str">
        <f>IF(LEN(A2424)=0,"",INDEX('Smelter Look-up'!$C:$C,MATCH($A2424,'Smelter Look-up'!$E:$E,0)))</f>
        <v/>
      </c>
      <c r="D2424" s="230"/>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4"/>
      <c r="L2424" s="224"/>
      <c r="M2424" s="224"/>
      <c r="N2424" s="224"/>
      <c r="O2424" s="224"/>
      <c r="P2424" s="185"/>
      <c r="Q2424" s="225"/>
      <c r="R2424" s="182" t="str">
        <f ca="1">IF(ISERROR($V2424),"",OFFSET('Smelter Look-up'!$C$4,$V2424-4,0)&amp;"")</f>
        <v/>
      </c>
      <c r="S2424" s="181" t="str">
        <f t="shared" ca="1" si="338"/>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t="shared" ca="1" si="339"/>
        <v>0</v>
      </c>
      <c r="AB2424" s="228" t="str">
        <f t="shared" si="340"/>
        <v/>
      </c>
    </row>
    <row r="2425" spans="1:28" s="227" customFormat="1" ht="20.399999999999999">
      <c r="A2425" s="181"/>
      <c r="B2425" s="182" t="str">
        <f>IF(LEN(A2425)=0,"",INDEX('Smelter Look-up'!$A:$A,MATCH($A2425,'Smelter Look-up'!$E:$E,0)))</f>
        <v/>
      </c>
      <c r="C2425" s="186" t="str">
        <f>IF(LEN(A2425)=0,"",INDEX('Smelter Look-up'!$C:$C,MATCH($A2425,'Smelter Look-up'!$E:$E,0)))</f>
        <v/>
      </c>
      <c r="D2425" s="230"/>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4"/>
      <c r="L2425" s="224"/>
      <c r="M2425" s="224"/>
      <c r="N2425" s="224"/>
      <c r="O2425" s="224"/>
      <c r="P2425" s="185"/>
      <c r="Q2425" s="225"/>
      <c r="R2425" s="182" t="str">
        <f ca="1">IF(ISERROR($V2425),"",OFFSET('Smelter Look-up'!$C$4,$V2425-4,0)&amp;"")</f>
        <v/>
      </c>
      <c r="S2425" s="181" t="str">
        <f t="shared" ca="1" si="338"/>
        <v/>
      </c>
      <c r="T2425" s="181" t="str">
        <f ca="1">IF(B2425="","",IF(ISERROR(MATCH($J2425,SorP!$B$1:$B$6226,0)),"",INDIRECT("'SorP'!$A$"&amp;MATCH($S2425&amp;$J2425,SorP!C:C,0))))</f>
        <v/>
      </c>
      <c r="U2425" s="201"/>
      <c r="V2425" s="226" t="e">
        <f>IF(C2425="",NA(),IF(OR(C2425="Smelter not listed",C2425="Smelter not yet identified"),MATCH($B2425&amp;$D2425,'Smelter Look-up'!$J:$J,0),MATCH($B2425&amp;$C2425,'Smelter Look-up'!$J:$J,0)))</f>
        <v>#N/A</v>
      </c>
      <c r="X2425" s="227">
        <f t="shared" ca="1" si="339"/>
        <v>0</v>
      </c>
      <c r="AB2425" s="228" t="str">
        <f t="shared" si="340"/>
        <v/>
      </c>
    </row>
    <row r="2426" spans="1:28" s="227" customFormat="1" ht="20.399999999999999">
      <c r="A2426" s="181"/>
      <c r="B2426" s="182" t="str">
        <f>IF(LEN(A2426)=0,"",INDEX('Smelter Look-up'!$A:$A,MATCH($A2426,'Smelter Look-up'!$E:$E,0)))</f>
        <v/>
      </c>
      <c r="C2426" s="186" t="str">
        <f>IF(LEN(A2426)=0,"",INDEX('Smelter Look-up'!$C:$C,MATCH($A2426,'Smelter Look-up'!$E:$E,0)))</f>
        <v/>
      </c>
      <c r="D2426" s="230"/>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4"/>
      <c r="L2426" s="224"/>
      <c r="M2426" s="224"/>
      <c r="N2426" s="224"/>
      <c r="O2426" s="224"/>
      <c r="P2426" s="185"/>
      <c r="Q2426" s="225"/>
      <c r="R2426" s="182" t="str">
        <f ca="1">IF(ISERROR($V2426),"",OFFSET('Smelter Look-up'!$C$4,$V2426-4,0)&amp;"")</f>
        <v/>
      </c>
      <c r="S2426" s="181" t="str">
        <f t="shared" ca="1" si="338"/>
        <v/>
      </c>
      <c r="T2426" s="181" t="str">
        <f ca="1">IF(B2426="","",IF(ISERROR(MATCH($J2426,SorP!$B$1:$B$6226,0)),"",INDIRECT("'SorP'!$A$"&amp;MATCH($S2426&amp;$J2426,SorP!C:C,0))))</f>
        <v/>
      </c>
      <c r="U2426" s="201"/>
      <c r="V2426" s="226" t="e">
        <f>IF(C2426="",NA(),IF(OR(C2426="Smelter not listed",C2426="Smelter not yet identified"),MATCH($B2426&amp;$D2426,'Smelter Look-up'!$J:$J,0),MATCH($B2426&amp;$C2426,'Smelter Look-up'!$J:$J,0)))</f>
        <v>#N/A</v>
      </c>
      <c r="X2426" s="227">
        <f t="shared" ca="1" si="339"/>
        <v>0</v>
      </c>
      <c r="AB2426" s="228" t="str">
        <f t="shared" si="340"/>
        <v/>
      </c>
    </row>
    <row r="2427" spans="1:28" s="227" customFormat="1" ht="20.399999999999999">
      <c r="A2427" s="181"/>
      <c r="B2427" s="182" t="str">
        <f>IF(LEN(A2427)=0,"",INDEX('Smelter Look-up'!$A:$A,MATCH($A2427,'Smelter Look-up'!$E:$E,0)))</f>
        <v/>
      </c>
      <c r="C2427" s="186" t="str">
        <f>IF(LEN(A2427)=0,"",INDEX('Smelter Look-up'!$C:$C,MATCH($A2427,'Smelter Look-up'!$E:$E,0)))</f>
        <v/>
      </c>
      <c r="D2427" s="230"/>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4"/>
      <c r="L2427" s="224"/>
      <c r="M2427" s="224"/>
      <c r="N2427" s="224"/>
      <c r="O2427" s="224"/>
      <c r="P2427" s="185"/>
      <c r="Q2427" s="225"/>
      <c r="R2427" s="182" t="str">
        <f ca="1">IF(ISERROR($V2427),"",OFFSET('Smelter Look-up'!$C$4,$V2427-4,0)&amp;"")</f>
        <v/>
      </c>
      <c r="S2427" s="181" t="str">
        <f t="shared" ref="S2427" ca="1" si="341">IF(B2427="","",IF(ISERROR(MATCH($E2427,CL,0)),"Unknown",INDIRECT("'C'!$A$"&amp;MATCH($E2427,CL,0)+1)))</f>
        <v/>
      </c>
      <c r="T2427" s="181" t="str">
        <f ca="1">IF(B2427="","",IF(ISERROR(MATCH($J2427,SorP!$B$1:$B$6226,0)),"",INDIRECT("'SorP'!$A$"&amp;MATCH($S2427&amp;$J2427,SorP!C:C,0))))</f>
        <v/>
      </c>
      <c r="U2427" s="201"/>
      <c r="V2427" s="226" t="e">
        <f>IF(C2427="",NA(),IF(OR(C2427="Smelter not listed",C2427="Smelter not yet identified"),MATCH($B2427&amp;$D2427,'Smelter Look-up'!$J:$J,0),MATCH($B2427&amp;$C2427,'Smelter Look-up'!$J:$J,0)))</f>
        <v>#N/A</v>
      </c>
      <c r="X2427" s="227">
        <f t="shared" ref="X2427" ca="1" si="342">IF(AND(C2427="Smelter not listed",OR(LEN(D2427)=0,LEN(E2427)=0)),1,0)</f>
        <v>0</v>
      </c>
      <c r="AB2427" s="228" t="str">
        <f t="shared" ref="AB2427" si="343">B2427&amp;C2427</f>
        <v/>
      </c>
    </row>
    <row r="2428" spans="1:28" s="227" customFormat="1" ht="20.399999999999999">
      <c r="A2428" s="181"/>
      <c r="B2428" s="182" t="str">
        <f>IF(LEN(A2428)=0,"",INDEX('Smelter Look-up'!$A:$A,MATCH($A2428,'Smelter Look-up'!$E:$E,0)))</f>
        <v/>
      </c>
      <c r="C2428" s="186" t="str">
        <f>IF(LEN(A2428)=0,"",INDEX('Smelter Look-up'!$C:$C,MATCH($A2428,'Smelter Look-up'!$E:$E,0)))</f>
        <v/>
      </c>
      <c r="D2428" s="230"/>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4"/>
      <c r="L2428" s="224"/>
      <c r="M2428" s="224"/>
      <c r="N2428" s="224"/>
      <c r="O2428" s="224"/>
      <c r="P2428" s="185"/>
      <c r="Q2428" s="225"/>
      <c r="R2428" s="182" t="str">
        <f ca="1">IF(ISERROR($V2428),"",OFFSET('Smelter Look-up'!$C$4,$V2428-4,0)&amp;"")</f>
        <v/>
      </c>
      <c r="S2428" s="181" t="str">
        <f t="shared" ref="S2428:S2459" ca="1" si="344">IF(B2428="","",IF(ISERROR(MATCH($E2428,CL,0)),"Unknown",INDIRECT("'C'!$A$"&amp;MATCH($E2428,CL,0)+1)))</f>
        <v/>
      </c>
      <c r="T2428" s="181" t="str">
        <f ca="1">IF(B2428="","",IF(ISERROR(MATCH($J2428,SorP!$B$1:$B$6226,0)),"",INDIRECT("'SorP'!$A$"&amp;MATCH($S2428&amp;$J2428,SorP!C:C,0))))</f>
        <v/>
      </c>
      <c r="U2428" s="201"/>
      <c r="V2428" s="226" t="e">
        <f>IF(C2428="",NA(),IF(OR(C2428="Smelter not listed",C2428="Smelter not yet identified"),MATCH($B2428&amp;$D2428,'Smelter Look-up'!$J:$J,0),MATCH($B2428&amp;$C2428,'Smelter Look-up'!$J:$J,0)))</f>
        <v>#N/A</v>
      </c>
      <c r="X2428" s="227">
        <f t="shared" ref="X2428:X2459" ca="1" si="345">IF(AND(C2428="Smelter not listed",OR(LEN(D2428)=0,LEN(E2428)=0)),1,0)</f>
        <v>0</v>
      </c>
      <c r="AB2428" s="228" t="str">
        <f t="shared" ref="AB2428:AB2459" si="346">B2428&amp;C2428</f>
        <v/>
      </c>
    </row>
    <row r="2429" spans="1:28" s="227" customFormat="1" ht="20.399999999999999">
      <c r="A2429" s="181"/>
      <c r="B2429" s="182" t="str">
        <f>IF(LEN(A2429)=0,"",INDEX('Smelter Look-up'!$A:$A,MATCH($A2429,'Smelter Look-up'!$E:$E,0)))</f>
        <v/>
      </c>
      <c r="C2429" s="186" t="str">
        <f>IF(LEN(A2429)=0,"",INDEX('Smelter Look-up'!$C:$C,MATCH($A2429,'Smelter Look-up'!$E:$E,0)))</f>
        <v/>
      </c>
      <c r="D2429" s="230"/>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4"/>
      <c r="L2429" s="224"/>
      <c r="M2429" s="224"/>
      <c r="N2429" s="224"/>
      <c r="O2429" s="224"/>
      <c r="P2429" s="185"/>
      <c r="Q2429" s="225"/>
      <c r="R2429" s="182" t="str">
        <f ca="1">IF(ISERROR($V2429),"",OFFSET('Smelter Look-up'!$C$4,$V2429-4,0)&amp;"")</f>
        <v/>
      </c>
      <c r="S2429" s="181" t="str">
        <f t="shared" ca="1" si="344"/>
        <v/>
      </c>
      <c r="T2429" s="181" t="str">
        <f ca="1">IF(B2429="","",IF(ISERROR(MATCH($J2429,SorP!$B$1:$B$6226,0)),"",INDIRECT("'SorP'!$A$"&amp;MATCH($S2429&amp;$J2429,SorP!C:C,0))))</f>
        <v/>
      </c>
      <c r="U2429" s="201"/>
      <c r="V2429" s="226" t="e">
        <f>IF(C2429="",NA(),IF(OR(C2429="Smelter not listed",C2429="Smelter not yet identified"),MATCH($B2429&amp;$D2429,'Smelter Look-up'!$J:$J,0),MATCH($B2429&amp;$C2429,'Smelter Look-up'!$J:$J,0)))</f>
        <v>#N/A</v>
      </c>
      <c r="X2429" s="227">
        <f t="shared" ca="1" si="345"/>
        <v>0</v>
      </c>
      <c r="AB2429" s="228" t="str">
        <f t="shared" si="346"/>
        <v/>
      </c>
    </row>
    <row r="2430" spans="1:28" s="227" customFormat="1" ht="20.399999999999999">
      <c r="A2430" s="181"/>
      <c r="B2430" s="182" t="str">
        <f>IF(LEN(A2430)=0,"",INDEX('Smelter Look-up'!$A:$A,MATCH($A2430,'Smelter Look-up'!$E:$E,0)))</f>
        <v/>
      </c>
      <c r="C2430" s="186" t="str">
        <f>IF(LEN(A2430)=0,"",INDEX('Smelter Look-up'!$C:$C,MATCH($A2430,'Smelter Look-up'!$E:$E,0)))</f>
        <v/>
      </c>
      <c r="D2430" s="230"/>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4"/>
      <c r="L2430" s="224"/>
      <c r="M2430" s="224"/>
      <c r="N2430" s="224"/>
      <c r="O2430" s="224"/>
      <c r="P2430" s="185"/>
      <c r="Q2430" s="225"/>
      <c r="R2430" s="182" t="str">
        <f ca="1">IF(ISERROR($V2430),"",OFFSET('Smelter Look-up'!$C$4,$V2430-4,0)&amp;"")</f>
        <v/>
      </c>
      <c r="S2430" s="181" t="str">
        <f t="shared" ca="1" si="344"/>
        <v/>
      </c>
      <c r="T2430" s="181" t="str">
        <f ca="1">IF(B2430="","",IF(ISERROR(MATCH($J2430,SorP!$B$1:$B$6226,0)),"",INDIRECT("'SorP'!$A$"&amp;MATCH($S2430&amp;$J2430,SorP!C:C,0))))</f>
        <v/>
      </c>
      <c r="U2430" s="201"/>
      <c r="V2430" s="226" t="e">
        <f>IF(C2430="",NA(),IF(OR(C2430="Smelter not listed",C2430="Smelter not yet identified"),MATCH($B2430&amp;$D2430,'Smelter Look-up'!$J:$J,0),MATCH($B2430&amp;$C2430,'Smelter Look-up'!$J:$J,0)))</f>
        <v>#N/A</v>
      </c>
      <c r="X2430" s="227">
        <f t="shared" ca="1" si="345"/>
        <v>0</v>
      </c>
      <c r="AB2430" s="228" t="str">
        <f t="shared" si="346"/>
        <v/>
      </c>
    </row>
    <row r="2431" spans="1:28" s="227" customFormat="1" ht="20.399999999999999">
      <c r="A2431" s="181"/>
      <c r="B2431" s="182" t="str">
        <f>IF(LEN(A2431)=0,"",INDEX('Smelter Look-up'!$A:$A,MATCH($A2431,'Smelter Look-up'!$E:$E,0)))</f>
        <v/>
      </c>
      <c r="C2431" s="186" t="str">
        <f>IF(LEN(A2431)=0,"",INDEX('Smelter Look-up'!$C:$C,MATCH($A2431,'Smelter Look-up'!$E:$E,0)))</f>
        <v/>
      </c>
      <c r="D2431" s="230"/>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4"/>
      <c r="L2431" s="224"/>
      <c r="M2431" s="224"/>
      <c r="N2431" s="224"/>
      <c r="O2431" s="224"/>
      <c r="P2431" s="185"/>
      <c r="Q2431" s="225"/>
      <c r="R2431" s="182" t="str">
        <f ca="1">IF(ISERROR($V2431),"",OFFSET('Smelter Look-up'!$C$4,$V2431-4,0)&amp;"")</f>
        <v/>
      </c>
      <c r="S2431" s="181" t="str">
        <f t="shared" ca="1" si="344"/>
        <v/>
      </c>
      <c r="T2431" s="181" t="str">
        <f ca="1">IF(B2431="","",IF(ISERROR(MATCH($J2431,SorP!$B$1:$B$6226,0)),"",INDIRECT("'SorP'!$A$"&amp;MATCH($S2431&amp;$J2431,SorP!C:C,0))))</f>
        <v/>
      </c>
      <c r="U2431" s="201"/>
      <c r="V2431" s="226" t="e">
        <f>IF(C2431="",NA(),IF(OR(C2431="Smelter not listed",C2431="Smelter not yet identified"),MATCH($B2431&amp;$D2431,'Smelter Look-up'!$J:$J,0),MATCH($B2431&amp;$C2431,'Smelter Look-up'!$J:$J,0)))</f>
        <v>#N/A</v>
      </c>
      <c r="X2431" s="227">
        <f t="shared" ca="1" si="345"/>
        <v>0</v>
      </c>
      <c r="AB2431" s="228" t="str">
        <f t="shared" si="346"/>
        <v/>
      </c>
    </row>
    <row r="2432" spans="1:28" s="227" customFormat="1" ht="20.399999999999999">
      <c r="A2432" s="181"/>
      <c r="B2432" s="182" t="str">
        <f>IF(LEN(A2432)=0,"",INDEX('Smelter Look-up'!$A:$A,MATCH($A2432,'Smelter Look-up'!$E:$E,0)))</f>
        <v/>
      </c>
      <c r="C2432" s="186" t="str">
        <f>IF(LEN(A2432)=0,"",INDEX('Smelter Look-up'!$C:$C,MATCH($A2432,'Smelter Look-up'!$E:$E,0)))</f>
        <v/>
      </c>
      <c r="D2432" s="230"/>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4"/>
      <c r="L2432" s="224"/>
      <c r="M2432" s="224"/>
      <c r="N2432" s="224"/>
      <c r="O2432" s="224"/>
      <c r="P2432" s="185"/>
      <c r="Q2432" s="225"/>
      <c r="R2432" s="182" t="str">
        <f ca="1">IF(ISERROR($V2432),"",OFFSET('Smelter Look-up'!$C$4,$V2432-4,0)&amp;"")</f>
        <v/>
      </c>
      <c r="S2432" s="181" t="str">
        <f t="shared" ca="1" si="344"/>
        <v/>
      </c>
      <c r="T2432" s="181" t="str">
        <f ca="1">IF(B2432="","",IF(ISERROR(MATCH($J2432,SorP!$B$1:$B$6226,0)),"",INDIRECT("'SorP'!$A$"&amp;MATCH($S2432&amp;$J2432,SorP!C:C,0))))</f>
        <v/>
      </c>
      <c r="U2432" s="201"/>
      <c r="V2432" s="226" t="e">
        <f>IF(C2432="",NA(),IF(OR(C2432="Smelter not listed",C2432="Smelter not yet identified"),MATCH($B2432&amp;$D2432,'Smelter Look-up'!$J:$J,0),MATCH($B2432&amp;$C2432,'Smelter Look-up'!$J:$J,0)))</f>
        <v>#N/A</v>
      </c>
      <c r="X2432" s="227">
        <f t="shared" ca="1" si="345"/>
        <v>0</v>
      </c>
      <c r="AB2432" s="228" t="str">
        <f t="shared" si="346"/>
        <v/>
      </c>
    </row>
    <row r="2433" spans="1:28" s="227" customFormat="1" ht="20.399999999999999">
      <c r="A2433" s="181"/>
      <c r="B2433" s="182" t="str">
        <f>IF(LEN(A2433)=0,"",INDEX('Smelter Look-up'!$A:$A,MATCH($A2433,'Smelter Look-up'!$E:$E,0)))</f>
        <v/>
      </c>
      <c r="C2433" s="186" t="str">
        <f>IF(LEN(A2433)=0,"",INDEX('Smelter Look-up'!$C:$C,MATCH($A2433,'Smelter Look-up'!$E:$E,0)))</f>
        <v/>
      </c>
      <c r="D2433" s="230"/>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4"/>
      <c r="L2433" s="224"/>
      <c r="M2433" s="224"/>
      <c r="N2433" s="224"/>
      <c r="O2433" s="224"/>
      <c r="P2433" s="185"/>
      <c r="Q2433" s="225"/>
      <c r="R2433" s="182" t="str">
        <f ca="1">IF(ISERROR($V2433),"",OFFSET('Smelter Look-up'!$C$4,$V2433-4,0)&amp;"")</f>
        <v/>
      </c>
      <c r="S2433" s="181" t="str">
        <f t="shared" ca="1" si="344"/>
        <v/>
      </c>
      <c r="T2433" s="181" t="str">
        <f ca="1">IF(B2433="","",IF(ISERROR(MATCH($J2433,SorP!$B$1:$B$6226,0)),"",INDIRECT("'SorP'!$A$"&amp;MATCH($S2433&amp;$J2433,SorP!C:C,0))))</f>
        <v/>
      </c>
      <c r="U2433" s="201"/>
      <c r="V2433" s="226" t="e">
        <f>IF(C2433="",NA(),IF(OR(C2433="Smelter not listed",C2433="Smelter not yet identified"),MATCH($B2433&amp;$D2433,'Smelter Look-up'!$J:$J,0),MATCH($B2433&amp;$C2433,'Smelter Look-up'!$J:$J,0)))</f>
        <v>#N/A</v>
      </c>
      <c r="X2433" s="227">
        <f t="shared" ca="1" si="345"/>
        <v>0</v>
      </c>
      <c r="AB2433" s="228" t="str">
        <f t="shared" si="346"/>
        <v/>
      </c>
    </row>
    <row r="2434" spans="1:28" s="227" customFormat="1" ht="20.399999999999999">
      <c r="A2434" s="181"/>
      <c r="B2434" s="182" t="str">
        <f>IF(LEN(A2434)=0,"",INDEX('Smelter Look-up'!$A:$A,MATCH($A2434,'Smelter Look-up'!$E:$E,0)))</f>
        <v/>
      </c>
      <c r="C2434" s="186" t="str">
        <f>IF(LEN(A2434)=0,"",INDEX('Smelter Look-up'!$C:$C,MATCH($A2434,'Smelter Look-up'!$E:$E,0)))</f>
        <v/>
      </c>
      <c r="D2434" s="230"/>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4"/>
      <c r="L2434" s="224"/>
      <c r="M2434" s="224"/>
      <c r="N2434" s="224"/>
      <c r="O2434" s="224"/>
      <c r="P2434" s="185"/>
      <c r="Q2434" s="225"/>
      <c r="R2434" s="182" t="str">
        <f ca="1">IF(ISERROR($V2434),"",OFFSET('Smelter Look-up'!$C$4,$V2434-4,0)&amp;"")</f>
        <v/>
      </c>
      <c r="S2434" s="181" t="str">
        <f t="shared" ca="1" si="344"/>
        <v/>
      </c>
      <c r="T2434" s="181" t="str">
        <f ca="1">IF(B2434="","",IF(ISERROR(MATCH($J2434,SorP!$B$1:$B$6226,0)),"",INDIRECT("'SorP'!$A$"&amp;MATCH($S2434&amp;$J2434,SorP!C:C,0))))</f>
        <v/>
      </c>
      <c r="U2434" s="201"/>
      <c r="V2434" s="226" t="e">
        <f>IF(C2434="",NA(),IF(OR(C2434="Smelter not listed",C2434="Smelter not yet identified"),MATCH($B2434&amp;$D2434,'Smelter Look-up'!$J:$J,0),MATCH($B2434&amp;$C2434,'Smelter Look-up'!$J:$J,0)))</f>
        <v>#N/A</v>
      </c>
      <c r="X2434" s="227">
        <f t="shared" ca="1" si="345"/>
        <v>0</v>
      </c>
      <c r="AB2434" s="228" t="str">
        <f t="shared" si="346"/>
        <v/>
      </c>
    </row>
    <row r="2435" spans="1:28" s="227" customFormat="1" ht="20.399999999999999">
      <c r="A2435" s="181"/>
      <c r="B2435" s="182" t="str">
        <f>IF(LEN(A2435)=0,"",INDEX('Smelter Look-up'!$A:$A,MATCH($A2435,'Smelter Look-up'!$E:$E,0)))</f>
        <v/>
      </c>
      <c r="C2435" s="186" t="str">
        <f>IF(LEN(A2435)=0,"",INDEX('Smelter Look-up'!$C:$C,MATCH($A2435,'Smelter Look-up'!$E:$E,0)))</f>
        <v/>
      </c>
      <c r="D2435" s="230"/>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4"/>
      <c r="L2435" s="224"/>
      <c r="M2435" s="224"/>
      <c r="N2435" s="224"/>
      <c r="O2435" s="224"/>
      <c r="P2435" s="185"/>
      <c r="Q2435" s="225"/>
      <c r="R2435" s="182" t="str">
        <f ca="1">IF(ISERROR($V2435),"",OFFSET('Smelter Look-up'!$C$4,$V2435-4,0)&amp;"")</f>
        <v/>
      </c>
      <c r="S2435" s="181" t="str">
        <f t="shared" ca="1" si="344"/>
        <v/>
      </c>
      <c r="T2435" s="181" t="str">
        <f ca="1">IF(B2435="","",IF(ISERROR(MATCH($J2435,SorP!$B$1:$B$6226,0)),"",INDIRECT("'SorP'!$A$"&amp;MATCH($S2435&amp;$J2435,SorP!C:C,0))))</f>
        <v/>
      </c>
      <c r="U2435" s="201"/>
      <c r="V2435" s="226" t="e">
        <f>IF(C2435="",NA(),IF(OR(C2435="Smelter not listed",C2435="Smelter not yet identified"),MATCH($B2435&amp;$D2435,'Smelter Look-up'!$J:$J,0),MATCH($B2435&amp;$C2435,'Smelter Look-up'!$J:$J,0)))</f>
        <v>#N/A</v>
      </c>
      <c r="X2435" s="227">
        <f t="shared" ca="1" si="345"/>
        <v>0</v>
      </c>
      <c r="AB2435" s="228" t="str">
        <f t="shared" si="346"/>
        <v/>
      </c>
    </row>
    <row r="2436" spans="1:28" s="227" customFormat="1" ht="20.399999999999999">
      <c r="A2436" s="181"/>
      <c r="B2436" s="182" t="str">
        <f>IF(LEN(A2436)=0,"",INDEX('Smelter Look-up'!$A:$A,MATCH($A2436,'Smelter Look-up'!$E:$E,0)))</f>
        <v/>
      </c>
      <c r="C2436" s="186" t="str">
        <f>IF(LEN(A2436)=0,"",INDEX('Smelter Look-up'!$C:$C,MATCH($A2436,'Smelter Look-up'!$E:$E,0)))</f>
        <v/>
      </c>
      <c r="D2436" s="230"/>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4"/>
      <c r="L2436" s="224"/>
      <c r="M2436" s="224"/>
      <c r="N2436" s="224"/>
      <c r="O2436" s="224"/>
      <c r="P2436" s="185"/>
      <c r="Q2436" s="225"/>
      <c r="R2436" s="182" t="str">
        <f ca="1">IF(ISERROR($V2436),"",OFFSET('Smelter Look-up'!$C$4,$V2436-4,0)&amp;"")</f>
        <v/>
      </c>
      <c r="S2436" s="181" t="str">
        <f t="shared" ca="1" si="344"/>
        <v/>
      </c>
      <c r="T2436" s="181" t="str">
        <f ca="1">IF(B2436="","",IF(ISERROR(MATCH($J2436,SorP!$B$1:$B$6226,0)),"",INDIRECT("'SorP'!$A$"&amp;MATCH($S2436&amp;$J2436,SorP!C:C,0))))</f>
        <v/>
      </c>
      <c r="U2436" s="201"/>
      <c r="V2436" s="226" t="e">
        <f>IF(C2436="",NA(),IF(OR(C2436="Smelter not listed",C2436="Smelter not yet identified"),MATCH($B2436&amp;$D2436,'Smelter Look-up'!$J:$J,0),MATCH($B2436&amp;$C2436,'Smelter Look-up'!$J:$J,0)))</f>
        <v>#N/A</v>
      </c>
      <c r="X2436" s="227">
        <f t="shared" ca="1" si="345"/>
        <v>0</v>
      </c>
      <c r="AB2436" s="228" t="str">
        <f t="shared" si="346"/>
        <v/>
      </c>
    </row>
    <row r="2437" spans="1:28" s="227" customFormat="1" ht="20.399999999999999">
      <c r="A2437" s="181"/>
      <c r="B2437" s="182" t="str">
        <f>IF(LEN(A2437)=0,"",INDEX('Smelter Look-up'!$A:$A,MATCH($A2437,'Smelter Look-up'!$E:$E,0)))</f>
        <v/>
      </c>
      <c r="C2437" s="186" t="str">
        <f>IF(LEN(A2437)=0,"",INDEX('Smelter Look-up'!$C:$C,MATCH($A2437,'Smelter Look-up'!$E:$E,0)))</f>
        <v/>
      </c>
      <c r="D2437" s="230"/>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4"/>
      <c r="L2437" s="224"/>
      <c r="M2437" s="224"/>
      <c r="N2437" s="224"/>
      <c r="O2437" s="224"/>
      <c r="P2437" s="185"/>
      <c r="Q2437" s="225"/>
      <c r="R2437" s="182" t="str">
        <f ca="1">IF(ISERROR($V2437),"",OFFSET('Smelter Look-up'!$C$4,$V2437-4,0)&amp;"")</f>
        <v/>
      </c>
      <c r="S2437" s="181" t="str">
        <f t="shared" ca="1" si="344"/>
        <v/>
      </c>
      <c r="T2437" s="181" t="str">
        <f ca="1">IF(B2437="","",IF(ISERROR(MATCH($J2437,SorP!$B$1:$B$6226,0)),"",INDIRECT("'SorP'!$A$"&amp;MATCH($S2437&amp;$J2437,SorP!C:C,0))))</f>
        <v/>
      </c>
      <c r="U2437" s="201"/>
      <c r="V2437" s="226" t="e">
        <f>IF(C2437="",NA(),IF(OR(C2437="Smelter not listed",C2437="Smelter not yet identified"),MATCH($B2437&amp;$D2437,'Smelter Look-up'!$J:$J,0),MATCH($B2437&amp;$C2437,'Smelter Look-up'!$J:$J,0)))</f>
        <v>#N/A</v>
      </c>
      <c r="X2437" s="227">
        <f t="shared" ca="1" si="345"/>
        <v>0</v>
      </c>
      <c r="AB2437" s="228" t="str">
        <f t="shared" si="346"/>
        <v/>
      </c>
    </row>
    <row r="2438" spans="1:28" s="227" customFormat="1" ht="20.399999999999999">
      <c r="A2438" s="181"/>
      <c r="B2438" s="182" t="str">
        <f>IF(LEN(A2438)=0,"",INDEX('Smelter Look-up'!$A:$A,MATCH($A2438,'Smelter Look-up'!$E:$E,0)))</f>
        <v/>
      </c>
      <c r="C2438" s="186" t="str">
        <f>IF(LEN(A2438)=0,"",INDEX('Smelter Look-up'!$C:$C,MATCH($A2438,'Smelter Look-up'!$E:$E,0)))</f>
        <v/>
      </c>
      <c r="D2438" s="230"/>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4"/>
      <c r="L2438" s="224"/>
      <c r="M2438" s="224"/>
      <c r="N2438" s="224"/>
      <c r="O2438" s="224"/>
      <c r="P2438" s="185"/>
      <c r="Q2438" s="225"/>
      <c r="R2438" s="182" t="str">
        <f ca="1">IF(ISERROR($V2438),"",OFFSET('Smelter Look-up'!$C$4,$V2438-4,0)&amp;"")</f>
        <v/>
      </c>
      <c r="S2438" s="181" t="str">
        <f t="shared" ca="1" si="344"/>
        <v/>
      </c>
      <c r="T2438" s="181" t="str">
        <f ca="1">IF(B2438="","",IF(ISERROR(MATCH($J2438,SorP!$B$1:$B$6226,0)),"",INDIRECT("'SorP'!$A$"&amp;MATCH($S2438&amp;$J2438,SorP!C:C,0))))</f>
        <v/>
      </c>
      <c r="U2438" s="201"/>
      <c r="V2438" s="226" t="e">
        <f>IF(C2438="",NA(),IF(OR(C2438="Smelter not listed",C2438="Smelter not yet identified"),MATCH($B2438&amp;$D2438,'Smelter Look-up'!$J:$J,0),MATCH($B2438&amp;$C2438,'Smelter Look-up'!$J:$J,0)))</f>
        <v>#N/A</v>
      </c>
      <c r="X2438" s="227">
        <f t="shared" ca="1" si="345"/>
        <v>0</v>
      </c>
      <c r="AB2438" s="228" t="str">
        <f t="shared" si="346"/>
        <v/>
      </c>
    </row>
    <row r="2439" spans="1:28" s="227" customFormat="1" ht="20.399999999999999">
      <c r="A2439" s="181"/>
      <c r="B2439" s="182" t="str">
        <f>IF(LEN(A2439)=0,"",INDEX('Smelter Look-up'!$A:$A,MATCH($A2439,'Smelter Look-up'!$E:$E,0)))</f>
        <v/>
      </c>
      <c r="C2439" s="186" t="str">
        <f>IF(LEN(A2439)=0,"",INDEX('Smelter Look-up'!$C:$C,MATCH($A2439,'Smelter Look-up'!$E:$E,0)))</f>
        <v/>
      </c>
      <c r="D2439" s="230"/>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4"/>
      <c r="L2439" s="224"/>
      <c r="M2439" s="224"/>
      <c r="N2439" s="224"/>
      <c r="O2439" s="224"/>
      <c r="P2439" s="185"/>
      <c r="Q2439" s="225"/>
      <c r="R2439" s="182" t="str">
        <f ca="1">IF(ISERROR($V2439),"",OFFSET('Smelter Look-up'!$C$4,$V2439-4,0)&amp;"")</f>
        <v/>
      </c>
      <c r="S2439" s="181" t="str">
        <f t="shared" ca="1" si="344"/>
        <v/>
      </c>
      <c r="T2439" s="181" t="str">
        <f ca="1">IF(B2439="","",IF(ISERROR(MATCH($J2439,SorP!$B$1:$B$6226,0)),"",INDIRECT("'SorP'!$A$"&amp;MATCH($S2439&amp;$J2439,SorP!C:C,0))))</f>
        <v/>
      </c>
      <c r="U2439" s="201"/>
      <c r="V2439" s="226" t="e">
        <f>IF(C2439="",NA(),IF(OR(C2439="Smelter not listed",C2439="Smelter not yet identified"),MATCH($B2439&amp;$D2439,'Smelter Look-up'!$J:$J,0),MATCH($B2439&amp;$C2439,'Smelter Look-up'!$J:$J,0)))</f>
        <v>#N/A</v>
      </c>
      <c r="X2439" s="227">
        <f t="shared" ca="1" si="345"/>
        <v>0</v>
      </c>
      <c r="AB2439" s="228" t="str">
        <f t="shared" si="346"/>
        <v/>
      </c>
    </row>
    <row r="2440" spans="1:28" s="227" customFormat="1" ht="20.399999999999999">
      <c r="A2440" s="181"/>
      <c r="B2440" s="182" t="str">
        <f>IF(LEN(A2440)=0,"",INDEX('Smelter Look-up'!$A:$A,MATCH($A2440,'Smelter Look-up'!$E:$E,0)))</f>
        <v/>
      </c>
      <c r="C2440" s="186" t="str">
        <f>IF(LEN(A2440)=0,"",INDEX('Smelter Look-up'!$C:$C,MATCH($A2440,'Smelter Look-up'!$E:$E,0)))</f>
        <v/>
      </c>
      <c r="D2440" s="230"/>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4"/>
      <c r="L2440" s="224"/>
      <c r="M2440" s="224"/>
      <c r="N2440" s="224"/>
      <c r="O2440" s="224"/>
      <c r="P2440" s="185"/>
      <c r="Q2440" s="225"/>
      <c r="R2440" s="182" t="str">
        <f ca="1">IF(ISERROR($V2440),"",OFFSET('Smelter Look-up'!$C$4,$V2440-4,0)&amp;"")</f>
        <v/>
      </c>
      <c r="S2440" s="181" t="str">
        <f t="shared" ca="1" si="344"/>
        <v/>
      </c>
      <c r="T2440" s="181" t="str">
        <f ca="1">IF(B2440="","",IF(ISERROR(MATCH($J2440,SorP!$B$1:$B$6226,0)),"",INDIRECT("'SorP'!$A$"&amp;MATCH($S2440&amp;$J2440,SorP!C:C,0))))</f>
        <v/>
      </c>
      <c r="U2440" s="201"/>
      <c r="V2440" s="226" t="e">
        <f>IF(C2440="",NA(),IF(OR(C2440="Smelter not listed",C2440="Smelter not yet identified"),MATCH($B2440&amp;$D2440,'Smelter Look-up'!$J:$J,0),MATCH($B2440&amp;$C2440,'Smelter Look-up'!$J:$J,0)))</f>
        <v>#N/A</v>
      </c>
      <c r="X2440" s="227">
        <f t="shared" ca="1" si="345"/>
        <v>0</v>
      </c>
      <c r="AB2440" s="228" t="str">
        <f t="shared" si="346"/>
        <v/>
      </c>
    </row>
    <row r="2441" spans="1:28" s="227" customFormat="1" ht="20.399999999999999">
      <c r="A2441" s="181"/>
      <c r="B2441" s="182" t="str">
        <f>IF(LEN(A2441)=0,"",INDEX('Smelter Look-up'!$A:$A,MATCH($A2441,'Smelter Look-up'!$E:$E,0)))</f>
        <v/>
      </c>
      <c r="C2441" s="186" t="str">
        <f>IF(LEN(A2441)=0,"",INDEX('Smelter Look-up'!$C:$C,MATCH($A2441,'Smelter Look-up'!$E:$E,0)))</f>
        <v/>
      </c>
      <c r="D2441" s="230"/>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4"/>
      <c r="L2441" s="224"/>
      <c r="M2441" s="224"/>
      <c r="N2441" s="224"/>
      <c r="O2441" s="224"/>
      <c r="P2441" s="185"/>
      <c r="Q2441" s="225"/>
      <c r="R2441" s="182" t="str">
        <f ca="1">IF(ISERROR($V2441),"",OFFSET('Smelter Look-up'!$C$4,$V2441-4,0)&amp;"")</f>
        <v/>
      </c>
      <c r="S2441" s="181" t="str">
        <f t="shared" ca="1" si="344"/>
        <v/>
      </c>
      <c r="T2441" s="181" t="str">
        <f ca="1">IF(B2441="","",IF(ISERROR(MATCH($J2441,SorP!$B$1:$B$6226,0)),"",INDIRECT("'SorP'!$A$"&amp;MATCH($S2441&amp;$J2441,SorP!C:C,0))))</f>
        <v/>
      </c>
      <c r="U2441" s="201"/>
      <c r="V2441" s="226" t="e">
        <f>IF(C2441="",NA(),IF(OR(C2441="Smelter not listed",C2441="Smelter not yet identified"),MATCH($B2441&amp;$D2441,'Smelter Look-up'!$J:$J,0),MATCH($B2441&amp;$C2441,'Smelter Look-up'!$J:$J,0)))</f>
        <v>#N/A</v>
      </c>
      <c r="X2441" s="227">
        <f t="shared" ca="1" si="345"/>
        <v>0</v>
      </c>
      <c r="AB2441" s="228" t="str">
        <f t="shared" si="346"/>
        <v/>
      </c>
    </row>
    <row r="2442" spans="1:28" s="227" customFormat="1" ht="20.399999999999999">
      <c r="A2442" s="181"/>
      <c r="B2442" s="182" t="str">
        <f>IF(LEN(A2442)=0,"",INDEX('Smelter Look-up'!$A:$A,MATCH($A2442,'Smelter Look-up'!$E:$E,0)))</f>
        <v/>
      </c>
      <c r="C2442" s="186" t="str">
        <f>IF(LEN(A2442)=0,"",INDEX('Smelter Look-up'!$C:$C,MATCH($A2442,'Smelter Look-up'!$E:$E,0)))</f>
        <v/>
      </c>
      <c r="D2442" s="230"/>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4"/>
      <c r="L2442" s="224"/>
      <c r="M2442" s="224"/>
      <c r="N2442" s="224"/>
      <c r="O2442" s="224"/>
      <c r="P2442" s="185"/>
      <c r="Q2442" s="225"/>
      <c r="R2442" s="182" t="str">
        <f ca="1">IF(ISERROR($V2442),"",OFFSET('Smelter Look-up'!$C$4,$V2442-4,0)&amp;"")</f>
        <v/>
      </c>
      <c r="S2442" s="181" t="str">
        <f t="shared" ca="1" si="344"/>
        <v/>
      </c>
      <c r="T2442" s="181" t="str">
        <f ca="1">IF(B2442="","",IF(ISERROR(MATCH($J2442,SorP!$B$1:$B$6226,0)),"",INDIRECT("'SorP'!$A$"&amp;MATCH($S2442&amp;$J2442,SorP!C:C,0))))</f>
        <v/>
      </c>
      <c r="U2442" s="201"/>
      <c r="V2442" s="226" t="e">
        <f>IF(C2442="",NA(),IF(OR(C2442="Smelter not listed",C2442="Smelter not yet identified"),MATCH($B2442&amp;$D2442,'Smelter Look-up'!$J:$J,0),MATCH($B2442&amp;$C2442,'Smelter Look-up'!$J:$J,0)))</f>
        <v>#N/A</v>
      </c>
      <c r="X2442" s="227">
        <f t="shared" ca="1" si="345"/>
        <v>0</v>
      </c>
      <c r="AB2442" s="228" t="str">
        <f t="shared" si="346"/>
        <v/>
      </c>
    </row>
    <row r="2443" spans="1:28" s="227" customFormat="1" ht="20.399999999999999">
      <c r="A2443" s="181"/>
      <c r="B2443" s="182" t="str">
        <f>IF(LEN(A2443)=0,"",INDEX('Smelter Look-up'!$A:$A,MATCH($A2443,'Smelter Look-up'!$E:$E,0)))</f>
        <v/>
      </c>
      <c r="C2443" s="186" t="str">
        <f>IF(LEN(A2443)=0,"",INDEX('Smelter Look-up'!$C:$C,MATCH($A2443,'Smelter Look-up'!$E:$E,0)))</f>
        <v/>
      </c>
      <c r="D2443" s="230"/>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4"/>
      <c r="L2443" s="224"/>
      <c r="M2443" s="224"/>
      <c r="N2443" s="224"/>
      <c r="O2443" s="224"/>
      <c r="P2443" s="185"/>
      <c r="Q2443" s="225"/>
      <c r="R2443" s="182" t="str">
        <f ca="1">IF(ISERROR($V2443),"",OFFSET('Smelter Look-up'!$C$4,$V2443-4,0)&amp;"")</f>
        <v/>
      </c>
      <c r="S2443" s="181" t="str">
        <f t="shared" ca="1" si="344"/>
        <v/>
      </c>
      <c r="T2443" s="181" t="str">
        <f ca="1">IF(B2443="","",IF(ISERROR(MATCH($J2443,SorP!$B$1:$B$6226,0)),"",INDIRECT("'SorP'!$A$"&amp;MATCH($S2443&amp;$J2443,SorP!C:C,0))))</f>
        <v/>
      </c>
      <c r="U2443" s="201"/>
      <c r="V2443" s="226" t="e">
        <f>IF(C2443="",NA(),IF(OR(C2443="Smelter not listed",C2443="Smelter not yet identified"),MATCH($B2443&amp;$D2443,'Smelter Look-up'!$J:$J,0),MATCH($B2443&amp;$C2443,'Smelter Look-up'!$J:$J,0)))</f>
        <v>#N/A</v>
      </c>
      <c r="X2443" s="227">
        <f t="shared" ca="1" si="345"/>
        <v>0</v>
      </c>
      <c r="AB2443" s="228" t="str">
        <f t="shared" si="346"/>
        <v/>
      </c>
    </row>
    <row r="2444" spans="1:28" s="227" customFormat="1" ht="20.399999999999999">
      <c r="A2444" s="181"/>
      <c r="B2444" s="182" t="str">
        <f>IF(LEN(A2444)=0,"",INDEX('Smelter Look-up'!$A:$A,MATCH($A2444,'Smelter Look-up'!$E:$E,0)))</f>
        <v/>
      </c>
      <c r="C2444" s="186" t="str">
        <f>IF(LEN(A2444)=0,"",INDEX('Smelter Look-up'!$C:$C,MATCH($A2444,'Smelter Look-up'!$E:$E,0)))</f>
        <v/>
      </c>
      <c r="D2444" s="230"/>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4"/>
      <c r="L2444" s="224"/>
      <c r="M2444" s="224"/>
      <c r="N2444" s="224"/>
      <c r="O2444" s="224"/>
      <c r="P2444" s="185"/>
      <c r="Q2444" s="225"/>
      <c r="R2444" s="182" t="str">
        <f ca="1">IF(ISERROR($V2444),"",OFFSET('Smelter Look-up'!$C$4,$V2444-4,0)&amp;"")</f>
        <v/>
      </c>
      <c r="S2444" s="181" t="str">
        <f t="shared" ca="1" si="344"/>
        <v/>
      </c>
      <c r="T2444" s="181" t="str">
        <f ca="1">IF(B2444="","",IF(ISERROR(MATCH($J2444,SorP!$B$1:$B$6226,0)),"",INDIRECT("'SorP'!$A$"&amp;MATCH($S2444&amp;$J2444,SorP!C:C,0))))</f>
        <v/>
      </c>
      <c r="U2444" s="201"/>
      <c r="V2444" s="226" t="e">
        <f>IF(C2444="",NA(),IF(OR(C2444="Smelter not listed",C2444="Smelter not yet identified"),MATCH($B2444&amp;$D2444,'Smelter Look-up'!$J:$J,0),MATCH($B2444&amp;$C2444,'Smelter Look-up'!$J:$J,0)))</f>
        <v>#N/A</v>
      </c>
      <c r="X2444" s="227">
        <f t="shared" ca="1" si="345"/>
        <v>0</v>
      </c>
      <c r="AB2444" s="228" t="str">
        <f t="shared" si="346"/>
        <v/>
      </c>
    </row>
    <row r="2445" spans="1:28" s="227" customFormat="1" ht="20.399999999999999">
      <c r="A2445" s="181"/>
      <c r="B2445" s="182" t="str">
        <f>IF(LEN(A2445)=0,"",INDEX('Smelter Look-up'!$A:$A,MATCH($A2445,'Smelter Look-up'!$E:$E,0)))</f>
        <v/>
      </c>
      <c r="C2445" s="186" t="str">
        <f>IF(LEN(A2445)=0,"",INDEX('Smelter Look-up'!$C:$C,MATCH($A2445,'Smelter Look-up'!$E:$E,0)))</f>
        <v/>
      </c>
      <c r="D2445" s="230"/>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4"/>
      <c r="L2445" s="224"/>
      <c r="M2445" s="224"/>
      <c r="N2445" s="224"/>
      <c r="O2445" s="224"/>
      <c r="P2445" s="185"/>
      <c r="Q2445" s="225"/>
      <c r="R2445" s="182" t="str">
        <f ca="1">IF(ISERROR($V2445),"",OFFSET('Smelter Look-up'!$C$4,$V2445-4,0)&amp;"")</f>
        <v/>
      </c>
      <c r="S2445" s="181" t="str">
        <f t="shared" ca="1" si="344"/>
        <v/>
      </c>
      <c r="T2445" s="181" t="str">
        <f ca="1">IF(B2445="","",IF(ISERROR(MATCH($J2445,SorP!$B$1:$B$6226,0)),"",INDIRECT("'SorP'!$A$"&amp;MATCH($S2445&amp;$J2445,SorP!C:C,0))))</f>
        <v/>
      </c>
      <c r="U2445" s="201"/>
      <c r="V2445" s="226" t="e">
        <f>IF(C2445="",NA(),IF(OR(C2445="Smelter not listed",C2445="Smelter not yet identified"),MATCH($B2445&amp;$D2445,'Smelter Look-up'!$J:$J,0),MATCH($B2445&amp;$C2445,'Smelter Look-up'!$J:$J,0)))</f>
        <v>#N/A</v>
      </c>
      <c r="X2445" s="227">
        <f t="shared" ca="1" si="345"/>
        <v>0</v>
      </c>
      <c r="AB2445" s="228" t="str">
        <f t="shared" si="346"/>
        <v/>
      </c>
    </row>
    <row r="2446" spans="1:28" s="227" customFormat="1" ht="20.399999999999999">
      <c r="A2446" s="181"/>
      <c r="B2446" s="182" t="str">
        <f>IF(LEN(A2446)=0,"",INDEX('Smelter Look-up'!$A:$A,MATCH($A2446,'Smelter Look-up'!$E:$E,0)))</f>
        <v/>
      </c>
      <c r="C2446" s="186" t="str">
        <f>IF(LEN(A2446)=0,"",INDEX('Smelter Look-up'!$C:$C,MATCH($A2446,'Smelter Look-up'!$E:$E,0)))</f>
        <v/>
      </c>
      <c r="D2446" s="230"/>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4"/>
      <c r="L2446" s="224"/>
      <c r="M2446" s="224"/>
      <c r="N2446" s="224"/>
      <c r="O2446" s="224"/>
      <c r="P2446" s="185"/>
      <c r="Q2446" s="225"/>
      <c r="R2446" s="182" t="str">
        <f ca="1">IF(ISERROR($V2446),"",OFFSET('Smelter Look-up'!$C$4,$V2446-4,0)&amp;"")</f>
        <v/>
      </c>
      <c r="S2446" s="181" t="str">
        <f t="shared" ca="1" si="344"/>
        <v/>
      </c>
      <c r="T2446" s="181" t="str">
        <f ca="1">IF(B2446="","",IF(ISERROR(MATCH($J2446,SorP!$B$1:$B$6226,0)),"",INDIRECT("'SorP'!$A$"&amp;MATCH($S2446&amp;$J2446,SorP!C:C,0))))</f>
        <v/>
      </c>
      <c r="U2446" s="201"/>
      <c r="V2446" s="226" t="e">
        <f>IF(C2446="",NA(),IF(OR(C2446="Smelter not listed",C2446="Smelter not yet identified"),MATCH($B2446&amp;$D2446,'Smelter Look-up'!$J:$J,0),MATCH($B2446&amp;$C2446,'Smelter Look-up'!$J:$J,0)))</f>
        <v>#N/A</v>
      </c>
      <c r="X2446" s="227">
        <f t="shared" ca="1" si="345"/>
        <v>0</v>
      </c>
      <c r="AB2446" s="228" t="str">
        <f t="shared" si="346"/>
        <v/>
      </c>
    </row>
    <row r="2447" spans="1:28" s="227" customFormat="1" ht="20.399999999999999">
      <c r="A2447" s="181"/>
      <c r="B2447" s="182" t="str">
        <f>IF(LEN(A2447)=0,"",INDEX('Smelter Look-up'!$A:$A,MATCH($A2447,'Smelter Look-up'!$E:$E,0)))</f>
        <v/>
      </c>
      <c r="C2447" s="186" t="str">
        <f>IF(LEN(A2447)=0,"",INDEX('Smelter Look-up'!$C:$C,MATCH($A2447,'Smelter Look-up'!$E:$E,0)))</f>
        <v/>
      </c>
      <c r="D2447" s="230"/>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4"/>
      <c r="L2447" s="224"/>
      <c r="M2447" s="224"/>
      <c r="N2447" s="224"/>
      <c r="O2447" s="224"/>
      <c r="P2447" s="185"/>
      <c r="Q2447" s="225"/>
      <c r="R2447" s="182" t="str">
        <f ca="1">IF(ISERROR($V2447),"",OFFSET('Smelter Look-up'!$C$4,$V2447-4,0)&amp;"")</f>
        <v/>
      </c>
      <c r="S2447" s="181" t="str">
        <f t="shared" ca="1" si="344"/>
        <v/>
      </c>
      <c r="T2447" s="181" t="str">
        <f ca="1">IF(B2447="","",IF(ISERROR(MATCH($J2447,SorP!$B$1:$B$6226,0)),"",INDIRECT("'SorP'!$A$"&amp;MATCH($S2447&amp;$J2447,SorP!C:C,0))))</f>
        <v/>
      </c>
      <c r="U2447" s="201"/>
      <c r="V2447" s="226" t="e">
        <f>IF(C2447="",NA(),IF(OR(C2447="Smelter not listed",C2447="Smelter not yet identified"),MATCH($B2447&amp;$D2447,'Smelter Look-up'!$J:$J,0),MATCH($B2447&amp;$C2447,'Smelter Look-up'!$J:$J,0)))</f>
        <v>#N/A</v>
      </c>
      <c r="X2447" s="227">
        <f t="shared" ca="1" si="345"/>
        <v>0</v>
      </c>
      <c r="AB2447" s="228" t="str">
        <f t="shared" si="346"/>
        <v/>
      </c>
    </row>
    <row r="2448" spans="1:28" s="227" customFormat="1" ht="20.399999999999999">
      <c r="A2448" s="181"/>
      <c r="B2448" s="182" t="str">
        <f>IF(LEN(A2448)=0,"",INDEX('Smelter Look-up'!$A:$A,MATCH($A2448,'Smelter Look-up'!$E:$E,0)))</f>
        <v/>
      </c>
      <c r="C2448" s="186" t="str">
        <f>IF(LEN(A2448)=0,"",INDEX('Smelter Look-up'!$C:$C,MATCH($A2448,'Smelter Look-up'!$E:$E,0)))</f>
        <v/>
      </c>
      <c r="D2448" s="230"/>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4"/>
      <c r="L2448" s="224"/>
      <c r="M2448" s="224"/>
      <c r="N2448" s="224"/>
      <c r="O2448" s="224"/>
      <c r="P2448" s="185"/>
      <c r="Q2448" s="225"/>
      <c r="R2448" s="182" t="str">
        <f ca="1">IF(ISERROR($V2448),"",OFFSET('Smelter Look-up'!$C$4,$V2448-4,0)&amp;"")</f>
        <v/>
      </c>
      <c r="S2448" s="181" t="str">
        <f t="shared" ca="1" si="344"/>
        <v/>
      </c>
      <c r="T2448" s="181" t="str">
        <f ca="1">IF(B2448="","",IF(ISERROR(MATCH($J2448,SorP!$B$1:$B$6226,0)),"",INDIRECT("'SorP'!$A$"&amp;MATCH($S2448&amp;$J2448,SorP!C:C,0))))</f>
        <v/>
      </c>
      <c r="U2448" s="201"/>
      <c r="V2448" s="226" t="e">
        <f>IF(C2448="",NA(),IF(OR(C2448="Smelter not listed",C2448="Smelter not yet identified"),MATCH($B2448&amp;$D2448,'Smelter Look-up'!$J:$J,0),MATCH($B2448&amp;$C2448,'Smelter Look-up'!$J:$J,0)))</f>
        <v>#N/A</v>
      </c>
      <c r="X2448" s="227">
        <f t="shared" ca="1" si="345"/>
        <v>0</v>
      </c>
      <c r="AB2448" s="228" t="str">
        <f t="shared" si="346"/>
        <v/>
      </c>
    </row>
    <row r="2449" spans="1:28" s="227" customFormat="1" ht="20.399999999999999">
      <c r="A2449" s="181"/>
      <c r="B2449" s="182" t="str">
        <f>IF(LEN(A2449)=0,"",INDEX('Smelter Look-up'!$A:$A,MATCH($A2449,'Smelter Look-up'!$E:$E,0)))</f>
        <v/>
      </c>
      <c r="C2449" s="186" t="str">
        <f>IF(LEN(A2449)=0,"",INDEX('Smelter Look-up'!$C:$C,MATCH($A2449,'Smelter Look-up'!$E:$E,0)))</f>
        <v/>
      </c>
      <c r="D2449" s="230"/>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4"/>
      <c r="L2449" s="224"/>
      <c r="M2449" s="224"/>
      <c r="N2449" s="224"/>
      <c r="O2449" s="224"/>
      <c r="P2449" s="185"/>
      <c r="Q2449" s="225"/>
      <c r="R2449" s="182" t="str">
        <f ca="1">IF(ISERROR($V2449),"",OFFSET('Smelter Look-up'!$C$4,$V2449-4,0)&amp;"")</f>
        <v/>
      </c>
      <c r="S2449" s="181" t="str">
        <f t="shared" ca="1" si="344"/>
        <v/>
      </c>
      <c r="T2449" s="181" t="str">
        <f ca="1">IF(B2449="","",IF(ISERROR(MATCH($J2449,SorP!$B$1:$B$6226,0)),"",INDIRECT("'SorP'!$A$"&amp;MATCH($S2449&amp;$J2449,SorP!C:C,0))))</f>
        <v/>
      </c>
      <c r="U2449" s="201"/>
      <c r="V2449" s="226" t="e">
        <f>IF(C2449="",NA(),IF(OR(C2449="Smelter not listed",C2449="Smelter not yet identified"),MATCH($B2449&amp;$D2449,'Smelter Look-up'!$J:$J,0),MATCH($B2449&amp;$C2449,'Smelter Look-up'!$J:$J,0)))</f>
        <v>#N/A</v>
      </c>
      <c r="X2449" s="227">
        <f t="shared" ca="1" si="345"/>
        <v>0</v>
      </c>
      <c r="AB2449" s="228" t="str">
        <f t="shared" si="346"/>
        <v/>
      </c>
    </row>
    <row r="2450" spans="1:28" s="227" customFormat="1" ht="20.399999999999999">
      <c r="A2450" s="181"/>
      <c r="B2450" s="182" t="str">
        <f>IF(LEN(A2450)=0,"",INDEX('Smelter Look-up'!$A:$A,MATCH($A2450,'Smelter Look-up'!$E:$E,0)))</f>
        <v/>
      </c>
      <c r="C2450" s="186" t="str">
        <f>IF(LEN(A2450)=0,"",INDEX('Smelter Look-up'!$C:$C,MATCH($A2450,'Smelter Look-up'!$E:$E,0)))</f>
        <v/>
      </c>
      <c r="D2450" s="230"/>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4"/>
      <c r="L2450" s="224"/>
      <c r="M2450" s="224"/>
      <c r="N2450" s="224"/>
      <c r="O2450" s="224"/>
      <c r="P2450" s="185"/>
      <c r="Q2450" s="225"/>
      <c r="R2450" s="182" t="str">
        <f ca="1">IF(ISERROR($V2450),"",OFFSET('Smelter Look-up'!$C$4,$V2450-4,0)&amp;"")</f>
        <v/>
      </c>
      <c r="S2450" s="181" t="str">
        <f t="shared" ca="1" si="344"/>
        <v/>
      </c>
      <c r="T2450" s="181" t="str">
        <f ca="1">IF(B2450="","",IF(ISERROR(MATCH($J2450,SorP!$B$1:$B$6226,0)),"",INDIRECT("'SorP'!$A$"&amp;MATCH($S2450&amp;$J2450,SorP!C:C,0))))</f>
        <v/>
      </c>
      <c r="U2450" s="201"/>
      <c r="V2450" s="226" t="e">
        <f>IF(C2450="",NA(),IF(OR(C2450="Smelter not listed",C2450="Smelter not yet identified"),MATCH($B2450&amp;$D2450,'Smelter Look-up'!$J:$J,0),MATCH($B2450&amp;$C2450,'Smelter Look-up'!$J:$J,0)))</f>
        <v>#N/A</v>
      </c>
      <c r="X2450" s="227">
        <f t="shared" ca="1" si="345"/>
        <v>0</v>
      </c>
      <c r="AB2450" s="228" t="str">
        <f t="shared" si="346"/>
        <v/>
      </c>
    </row>
    <row r="2451" spans="1:28" s="227" customFormat="1" ht="20.399999999999999">
      <c r="A2451" s="181"/>
      <c r="B2451" s="182" t="str">
        <f>IF(LEN(A2451)=0,"",INDEX('Smelter Look-up'!$A:$A,MATCH($A2451,'Smelter Look-up'!$E:$E,0)))</f>
        <v/>
      </c>
      <c r="C2451" s="186" t="str">
        <f>IF(LEN(A2451)=0,"",INDEX('Smelter Look-up'!$C:$C,MATCH($A2451,'Smelter Look-up'!$E:$E,0)))</f>
        <v/>
      </c>
      <c r="D2451" s="230"/>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4"/>
      <c r="L2451" s="224"/>
      <c r="M2451" s="224"/>
      <c r="N2451" s="224"/>
      <c r="O2451" s="224"/>
      <c r="P2451" s="185"/>
      <c r="Q2451" s="225"/>
      <c r="R2451" s="182" t="str">
        <f ca="1">IF(ISERROR($V2451),"",OFFSET('Smelter Look-up'!$C$4,$V2451-4,0)&amp;"")</f>
        <v/>
      </c>
      <c r="S2451" s="181" t="str">
        <f t="shared" ca="1" si="344"/>
        <v/>
      </c>
      <c r="T2451" s="181" t="str">
        <f ca="1">IF(B2451="","",IF(ISERROR(MATCH($J2451,SorP!$B$1:$B$6226,0)),"",INDIRECT("'SorP'!$A$"&amp;MATCH($S2451&amp;$J2451,SorP!C:C,0))))</f>
        <v/>
      </c>
      <c r="U2451" s="201"/>
      <c r="V2451" s="226" t="e">
        <f>IF(C2451="",NA(),IF(OR(C2451="Smelter not listed",C2451="Smelter not yet identified"),MATCH($B2451&amp;$D2451,'Smelter Look-up'!$J:$J,0),MATCH($B2451&amp;$C2451,'Smelter Look-up'!$J:$J,0)))</f>
        <v>#N/A</v>
      </c>
      <c r="X2451" s="227">
        <f t="shared" ca="1" si="345"/>
        <v>0</v>
      </c>
      <c r="AB2451" s="228" t="str">
        <f t="shared" si="346"/>
        <v/>
      </c>
    </row>
    <row r="2452" spans="1:28" s="227" customFormat="1" ht="20.399999999999999">
      <c r="A2452" s="181"/>
      <c r="B2452" s="182" t="str">
        <f>IF(LEN(A2452)=0,"",INDEX('Smelter Look-up'!$A:$A,MATCH($A2452,'Smelter Look-up'!$E:$E,0)))</f>
        <v/>
      </c>
      <c r="C2452" s="186" t="str">
        <f>IF(LEN(A2452)=0,"",INDEX('Smelter Look-up'!$C:$C,MATCH($A2452,'Smelter Look-up'!$E:$E,0)))</f>
        <v/>
      </c>
      <c r="D2452" s="230"/>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4"/>
      <c r="L2452" s="224"/>
      <c r="M2452" s="224"/>
      <c r="N2452" s="224"/>
      <c r="O2452" s="224"/>
      <c r="P2452" s="185"/>
      <c r="Q2452" s="225"/>
      <c r="R2452" s="182" t="str">
        <f ca="1">IF(ISERROR($V2452),"",OFFSET('Smelter Look-up'!$C$4,$V2452-4,0)&amp;"")</f>
        <v/>
      </c>
      <c r="S2452" s="181" t="str">
        <f t="shared" ca="1" si="344"/>
        <v/>
      </c>
      <c r="T2452" s="181" t="str">
        <f ca="1">IF(B2452="","",IF(ISERROR(MATCH($J2452,SorP!$B$1:$B$6226,0)),"",INDIRECT("'SorP'!$A$"&amp;MATCH($S2452&amp;$J2452,SorP!C:C,0))))</f>
        <v/>
      </c>
      <c r="U2452" s="201"/>
      <c r="V2452" s="226" t="e">
        <f>IF(C2452="",NA(),IF(OR(C2452="Smelter not listed",C2452="Smelter not yet identified"),MATCH($B2452&amp;$D2452,'Smelter Look-up'!$J:$J,0),MATCH($B2452&amp;$C2452,'Smelter Look-up'!$J:$J,0)))</f>
        <v>#N/A</v>
      </c>
      <c r="X2452" s="227">
        <f t="shared" ca="1" si="345"/>
        <v>0</v>
      </c>
      <c r="AB2452" s="228" t="str">
        <f t="shared" si="346"/>
        <v/>
      </c>
    </row>
    <row r="2453" spans="1:28" s="227" customFormat="1" ht="20.399999999999999">
      <c r="A2453" s="181"/>
      <c r="B2453" s="182" t="str">
        <f>IF(LEN(A2453)=0,"",INDEX('Smelter Look-up'!$A:$A,MATCH($A2453,'Smelter Look-up'!$E:$E,0)))</f>
        <v/>
      </c>
      <c r="C2453" s="186" t="str">
        <f>IF(LEN(A2453)=0,"",INDEX('Smelter Look-up'!$C:$C,MATCH($A2453,'Smelter Look-up'!$E:$E,0)))</f>
        <v/>
      </c>
      <c r="D2453" s="230"/>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4"/>
      <c r="L2453" s="224"/>
      <c r="M2453" s="224"/>
      <c r="N2453" s="224"/>
      <c r="O2453" s="224"/>
      <c r="P2453" s="185"/>
      <c r="Q2453" s="225"/>
      <c r="R2453" s="182" t="str">
        <f ca="1">IF(ISERROR($V2453),"",OFFSET('Smelter Look-up'!$C$4,$V2453-4,0)&amp;"")</f>
        <v/>
      </c>
      <c r="S2453" s="181" t="str">
        <f t="shared" ca="1" si="344"/>
        <v/>
      </c>
      <c r="T2453" s="181" t="str">
        <f ca="1">IF(B2453="","",IF(ISERROR(MATCH($J2453,SorP!$B$1:$B$6226,0)),"",INDIRECT("'SorP'!$A$"&amp;MATCH($S2453&amp;$J2453,SorP!C:C,0))))</f>
        <v/>
      </c>
      <c r="U2453" s="201"/>
      <c r="V2453" s="226" t="e">
        <f>IF(C2453="",NA(),IF(OR(C2453="Smelter not listed",C2453="Smelter not yet identified"),MATCH($B2453&amp;$D2453,'Smelter Look-up'!$J:$J,0),MATCH($B2453&amp;$C2453,'Smelter Look-up'!$J:$J,0)))</f>
        <v>#N/A</v>
      </c>
      <c r="X2453" s="227">
        <f t="shared" ca="1" si="345"/>
        <v>0</v>
      </c>
      <c r="AB2453" s="228" t="str">
        <f t="shared" si="346"/>
        <v/>
      </c>
    </row>
    <row r="2454" spans="1:28" s="227" customFormat="1" ht="20.399999999999999">
      <c r="A2454" s="181"/>
      <c r="B2454" s="182" t="str">
        <f>IF(LEN(A2454)=0,"",INDEX('Smelter Look-up'!$A:$A,MATCH($A2454,'Smelter Look-up'!$E:$E,0)))</f>
        <v/>
      </c>
      <c r="C2454" s="186" t="str">
        <f>IF(LEN(A2454)=0,"",INDEX('Smelter Look-up'!$C:$C,MATCH($A2454,'Smelter Look-up'!$E:$E,0)))</f>
        <v/>
      </c>
      <c r="D2454" s="230"/>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4"/>
      <c r="L2454" s="224"/>
      <c r="M2454" s="224"/>
      <c r="N2454" s="224"/>
      <c r="O2454" s="224"/>
      <c r="P2454" s="185"/>
      <c r="Q2454" s="225"/>
      <c r="R2454" s="182" t="str">
        <f ca="1">IF(ISERROR($V2454),"",OFFSET('Smelter Look-up'!$C$4,$V2454-4,0)&amp;"")</f>
        <v/>
      </c>
      <c r="S2454" s="181" t="str">
        <f t="shared" ca="1" si="344"/>
        <v/>
      </c>
      <c r="T2454" s="181" t="str">
        <f ca="1">IF(B2454="","",IF(ISERROR(MATCH($J2454,SorP!$B$1:$B$6226,0)),"",INDIRECT("'SorP'!$A$"&amp;MATCH($S2454&amp;$J2454,SorP!C:C,0))))</f>
        <v/>
      </c>
      <c r="U2454" s="201"/>
      <c r="V2454" s="226" t="e">
        <f>IF(C2454="",NA(),IF(OR(C2454="Smelter not listed",C2454="Smelter not yet identified"),MATCH($B2454&amp;$D2454,'Smelter Look-up'!$J:$J,0),MATCH($B2454&amp;$C2454,'Smelter Look-up'!$J:$J,0)))</f>
        <v>#N/A</v>
      </c>
      <c r="X2454" s="227">
        <f t="shared" ca="1" si="345"/>
        <v>0</v>
      </c>
      <c r="AB2454" s="228" t="str">
        <f t="shared" si="346"/>
        <v/>
      </c>
    </row>
    <row r="2455" spans="1:28" s="227" customFormat="1" ht="20.399999999999999">
      <c r="A2455" s="181"/>
      <c r="B2455" s="182" t="str">
        <f>IF(LEN(A2455)=0,"",INDEX('Smelter Look-up'!$A:$A,MATCH($A2455,'Smelter Look-up'!$E:$E,0)))</f>
        <v/>
      </c>
      <c r="C2455" s="186" t="str">
        <f>IF(LEN(A2455)=0,"",INDEX('Smelter Look-up'!$C:$C,MATCH($A2455,'Smelter Look-up'!$E:$E,0)))</f>
        <v/>
      </c>
      <c r="D2455" s="230"/>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4"/>
      <c r="L2455" s="224"/>
      <c r="M2455" s="224"/>
      <c r="N2455" s="224"/>
      <c r="O2455" s="224"/>
      <c r="P2455" s="185"/>
      <c r="Q2455" s="225"/>
      <c r="R2455" s="182" t="str">
        <f ca="1">IF(ISERROR($V2455),"",OFFSET('Smelter Look-up'!$C$4,$V2455-4,0)&amp;"")</f>
        <v/>
      </c>
      <c r="S2455" s="181" t="str">
        <f t="shared" ca="1" si="344"/>
        <v/>
      </c>
      <c r="T2455" s="181" t="str">
        <f ca="1">IF(B2455="","",IF(ISERROR(MATCH($J2455,SorP!$B$1:$B$6226,0)),"",INDIRECT("'SorP'!$A$"&amp;MATCH($S2455&amp;$J2455,SorP!C:C,0))))</f>
        <v/>
      </c>
      <c r="U2455" s="201"/>
      <c r="V2455" s="226" t="e">
        <f>IF(C2455="",NA(),IF(OR(C2455="Smelter not listed",C2455="Smelter not yet identified"),MATCH($B2455&amp;$D2455,'Smelter Look-up'!$J:$J,0),MATCH($B2455&amp;$C2455,'Smelter Look-up'!$J:$J,0)))</f>
        <v>#N/A</v>
      </c>
      <c r="X2455" s="227">
        <f t="shared" ca="1" si="345"/>
        <v>0</v>
      </c>
      <c r="AB2455" s="228" t="str">
        <f t="shared" si="346"/>
        <v/>
      </c>
    </row>
    <row r="2456" spans="1:28" s="227" customFormat="1" ht="20.399999999999999">
      <c r="A2456" s="181"/>
      <c r="B2456" s="182" t="str">
        <f>IF(LEN(A2456)=0,"",INDEX('Smelter Look-up'!$A:$A,MATCH($A2456,'Smelter Look-up'!$E:$E,0)))</f>
        <v/>
      </c>
      <c r="C2456" s="186" t="str">
        <f>IF(LEN(A2456)=0,"",INDEX('Smelter Look-up'!$C:$C,MATCH($A2456,'Smelter Look-up'!$E:$E,0)))</f>
        <v/>
      </c>
      <c r="D2456" s="230"/>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4"/>
      <c r="L2456" s="224"/>
      <c r="M2456" s="224"/>
      <c r="N2456" s="224"/>
      <c r="O2456" s="224"/>
      <c r="P2456" s="185"/>
      <c r="Q2456" s="225"/>
      <c r="R2456" s="182" t="str">
        <f ca="1">IF(ISERROR($V2456),"",OFFSET('Smelter Look-up'!$C$4,$V2456-4,0)&amp;"")</f>
        <v/>
      </c>
      <c r="S2456" s="181" t="str">
        <f t="shared" ca="1" si="344"/>
        <v/>
      </c>
      <c r="T2456" s="181" t="str">
        <f ca="1">IF(B2456="","",IF(ISERROR(MATCH($J2456,SorP!$B$1:$B$6226,0)),"",INDIRECT("'SorP'!$A$"&amp;MATCH($S2456&amp;$J2456,SorP!C:C,0))))</f>
        <v/>
      </c>
      <c r="U2456" s="201"/>
      <c r="V2456" s="226" t="e">
        <f>IF(C2456="",NA(),IF(OR(C2456="Smelter not listed",C2456="Smelter not yet identified"),MATCH($B2456&amp;$D2456,'Smelter Look-up'!$J:$J,0),MATCH($B2456&amp;$C2456,'Smelter Look-up'!$J:$J,0)))</f>
        <v>#N/A</v>
      </c>
      <c r="X2456" s="227">
        <f t="shared" ca="1" si="345"/>
        <v>0</v>
      </c>
      <c r="AB2456" s="228" t="str">
        <f t="shared" si="346"/>
        <v/>
      </c>
    </row>
    <row r="2457" spans="1:28" s="227" customFormat="1" ht="20.399999999999999">
      <c r="A2457" s="181"/>
      <c r="B2457" s="182" t="str">
        <f>IF(LEN(A2457)=0,"",INDEX('Smelter Look-up'!$A:$A,MATCH($A2457,'Smelter Look-up'!$E:$E,0)))</f>
        <v/>
      </c>
      <c r="C2457" s="186" t="str">
        <f>IF(LEN(A2457)=0,"",INDEX('Smelter Look-up'!$C:$C,MATCH($A2457,'Smelter Look-up'!$E:$E,0)))</f>
        <v/>
      </c>
      <c r="D2457" s="230"/>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4"/>
      <c r="L2457" s="224"/>
      <c r="M2457" s="224"/>
      <c r="N2457" s="224"/>
      <c r="O2457" s="224"/>
      <c r="P2457" s="185"/>
      <c r="Q2457" s="225"/>
      <c r="R2457" s="182" t="str">
        <f ca="1">IF(ISERROR($V2457),"",OFFSET('Smelter Look-up'!$C$4,$V2457-4,0)&amp;"")</f>
        <v/>
      </c>
      <c r="S2457" s="181" t="str">
        <f t="shared" ca="1" si="344"/>
        <v/>
      </c>
      <c r="T2457" s="181" t="str">
        <f ca="1">IF(B2457="","",IF(ISERROR(MATCH($J2457,SorP!$B$1:$B$6226,0)),"",INDIRECT("'SorP'!$A$"&amp;MATCH($S2457&amp;$J2457,SorP!C:C,0))))</f>
        <v/>
      </c>
      <c r="U2457" s="201"/>
      <c r="V2457" s="226" t="e">
        <f>IF(C2457="",NA(),IF(OR(C2457="Smelter not listed",C2457="Smelter not yet identified"),MATCH($B2457&amp;$D2457,'Smelter Look-up'!$J:$J,0),MATCH($B2457&amp;$C2457,'Smelter Look-up'!$J:$J,0)))</f>
        <v>#N/A</v>
      </c>
      <c r="X2457" s="227">
        <f t="shared" ca="1" si="345"/>
        <v>0</v>
      </c>
      <c r="AB2457" s="228" t="str">
        <f t="shared" si="346"/>
        <v/>
      </c>
    </row>
    <row r="2458" spans="1:28" s="227" customFormat="1" ht="20.399999999999999">
      <c r="A2458" s="181"/>
      <c r="B2458" s="182" t="str">
        <f>IF(LEN(A2458)=0,"",INDEX('Smelter Look-up'!$A:$A,MATCH($A2458,'Smelter Look-up'!$E:$E,0)))</f>
        <v/>
      </c>
      <c r="C2458" s="186" t="str">
        <f>IF(LEN(A2458)=0,"",INDEX('Smelter Look-up'!$C:$C,MATCH($A2458,'Smelter Look-up'!$E:$E,0)))</f>
        <v/>
      </c>
      <c r="D2458" s="230"/>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4"/>
      <c r="L2458" s="224"/>
      <c r="M2458" s="224"/>
      <c r="N2458" s="224"/>
      <c r="O2458" s="224"/>
      <c r="P2458" s="185"/>
      <c r="Q2458" s="225"/>
      <c r="R2458" s="182" t="str">
        <f ca="1">IF(ISERROR($V2458),"",OFFSET('Smelter Look-up'!$C$4,$V2458-4,0)&amp;"")</f>
        <v/>
      </c>
      <c r="S2458" s="181" t="str">
        <f t="shared" ca="1" si="344"/>
        <v/>
      </c>
      <c r="T2458" s="181" t="str">
        <f ca="1">IF(B2458="","",IF(ISERROR(MATCH($J2458,SorP!$B$1:$B$6226,0)),"",INDIRECT("'SorP'!$A$"&amp;MATCH($S2458&amp;$J2458,SorP!C:C,0))))</f>
        <v/>
      </c>
      <c r="U2458" s="201"/>
      <c r="V2458" s="226" t="e">
        <f>IF(C2458="",NA(),IF(OR(C2458="Smelter not listed",C2458="Smelter not yet identified"),MATCH($B2458&amp;$D2458,'Smelter Look-up'!$J:$J,0),MATCH($B2458&amp;$C2458,'Smelter Look-up'!$J:$J,0)))</f>
        <v>#N/A</v>
      </c>
      <c r="X2458" s="227">
        <f t="shared" ca="1" si="345"/>
        <v>0</v>
      </c>
      <c r="AB2458" s="228" t="str">
        <f t="shared" si="346"/>
        <v/>
      </c>
    </row>
    <row r="2459" spans="1:28" s="227" customFormat="1" ht="20.399999999999999">
      <c r="A2459" s="181"/>
      <c r="B2459" s="182" t="str">
        <f>IF(LEN(A2459)=0,"",INDEX('Smelter Look-up'!$A:$A,MATCH($A2459,'Smelter Look-up'!$E:$E,0)))</f>
        <v/>
      </c>
      <c r="C2459" s="186" t="str">
        <f>IF(LEN(A2459)=0,"",INDEX('Smelter Look-up'!$C:$C,MATCH($A2459,'Smelter Look-up'!$E:$E,0)))</f>
        <v/>
      </c>
      <c r="D2459" s="230"/>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4"/>
      <c r="L2459" s="224"/>
      <c r="M2459" s="224"/>
      <c r="N2459" s="224"/>
      <c r="O2459" s="224"/>
      <c r="P2459" s="185"/>
      <c r="Q2459" s="225"/>
      <c r="R2459" s="182" t="str">
        <f ca="1">IF(ISERROR($V2459),"",OFFSET('Smelter Look-up'!$C$4,$V2459-4,0)&amp;"")</f>
        <v/>
      </c>
      <c r="S2459" s="181" t="str">
        <f t="shared" ca="1" si="344"/>
        <v/>
      </c>
      <c r="T2459" s="181" t="str">
        <f ca="1">IF(B2459="","",IF(ISERROR(MATCH($J2459,SorP!$B$1:$B$6226,0)),"",INDIRECT("'SorP'!$A$"&amp;MATCH($S2459&amp;$J2459,SorP!C:C,0))))</f>
        <v/>
      </c>
      <c r="U2459" s="201"/>
      <c r="V2459" s="226" t="e">
        <f>IF(C2459="",NA(),IF(OR(C2459="Smelter not listed",C2459="Smelter not yet identified"),MATCH($B2459&amp;$D2459,'Smelter Look-up'!$J:$J,0),MATCH($B2459&amp;$C2459,'Smelter Look-up'!$J:$J,0)))</f>
        <v>#N/A</v>
      </c>
      <c r="X2459" s="227">
        <f t="shared" ca="1" si="345"/>
        <v>0</v>
      </c>
      <c r="AB2459" s="228" t="str">
        <f t="shared" si="346"/>
        <v/>
      </c>
    </row>
    <row r="2460" spans="1:28" s="227" customFormat="1" ht="20.399999999999999">
      <c r="A2460" s="181"/>
      <c r="B2460" s="182" t="str">
        <f>IF(LEN(A2460)=0,"",INDEX('Smelter Look-up'!$A:$A,MATCH($A2460,'Smelter Look-up'!$E:$E,0)))</f>
        <v/>
      </c>
      <c r="C2460" s="186" t="str">
        <f>IF(LEN(A2460)=0,"",INDEX('Smelter Look-up'!$C:$C,MATCH($A2460,'Smelter Look-up'!$E:$E,0)))</f>
        <v/>
      </c>
      <c r="D2460" s="230"/>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4"/>
      <c r="L2460" s="224"/>
      <c r="M2460" s="224"/>
      <c r="N2460" s="224"/>
      <c r="O2460" s="224"/>
      <c r="P2460" s="185"/>
      <c r="Q2460" s="225"/>
      <c r="R2460" s="182" t="str">
        <f ca="1">IF(ISERROR($V2460),"",OFFSET('Smelter Look-up'!$C$4,$V2460-4,0)&amp;"")</f>
        <v/>
      </c>
      <c r="S2460" s="181" t="str">
        <f t="shared" ref="S2460:S2490" ca="1" si="347">IF(B2460="","",IF(ISERROR(MATCH($E2460,CL,0)),"Unknown",INDIRECT("'C'!$A$"&amp;MATCH($E2460,CL,0)+1)))</f>
        <v/>
      </c>
      <c r="T2460" s="181" t="str">
        <f ca="1">IF(B2460="","",IF(ISERROR(MATCH($J2460,SorP!$B$1:$B$6226,0)),"",INDIRECT("'SorP'!$A$"&amp;MATCH($S2460&amp;$J2460,SorP!C:C,0))))</f>
        <v/>
      </c>
      <c r="U2460" s="201"/>
      <c r="V2460" s="226" t="e">
        <f>IF(C2460="",NA(),IF(OR(C2460="Smelter not listed",C2460="Smelter not yet identified"),MATCH($B2460&amp;$D2460,'Smelter Look-up'!$J:$J,0),MATCH($B2460&amp;$C2460,'Smelter Look-up'!$J:$J,0)))</f>
        <v>#N/A</v>
      </c>
      <c r="X2460" s="227">
        <f t="shared" ref="X2460:X2492" ca="1" si="348">IF(AND(C2460="Smelter not listed",OR(LEN(D2460)=0,LEN(E2460)=0)),1,0)</f>
        <v>0</v>
      </c>
      <c r="AB2460" s="228" t="str">
        <f t="shared" ref="AB2460:AB2490" si="349">B2460&amp;C2460</f>
        <v/>
      </c>
    </row>
    <row r="2461" spans="1:28" s="227" customFormat="1" ht="20.399999999999999">
      <c r="A2461" s="181"/>
      <c r="B2461" s="182" t="str">
        <f>IF(LEN(A2461)=0,"",INDEX('Smelter Look-up'!$A:$A,MATCH($A2461,'Smelter Look-up'!$E:$E,0)))</f>
        <v/>
      </c>
      <c r="C2461" s="186" t="str">
        <f>IF(LEN(A2461)=0,"",INDEX('Smelter Look-up'!$C:$C,MATCH($A2461,'Smelter Look-up'!$E:$E,0)))</f>
        <v/>
      </c>
      <c r="D2461" s="230"/>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4"/>
      <c r="L2461" s="224"/>
      <c r="M2461" s="224"/>
      <c r="N2461" s="224"/>
      <c r="O2461" s="224"/>
      <c r="P2461" s="185"/>
      <c r="Q2461" s="225"/>
      <c r="R2461" s="182" t="str">
        <f ca="1">IF(ISERROR($V2461),"",OFFSET('Smelter Look-up'!$C$4,$V2461-4,0)&amp;"")</f>
        <v/>
      </c>
      <c r="S2461" s="181" t="str">
        <f t="shared" ca="1" si="347"/>
        <v/>
      </c>
      <c r="T2461" s="181" t="str">
        <f ca="1">IF(B2461="","",IF(ISERROR(MATCH($J2461,SorP!$B$1:$B$6226,0)),"",INDIRECT("'SorP'!$A$"&amp;MATCH($S2461&amp;$J2461,SorP!C:C,0))))</f>
        <v/>
      </c>
      <c r="U2461" s="201"/>
      <c r="V2461" s="226" t="e">
        <f>IF(C2461="",NA(),IF(OR(C2461="Smelter not listed",C2461="Smelter not yet identified"),MATCH($B2461&amp;$D2461,'Smelter Look-up'!$J:$J,0),MATCH($B2461&amp;$C2461,'Smelter Look-up'!$J:$J,0)))</f>
        <v>#N/A</v>
      </c>
      <c r="X2461" s="227">
        <f t="shared" ca="1" si="348"/>
        <v>0</v>
      </c>
      <c r="AB2461" s="228" t="str">
        <f t="shared" si="349"/>
        <v/>
      </c>
    </row>
    <row r="2462" spans="1:28" s="227" customFormat="1" ht="20.399999999999999">
      <c r="A2462" s="181"/>
      <c r="B2462" s="182" t="str">
        <f>IF(LEN(A2462)=0,"",INDEX('Smelter Look-up'!$A:$A,MATCH($A2462,'Smelter Look-up'!$E:$E,0)))</f>
        <v/>
      </c>
      <c r="C2462" s="186" t="str">
        <f>IF(LEN(A2462)=0,"",INDEX('Smelter Look-up'!$C:$C,MATCH($A2462,'Smelter Look-up'!$E:$E,0)))</f>
        <v/>
      </c>
      <c r="D2462" s="230"/>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4"/>
      <c r="L2462" s="224"/>
      <c r="M2462" s="224"/>
      <c r="N2462" s="224"/>
      <c r="O2462" s="224"/>
      <c r="P2462" s="185"/>
      <c r="Q2462" s="225"/>
      <c r="R2462" s="182" t="str">
        <f ca="1">IF(ISERROR($V2462),"",OFFSET('Smelter Look-up'!$C$4,$V2462-4,0)&amp;"")</f>
        <v/>
      </c>
      <c r="S2462" s="181" t="str">
        <f t="shared" ca="1" si="347"/>
        <v/>
      </c>
      <c r="T2462" s="181" t="str">
        <f ca="1">IF(B2462="","",IF(ISERROR(MATCH($J2462,SorP!$B$1:$B$6226,0)),"",INDIRECT("'SorP'!$A$"&amp;MATCH($S2462&amp;$J2462,SorP!C:C,0))))</f>
        <v/>
      </c>
      <c r="U2462" s="201"/>
      <c r="V2462" s="226" t="e">
        <f>IF(C2462="",NA(),IF(OR(C2462="Smelter not listed",C2462="Smelter not yet identified"),MATCH($B2462&amp;$D2462,'Smelter Look-up'!$J:$J,0),MATCH($B2462&amp;$C2462,'Smelter Look-up'!$J:$J,0)))</f>
        <v>#N/A</v>
      </c>
      <c r="X2462" s="227">
        <f t="shared" ca="1" si="348"/>
        <v>0</v>
      </c>
      <c r="AB2462" s="228" t="str">
        <f t="shared" si="349"/>
        <v/>
      </c>
    </row>
    <row r="2463" spans="1:28" s="227" customFormat="1" ht="20.399999999999999">
      <c r="A2463" s="181"/>
      <c r="B2463" s="182" t="str">
        <f>IF(LEN(A2463)=0,"",INDEX('Smelter Look-up'!$A:$A,MATCH($A2463,'Smelter Look-up'!$E:$E,0)))</f>
        <v/>
      </c>
      <c r="C2463" s="186" t="str">
        <f>IF(LEN(A2463)=0,"",INDEX('Smelter Look-up'!$C:$C,MATCH($A2463,'Smelter Look-up'!$E:$E,0)))</f>
        <v/>
      </c>
      <c r="D2463" s="230"/>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4"/>
      <c r="L2463" s="224"/>
      <c r="M2463" s="224"/>
      <c r="N2463" s="224"/>
      <c r="O2463" s="224"/>
      <c r="P2463" s="185"/>
      <c r="Q2463" s="225"/>
      <c r="R2463" s="182" t="str">
        <f ca="1">IF(ISERROR($V2463),"",OFFSET('Smelter Look-up'!$C$4,$V2463-4,0)&amp;"")</f>
        <v/>
      </c>
      <c r="S2463" s="181" t="str">
        <f t="shared" ca="1" si="347"/>
        <v/>
      </c>
      <c r="T2463" s="181" t="str">
        <f ca="1">IF(B2463="","",IF(ISERROR(MATCH($J2463,SorP!$B$1:$B$6226,0)),"",INDIRECT("'SorP'!$A$"&amp;MATCH($S2463&amp;$J2463,SorP!C:C,0))))</f>
        <v/>
      </c>
      <c r="U2463" s="201"/>
      <c r="V2463" s="226" t="e">
        <f>IF(C2463="",NA(),IF(OR(C2463="Smelter not listed",C2463="Smelter not yet identified"),MATCH($B2463&amp;$D2463,'Smelter Look-up'!$J:$J,0),MATCH($B2463&amp;$C2463,'Smelter Look-up'!$J:$J,0)))</f>
        <v>#N/A</v>
      </c>
      <c r="X2463" s="227">
        <f t="shared" ca="1" si="348"/>
        <v>0</v>
      </c>
      <c r="AB2463" s="228" t="str">
        <f t="shared" si="349"/>
        <v/>
      </c>
    </row>
    <row r="2464" spans="1:28" s="227" customFormat="1" ht="20.399999999999999">
      <c r="A2464" s="181"/>
      <c r="B2464" s="182" t="str">
        <f>IF(LEN(A2464)=0,"",INDEX('Smelter Look-up'!$A:$A,MATCH($A2464,'Smelter Look-up'!$E:$E,0)))</f>
        <v/>
      </c>
      <c r="C2464" s="186" t="str">
        <f>IF(LEN(A2464)=0,"",INDEX('Smelter Look-up'!$C:$C,MATCH($A2464,'Smelter Look-up'!$E:$E,0)))</f>
        <v/>
      </c>
      <c r="D2464" s="230"/>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4"/>
      <c r="L2464" s="224"/>
      <c r="M2464" s="224"/>
      <c r="N2464" s="224"/>
      <c r="O2464" s="224"/>
      <c r="P2464" s="185"/>
      <c r="Q2464" s="225"/>
      <c r="R2464" s="182" t="str">
        <f ca="1">IF(ISERROR($V2464),"",OFFSET('Smelter Look-up'!$C$4,$V2464-4,0)&amp;"")</f>
        <v/>
      </c>
      <c r="S2464" s="181" t="str">
        <f t="shared" ca="1" si="347"/>
        <v/>
      </c>
      <c r="T2464" s="181" t="str">
        <f ca="1">IF(B2464="","",IF(ISERROR(MATCH($J2464,SorP!$B$1:$B$6226,0)),"",INDIRECT("'SorP'!$A$"&amp;MATCH($S2464&amp;$J2464,SorP!C:C,0))))</f>
        <v/>
      </c>
      <c r="U2464" s="201"/>
      <c r="V2464" s="226" t="e">
        <f>IF(C2464="",NA(),IF(OR(C2464="Smelter not listed",C2464="Smelter not yet identified"),MATCH($B2464&amp;$D2464,'Smelter Look-up'!$J:$J,0),MATCH($B2464&amp;$C2464,'Smelter Look-up'!$J:$J,0)))</f>
        <v>#N/A</v>
      </c>
      <c r="X2464" s="227">
        <f t="shared" ca="1" si="348"/>
        <v>0</v>
      </c>
      <c r="AB2464" s="228" t="str">
        <f t="shared" si="349"/>
        <v/>
      </c>
    </row>
    <row r="2465" spans="1:28" s="227" customFormat="1" ht="20.399999999999999">
      <c r="A2465" s="181"/>
      <c r="B2465" s="182" t="str">
        <f>IF(LEN(A2465)=0,"",INDEX('Smelter Look-up'!$A:$A,MATCH($A2465,'Smelter Look-up'!$E:$E,0)))</f>
        <v/>
      </c>
      <c r="C2465" s="186" t="str">
        <f>IF(LEN(A2465)=0,"",INDEX('Smelter Look-up'!$C:$C,MATCH($A2465,'Smelter Look-up'!$E:$E,0)))</f>
        <v/>
      </c>
      <c r="D2465" s="230"/>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4"/>
      <c r="L2465" s="224"/>
      <c r="M2465" s="224"/>
      <c r="N2465" s="224"/>
      <c r="O2465" s="224"/>
      <c r="P2465" s="185"/>
      <c r="Q2465" s="225"/>
      <c r="R2465" s="182" t="str">
        <f ca="1">IF(ISERROR($V2465),"",OFFSET('Smelter Look-up'!$C$4,$V2465-4,0)&amp;"")</f>
        <v/>
      </c>
      <c r="S2465" s="181" t="str">
        <f t="shared" ca="1" si="347"/>
        <v/>
      </c>
      <c r="T2465" s="181" t="str">
        <f ca="1">IF(B2465="","",IF(ISERROR(MATCH($J2465,SorP!$B$1:$B$6226,0)),"",INDIRECT("'SorP'!$A$"&amp;MATCH($S2465&amp;$J2465,SorP!C:C,0))))</f>
        <v/>
      </c>
      <c r="U2465" s="201"/>
      <c r="V2465" s="226" t="e">
        <f>IF(C2465="",NA(),IF(OR(C2465="Smelter not listed",C2465="Smelter not yet identified"),MATCH($B2465&amp;$D2465,'Smelter Look-up'!$J:$J,0),MATCH($B2465&amp;$C2465,'Smelter Look-up'!$J:$J,0)))</f>
        <v>#N/A</v>
      </c>
      <c r="X2465" s="227">
        <f t="shared" ca="1" si="348"/>
        <v>0</v>
      </c>
      <c r="AB2465" s="228" t="str">
        <f t="shared" si="349"/>
        <v/>
      </c>
    </row>
    <row r="2466" spans="1:28" s="227" customFormat="1" ht="20.399999999999999">
      <c r="A2466" s="181"/>
      <c r="B2466" s="182" t="str">
        <f>IF(LEN(A2466)=0,"",INDEX('Smelter Look-up'!$A:$A,MATCH($A2466,'Smelter Look-up'!$E:$E,0)))</f>
        <v/>
      </c>
      <c r="C2466" s="186" t="str">
        <f>IF(LEN(A2466)=0,"",INDEX('Smelter Look-up'!$C:$C,MATCH($A2466,'Smelter Look-up'!$E:$E,0)))</f>
        <v/>
      </c>
      <c r="D2466" s="230"/>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4"/>
      <c r="L2466" s="224"/>
      <c r="M2466" s="224"/>
      <c r="N2466" s="224"/>
      <c r="O2466" s="224"/>
      <c r="P2466" s="185"/>
      <c r="Q2466" s="225"/>
      <c r="R2466" s="182" t="str">
        <f ca="1">IF(ISERROR($V2466),"",OFFSET('Smelter Look-up'!$C$4,$V2466-4,0)&amp;"")</f>
        <v/>
      </c>
      <c r="S2466" s="181" t="str">
        <f t="shared" ca="1" si="347"/>
        <v/>
      </c>
      <c r="T2466" s="181" t="str">
        <f ca="1">IF(B2466="","",IF(ISERROR(MATCH($J2466,SorP!$B$1:$B$6226,0)),"",INDIRECT("'SorP'!$A$"&amp;MATCH($S2466&amp;$J2466,SorP!C:C,0))))</f>
        <v/>
      </c>
      <c r="U2466" s="201"/>
      <c r="V2466" s="226" t="e">
        <f>IF(C2466="",NA(),IF(OR(C2466="Smelter not listed",C2466="Smelter not yet identified"),MATCH($B2466&amp;$D2466,'Smelter Look-up'!$J:$J,0),MATCH($B2466&amp;$C2466,'Smelter Look-up'!$J:$J,0)))</f>
        <v>#N/A</v>
      </c>
      <c r="X2466" s="227">
        <f t="shared" ca="1" si="348"/>
        <v>0</v>
      </c>
      <c r="AB2466" s="228" t="str">
        <f t="shared" si="349"/>
        <v/>
      </c>
    </row>
    <row r="2467" spans="1:28" s="227" customFormat="1" ht="20.399999999999999">
      <c r="A2467" s="181"/>
      <c r="B2467" s="182" t="str">
        <f>IF(LEN(A2467)=0,"",INDEX('Smelter Look-up'!$A:$A,MATCH($A2467,'Smelter Look-up'!$E:$E,0)))</f>
        <v/>
      </c>
      <c r="C2467" s="186" t="str">
        <f>IF(LEN(A2467)=0,"",INDEX('Smelter Look-up'!$C:$C,MATCH($A2467,'Smelter Look-up'!$E:$E,0)))</f>
        <v/>
      </c>
      <c r="D2467" s="230"/>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4"/>
      <c r="L2467" s="224"/>
      <c r="M2467" s="224"/>
      <c r="N2467" s="224"/>
      <c r="O2467" s="224"/>
      <c r="P2467" s="185"/>
      <c r="Q2467" s="225"/>
      <c r="R2467" s="182" t="str">
        <f ca="1">IF(ISERROR($V2467),"",OFFSET('Smelter Look-up'!$C$4,$V2467-4,0)&amp;"")</f>
        <v/>
      </c>
      <c r="S2467" s="181" t="str">
        <f t="shared" ca="1" si="347"/>
        <v/>
      </c>
      <c r="T2467" s="181" t="str">
        <f ca="1">IF(B2467="","",IF(ISERROR(MATCH($J2467,SorP!$B$1:$B$6226,0)),"",INDIRECT("'SorP'!$A$"&amp;MATCH($S2467&amp;$J2467,SorP!C:C,0))))</f>
        <v/>
      </c>
      <c r="U2467" s="201"/>
      <c r="V2467" s="226" t="e">
        <f>IF(C2467="",NA(),IF(OR(C2467="Smelter not listed",C2467="Smelter not yet identified"),MATCH($B2467&amp;$D2467,'Smelter Look-up'!$J:$J,0),MATCH($B2467&amp;$C2467,'Smelter Look-up'!$J:$J,0)))</f>
        <v>#N/A</v>
      </c>
      <c r="X2467" s="227">
        <f t="shared" ca="1" si="348"/>
        <v>0</v>
      </c>
      <c r="AB2467" s="228" t="str">
        <f t="shared" si="349"/>
        <v/>
      </c>
    </row>
    <row r="2468" spans="1:28" s="227" customFormat="1" ht="20.399999999999999">
      <c r="A2468" s="181"/>
      <c r="B2468" s="182" t="str">
        <f>IF(LEN(A2468)=0,"",INDEX('Smelter Look-up'!$A:$A,MATCH($A2468,'Smelter Look-up'!$E:$E,0)))</f>
        <v/>
      </c>
      <c r="C2468" s="186" t="str">
        <f>IF(LEN(A2468)=0,"",INDEX('Smelter Look-up'!$C:$C,MATCH($A2468,'Smelter Look-up'!$E:$E,0)))</f>
        <v/>
      </c>
      <c r="D2468" s="230"/>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4"/>
      <c r="L2468" s="224"/>
      <c r="M2468" s="224"/>
      <c r="N2468" s="224"/>
      <c r="O2468" s="224"/>
      <c r="P2468" s="185"/>
      <c r="Q2468" s="225"/>
      <c r="R2468" s="182" t="str">
        <f ca="1">IF(ISERROR($V2468),"",OFFSET('Smelter Look-up'!$C$4,$V2468-4,0)&amp;"")</f>
        <v/>
      </c>
      <c r="S2468" s="181" t="str">
        <f t="shared" ca="1" si="347"/>
        <v/>
      </c>
      <c r="T2468" s="181" t="str">
        <f ca="1">IF(B2468="","",IF(ISERROR(MATCH($J2468,SorP!$B$1:$B$6226,0)),"",INDIRECT("'SorP'!$A$"&amp;MATCH($S2468&amp;$J2468,SorP!C:C,0))))</f>
        <v/>
      </c>
      <c r="U2468" s="201"/>
      <c r="V2468" s="226" t="e">
        <f>IF(C2468="",NA(),IF(OR(C2468="Smelter not listed",C2468="Smelter not yet identified"),MATCH($B2468&amp;$D2468,'Smelter Look-up'!$J:$J,0),MATCH($B2468&amp;$C2468,'Smelter Look-up'!$J:$J,0)))</f>
        <v>#N/A</v>
      </c>
      <c r="X2468" s="227">
        <f t="shared" ca="1" si="348"/>
        <v>0</v>
      </c>
      <c r="AB2468" s="228" t="str">
        <f t="shared" si="349"/>
        <v/>
      </c>
    </row>
    <row r="2469" spans="1:28" s="227" customFormat="1" ht="20.399999999999999">
      <c r="A2469" s="181"/>
      <c r="B2469" s="182" t="str">
        <f>IF(LEN(A2469)=0,"",INDEX('Smelter Look-up'!$A:$A,MATCH($A2469,'Smelter Look-up'!$E:$E,0)))</f>
        <v/>
      </c>
      <c r="C2469" s="186" t="str">
        <f>IF(LEN(A2469)=0,"",INDEX('Smelter Look-up'!$C:$C,MATCH($A2469,'Smelter Look-up'!$E:$E,0)))</f>
        <v/>
      </c>
      <c r="D2469" s="230"/>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4"/>
      <c r="L2469" s="224"/>
      <c r="M2469" s="224"/>
      <c r="N2469" s="224"/>
      <c r="O2469" s="224"/>
      <c r="P2469" s="185"/>
      <c r="Q2469" s="225"/>
      <c r="R2469" s="182" t="str">
        <f ca="1">IF(ISERROR($V2469),"",OFFSET('Smelter Look-up'!$C$4,$V2469-4,0)&amp;"")</f>
        <v/>
      </c>
      <c r="S2469" s="181" t="str">
        <f t="shared" ca="1" si="347"/>
        <v/>
      </c>
      <c r="T2469" s="181" t="str">
        <f ca="1">IF(B2469="","",IF(ISERROR(MATCH($J2469,SorP!$B$1:$B$6226,0)),"",INDIRECT("'SorP'!$A$"&amp;MATCH($S2469&amp;$J2469,SorP!C:C,0))))</f>
        <v/>
      </c>
      <c r="U2469" s="201"/>
      <c r="V2469" s="226" t="e">
        <f>IF(C2469="",NA(),IF(OR(C2469="Smelter not listed",C2469="Smelter not yet identified"),MATCH($B2469&amp;$D2469,'Smelter Look-up'!$J:$J,0),MATCH($B2469&amp;$C2469,'Smelter Look-up'!$J:$J,0)))</f>
        <v>#N/A</v>
      </c>
      <c r="X2469" s="227">
        <f t="shared" ca="1" si="348"/>
        <v>0</v>
      </c>
      <c r="AB2469" s="228" t="str">
        <f t="shared" si="349"/>
        <v/>
      </c>
    </row>
    <row r="2470" spans="1:28" s="227" customFormat="1" ht="20.399999999999999">
      <c r="A2470" s="181"/>
      <c r="B2470" s="182" t="str">
        <f>IF(LEN(A2470)=0,"",INDEX('Smelter Look-up'!$A:$A,MATCH($A2470,'Smelter Look-up'!$E:$E,0)))</f>
        <v/>
      </c>
      <c r="C2470" s="186" t="str">
        <f>IF(LEN(A2470)=0,"",INDEX('Smelter Look-up'!$C:$C,MATCH($A2470,'Smelter Look-up'!$E:$E,0)))</f>
        <v/>
      </c>
      <c r="D2470" s="230"/>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4"/>
      <c r="L2470" s="224"/>
      <c r="M2470" s="224"/>
      <c r="N2470" s="224"/>
      <c r="O2470" s="224"/>
      <c r="P2470" s="185"/>
      <c r="Q2470" s="225"/>
      <c r="R2470" s="182" t="str">
        <f ca="1">IF(ISERROR($V2470),"",OFFSET('Smelter Look-up'!$C$4,$V2470-4,0)&amp;"")</f>
        <v/>
      </c>
      <c r="S2470" s="181" t="str">
        <f t="shared" ca="1" si="347"/>
        <v/>
      </c>
      <c r="T2470" s="181" t="str">
        <f ca="1">IF(B2470="","",IF(ISERROR(MATCH($J2470,SorP!$B$1:$B$6226,0)),"",INDIRECT("'SorP'!$A$"&amp;MATCH($S2470&amp;$J2470,SorP!C:C,0))))</f>
        <v/>
      </c>
      <c r="U2470" s="201"/>
      <c r="V2470" s="226" t="e">
        <f>IF(C2470="",NA(),IF(OR(C2470="Smelter not listed",C2470="Smelter not yet identified"),MATCH($B2470&amp;$D2470,'Smelter Look-up'!$J:$J,0),MATCH($B2470&amp;$C2470,'Smelter Look-up'!$J:$J,0)))</f>
        <v>#N/A</v>
      </c>
      <c r="X2470" s="227">
        <f t="shared" ca="1" si="348"/>
        <v>0</v>
      </c>
      <c r="AB2470" s="228" t="str">
        <f t="shared" si="349"/>
        <v/>
      </c>
    </row>
    <row r="2471" spans="1:28" s="227" customFormat="1" ht="20.399999999999999">
      <c r="A2471" s="181"/>
      <c r="B2471" s="182" t="str">
        <f>IF(LEN(A2471)=0,"",INDEX('Smelter Look-up'!$A:$A,MATCH($A2471,'Smelter Look-up'!$E:$E,0)))</f>
        <v/>
      </c>
      <c r="C2471" s="186" t="str">
        <f>IF(LEN(A2471)=0,"",INDEX('Smelter Look-up'!$C:$C,MATCH($A2471,'Smelter Look-up'!$E:$E,0)))</f>
        <v/>
      </c>
      <c r="D2471" s="230"/>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4"/>
      <c r="L2471" s="224"/>
      <c r="M2471" s="224"/>
      <c r="N2471" s="224"/>
      <c r="O2471" s="224"/>
      <c r="P2471" s="185"/>
      <c r="Q2471" s="225"/>
      <c r="R2471" s="182" t="str">
        <f ca="1">IF(ISERROR($V2471),"",OFFSET('Smelter Look-up'!$C$4,$V2471-4,0)&amp;"")</f>
        <v/>
      </c>
      <c r="S2471" s="181" t="str">
        <f t="shared" ca="1" si="347"/>
        <v/>
      </c>
      <c r="T2471" s="181" t="str">
        <f ca="1">IF(B2471="","",IF(ISERROR(MATCH($J2471,SorP!$B$1:$B$6226,0)),"",INDIRECT("'SorP'!$A$"&amp;MATCH($S2471&amp;$J2471,SorP!C:C,0))))</f>
        <v/>
      </c>
      <c r="U2471" s="201"/>
      <c r="V2471" s="226" t="e">
        <f>IF(C2471="",NA(),IF(OR(C2471="Smelter not listed",C2471="Smelter not yet identified"),MATCH($B2471&amp;$D2471,'Smelter Look-up'!$J:$J,0),MATCH($B2471&amp;$C2471,'Smelter Look-up'!$J:$J,0)))</f>
        <v>#N/A</v>
      </c>
      <c r="X2471" s="227">
        <f t="shared" ca="1" si="348"/>
        <v>0</v>
      </c>
      <c r="AB2471" s="228" t="str">
        <f t="shared" si="349"/>
        <v/>
      </c>
    </row>
    <row r="2472" spans="1:28" s="227" customFormat="1" ht="20.399999999999999">
      <c r="A2472" s="181"/>
      <c r="B2472" s="182" t="str">
        <f>IF(LEN(A2472)=0,"",INDEX('Smelter Look-up'!$A:$A,MATCH($A2472,'Smelter Look-up'!$E:$E,0)))</f>
        <v/>
      </c>
      <c r="C2472" s="186" t="str">
        <f>IF(LEN(A2472)=0,"",INDEX('Smelter Look-up'!$C:$C,MATCH($A2472,'Smelter Look-up'!$E:$E,0)))</f>
        <v/>
      </c>
      <c r="D2472" s="230"/>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4"/>
      <c r="L2472" s="224"/>
      <c r="M2472" s="224"/>
      <c r="N2472" s="224"/>
      <c r="O2472" s="224"/>
      <c r="P2472" s="185"/>
      <c r="Q2472" s="225"/>
      <c r="R2472" s="182" t="str">
        <f ca="1">IF(ISERROR($V2472),"",OFFSET('Smelter Look-up'!$C$4,$V2472-4,0)&amp;"")</f>
        <v/>
      </c>
      <c r="S2472" s="181" t="str">
        <f t="shared" ca="1" si="347"/>
        <v/>
      </c>
      <c r="T2472" s="181" t="str">
        <f ca="1">IF(B2472="","",IF(ISERROR(MATCH($J2472,SorP!$B$1:$B$6226,0)),"",INDIRECT("'SorP'!$A$"&amp;MATCH($S2472&amp;$J2472,SorP!C:C,0))))</f>
        <v/>
      </c>
      <c r="U2472" s="201"/>
      <c r="V2472" s="226" t="e">
        <f>IF(C2472="",NA(),IF(OR(C2472="Smelter not listed",C2472="Smelter not yet identified"),MATCH($B2472&amp;$D2472,'Smelter Look-up'!$J:$J,0),MATCH($B2472&amp;$C2472,'Smelter Look-up'!$J:$J,0)))</f>
        <v>#N/A</v>
      </c>
      <c r="X2472" s="227">
        <f t="shared" ca="1" si="348"/>
        <v>0</v>
      </c>
      <c r="AB2472" s="228" t="str">
        <f t="shared" si="349"/>
        <v/>
      </c>
    </row>
    <row r="2473" spans="1:28" s="227" customFormat="1" ht="20.399999999999999">
      <c r="A2473" s="181"/>
      <c r="B2473" s="182" t="str">
        <f>IF(LEN(A2473)=0,"",INDEX('Smelter Look-up'!$A:$A,MATCH($A2473,'Smelter Look-up'!$E:$E,0)))</f>
        <v/>
      </c>
      <c r="C2473" s="186" t="str">
        <f>IF(LEN(A2473)=0,"",INDEX('Smelter Look-up'!$C:$C,MATCH($A2473,'Smelter Look-up'!$E:$E,0)))</f>
        <v/>
      </c>
      <c r="D2473" s="230"/>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4"/>
      <c r="L2473" s="224"/>
      <c r="M2473" s="224"/>
      <c r="N2473" s="224"/>
      <c r="O2473" s="224"/>
      <c r="P2473" s="185"/>
      <c r="Q2473" s="225"/>
      <c r="R2473" s="182" t="str">
        <f ca="1">IF(ISERROR($V2473),"",OFFSET('Smelter Look-up'!$C$4,$V2473-4,0)&amp;"")</f>
        <v/>
      </c>
      <c r="S2473" s="181" t="str">
        <f t="shared" ca="1" si="347"/>
        <v/>
      </c>
      <c r="T2473" s="181" t="str">
        <f ca="1">IF(B2473="","",IF(ISERROR(MATCH($J2473,SorP!$B$1:$B$6226,0)),"",INDIRECT("'SorP'!$A$"&amp;MATCH($S2473&amp;$J2473,SorP!C:C,0))))</f>
        <v/>
      </c>
      <c r="U2473" s="201"/>
      <c r="V2473" s="226" t="e">
        <f>IF(C2473="",NA(),IF(OR(C2473="Smelter not listed",C2473="Smelter not yet identified"),MATCH($B2473&amp;$D2473,'Smelter Look-up'!$J:$J,0),MATCH($B2473&amp;$C2473,'Smelter Look-up'!$J:$J,0)))</f>
        <v>#N/A</v>
      </c>
      <c r="X2473" s="227">
        <f t="shared" ca="1" si="348"/>
        <v>0</v>
      </c>
      <c r="AB2473" s="228" t="str">
        <f t="shared" si="349"/>
        <v/>
      </c>
    </row>
    <row r="2474" spans="1:28" s="227" customFormat="1" ht="20.399999999999999">
      <c r="A2474" s="181"/>
      <c r="B2474" s="182" t="str">
        <f>IF(LEN(A2474)=0,"",INDEX('Smelter Look-up'!$A:$A,MATCH($A2474,'Smelter Look-up'!$E:$E,0)))</f>
        <v/>
      </c>
      <c r="C2474" s="186" t="str">
        <f>IF(LEN(A2474)=0,"",INDEX('Smelter Look-up'!$C:$C,MATCH($A2474,'Smelter Look-up'!$E:$E,0)))</f>
        <v/>
      </c>
      <c r="D2474" s="230"/>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4"/>
      <c r="L2474" s="224"/>
      <c r="M2474" s="224"/>
      <c r="N2474" s="224"/>
      <c r="O2474" s="224"/>
      <c r="P2474" s="185"/>
      <c r="Q2474" s="225"/>
      <c r="R2474" s="182" t="str">
        <f ca="1">IF(ISERROR($V2474),"",OFFSET('Smelter Look-up'!$C$4,$V2474-4,0)&amp;"")</f>
        <v/>
      </c>
      <c r="S2474" s="181" t="str">
        <f t="shared" ca="1" si="347"/>
        <v/>
      </c>
      <c r="T2474" s="181" t="str">
        <f ca="1">IF(B2474="","",IF(ISERROR(MATCH($J2474,SorP!$B$1:$B$6226,0)),"",INDIRECT("'SorP'!$A$"&amp;MATCH($S2474&amp;$J2474,SorP!C:C,0))))</f>
        <v/>
      </c>
      <c r="U2474" s="201"/>
      <c r="V2474" s="226" t="e">
        <f>IF(C2474="",NA(),IF(OR(C2474="Smelter not listed",C2474="Smelter not yet identified"),MATCH($B2474&amp;$D2474,'Smelter Look-up'!$J:$J,0),MATCH($B2474&amp;$C2474,'Smelter Look-up'!$J:$J,0)))</f>
        <v>#N/A</v>
      </c>
      <c r="X2474" s="227">
        <f t="shared" ca="1" si="348"/>
        <v>0</v>
      </c>
      <c r="AB2474" s="228" t="str">
        <f t="shared" si="349"/>
        <v/>
      </c>
    </row>
    <row r="2475" spans="1:28" s="227" customFormat="1" ht="20.399999999999999">
      <c r="A2475" s="181"/>
      <c r="B2475" s="182" t="str">
        <f>IF(LEN(A2475)=0,"",INDEX('Smelter Look-up'!$A:$A,MATCH($A2475,'Smelter Look-up'!$E:$E,0)))</f>
        <v/>
      </c>
      <c r="C2475" s="186" t="str">
        <f>IF(LEN(A2475)=0,"",INDEX('Smelter Look-up'!$C:$C,MATCH($A2475,'Smelter Look-up'!$E:$E,0)))</f>
        <v/>
      </c>
      <c r="D2475" s="230"/>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4"/>
      <c r="L2475" s="224"/>
      <c r="M2475" s="224"/>
      <c r="N2475" s="224"/>
      <c r="O2475" s="224"/>
      <c r="P2475" s="185"/>
      <c r="Q2475" s="225"/>
      <c r="R2475" s="182" t="str">
        <f ca="1">IF(ISERROR($V2475),"",OFFSET('Smelter Look-up'!$C$4,$V2475-4,0)&amp;"")</f>
        <v/>
      </c>
      <c r="S2475" s="181" t="str">
        <f t="shared" ca="1" si="347"/>
        <v/>
      </c>
      <c r="T2475" s="181" t="str">
        <f ca="1">IF(B2475="","",IF(ISERROR(MATCH($J2475,SorP!$B$1:$B$6226,0)),"",INDIRECT("'SorP'!$A$"&amp;MATCH($S2475&amp;$J2475,SorP!C:C,0))))</f>
        <v/>
      </c>
      <c r="U2475" s="201"/>
      <c r="V2475" s="226" t="e">
        <f>IF(C2475="",NA(),IF(OR(C2475="Smelter not listed",C2475="Smelter not yet identified"),MATCH($B2475&amp;$D2475,'Smelter Look-up'!$J:$J,0),MATCH($B2475&amp;$C2475,'Smelter Look-up'!$J:$J,0)))</f>
        <v>#N/A</v>
      </c>
      <c r="X2475" s="227">
        <f t="shared" ca="1" si="348"/>
        <v>0</v>
      </c>
      <c r="AB2475" s="228" t="str">
        <f t="shared" si="349"/>
        <v/>
      </c>
    </row>
    <row r="2476" spans="1:28" s="227" customFormat="1" ht="20.399999999999999">
      <c r="A2476" s="181"/>
      <c r="B2476" s="182" t="str">
        <f>IF(LEN(A2476)=0,"",INDEX('Smelter Look-up'!$A:$A,MATCH($A2476,'Smelter Look-up'!$E:$E,0)))</f>
        <v/>
      </c>
      <c r="C2476" s="186" t="str">
        <f>IF(LEN(A2476)=0,"",INDEX('Smelter Look-up'!$C:$C,MATCH($A2476,'Smelter Look-up'!$E:$E,0)))</f>
        <v/>
      </c>
      <c r="D2476" s="230"/>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4"/>
      <c r="L2476" s="224"/>
      <c r="M2476" s="224"/>
      <c r="N2476" s="224"/>
      <c r="O2476" s="224"/>
      <c r="P2476" s="185"/>
      <c r="Q2476" s="225"/>
      <c r="R2476" s="182" t="str">
        <f ca="1">IF(ISERROR($V2476),"",OFFSET('Smelter Look-up'!$C$4,$V2476-4,0)&amp;"")</f>
        <v/>
      </c>
      <c r="S2476" s="181" t="str">
        <f t="shared" ca="1" si="347"/>
        <v/>
      </c>
      <c r="T2476" s="181" t="str">
        <f ca="1">IF(B2476="","",IF(ISERROR(MATCH($J2476,SorP!$B$1:$B$6226,0)),"",INDIRECT("'SorP'!$A$"&amp;MATCH($S2476&amp;$J2476,SorP!C:C,0))))</f>
        <v/>
      </c>
      <c r="U2476" s="201"/>
      <c r="V2476" s="226" t="e">
        <f>IF(C2476="",NA(),IF(OR(C2476="Smelter not listed",C2476="Smelter not yet identified"),MATCH($B2476&amp;$D2476,'Smelter Look-up'!$J:$J,0),MATCH($B2476&amp;$C2476,'Smelter Look-up'!$J:$J,0)))</f>
        <v>#N/A</v>
      </c>
      <c r="X2476" s="227">
        <f t="shared" ca="1" si="348"/>
        <v>0</v>
      </c>
      <c r="AB2476" s="228" t="str">
        <f t="shared" si="349"/>
        <v/>
      </c>
    </row>
    <row r="2477" spans="1:28" s="227" customFormat="1" ht="20.399999999999999">
      <c r="A2477" s="181"/>
      <c r="B2477" s="182" t="str">
        <f>IF(LEN(A2477)=0,"",INDEX('Smelter Look-up'!$A:$A,MATCH($A2477,'Smelter Look-up'!$E:$E,0)))</f>
        <v/>
      </c>
      <c r="C2477" s="186" t="str">
        <f>IF(LEN(A2477)=0,"",INDEX('Smelter Look-up'!$C:$C,MATCH($A2477,'Smelter Look-up'!$E:$E,0)))</f>
        <v/>
      </c>
      <c r="D2477" s="230"/>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4"/>
      <c r="L2477" s="224"/>
      <c r="M2477" s="224"/>
      <c r="N2477" s="224"/>
      <c r="O2477" s="224"/>
      <c r="P2477" s="185"/>
      <c r="Q2477" s="225"/>
      <c r="R2477" s="182" t="str">
        <f ca="1">IF(ISERROR($V2477),"",OFFSET('Smelter Look-up'!$C$4,$V2477-4,0)&amp;"")</f>
        <v/>
      </c>
      <c r="S2477" s="181" t="str">
        <f t="shared" ca="1" si="347"/>
        <v/>
      </c>
      <c r="T2477" s="181" t="str">
        <f ca="1">IF(B2477="","",IF(ISERROR(MATCH($J2477,SorP!$B$1:$B$6226,0)),"",INDIRECT("'SorP'!$A$"&amp;MATCH($S2477&amp;$J2477,SorP!C:C,0))))</f>
        <v/>
      </c>
      <c r="U2477" s="201"/>
      <c r="V2477" s="226" t="e">
        <f>IF(C2477="",NA(),IF(OR(C2477="Smelter not listed",C2477="Smelter not yet identified"),MATCH($B2477&amp;$D2477,'Smelter Look-up'!$J:$J,0),MATCH($B2477&amp;$C2477,'Smelter Look-up'!$J:$J,0)))</f>
        <v>#N/A</v>
      </c>
      <c r="X2477" s="227">
        <f t="shared" ca="1" si="348"/>
        <v>0</v>
      </c>
      <c r="AB2477" s="228" t="str">
        <f t="shared" si="349"/>
        <v/>
      </c>
    </row>
    <row r="2478" spans="1:28" s="227" customFormat="1" ht="20.399999999999999">
      <c r="A2478" s="181"/>
      <c r="B2478" s="182" t="str">
        <f>IF(LEN(A2478)=0,"",INDEX('Smelter Look-up'!$A:$A,MATCH($A2478,'Smelter Look-up'!$E:$E,0)))</f>
        <v/>
      </c>
      <c r="C2478" s="186" t="str">
        <f>IF(LEN(A2478)=0,"",INDEX('Smelter Look-up'!$C:$C,MATCH($A2478,'Smelter Look-up'!$E:$E,0)))</f>
        <v/>
      </c>
      <c r="D2478" s="230"/>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4"/>
      <c r="L2478" s="224"/>
      <c r="M2478" s="224"/>
      <c r="N2478" s="224"/>
      <c r="O2478" s="224"/>
      <c r="P2478" s="185"/>
      <c r="Q2478" s="225"/>
      <c r="R2478" s="182" t="str">
        <f ca="1">IF(ISERROR($V2478),"",OFFSET('Smelter Look-up'!$C$4,$V2478-4,0)&amp;"")</f>
        <v/>
      </c>
      <c r="S2478" s="181" t="str">
        <f t="shared" ca="1" si="347"/>
        <v/>
      </c>
      <c r="T2478" s="181" t="str">
        <f ca="1">IF(B2478="","",IF(ISERROR(MATCH($J2478,SorP!$B$1:$B$6226,0)),"",INDIRECT("'SorP'!$A$"&amp;MATCH($S2478&amp;$J2478,SorP!C:C,0))))</f>
        <v/>
      </c>
      <c r="U2478" s="201"/>
      <c r="V2478" s="226" t="e">
        <f>IF(C2478="",NA(),IF(OR(C2478="Smelter not listed",C2478="Smelter not yet identified"),MATCH($B2478&amp;$D2478,'Smelter Look-up'!$J:$J,0),MATCH($B2478&amp;$C2478,'Smelter Look-up'!$J:$J,0)))</f>
        <v>#N/A</v>
      </c>
      <c r="X2478" s="227">
        <f t="shared" ca="1" si="348"/>
        <v>0</v>
      </c>
      <c r="AB2478" s="228" t="str">
        <f t="shared" si="349"/>
        <v/>
      </c>
    </row>
    <row r="2479" spans="1:28" s="227" customFormat="1" ht="20.399999999999999">
      <c r="A2479" s="181"/>
      <c r="B2479" s="182" t="str">
        <f>IF(LEN(A2479)=0,"",INDEX('Smelter Look-up'!$A:$A,MATCH($A2479,'Smelter Look-up'!$E:$E,0)))</f>
        <v/>
      </c>
      <c r="C2479" s="186" t="str">
        <f>IF(LEN(A2479)=0,"",INDEX('Smelter Look-up'!$C:$C,MATCH($A2479,'Smelter Look-up'!$E:$E,0)))</f>
        <v/>
      </c>
      <c r="D2479" s="230"/>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4"/>
      <c r="L2479" s="224"/>
      <c r="M2479" s="224"/>
      <c r="N2479" s="224"/>
      <c r="O2479" s="224"/>
      <c r="P2479" s="185"/>
      <c r="Q2479" s="225"/>
      <c r="R2479" s="182" t="str">
        <f ca="1">IF(ISERROR($V2479),"",OFFSET('Smelter Look-up'!$C$4,$V2479-4,0)&amp;"")</f>
        <v/>
      </c>
      <c r="S2479" s="181" t="str">
        <f t="shared" ca="1" si="347"/>
        <v/>
      </c>
      <c r="T2479" s="181" t="str">
        <f ca="1">IF(B2479="","",IF(ISERROR(MATCH($J2479,SorP!$B$1:$B$6226,0)),"",INDIRECT("'SorP'!$A$"&amp;MATCH($S2479&amp;$J2479,SorP!C:C,0))))</f>
        <v/>
      </c>
      <c r="U2479" s="201"/>
      <c r="V2479" s="226" t="e">
        <f>IF(C2479="",NA(),IF(OR(C2479="Smelter not listed",C2479="Smelter not yet identified"),MATCH($B2479&amp;$D2479,'Smelter Look-up'!$J:$J,0),MATCH($B2479&amp;$C2479,'Smelter Look-up'!$J:$J,0)))</f>
        <v>#N/A</v>
      </c>
      <c r="X2479" s="227">
        <f t="shared" ca="1" si="348"/>
        <v>0</v>
      </c>
      <c r="AB2479" s="228" t="str">
        <f t="shared" si="349"/>
        <v/>
      </c>
    </row>
    <row r="2480" spans="1:28" s="227" customFormat="1" ht="20.399999999999999">
      <c r="A2480" s="181"/>
      <c r="B2480" s="182" t="str">
        <f>IF(LEN(A2480)=0,"",INDEX('Smelter Look-up'!$A:$A,MATCH($A2480,'Smelter Look-up'!$E:$E,0)))</f>
        <v/>
      </c>
      <c r="C2480" s="186" t="str">
        <f>IF(LEN(A2480)=0,"",INDEX('Smelter Look-up'!$C:$C,MATCH($A2480,'Smelter Look-up'!$E:$E,0)))</f>
        <v/>
      </c>
      <c r="D2480" s="230"/>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4"/>
      <c r="L2480" s="224"/>
      <c r="M2480" s="224"/>
      <c r="N2480" s="224"/>
      <c r="O2480" s="224"/>
      <c r="P2480" s="185"/>
      <c r="Q2480" s="225"/>
      <c r="R2480" s="182" t="str">
        <f ca="1">IF(ISERROR($V2480),"",OFFSET('Smelter Look-up'!$C$4,$V2480-4,0)&amp;"")</f>
        <v/>
      </c>
      <c r="S2480" s="181" t="str">
        <f t="shared" ca="1" si="347"/>
        <v/>
      </c>
      <c r="T2480" s="181" t="str">
        <f ca="1">IF(B2480="","",IF(ISERROR(MATCH($J2480,SorP!$B$1:$B$6226,0)),"",INDIRECT("'SorP'!$A$"&amp;MATCH($S2480&amp;$J2480,SorP!C:C,0))))</f>
        <v/>
      </c>
      <c r="U2480" s="201"/>
      <c r="V2480" s="226" t="e">
        <f>IF(C2480="",NA(),IF(OR(C2480="Smelter not listed",C2480="Smelter not yet identified"),MATCH($B2480&amp;$D2480,'Smelter Look-up'!$J:$J,0),MATCH($B2480&amp;$C2480,'Smelter Look-up'!$J:$J,0)))</f>
        <v>#N/A</v>
      </c>
      <c r="X2480" s="227">
        <f t="shared" ca="1" si="348"/>
        <v>0</v>
      </c>
      <c r="AB2480" s="228" t="str">
        <f t="shared" si="349"/>
        <v/>
      </c>
    </row>
    <row r="2481" spans="1:28" s="227" customFormat="1" ht="20.399999999999999">
      <c r="A2481" s="181"/>
      <c r="B2481" s="182" t="str">
        <f>IF(LEN(A2481)=0,"",INDEX('Smelter Look-up'!$A:$A,MATCH($A2481,'Smelter Look-up'!$E:$E,0)))</f>
        <v/>
      </c>
      <c r="C2481" s="186" t="str">
        <f>IF(LEN(A2481)=0,"",INDEX('Smelter Look-up'!$C:$C,MATCH($A2481,'Smelter Look-up'!$E:$E,0)))</f>
        <v/>
      </c>
      <c r="D2481" s="230"/>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4"/>
      <c r="L2481" s="224"/>
      <c r="M2481" s="224"/>
      <c r="N2481" s="224"/>
      <c r="O2481" s="224"/>
      <c r="P2481" s="185"/>
      <c r="Q2481" s="225"/>
      <c r="R2481" s="182" t="str">
        <f ca="1">IF(ISERROR($V2481),"",OFFSET('Smelter Look-up'!$C$4,$V2481-4,0)&amp;"")</f>
        <v/>
      </c>
      <c r="S2481" s="181" t="str">
        <f t="shared" ca="1" si="347"/>
        <v/>
      </c>
      <c r="T2481" s="181" t="str">
        <f ca="1">IF(B2481="","",IF(ISERROR(MATCH($J2481,SorP!$B$1:$B$6226,0)),"",INDIRECT("'SorP'!$A$"&amp;MATCH($S2481&amp;$J2481,SorP!C:C,0))))</f>
        <v/>
      </c>
      <c r="U2481" s="201"/>
      <c r="V2481" s="226" t="e">
        <f>IF(C2481="",NA(),IF(OR(C2481="Smelter not listed",C2481="Smelter not yet identified"),MATCH($B2481&amp;$D2481,'Smelter Look-up'!$J:$J,0),MATCH($B2481&amp;$C2481,'Smelter Look-up'!$J:$J,0)))</f>
        <v>#N/A</v>
      </c>
      <c r="X2481" s="227">
        <f t="shared" ca="1" si="348"/>
        <v>0</v>
      </c>
      <c r="AB2481" s="228" t="str">
        <f t="shared" si="349"/>
        <v/>
      </c>
    </row>
    <row r="2482" spans="1:28" s="227" customFormat="1" ht="20.399999999999999">
      <c r="A2482" s="181"/>
      <c r="B2482" s="182" t="str">
        <f>IF(LEN(A2482)=0,"",INDEX('Smelter Look-up'!$A:$A,MATCH($A2482,'Smelter Look-up'!$E:$E,0)))</f>
        <v/>
      </c>
      <c r="C2482" s="186" t="str">
        <f>IF(LEN(A2482)=0,"",INDEX('Smelter Look-up'!$C:$C,MATCH($A2482,'Smelter Look-up'!$E:$E,0)))</f>
        <v/>
      </c>
      <c r="D2482" s="230"/>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4"/>
      <c r="L2482" s="224"/>
      <c r="M2482" s="224"/>
      <c r="N2482" s="224"/>
      <c r="O2482" s="224"/>
      <c r="P2482" s="185"/>
      <c r="Q2482" s="225"/>
      <c r="R2482" s="182" t="str">
        <f ca="1">IF(ISERROR($V2482),"",OFFSET('Smelter Look-up'!$C$4,$V2482-4,0)&amp;"")</f>
        <v/>
      </c>
      <c r="S2482" s="181" t="str">
        <f t="shared" ca="1" si="347"/>
        <v/>
      </c>
      <c r="T2482" s="181" t="str">
        <f ca="1">IF(B2482="","",IF(ISERROR(MATCH($J2482,SorP!$B$1:$B$6226,0)),"",INDIRECT("'SorP'!$A$"&amp;MATCH($S2482&amp;$J2482,SorP!C:C,0))))</f>
        <v/>
      </c>
      <c r="U2482" s="201"/>
      <c r="V2482" s="226" t="e">
        <f>IF(C2482="",NA(),IF(OR(C2482="Smelter not listed",C2482="Smelter not yet identified"),MATCH($B2482&amp;$D2482,'Smelter Look-up'!$J:$J,0),MATCH($B2482&amp;$C2482,'Smelter Look-up'!$J:$J,0)))</f>
        <v>#N/A</v>
      </c>
      <c r="X2482" s="227">
        <f t="shared" ca="1" si="348"/>
        <v>0</v>
      </c>
      <c r="AB2482" s="228" t="str">
        <f t="shared" si="349"/>
        <v/>
      </c>
    </row>
    <row r="2483" spans="1:28" s="227" customFormat="1" ht="20.399999999999999">
      <c r="A2483" s="181"/>
      <c r="B2483" s="182" t="str">
        <f>IF(LEN(A2483)=0,"",INDEX('Smelter Look-up'!$A:$A,MATCH($A2483,'Smelter Look-up'!$E:$E,0)))</f>
        <v/>
      </c>
      <c r="C2483" s="186" t="str">
        <f>IF(LEN(A2483)=0,"",INDEX('Smelter Look-up'!$C:$C,MATCH($A2483,'Smelter Look-up'!$E:$E,0)))</f>
        <v/>
      </c>
      <c r="D2483" s="230"/>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4"/>
      <c r="L2483" s="224"/>
      <c r="M2483" s="224"/>
      <c r="N2483" s="224"/>
      <c r="O2483" s="224"/>
      <c r="P2483" s="185"/>
      <c r="Q2483" s="225"/>
      <c r="R2483" s="182" t="str">
        <f ca="1">IF(ISERROR($V2483),"",OFFSET('Smelter Look-up'!$C$4,$V2483-4,0)&amp;"")</f>
        <v/>
      </c>
      <c r="S2483" s="181" t="str">
        <f t="shared" ca="1" si="347"/>
        <v/>
      </c>
      <c r="T2483" s="181" t="str">
        <f ca="1">IF(B2483="","",IF(ISERROR(MATCH($J2483,SorP!$B$1:$B$6226,0)),"",INDIRECT("'SorP'!$A$"&amp;MATCH($S2483&amp;$J2483,SorP!C:C,0))))</f>
        <v/>
      </c>
      <c r="U2483" s="201"/>
      <c r="V2483" s="226" t="e">
        <f>IF(C2483="",NA(),IF(OR(C2483="Smelter not listed",C2483="Smelter not yet identified"),MATCH($B2483&amp;$D2483,'Smelter Look-up'!$J:$J,0),MATCH($B2483&amp;$C2483,'Smelter Look-up'!$J:$J,0)))</f>
        <v>#N/A</v>
      </c>
      <c r="X2483" s="227">
        <f t="shared" ca="1" si="348"/>
        <v>0</v>
      </c>
      <c r="AB2483" s="228" t="str">
        <f t="shared" si="349"/>
        <v/>
      </c>
    </row>
    <row r="2484" spans="1:28" s="227" customFormat="1" ht="20.399999999999999">
      <c r="A2484" s="181"/>
      <c r="B2484" s="182" t="str">
        <f>IF(LEN(A2484)=0,"",INDEX('Smelter Look-up'!$A:$A,MATCH($A2484,'Smelter Look-up'!$E:$E,0)))</f>
        <v/>
      </c>
      <c r="C2484" s="186" t="str">
        <f>IF(LEN(A2484)=0,"",INDEX('Smelter Look-up'!$C:$C,MATCH($A2484,'Smelter Look-up'!$E:$E,0)))</f>
        <v/>
      </c>
      <c r="D2484" s="230"/>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4"/>
      <c r="L2484" s="224"/>
      <c r="M2484" s="224"/>
      <c r="N2484" s="224"/>
      <c r="O2484" s="224"/>
      <c r="P2484" s="185"/>
      <c r="Q2484" s="225"/>
      <c r="R2484" s="182" t="str">
        <f ca="1">IF(ISERROR($V2484),"",OFFSET('Smelter Look-up'!$C$4,$V2484-4,0)&amp;"")</f>
        <v/>
      </c>
      <c r="S2484" s="181" t="str">
        <f t="shared" ca="1" si="347"/>
        <v/>
      </c>
      <c r="T2484" s="181" t="str">
        <f ca="1">IF(B2484="","",IF(ISERROR(MATCH($J2484,SorP!$B$1:$B$6226,0)),"",INDIRECT("'SorP'!$A$"&amp;MATCH($S2484&amp;$J2484,SorP!C:C,0))))</f>
        <v/>
      </c>
      <c r="U2484" s="201"/>
      <c r="V2484" s="226" t="e">
        <f>IF(C2484="",NA(),IF(OR(C2484="Smelter not listed",C2484="Smelter not yet identified"),MATCH($B2484&amp;$D2484,'Smelter Look-up'!$J:$J,0),MATCH($B2484&amp;$C2484,'Smelter Look-up'!$J:$J,0)))</f>
        <v>#N/A</v>
      </c>
      <c r="X2484" s="227">
        <f t="shared" ca="1" si="348"/>
        <v>0</v>
      </c>
      <c r="AB2484" s="228" t="str">
        <f t="shared" si="349"/>
        <v/>
      </c>
    </row>
    <row r="2485" spans="1:28" s="227" customFormat="1" ht="20.399999999999999">
      <c r="A2485" s="181"/>
      <c r="B2485" s="182" t="str">
        <f>IF(LEN(A2485)=0,"",INDEX('Smelter Look-up'!$A:$A,MATCH($A2485,'Smelter Look-up'!$E:$E,0)))</f>
        <v/>
      </c>
      <c r="C2485" s="186" t="str">
        <f>IF(LEN(A2485)=0,"",INDEX('Smelter Look-up'!$C:$C,MATCH($A2485,'Smelter Look-up'!$E:$E,0)))</f>
        <v/>
      </c>
      <c r="D2485" s="230"/>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4"/>
      <c r="L2485" s="224"/>
      <c r="M2485" s="224"/>
      <c r="N2485" s="224"/>
      <c r="O2485" s="224"/>
      <c r="P2485" s="185"/>
      <c r="Q2485" s="225"/>
      <c r="R2485" s="182" t="str">
        <f ca="1">IF(ISERROR($V2485),"",OFFSET('Smelter Look-up'!$C$4,$V2485-4,0)&amp;"")</f>
        <v/>
      </c>
      <c r="S2485" s="181" t="str">
        <f t="shared" ca="1" si="347"/>
        <v/>
      </c>
      <c r="T2485" s="181" t="str">
        <f ca="1">IF(B2485="","",IF(ISERROR(MATCH($J2485,SorP!$B$1:$B$6226,0)),"",INDIRECT("'SorP'!$A$"&amp;MATCH($S2485&amp;$J2485,SorP!C:C,0))))</f>
        <v/>
      </c>
      <c r="U2485" s="201"/>
      <c r="V2485" s="226" t="e">
        <f>IF(C2485="",NA(),IF(OR(C2485="Smelter not listed",C2485="Smelter not yet identified"),MATCH($B2485&amp;$D2485,'Smelter Look-up'!$J:$J,0),MATCH($B2485&amp;$C2485,'Smelter Look-up'!$J:$J,0)))</f>
        <v>#N/A</v>
      </c>
      <c r="X2485" s="227">
        <f t="shared" ca="1" si="348"/>
        <v>0</v>
      </c>
      <c r="AB2485" s="228" t="str">
        <f t="shared" si="349"/>
        <v/>
      </c>
    </row>
    <row r="2486" spans="1:28" s="227" customFormat="1" ht="20.399999999999999">
      <c r="A2486" s="181"/>
      <c r="B2486" s="182" t="str">
        <f>IF(LEN(A2486)=0,"",INDEX('Smelter Look-up'!$A:$A,MATCH($A2486,'Smelter Look-up'!$E:$E,0)))</f>
        <v/>
      </c>
      <c r="C2486" s="186" t="str">
        <f>IF(LEN(A2486)=0,"",INDEX('Smelter Look-up'!$C:$C,MATCH($A2486,'Smelter Look-up'!$E:$E,0)))</f>
        <v/>
      </c>
      <c r="D2486" s="230"/>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4"/>
      <c r="L2486" s="224"/>
      <c r="M2486" s="224"/>
      <c r="N2486" s="224"/>
      <c r="O2486" s="224"/>
      <c r="P2486" s="185"/>
      <c r="Q2486" s="225"/>
      <c r="R2486" s="182" t="str">
        <f ca="1">IF(ISERROR($V2486),"",OFFSET('Smelter Look-up'!$C$4,$V2486-4,0)&amp;"")</f>
        <v/>
      </c>
      <c r="S2486" s="181" t="str">
        <f t="shared" ca="1" si="347"/>
        <v/>
      </c>
      <c r="T2486" s="181" t="str">
        <f ca="1">IF(B2486="","",IF(ISERROR(MATCH($J2486,SorP!$B$1:$B$6226,0)),"",INDIRECT("'SorP'!$A$"&amp;MATCH($S2486&amp;$J2486,SorP!C:C,0))))</f>
        <v/>
      </c>
      <c r="U2486" s="201"/>
      <c r="V2486" s="226" t="e">
        <f>IF(C2486="",NA(),IF(OR(C2486="Smelter not listed",C2486="Smelter not yet identified"),MATCH($B2486&amp;$D2486,'Smelter Look-up'!$J:$J,0),MATCH($B2486&amp;$C2486,'Smelter Look-up'!$J:$J,0)))</f>
        <v>#N/A</v>
      </c>
      <c r="X2486" s="227">
        <f t="shared" ca="1" si="348"/>
        <v>0</v>
      </c>
      <c r="AB2486" s="228" t="str">
        <f t="shared" si="349"/>
        <v/>
      </c>
    </row>
    <row r="2487" spans="1:28" s="227" customFormat="1" ht="20.399999999999999">
      <c r="A2487" s="181"/>
      <c r="B2487" s="182" t="str">
        <f>IF(LEN(A2487)=0,"",INDEX('Smelter Look-up'!$A:$A,MATCH($A2487,'Smelter Look-up'!$E:$E,0)))</f>
        <v/>
      </c>
      <c r="C2487" s="186" t="str">
        <f>IF(LEN(A2487)=0,"",INDEX('Smelter Look-up'!$C:$C,MATCH($A2487,'Smelter Look-up'!$E:$E,0)))</f>
        <v/>
      </c>
      <c r="D2487" s="230"/>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4"/>
      <c r="L2487" s="224"/>
      <c r="M2487" s="224"/>
      <c r="N2487" s="224"/>
      <c r="O2487" s="224"/>
      <c r="P2487" s="185"/>
      <c r="Q2487" s="225"/>
      <c r="R2487" s="182" t="str">
        <f ca="1">IF(ISERROR($V2487),"",OFFSET('Smelter Look-up'!$C$4,$V2487-4,0)&amp;"")</f>
        <v/>
      </c>
      <c r="S2487" s="181" t="str">
        <f t="shared" ca="1" si="347"/>
        <v/>
      </c>
      <c r="T2487" s="181" t="str">
        <f ca="1">IF(B2487="","",IF(ISERROR(MATCH($J2487,SorP!$B$1:$B$6226,0)),"",INDIRECT("'SorP'!$A$"&amp;MATCH($S2487&amp;$J2487,SorP!C:C,0))))</f>
        <v/>
      </c>
      <c r="U2487" s="201"/>
      <c r="V2487" s="226" t="e">
        <f>IF(C2487="",NA(),IF(OR(C2487="Smelter not listed",C2487="Smelter not yet identified"),MATCH($B2487&amp;$D2487,'Smelter Look-up'!$J:$J,0),MATCH($B2487&amp;$C2487,'Smelter Look-up'!$J:$J,0)))</f>
        <v>#N/A</v>
      </c>
      <c r="X2487" s="227">
        <f t="shared" ca="1" si="348"/>
        <v>0</v>
      </c>
      <c r="AB2487" s="228" t="str">
        <f t="shared" si="349"/>
        <v/>
      </c>
    </row>
    <row r="2488" spans="1:28" s="227" customFormat="1" ht="20.399999999999999">
      <c r="A2488" s="181"/>
      <c r="B2488" s="182" t="str">
        <f>IF(LEN(A2488)=0,"",INDEX('Smelter Look-up'!$A:$A,MATCH($A2488,'Smelter Look-up'!$E:$E,0)))</f>
        <v/>
      </c>
      <c r="C2488" s="186" t="str">
        <f>IF(LEN(A2488)=0,"",INDEX('Smelter Look-up'!$C:$C,MATCH($A2488,'Smelter Look-up'!$E:$E,0)))</f>
        <v/>
      </c>
      <c r="D2488" s="230"/>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4"/>
      <c r="L2488" s="224"/>
      <c r="M2488" s="224"/>
      <c r="N2488" s="224"/>
      <c r="O2488" s="224"/>
      <c r="P2488" s="185"/>
      <c r="Q2488" s="225"/>
      <c r="R2488" s="182" t="str">
        <f ca="1">IF(ISERROR($V2488),"",OFFSET('Smelter Look-up'!$C$4,$V2488-4,0)&amp;"")</f>
        <v/>
      </c>
      <c r="S2488" s="181" t="str">
        <f t="shared" ca="1" si="347"/>
        <v/>
      </c>
      <c r="T2488" s="181" t="str">
        <f ca="1">IF(B2488="","",IF(ISERROR(MATCH($J2488,SorP!$B$1:$B$6226,0)),"",INDIRECT("'SorP'!$A$"&amp;MATCH($S2488&amp;$J2488,SorP!C:C,0))))</f>
        <v/>
      </c>
      <c r="U2488" s="201"/>
      <c r="V2488" s="226" t="e">
        <f>IF(C2488="",NA(),IF(OR(C2488="Smelter not listed",C2488="Smelter not yet identified"),MATCH($B2488&amp;$D2488,'Smelter Look-up'!$J:$J,0),MATCH($B2488&amp;$C2488,'Smelter Look-up'!$J:$J,0)))</f>
        <v>#N/A</v>
      </c>
      <c r="X2488" s="227">
        <f t="shared" ca="1" si="348"/>
        <v>0</v>
      </c>
      <c r="AB2488" s="228" t="str">
        <f t="shared" si="349"/>
        <v/>
      </c>
    </row>
    <row r="2489" spans="1:28" s="227" customFormat="1" ht="20.399999999999999">
      <c r="A2489" s="181"/>
      <c r="B2489" s="182" t="str">
        <f>IF(LEN(A2489)=0,"",INDEX('Smelter Look-up'!$A:$A,MATCH($A2489,'Smelter Look-up'!$E:$E,0)))</f>
        <v/>
      </c>
      <c r="C2489" s="186" t="str">
        <f>IF(LEN(A2489)=0,"",INDEX('Smelter Look-up'!$C:$C,MATCH($A2489,'Smelter Look-up'!$E:$E,0)))</f>
        <v/>
      </c>
      <c r="D2489" s="230"/>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4"/>
      <c r="L2489" s="224"/>
      <c r="M2489" s="224"/>
      <c r="N2489" s="224"/>
      <c r="O2489" s="224"/>
      <c r="P2489" s="185"/>
      <c r="Q2489" s="225"/>
      <c r="R2489" s="182" t="str">
        <f ca="1">IF(ISERROR($V2489),"",OFFSET('Smelter Look-up'!$C$4,$V2489-4,0)&amp;"")</f>
        <v/>
      </c>
      <c r="S2489" s="181" t="str">
        <f t="shared" ca="1" si="347"/>
        <v/>
      </c>
      <c r="T2489" s="181" t="str">
        <f ca="1">IF(B2489="","",IF(ISERROR(MATCH($J2489,SorP!$B$1:$B$6226,0)),"",INDIRECT("'SorP'!$A$"&amp;MATCH($S2489&amp;$J2489,SorP!C:C,0))))</f>
        <v/>
      </c>
      <c r="U2489" s="201"/>
      <c r="V2489" s="226" t="e">
        <f>IF(C2489="",NA(),IF(OR(C2489="Smelter not listed",C2489="Smelter not yet identified"),MATCH($B2489&amp;$D2489,'Smelter Look-up'!$J:$J,0),MATCH($B2489&amp;$C2489,'Smelter Look-up'!$J:$J,0)))</f>
        <v>#N/A</v>
      </c>
      <c r="X2489" s="227">
        <f t="shared" ca="1" si="348"/>
        <v>0</v>
      </c>
      <c r="AB2489" s="228" t="str">
        <f t="shared" si="349"/>
        <v/>
      </c>
    </row>
    <row r="2490" spans="1:28" s="227" customFormat="1" ht="20.399999999999999">
      <c r="A2490" s="181"/>
      <c r="B2490" s="182" t="str">
        <f>IF(LEN(A2490)=0,"",INDEX('Smelter Look-up'!$A:$A,MATCH($A2490,'Smelter Look-up'!$E:$E,0)))</f>
        <v/>
      </c>
      <c r="C2490" s="186" t="str">
        <f>IF(LEN(A2490)=0,"",INDEX('Smelter Look-up'!$C:$C,MATCH($A2490,'Smelter Look-up'!$E:$E,0)))</f>
        <v/>
      </c>
      <c r="D2490" s="230"/>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4"/>
      <c r="L2490" s="224"/>
      <c r="M2490" s="224"/>
      <c r="N2490" s="224"/>
      <c r="O2490" s="224"/>
      <c r="P2490" s="185"/>
      <c r="Q2490" s="225"/>
      <c r="R2490" s="182" t="str">
        <f ca="1">IF(ISERROR($V2490),"",OFFSET('Smelter Look-up'!$C$4,$V2490-4,0)&amp;"")</f>
        <v/>
      </c>
      <c r="S2490" s="181" t="str">
        <f t="shared" ca="1" si="347"/>
        <v/>
      </c>
      <c r="T2490" s="181" t="str">
        <f ca="1">IF(B2490="","",IF(ISERROR(MATCH($J2490,SorP!$B$1:$B$6226,0)),"",INDIRECT("'SorP'!$A$"&amp;MATCH($S2490&amp;$J2490,SorP!C:C,0))))</f>
        <v/>
      </c>
      <c r="U2490" s="201"/>
      <c r="V2490" s="226" t="e">
        <f>IF(C2490="",NA(),IF(OR(C2490="Smelter not listed",C2490="Smelter not yet identified"),MATCH($B2490&amp;$D2490,'Smelter Look-up'!$J:$J,0),MATCH($B2490&amp;$C2490,'Smelter Look-up'!$J:$J,0)))</f>
        <v>#N/A</v>
      </c>
      <c r="X2490" s="227">
        <f t="shared" ca="1" si="348"/>
        <v>0</v>
      </c>
      <c r="AB2490" s="228" t="str">
        <f t="shared" si="349"/>
        <v/>
      </c>
    </row>
    <row r="2491" spans="1:28" s="227" customFormat="1" ht="20.399999999999999">
      <c r="A2491" s="181"/>
      <c r="B2491" s="182" t="str">
        <f>IF(LEN(A2491)=0,"",INDEX('Smelter Look-up'!$A:$A,MATCH($A2491,'Smelter Look-up'!$E:$E,0)))</f>
        <v/>
      </c>
      <c r="C2491" s="186" t="str">
        <f>IF(LEN(A2491)=0,"",INDEX('Smelter Look-up'!$C:$C,MATCH($A2491,'Smelter Look-up'!$E:$E,0)))</f>
        <v/>
      </c>
      <c r="D2491" s="230"/>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4"/>
      <c r="L2491" s="224"/>
      <c r="M2491" s="224"/>
      <c r="N2491" s="224"/>
      <c r="O2491" s="224"/>
      <c r="P2491" s="185"/>
      <c r="Q2491" s="225"/>
      <c r="R2491" s="182" t="str">
        <f ca="1">IF(ISERROR($V2491),"",OFFSET('Smelter Look-up'!$C$4,$V2491-4,0)&amp;"")</f>
        <v/>
      </c>
      <c r="S2491" s="181" t="str">
        <f t="shared" ref="S2491" ca="1" si="350">IF(B2491="","",IF(ISERROR(MATCH($E2491,CL,0)),"Unknown",INDIRECT("'C'!$A$"&amp;MATCH($E2491,CL,0)+1)))</f>
        <v/>
      </c>
      <c r="T2491" s="181" t="str">
        <f ca="1">IF(B2491="","",IF(ISERROR(MATCH($J2491,SorP!$B$1:$B$6226,0)),"",INDIRECT("'SorP'!$A$"&amp;MATCH($S2491&amp;$J2491,SorP!C:C,0))))</f>
        <v/>
      </c>
      <c r="U2491" s="201"/>
      <c r="V2491" s="226" t="e">
        <f>IF(C2491="",NA(),IF(OR(C2491="Smelter not listed",C2491="Smelter not yet identified"),MATCH($B2491&amp;$D2491,'Smelter Look-up'!$J:$J,0),MATCH($B2491&amp;$C2491,'Smelter Look-up'!$J:$J,0)))</f>
        <v>#N/A</v>
      </c>
      <c r="X2491" s="227">
        <f t="shared" ca="1" si="348"/>
        <v>0</v>
      </c>
      <c r="AB2491" s="228" t="str">
        <f t="shared" ref="AB2491" si="351">B2491&amp;C2491</f>
        <v/>
      </c>
    </row>
    <row r="2492" spans="1:28" s="227" customFormat="1" ht="20.399999999999999">
      <c r="A2492" s="181"/>
      <c r="B2492" s="182" t="str">
        <f>IF(LEN(A2492)=0,"",INDEX('Smelter Look-up'!$A:$A,MATCH($A2492,'Smelter Look-up'!$E:$E,0)))</f>
        <v/>
      </c>
      <c r="C2492" s="186" t="str">
        <f>IF(LEN(A2492)=0,"",INDEX('Smelter Look-up'!$C:$C,MATCH($A2492,'Smelter Look-up'!$E:$E,0)))</f>
        <v/>
      </c>
      <c r="D2492" s="230"/>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4"/>
      <c r="L2492" s="224"/>
      <c r="M2492" s="224"/>
      <c r="N2492" s="224"/>
      <c r="O2492" s="224"/>
      <c r="P2492" s="185"/>
      <c r="Q2492" s="225"/>
      <c r="R2492" s="182" t="str">
        <f ca="1">IF(ISERROR($V2492),"",OFFSET('Smelter Look-up'!$C$4,$V2492-4,0)&amp;"")</f>
        <v/>
      </c>
      <c r="S2492" s="181" t="str">
        <f ca="1">IF(B2492="","",IF(ISERROR(MATCH($E2492,CL,0)),"Unknown",INDIRECT("'C'!$A$"&amp;MATCH($E2492,CL,0)+1)))</f>
        <v/>
      </c>
      <c r="T2492" s="181" t="str">
        <f ca="1">IF(B2492="","",IF(ISERROR(MATCH($J2492,SorP!$B$1:$B$6226,0)),"",INDIRECT("'SorP'!$A$"&amp;MATCH($S2492&amp;$J2492,SorP!C:C,0))))</f>
        <v/>
      </c>
      <c r="U2492" s="201"/>
      <c r="V2492" s="226" t="e">
        <f>IF(C2492="",NA(),IF(OR(C2492="Smelter not listed",C2492="Smelter not yet identified"),MATCH($B2492&amp;$D2492,'Smelter Look-up'!$J:$J,0),MATCH($B2492&amp;$C2492,'Smelter Look-up'!$J:$J,0)))</f>
        <v>#N/A</v>
      </c>
      <c r="X2492" s="227">
        <f t="shared" ca="1" si="348"/>
        <v>0</v>
      </c>
      <c r="AB2492" s="228" t="str">
        <f>B2492&amp;C2492</f>
        <v/>
      </c>
    </row>
    <row r="2493" spans="1:28" s="227" customFormat="1" ht="20.399999999999999">
      <c r="A2493" s="181"/>
      <c r="B2493" s="182" t="str">
        <f>IF(LEN(A2493)=0,"",INDEX('Smelter Look-up'!$A:$A,MATCH($A2493,'Smelter Look-up'!$E:$E,0)))</f>
        <v/>
      </c>
      <c r="C2493" s="186" t="str">
        <f>IF(LEN(A2493)=0,"",INDEX('Smelter Look-up'!$C:$C,MATCH($A2493,'Smelter Look-up'!$E:$E,0)))</f>
        <v/>
      </c>
      <c r="D2493" s="230"/>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4"/>
      <c r="L2493" s="224"/>
      <c r="M2493" s="224"/>
      <c r="N2493" s="224"/>
      <c r="O2493" s="224"/>
      <c r="P2493" s="185"/>
      <c r="Q2493" s="225"/>
      <c r="R2493" s="182" t="str">
        <f ca="1">IF(ISERROR($V2493),"",OFFSET('Smelter Look-up'!$C$4,$V2493-4,0)&amp;"")</f>
        <v/>
      </c>
      <c r="S2493" s="181" t="str">
        <f t="shared" ref="S2493" ca="1" si="352">IF(B2493="","",IF(ISERROR(MATCH($E2493,CL,0)),"Unknown",INDIRECT("'C'!$A$"&amp;MATCH($E2493,CL,0)+1)))</f>
        <v/>
      </c>
      <c r="T2493" s="181" t="str">
        <f ca="1">IF(B2493="","",IF(ISERROR(MATCH($J2493,SorP!$B$1:$B$6226,0)),"",INDIRECT("'SorP'!$A$"&amp;MATCH($S2493&amp;$J2493,SorP!C:C,0))))</f>
        <v/>
      </c>
      <c r="U2493" s="201"/>
      <c r="V2493" s="226" t="e">
        <f>IF(C2493="",NA(),IF(OR(C2493="Smelter not listed",C2493="Smelter not yet identified"),MATCH($B2493&amp;$D2493,'Smelter Look-up'!$J:$J,0),MATCH($B2493&amp;$C2493,'Smelter Look-up'!$J:$J,0)))</f>
        <v>#N/A</v>
      </c>
      <c r="AB2493" s="228"/>
    </row>
    <row r="2494" spans="1:28" s="227" customFormat="1" ht="20.399999999999999">
      <c r="A2494" s="181"/>
      <c r="B2494" s="182" t="str">
        <f>IF(LEN(A2494)=0,"",INDEX('Smelter Look-up'!$A:$A,MATCH($A2494,'Smelter Look-up'!$E:$E,0)))</f>
        <v/>
      </c>
      <c r="C2494" s="186" t="str">
        <f>IF(LEN(A2494)=0,"",INDEX('Smelter Look-up'!$C:$C,MATCH($A2494,'Smelter Look-up'!$E:$E,0)))</f>
        <v/>
      </c>
      <c r="D2494" s="230"/>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4"/>
      <c r="L2494" s="224"/>
      <c r="M2494" s="224"/>
      <c r="N2494" s="224"/>
      <c r="O2494" s="224"/>
      <c r="P2494" s="185"/>
      <c r="Q2494" s="225"/>
      <c r="R2494" s="182" t="str">
        <f ca="1">IF(ISERROR($V2494),"",OFFSET('Smelter Look-up'!$C$4,$V2494-4,0)&amp;"")</f>
        <v/>
      </c>
      <c r="S2494" s="181" t="str">
        <f t="shared" ref="S2494:S2504" ca="1" si="353">IF(B2494="","",IF(ISERROR(MATCH($E2494,CL,0)),"Unknown",INDIRECT("'C'!$A$"&amp;MATCH($E2494,CL,0)+1)))</f>
        <v/>
      </c>
      <c r="T2494" s="181" t="str">
        <f ca="1">IF(B2494="","",IF(ISERROR(MATCH($J2494,SorP!$B$1:$B$6226,0)),"",INDIRECT("'SorP'!$A$"&amp;MATCH($S2494&amp;$J2494,SorP!C:C,0))))</f>
        <v/>
      </c>
      <c r="U2494" s="201"/>
      <c r="V2494" s="226" t="e">
        <f>IF(C2494="",NA(),IF(OR(C2494="Smelter not listed",C2494="Smelter not yet identified"),MATCH($B2494&amp;$D2494,'Smelter Look-up'!$J:$J,0),MATCH($B2494&amp;$C2494,'Smelter Look-up'!$J:$J,0)))</f>
        <v>#N/A</v>
      </c>
      <c r="AB2494" s="228"/>
    </row>
    <row r="2495" spans="1:28" s="227" customFormat="1" ht="20.399999999999999">
      <c r="A2495" s="181"/>
      <c r="B2495" s="182" t="str">
        <f>IF(LEN(A2495)=0,"",INDEX('Smelter Look-up'!$A:$A,MATCH($A2495,'Smelter Look-up'!$E:$E,0)))</f>
        <v/>
      </c>
      <c r="C2495" s="186" t="str">
        <f>IF(LEN(A2495)=0,"",INDEX('Smelter Look-up'!$C:$C,MATCH($A2495,'Smelter Look-up'!$E:$E,0)))</f>
        <v/>
      </c>
      <c r="D2495" s="230"/>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4"/>
      <c r="L2495" s="224"/>
      <c r="M2495" s="224"/>
      <c r="N2495" s="224"/>
      <c r="O2495" s="224"/>
      <c r="P2495" s="185"/>
      <c r="Q2495" s="225"/>
      <c r="R2495" s="182" t="str">
        <f ca="1">IF(ISERROR($V2495),"",OFFSET('Smelter Look-up'!$C$4,$V2495-4,0)&amp;"")</f>
        <v/>
      </c>
      <c r="S2495" s="181" t="str">
        <f t="shared" ca="1" si="353"/>
        <v/>
      </c>
      <c r="T2495" s="181" t="str">
        <f ca="1">IF(B2495="","",IF(ISERROR(MATCH($J2495,SorP!$B$1:$B$6226,0)),"",INDIRECT("'SorP'!$A$"&amp;MATCH($S2495&amp;$J2495,SorP!C:C,0))))</f>
        <v/>
      </c>
      <c r="U2495" s="201"/>
      <c r="V2495" s="226" t="e">
        <f>IF(C2495="",NA(),IF(OR(C2495="Smelter not listed",C2495="Smelter not yet identified"),MATCH($B2495&amp;$D2495,'Smelter Look-up'!$J:$J,0),MATCH($B2495&amp;$C2495,'Smelter Look-up'!$J:$J,0)))</f>
        <v>#N/A</v>
      </c>
      <c r="AB2495" s="228"/>
    </row>
    <row r="2496" spans="1:28" s="227" customFormat="1" ht="20.399999999999999">
      <c r="A2496" s="181"/>
      <c r="B2496" s="182" t="str">
        <f>IF(LEN(A2496)=0,"",INDEX('Smelter Look-up'!$A:$A,MATCH($A2496,'Smelter Look-up'!$E:$E,0)))</f>
        <v/>
      </c>
      <c r="C2496" s="186" t="str">
        <f>IF(LEN(A2496)=0,"",INDEX('Smelter Look-up'!$C:$C,MATCH($A2496,'Smelter Look-up'!$E:$E,0)))</f>
        <v/>
      </c>
      <c r="D2496" s="230"/>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4"/>
      <c r="L2496" s="224"/>
      <c r="M2496" s="224"/>
      <c r="N2496" s="224"/>
      <c r="O2496" s="224"/>
      <c r="P2496" s="185"/>
      <c r="Q2496" s="225"/>
      <c r="R2496" s="182" t="str">
        <f ca="1">IF(ISERROR($V2496),"",OFFSET('Smelter Look-up'!$C$4,$V2496-4,0)&amp;"")</f>
        <v/>
      </c>
      <c r="S2496" s="181" t="str">
        <f t="shared" ca="1" si="353"/>
        <v/>
      </c>
      <c r="T2496" s="181" t="str">
        <f ca="1">IF(B2496="","",IF(ISERROR(MATCH($J2496,SorP!$B$1:$B$6226,0)),"",INDIRECT("'SorP'!$A$"&amp;MATCH($S2496&amp;$J2496,SorP!C:C,0))))</f>
        <v/>
      </c>
      <c r="U2496" s="201"/>
      <c r="V2496" s="226" t="e">
        <f>IF(C2496="",NA(),IF(OR(C2496="Smelter not listed",C2496="Smelter not yet identified"),MATCH($B2496&amp;$D2496,'Smelter Look-up'!$J:$J,0),MATCH($B2496&amp;$C2496,'Smelter Look-up'!$J:$J,0)))</f>
        <v>#N/A</v>
      </c>
      <c r="AB2496" s="228"/>
    </row>
    <row r="2497" spans="1:28" s="227" customFormat="1" ht="20.399999999999999">
      <c r="A2497" s="181"/>
      <c r="B2497" s="182" t="str">
        <f>IF(LEN(A2497)=0,"",INDEX('Smelter Look-up'!$A:$A,MATCH($A2497,'Smelter Look-up'!$E:$E,0)))</f>
        <v/>
      </c>
      <c r="C2497" s="186" t="str">
        <f>IF(LEN(A2497)=0,"",INDEX('Smelter Look-up'!$C:$C,MATCH($A2497,'Smelter Look-up'!$E:$E,0)))</f>
        <v/>
      </c>
      <c r="D2497" s="230"/>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4"/>
      <c r="L2497" s="224"/>
      <c r="M2497" s="224"/>
      <c r="N2497" s="224"/>
      <c r="O2497" s="224"/>
      <c r="P2497" s="185"/>
      <c r="Q2497" s="225"/>
      <c r="R2497" s="182" t="str">
        <f ca="1">IF(ISERROR($V2497),"",OFFSET('Smelter Look-up'!$C$4,$V2497-4,0)&amp;"")</f>
        <v/>
      </c>
      <c r="S2497" s="181" t="str">
        <f t="shared" ca="1" si="353"/>
        <v/>
      </c>
      <c r="T2497" s="181" t="str">
        <f ca="1">IF(B2497="","",IF(ISERROR(MATCH($J2497,SorP!$B$1:$B$6226,0)),"",INDIRECT("'SorP'!$A$"&amp;MATCH($S2497&amp;$J2497,SorP!C:C,0))))</f>
        <v/>
      </c>
      <c r="U2497" s="201"/>
      <c r="V2497" s="226" t="e">
        <f>IF(C2497="",NA(),IF(OR(C2497="Smelter not listed",C2497="Smelter not yet identified"),MATCH($B2497&amp;$D2497,'Smelter Look-up'!$J:$J,0),MATCH($B2497&amp;$C2497,'Smelter Look-up'!$J:$J,0)))</f>
        <v>#N/A</v>
      </c>
      <c r="AB2497" s="228"/>
    </row>
    <row r="2498" spans="1:28" s="227" customFormat="1" ht="20.399999999999999">
      <c r="A2498" s="181"/>
      <c r="B2498" s="182" t="str">
        <f>IF(LEN(A2498)=0,"",INDEX('Smelter Look-up'!$A:$A,MATCH($A2498,'Smelter Look-up'!$E:$E,0)))</f>
        <v/>
      </c>
      <c r="C2498" s="186" t="str">
        <f>IF(LEN(A2498)=0,"",INDEX('Smelter Look-up'!$C:$C,MATCH($A2498,'Smelter Look-up'!$E:$E,0)))</f>
        <v/>
      </c>
      <c r="D2498" s="230"/>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4"/>
      <c r="L2498" s="224"/>
      <c r="M2498" s="224"/>
      <c r="N2498" s="224"/>
      <c r="O2498" s="224"/>
      <c r="P2498" s="185"/>
      <c r="Q2498" s="225"/>
      <c r="R2498" s="182" t="str">
        <f ca="1">IF(ISERROR($V2498),"",OFFSET('Smelter Look-up'!$C$4,$V2498-4,0)&amp;"")</f>
        <v/>
      </c>
      <c r="S2498" s="181" t="str">
        <f t="shared" ca="1" si="353"/>
        <v/>
      </c>
      <c r="T2498" s="181" t="str">
        <f ca="1">IF(B2498="","",IF(ISERROR(MATCH($J2498,SorP!$B$1:$B$6226,0)),"",INDIRECT("'SorP'!$A$"&amp;MATCH($S2498&amp;$J2498,SorP!C:C,0))))</f>
        <v/>
      </c>
      <c r="U2498" s="201"/>
      <c r="V2498" s="226" t="e">
        <f>IF(C2498="",NA(),IF(OR(C2498="Smelter not listed",C2498="Smelter not yet identified"),MATCH($B2498&amp;$D2498,'Smelter Look-up'!$J:$J,0),MATCH($B2498&amp;$C2498,'Smelter Look-up'!$J:$J,0)))</f>
        <v>#N/A</v>
      </c>
      <c r="AB2498" s="228"/>
    </row>
    <row r="2499" spans="1:28" s="227" customFormat="1" ht="20.399999999999999">
      <c r="A2499" s="181"/>
      <c r="B2499" s="182" t="str">
        <f>IF(LEN(A2499)=0,"",INDEX('Smelter Look-up'!$A:$A,MATCH($A2499,'Smelter Look-up'!$E:$E,0)))</f>
        <v/>
      </c>
      <c r="C2499" s="186" t="str">
        <f>IF(LEN(A2499)=0,"",INDEX('Smelter Look-up'!$C:$C,MATCH($A2499,'Smelter Look-up'!$E:$E,0)))</f>
        <v/>
      </c>
      <c r="D2499" s="230"/>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4"/>
      <c r="L2499" s="224"/>
      <c r="M2499" s="224"/>
      <c r="N2499" s="224"/>
      <c r="O2499" s="224"/>
      <c r="P2499" s="185"/>
      <c r="Q2499" s="225"/>
      <c r="R2499" s="182" t="str">
        <f ca="1">IF(ISERROR($V2499),"",OFFSET('Smelter Look-up'!$C$4,$V2499-4,0)&amp;"")</f>
        <v/>
      </c>
      <c r="S2499" s="181" t="str">
        <f t="shared" ca="1" si="353"/>
        <v/>
      </c>
      <c r="T2499" s="181" t="str">
        <f ca="1">IF(B2499="","",IF(ISERROR(MATCH($J2499,SorP!$B$1:$B$6226,0)),"",INDIRECT("'SorP'!$A$"&amp;MATCH($S2499&amp;$J2499,SorP!C:C,0))))</f>
        <v/>
      </c>
      <c r="U2499" s="201"/>
      <c r="V2499" s="226" t="e">
        <f>IF(C2499="",NA(),IF(OR(C2499="Smelter not listed",C2499="Smelter not yet identified"),MATCH($B2499&amp;$D2499,'Smelter Look-up'!$J:$J,0),MATCH($B2499&amp;$C2499,'Smelter Look-up'!$J:$J,0)))</f>
        <v>#N/A</v>
      </c>
      <c r="AB2499" s="228"/>
    </row>
    <row r="2500" spans="1:28" s="227" customFormat="1" ht="20.399999999999999">
      <c r="A2500" s="181"/>
      <c r="B2500" s="182" t="str">
        <f>IF(LEN(A2500)=0,"",INDEX('Smelter Look-up'!$A:$A,MATCH($A2500,'Smelter Look-up'!$E:$E,0)))</f>
        <v/>
      </c>
      <c r="C2500" s="186" t="str">
        <f>IF(LEN(A2500)=0,"",INDEX('Smelter Look-up'!$C:$C,MATCH($A2500,'Smelter Look-up'!$E:$E,0)))</f>
        <v/>
      </c>
      <c r="D2500" s="230"/>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4"/>
      <c r="L2500" s="224"/>
      <c r="M2500" s="224"/>
      <c r="N2500" s="224"/>
      <c r="O2500" s="224"/>
      <c r="P2500" s="185"/>
      <c r="Q2500" s="225"/>
      <c r="R2500" s="182" t="str">
        <f ca="1">IF(ISERROR($V2500),"",OFFSET('Smelter Look-up'!$C$4,$V2500-4,0)&amp;"")</f>
        <v/>
      </c>
      <c r="S2500" s="181" t="str">
        <f t="shared" ca="1" si="353"/>
        <v/>
      </c>
      <c r="T2500" s="181" t="str">
        <f ca="1">IF(B2500="","",IF(ISERROR(MATCH($J2500,SorP!$B$1:$B$6226,0)),"",INDIRECT("'SorP'!$A$"&amp;MATCH($S2500&amp;$J2500,SorP!C:C,0))))</f>
        <v/>
      </c>
      <c r="U2500" s="201"/>
      <c r="V2500" s="226" t="e">
        <f>IF(C2500="",NA(),IF(OR(C2500="Smelter not listed",C2500="Smelter not yet identified"),MATCH($B2500&amp;$D2500,'Smelter Look-up'!$J:$J,0),MATCH($B2500&amp;$C2500,'Smelter Look-up'!$J:$J,0)))</f>
        <v>#N/A</v>
      </c>
      <c r="AB2500" s="228"/>
    </row>
    <row r="2501" spans="1:28" s="227" customFormat="1" ht="20.399999999999999">
      <c r="A2501" s="181"/>
      <c r="B2501" s="182" t="str">
        <f>IF(LEN(A2501)=0,"",INDEX('Smelter Look-up'!$A:$A,MATCH($A2501,'Smelter Look-up'!$E:$E,0)))</f>
        <v/>
      </c>
      <c r="C2501" s="186" t="str">
        <f>IF(LEN(A2501)=0,"",INDEX('Smelter Look-up'!$C:$C,MATCH($A2501,'Smelter Look-up'!$E:$E,0)))</f>
        <v/>
      </c>
      <c r="D2501" s="230"/>
      <c r="E2501" s="182" t="str">
        <f ca="1">IF(ISERROR($V2501),"",OFFSET('Smelter Look-up'!$D$4,$V2501-4,0)&amp;"")</f>
        <v/>
      </c>
      <c r="F2501" s="182" t="str">
        <f ca="1">IF(ISERROR($V2501),"",OFFSET('Smelter Look-up'!$E$4,$V2501-4,0))</f>
        <v/>
      </c>
      <c r="G2501" s="182" t="str">
        <f ca="1">IF(C2501=$X$4,IF(ISERROR($V2501),"Enter smelter details","RMI"),IF(ISERROR($V2501),"",OFFSET('Smelter Look-up'!$F$4,$V2501-4,0)))</f>
        <v/>
      </c>
      <c r="H2501" s="183" t="str">
        <f ca="1">IF(ISERROR($V2501),"",OFFSET('Smelter Look-up'!$G$4,$V2501-4,0))</f>
        <v/>
      </c>
      <c r="I2501" s="184" t="str">
        <f ca="1">IF(ISERROR($V2501),"",OFFSET('Smelter Look-up'!$H$4,$V2501-4,0))</f>
        <v/>
      </c>
      <c r="J2501" s="184" t="str">
        <f ca="1">IF(ISERROR($V2501),"",OFFSET('Smelter Look-up'!$I$4,$V2501-4,0))</f>
        <v/>
      </c>
      <c r="K2501" s="224"/>
      <c r="L2501" s="224"/>
      <c r="M2501" s="224"/>
      <c r="N2501" s="224"/>
      <c r="O2501" s="224"/>
      <c r="P2501" s="185"/>
      <c r="Q2501" s="225"/>
      <c r="R2501" s="182" t="str">
        <f ca="1">IF(ISERROR($V2501),"",OFFSET('Smelter Look-up'!$C$4,$V2501-4,0)&amp;"")</f>
        <v/>
      </c>
      <c r="S2501" s="181" t="str">
        <f t="shared" ca="1" si="353"/>
        <v/>
      </c>
      <c r="T2501" s="181" t="str">
        <f ca="1">IF(B2501="","",IF(ISERROR(MATCH($J2501,SorP!$B$1:$B$6226,0)),"",INDIRECT("'SorP'!$A$"&amp;MATCH($S2501&amp;$J2501,SorP!C:C,0))))</f>
        <v/>
      </c>
      <c r="U2501" s="201"/>
      <c r="V2501" s="226" t="e">
        <f>IF(C2501="",NA(),IF(OR(C2501="Smelter not listed",C2501="Smelter not yet identified"),MATCH($B2501&amp;$D2501,'Smelter Look-up'!$J:$J,0),MATCH($B2501&amp;$C2501,'Smelter Look-up'!$J:$J,0)))</f>
        <v>#N/A</v>
      </c>
      <c r="AB2501" s="228"/>
    </row>
    <row r="2502" spans="1:28" s="227" customFormat="1" ht="20.399999999999999">
      <c r="A2502" s="181"/>
      <c r="B2502" s="182" t="str">
        <f>IF(LEN(A2502)=0,"",INDEX('Smelter Look-up'!$A:$A,MATCH($A2502,'Smelter Look-up'!$E:$E,0)))</f>
        <v/>
      </c>
      <c r="C2502" s="186" t="str">
        <f>IF(LEN(A2502)=0,"",INDEX('Smelter Look-up'!$C:$C,MATCH($A2502,'Smelter Look-up'!$E:$E,0)))</f>
        <v/>
      </c>
      <c r="D2502" s="230"/>
      <c r="E2502" s="182" t="str">
        <f ca="1">IF(ISERROR($V2502),"",OFFSET('Smelter Look-up'!$D$4,$V2502-4,0)&amp;"")</f>
        <v/>
      </c>
      <c r="F2502" s="182" t="str">
        <f ca="1">IF(ISERROR($V2502),"",OFFSET('Smelter Look-up'!$E$4,$V2502-4,0))</f>
        <v/>
      </c>
      <c r="G2502" s="182" t="str">
        <f ca="1">IF(C2502=$X$4,IF(ISERROR($V2502),"Enter smelter details","RMI"),IF(ISERROR($V2502),"",OFFSET('Smelter Look-up'!$F$4,$V2502-4,0)))</f>
        <v/>
      </c>
      <c r="H2502" s="183" t="str">
        <f ca="1">IF(ISERROR($V2502),"",OFFSET('Smelter Look-up'!$G$4,$V2502-4,0))</f>
        <v/>
      </c>
      <c r="I2502" s="184" t="str">
        <f ca="1">IF(ISERROR($V2502),"",OFFSET('Smelter Look-up'!$H$4,$V2502-4,0))</f>
        <v/>
      </c>
      <c r="J2502" s="184" t="str">
        <f ca="1">IF(ISERROR($V2502),"",OFFSET('Smelter Look-up'!$I$4,$V2502-4,0))</f>
        <v/>
      </c>
      <c r="K2502" s="224"/>
      <c r="L2502" s="224"/>
      <c r="M2502" s="224"/>
      <c r="N2502" s="224"/>
      <c r="O2502" s="224"/>
      <c r="P2502" s="185"/>
      <c r="Q2502" s="225"/>
      <c r="R2502" s="182" t="str">
        <f ca="1">IF(ISERROR($V2502),"",OFFSET('Smelter Look-up'!$C$4,$V2502-4,0)&amp;"")</f>
        <v/>
      </c>
      <c r="S2502" s="181" t="str">
        <f t="shared" ca="1" si="353"/>
        <v/>
      </c>
      <c r="T2502" s="181" t="str">
        <f ca="1">IF(B2502="","",IF(ISERROR(MATCH($J2502,SorP!$B$1:$B$6226,0)),"",INDIRECT("'SorP'!$A$"&amp;MATCH($S2502&amp;$J2502,SorP!C:C,0))))</f>
        <v/>
      </c>
      <c r="U2502" s="201"/>
      <c r="V2502" s="226" t="e">
        <f>IF(C2502="",NA(),IF(OR(C2502="Smelter not listed",C2502="Smelter not yet identified"),MATCH($B2502&amp;$D2502,'Smelter Look-up'!$J:$J,0),MATCH($B2502&amp;$C2502,'Smelter Look-up'!$J:$J,0)))</f>
        <v>#N/A</v>
      </c>
      <c r="AB2502" s="228"/>
    </row>
    <row r="2503" spans="1:28" s="227" customFormat="1" ht="20.399999999999999">
      <c r="A2503" s="181"/>
      <c r="B2503" s="182" t="str">
        <f>IF(LEN(A2503)=0,"",INDEX('Smelter Look-up'!$A:$A,MATCH($A2503,'Smelter Look-up'!$E:$E,0)))</f>
        <v/>
      </c>
      <c r="C2503" s="186" t="str">
        <f>IF(LEN(A2503)=0,"",INDEX('Smelter Look-up'!$C:$C,MATCH($A2503,'Smelter Look-up'!$E:$E,0)))</f>
        <v/>
      </c>
      <c r="D2503" s="230"/>
      <c r="E2503" s="182" t="str">
        <f ca="1">IF(ISERROR($V2503),"",OFFSET('Smelter Look-up'!$D$4,$V2503-4,0)&amp;"")</f>
        <v/>
      </c>
      <c r="F2503" s="182" t="str">
        <f ca="1">IF(ISERROR($V2503),"",OFFSET('Smelter Look-up'!$E$4,$V2503-4,0))</f>
        <v/>
      </c>
      <c r="G2503" s="182" t="str">
        <f ca="1">IF(C2503=$X$4,IF(ISERROR($V2503),"Enter smelter details","RMI"),IF(ISERROR($V2503),"",OFFSET('Smelter Look-up'!$F$4,$V2503-4,0)))</f>
        <v/>
      </c>
      <c r="H2503" s="183" t="str">
        <f ca="1">IF(ISERROR($V2503),"",OFFSET('Smelter Look-up'!$G$4,$V2503-4,0))</f>
        <v/>
      </c>
      <c r="I2503" s="184" t="str">
        <f ca="1">IF(ISERROR($V2503),"",OFFSET('Smelter Look-up'!$H$4,$V2503-4,0))</f>
        <v/>
      </c>
      <c r="J2503" s="184" t="str">
        <f ca="1">IF(ISERROR($V2503),"",OFFSET('Smelter Look-up'!$I$4,$V2503-4,0))</f>
        <v/>
      </c>
      <c r="K2503" s="224"/>
      <c r="L2503" s="224"/>
      <c r="M2503" s="224"/>
      <c r="N2503" s="224"/>
      <c r="O2503" s="224"/>
      <c r="P2503" s="185"/>
      <c r="Q2503" s="225"/>
      <c r="R2503" s="182" t="str">
        <f ca="1">IF(ISERROR($V2503),"",OFFSET('Smelter Look-up'!$C$4,$V2503-4,0)&amp;"")</f>
        <v/>
      </c>
      <c r="S2503" s="181" t="str">
        <f t="shared" ca="1" si="353"/>
        <v/>
      </c>
      <c r="T2503" s="181" t="str">
        <f ca="1">IF(B2503="","",IF(ISERROR(MATCH($J2503,SorP!$B$1:$B$6226,0)),"",INDIRECT("'SorP'!$A$"&amp;MATCH($S2503&amp;$J2503,SorP!C:C,0))))</f>
        <v/>
      </c>
      <c r="U2503" s="201"/>
      <c r="V2503" s="226" t="e">
        <f>IF(C2503="",NA(),IF(OR(C2503="Smelter not listed",C2503="Smelter not yet identified"),MATCH($B2503&amp;$D2503,'Smelter Look-up'!$J:$J,0),MATCH($B2503&amp;$C2503,'Smelter Look-up'!$J:$J,0)))</f>
        <v>#N/A</v>
      </c>
      <c r="AB2503" s="228"/>
    </row>
    <row r="2504" spans="1:28" s="227" customFormat="1" ht="20.399999999999999">
      <c r="A2504" s="181"/>
      <c r="B2504" s="286" t="str">
        <f>IF(LEN(A2504)=0,"",INDEX('Smelter Look-up'!$A:$A,MATCH($A2504,'Smelter Look-up'!$E:$E,0)))</f>
        <v/>
      </c>
      <c r="C2504" s="186" t="str">
        <f>IF(LEN(A2504)=0,"",INDEX('Smelter Look-up'!$C:$C,MATCH($A2504,'Smelter Look-up'!$E:$E,0)))</f>
        <v/>
      </c>
      <c r="D2504" s="289"/>
      <c r="E2504" s="286" t="str">
        <f ca="1">IF(ISERROR($V2504),"",OFFSET('Smelter Look-up'!$D$4,$V2504-4,0)&amp;"")</f>
        <v/>
      </c>
      <c r="F2504" s="286" t="str">
        <f ca="1">IF(ISERROR($V2504),"",OFFSET('Smelter Look-up'!$E$4,$V2504-4,0))</f>
        <v/>
      </c>
      <c r="G2504" s="286" t="str">
        <f ca="1">IF(C2504=$X$4,IF(ISERROR($V2504),"Enter smelter details","RMI"),IF(ISERROR($V2504),"",OFFSET('Smelter Look-up'!$F$4,$V2504-4,0)))</f>
        <v/>
      </c>
      <c r="H2504" s="290" t="str">
        <f ca="1">IF(ISERROR($V2504),"",OFFSET('Smelter Look-up'!$G$4,$V2504-4,0))</f>
        <v/>
      </c>
      <c r="I2504" s="291" t="str">
        <f ca="1">IF(ISERROR($V2504),"",OFFSET('Smelter Look-up'!$H$4,$V2504-4,0))</f>
        <v/>
      </c>
      <c r="J2504" s="292" t="str">
        <f ca="1">IF(ISERROR($V2504),"",OFFSET('Smelter Look-up'!$I$4,$V2504-4,0))</f>
        <v/>
      </c>
      <c r="K2504" s="224"/>
      <c r="L2504" s="224"/>
      <c r="M2504" s="224"/>
      <c r="N2504" s="224"/>
      <c r="O2504" s="224"/>
      <c r="P2504" s="288"/>
      <c r="Q2504" s="285"/>
      <c r="R2504" s="287" t="str">
        <f ca="1">IF(ISERROR($V2504),"",OFFSET('Smelter Look-up'!$C$4,$V2504-4,0)&amp;"")</f>
        <v/>
      </c>
      <c r="S2504" s="284" t="str">
        <f t="shared" ca="1" si="353"/>
        <v/>
      </c>
      <c r="T2504" s="181" t="str">
        <f ca="1">IF(B2504="","",IF(ISERROR(MATCH($J2504,SorP!$B$1:$B$6226,0)),"",INDIRECT("'SorP'!$A$"&amp;MATCH($S2504&amp;$J2504,SorP!C:C,0))))</f>
        <v/>
      </c>
      <c r="U2504" s="201"/>
      <c r="V2504" s="226" t="e">
        <f>IF(C2504="",NA(),IF(OR(C2504="Smelter not listed",C2504="Smelter not yet identified"),MATCH($B2504&amp;$D2504,'Smelter Look-up'!$J:$J,0),MATCH($B2504&amp;$C2504,'Smelter Look-up'!$J:$J,0)))</f>
        <v>#N/A</v>
      </c>
      <c r="X2504" s="227">
        <f ca="1">IF(AND(C2504="Smelter not listed",OR(LEN(D2504)=0,LEN(E2504)=0)),1,0)</f>
        <v>0</v>
      </c>
      <c r="AB2504" s="228" t="str">
        <f>B2504&amp;C2504</f>
        <v/>
      </c>
    </row>
    <row r="2507" spans="1:28" ht="13.2" thickBot="1"/>
  </sheetData>
  <sheetProtection algorithmName="SHA-512" hashValue="4w3uha/bOqOO5B0xL2zSinZ9jeEJtc15Vrdu4DwA67rs7JHIeRgHVjLA076vckCmIGU+kkKkrhfQkWcBVYETmQ==" saltValue="tLkFOsOZt7jh4+Mh4Oio4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00000000-0000-0000-0000-000000000000}"/>
    </customSheetView>
  </customSheetViews>
  <mergeCells count="3">
    <mergeCell ref="J2:O2"/>
    <mergeCell ref="B3:E3"/>
    <mergeCell ref="G3:I3"/>
  </mergeCells>
  <phoneticPr fontId="100" type="noConversion"/>
  <conditionalFormatting sqref="B5:B2504">
    <cfRule type="expression" dxfId="24" priority="1" stopIfTrue="1">
      <formula>IF(B5="",TRUE)</formula>
    </cfRule>
    <cfRule type="expression" dxfId="23" priority="2" stopIfTrue="1">
      <formula>IF(AND(COUNTIF(MetalSmelter,B5&amp;C5)=0,LEN(C5)&gt;0),TRUE,FALSE)</formula>
    </cfRule>
  </conditionalFormatting>
  <conditionalFormatting sqref="C5:C2504">
    <cfRule type="expression" dxfId="22" priority="9" stopIfTrue="1">
      <formula>IF(AND(B5&lt;&gt;"",C5=""),TRUE)</formula>
    </cfRule>
  </conditionalFormatting>
  <conditionalFormatting sqref="D5:D2504">
    <cfRule type="expression" dxfId="21" priority="13" stopIfTrue="1">
      <formula>IF(AND(LEN($C5)&gt;0,AND($C5&lt;&gt;"Smelter Not Listed",ISBLANK($D5))),1,0)</formula>
    </cfRule>
    <cfRule type="expression" dxfId="20" priority="20" stopIfTrue="1">
      <formula>IF(AND(D5="",$C5=$X$4),TRUE)</formula>
    </cfRule>
    <cfRule type="expression" dxfId="19" priority="21" stopIfTrue="1">
      <formula>IF(FIND("!",D5),TRUE)</formula>
    </cfRule>
  </conditionalFormatting>
  <conditionalFormatting sqref="E5:E2504 R5:R2504">
    <cfRule type="expression" dxfId="18" priority="7" stopIfTrue="1">
      <formula>IF(AND(E5="",$C5=$X$4),TRUE)</formula>
    </cfRule>
    <cfRule type="expression" dxfId="17" priority="8" stopIfTrue="1">
      <formula>IF(FIND("!",E5),TRUE)</formula>
    </cfRule>
  </conditionalFormatting>
  <conditionalFormatting sqref="F5:F2504">
    <cfRule type="expression" dxfId="16" priority="5" stopIfTrue="1">
      <formula>IF(AND(LEN($A5)&gt;0,$A5&lt;&gt;$F5),TRUE,FALSE)</formula>
    </cfRule>
  </conditionalFormatting>
  <conditionalFormatting sqref="G5:G2504">
    <cfRule type="expression" dxfId="15" priority="22" stopIfTrue="1">
      <formula>IF(FIND("Enter smelter details",G5),TRUE)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B5:B2504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C5:C2504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70" zoomScaleNormal="7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1640625" defaultRowHeight="12.6"/>
  <cols>
    <col min="1" max="1" width="45.1796875" style="19" customWidth="1"/>
    <col min="2" max="2" width="42.81640625" style="20" customWidth="1"/>
    <col min="3" max="3" width="51.6328125" style="19" customWidth="1"/>
    <col min="4" max="4" width="29.1796875" style="20" customWidth="1"/>
    <col min="5" max="5" width="9" style="19" customWidth="1"/>
    <col min="6" max="6" width="13.6328125" style="19" hidden="1" customWidth="1"/>
    <col min="7" max="7" width="13.36328125" style="19" hidden="1" customWidth="1"/>
    <col min="8" max="9" width="9" style="19" hidden="1" customWidth="1"/>
    <col min="10" max="10" width="48.81640625" style="19" hidden="1" customWidth="1"/>
    <col min="11" max="11" width="9" style="19" hidden="1" customWidth="1"/>
    <col min="12" max="15" width="8.81640625" style="19" hidden="1" customWidth="1"/>
    <col min="16" max="18" width="8.81640625" style="19" customWidth="1"/>
    <col min="19" max="16384" width="8.81640625" style="19"/>
  </cols>
  <sheetData>
    <row r="1" spans="1:10" ht="32.4">
      <c r="A1" s="386" t="str">
        <f ca="1">OFFSET(L!$C$1,MATCH("Checker"&amp;ADDRESS(ROW(),COLUMN(),4),L!$A:$A,0)-1,SL,,)</f>
        <v>To ensure all required fields have been populated before submitting to your customers review form for any line items highlighted in red</v>
      </c>
      <c r="B1" s="386"/>
      <c r="C1" s="386"/>
      <c r="D1" s="119" t="str">
        <f ca="1">OFFSET(L!$C$1,MATCH("Checker"&amp;ADDRESS(ROW(),COLUMN(),4),L!$A:$A,0)-1,SL,,)</f>
        <v>Required fields remaining to be completed</v>
      </c>
      <c r="E1" s="20" t="s">
        <v>796</v>
      </c>
    </row>
    <row r="2" spans="1:10" ht="16.2">
      <c r="A2" s="66" t="s">
        <v>888</v>
      </c>
      <c r="B2" s="67" t="str">
        <f>IF(F65=1,"Click here to return to Smelter List","")</f>
        <v/>
      </c>
      <c r="C2" s="121" t="str">
        <f>IF(F65=1,"Click here to return to Product List","")</f>
        <v/>
      </c>
      <c r="D2" s="151">
        <f ca="1">IF(H70=0,"0",H70)</f>
        <v>1</v>
      </c>
    </row>
    <row r="3" spans="1:10" ht="16.2">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39">
      <c r="A4" s="90" t="str">
        <f ca="1">Declaration!B8</f>
        <v>Company Name (*):</v>
      </c>
      <c r="B4" s="89" t="str">
        <f>Declaration!D8</f>
        <v>SK specialty Co., Ltd</v>
      </c>
      <c r="C4" s="89" t="str">
        <f t="shared" ref="C4" ca="1" si="0">IF(H4=1,J4,I4)</f>
        <v>Complete</v>
      </c>
      <c r="D4" s="95" t="str">
        <f>IF(H4=1,"Click here to enter Company Name","")</f>
        <v/>
      </c>
      <c r="E4" s="20" t="s">
        <v>1295</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39">
      <c r="A5" s="90" t="str">
        <f ca="1">Declaration!B9</f>
        <v>Declaration Scope or Class (*):</v>
      </c>
      <c r="B5" s="89" t="str">
        <f>Declaration!D9</f>
        <v>B. Product (or List of Products)</v>
      </c>
      <c r="C5" s="89" t="str">
        <f ca="1">IF(H5=1,J5,I5)</f>
        <v>Complete</v>
      </c>
      <c r="D5" s="95" t="str">
        <f>IF(H5=1,"Click here to enter Declaration Scope","")</f>
        <v/>
      </c>
      <c r="E5" s="20" t="s">
        <v>1295</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39">
      <c r="A6" s="90" t="str">
        <f ca="1">Declaration!B10</f>
        <v>Go to Product List tab to enter products this declaration applies to</v>
      </c>
      <c r="B6" s="89">
        <f>Declaration!D10</f>
        <v>0</v>
      </c>
      <c r="C6" s="89" t="str">
        <f ca="1">IF(H6=1,J6,I6)</f>
        <v>Complete</v>
      </c>
      <c r="D6" s="95" t="str">
        <f>IF(H6=1,"Click here to provide a Description of Scope","")</f>
        <v/>
      </c>
      <c r="E6" s="20" t="s">
        <v>1295</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39">
      <c r="A7" s="90" t="str">
        <f ca="1">Declaration!B15</f>
        <v>Contact Name (*):</v>
      </c>
      <c r="B7" s="89" t="str">
        <f>Declaration!D15</f>
        <v>Mr. Hyunseop Lee</v>
      </c>
      <c r="C7" s="89" t="str">
        <f ca="1">IF(H7=1,J7,I7)</f>
        <v>Complete</v>
      </c>
      <c r="D7" s="95" t="str">
        <f>IF(H7=1,"Click here to enter Contact Name","")</f>
        <v/>
      </c>
      <c r="E7" s="20" t="s">
        <v>1295</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39">
      <c r="A8" s="90" t="str">
        <f ca="1">Declaration!B16</f>
        <v>Email – Contact (*):</v>
      </c>
      <c r="B8" s="89" t="str">
        <f>Declaration!D16</f>
        <v>ianlee@sk.com</v>
      </c>
      <c r="C8" s="89" t="str">
        <f ca="1">IF(H8=1,J8,I8)</f>
        <v>Complete</v>
      </c>
      <c r="D8" s="95" t="str">
        <f>IF(H8=1,"Click here to enter Email-Contact","")</f>
        <v/>
      </c>
      <c r="E8" s="20" t="s">
        <v>1295</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39">
      <c r="A9" s="90" t="str">
        <f ca="1">Declaration!B17</f>
        <v>Phone – Contact (*):</v>
      </c>
      <c r="B9" s="273" t="str">
        <f>Declaration!D17</f>
        <v>82-10-9656-9674</v>
      </c>
      <c r="C9" s="89" t="str">
        <f ca="1">IF(H9=1,J9,I9)</f>
        <v>Complete</v>
      </c>
      <c r="D9" s="95" t="str">
        <f>IF(H9=1,"Click here to enter Phone-Contact","")</f>
        <v/>
      </c>
      <c r="E9" s="20" t="s">
        <v>1295</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39">
      <c r="A10" s="90" t="str">
        <f ca="1">Declaration!B18</f>
        <v>Authorizer (*):</v>
      </c>
      <c r="B10" s="89" t="str">
        <f>Declaration!D18</f>
        <v>Mr. Jongwon Oh</v>
      </c>
      <c r="C10" s="89" t="str">
        <f t="shared" ref="C10" ca="1" si="4">IF(H10=1,J10,I10)</f>
        <v>Complete</v>
      </c>
      <c r="D10" s="95" t="str">
        <f>IF(H10=1,"Click here to enter an Authorized Company Representative's name","")</f>
        <v/>
      </c>
      <c r="E10" s="20" t="s">
        <v>1295</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39">
      <c r="A11" s="90" t="str">
        <f ca="1">Declaration!B20</f>
        <v>Email - Authorizer (*):</v>
      </c>
      <c r="B11" s="89" t="str">
        <f>Declaration!D20</f>
        <v>jongwon_oh@sk.com</v>
      </c>
      <c r="C11" s="89" t="str">
        <f ca="1">IF(H11=1,J11,I11)</f>
        <v>Complete</v>
      </c>
      <c r="D11" s="95" t="str">
        <f>IF(H11=1,"Click here to enter Representative's email","")</f>
        <v/>
      </c>
      <c r="E11" s="20" t="s">
        <v>1295</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39">
      <c r="A12" s="90" t="str">
        <f ca="1">Declaration!B22</f>
        <v>Effective Date (*):</v>
      </c>
      <c r="B12" s="91">
        <f>Declaration!D22</f>
        <v>45421</v>
      </c>
      <c r="C12" s="89" t="str">
        <f ca="1">IF(H12=1,J12,I12)</f>
        <v>Complete</v>
      </c>
      <c r="D12" s="95" t="str">
        <f>IF(H12=1,"Click here to enter Date of Completion","")</f>
        <v/>
      </c>
      <c r="E12" s="20" t="s">
        <v>1295</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3">
      <c r="A13" s="89" t="str">
        <f ca="1">Declaration!B25</f>
        <v>1) Is any 3TG intentionally added or used in the product(s) or in the production process? (*)</v>
      </c>
      <c r="B13" s="92"/>
      <c r="C13" s="92"/>
      <c r="D13" s="96"/>
      <c r="E13" s="20" t="s">
        <v>800</v>
      </c>
      <c r="F13" s="93"/>
      <c r="H13" s="19">
        <f t="shared" si="3"/>
        <v>0</v>
      </c>
    </row>
    <row r="14" spans="1:10" ht="26.4">
      <c r="A14" s="90" t="str">
        <f ca="1">Declaration!B26</f>
        <v xml:space="preserve">Tantalum  </v>
      </c>
      <c r="B14" s="89" t="str">
        <f>Declaration!D26</f>
        <v>No</v>
      </c>
      <c r="C14" s="89" t="str">
        <f ca="1">IF(H14=1,J14,I14)</f>
        <v>Complete</v>
      </c>
      <c r="D14" s="95" t="str">
        <f>IF(H14=1,"Click here to answer question 1 for Tantalum","")</f>
        <v/>
      </c>
      <c r="E14" s="20" t="s">
        <v>796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39">
      <c r="A15" s="90" t="str">
        <f ca="1">Declaration!B27</f>
        <v xml:space="preserve">Tin  </v>
      </c>
      <c r="B15" s="89" t="str">
        <f>Declaration!D27</f>
        <v>No</v>
      </c>
      <c r="C15" s="89" t="str">
        <f ca="1">IF(H15=1,J15,I15)</f>
        <v>Complete</v>
      </c>
      <c r="D15" s="95" t="str">
        <f>IF(H15=1,"Click here to answer question 1 for Tin","")</f>
        <v/>
      </c>
      <c r="E15" s="20" t="s">
        <v>797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39">
      <c r="A16" s="90" t="str">
        <f ca="1">Declaration!B28</f>
        <v xml:space="preserve">Gold  </v>
      </c>
      <c r="B16" s="89" t="str">
        <f>Declaration!D28</f>
        <v>No</v>
      </c>
      <c r="C16" s="89" t="str">
        <f ca="1">IF(H16=1,J16,I16)</f>
        <v>Complete</v>
      </c>
      <c r="D16" s="95" t="str">
        <f>IF(H16=1,"Click here to answer question 1 for Gold","")</f>
        <v/>
      </c>
      <c r="E16" s="20" t="s">
        <v>797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39">
      <c r="A17" s="90" t="str">
        <f ca="1">Declaration!B29</f>
        <v>Tungsten  (*)</v>
      </c>
      <c r="B17" s="89" t="str">
        <f>Declaration!D29</f>
        <v>Yes</v>
      </c>
      <c r="C17" s="89" t="str">
        <f ca="1">IF(H17=1,J17,I17)</f>
        <v>Complete</v>
      </c>
      <c r="D17" s="95" t="str">
        <f>IF(H17=1,"Click here to answer question 1 for Tungsten","")</f>
        <v/>
      </c>
      <c r="E17" s="20" t="s">
        <v>797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0.4">
      <c r="A18" s="89" t="str">
        <f ca="1">Declaration!B31</f>
        <v>2) Does any 3TG remain in the product(s)? (*)</v>
      </c>
      <c r="B18" s="92"/>
      <c r="C18" s="92"/>
      <c r="D18" s="96"/>
      <c r="E18" s="20" t="s">
        <v>798</v>
      </c>
      <c r="F18" s="93"/>
      <c r="J18" s="148"/>
    </row>
    <row r="19" spans="1:10" ht="39">
      <c r="A19" s="90" t="str">
        <f ca="1">Declaration!B32</f>
        <v xml:space="preserve">Tantalum  </v>
      </c>
      <c r="B19" s="89">
        <f>IF($B$14="Yes",Declaration!D32,0)</f>
        <v>0</v>
      </c>
      <c r="C19" s="89" t="str">
        <f ca="1">IF(H19=1,J19,I19)</f>
        <v>Complete</v>
      </c>
      <c r="D19" s="97" t="str">
        <f>IF(H19=1,"Click here to answer question 2 for Tantalum","")</f>
        <v/>
      </c>
      <c r="E19" s="20" t="s">
        <v>797</v>
      </c>
      <c r="F19" s="94">
        <f>IF(B$14="No",0,1)</f>
        <v>0</v>
      </c>
      <c r="G19" s="70">
        <f>IF(B19=0,1,0)</f>
        <v>1</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39">
      <c r="A20" s="90" t="str">
        <f ca="1">Declaration!B33</f>
        <v xml:space="preserve">Tin  </v>
      </c>
      <c r="B20" s="89">
        <f>IF($B$15="Yes",Declaration!D33,0)</f>
        <v>0</v>
      </c>
      <c r="C20" s="89" t="str">
        <f ca="1">IF(H20=1,J20,I20)</f>
        <v>Complete</v>
      </c>
      <c r="D20" s="97" t="str">
        <f>IF(H20=1,"Click here to answer question 2 for Tin","")</f>
        <v/>
      </c>
      <c r="E20" s="20" t="s">
        <v>797</v>
      </c>
      <c r="F20" s="94">
        <f>IF(B$15="No",0,1)</f>
        <v>0</v>
      </c>
      <c r="G20" s="70">
        <f>IF(B20=0,1,0)</f>
        <v>1</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39">
      <c r="A21" s="90" t="str">
        <f ca="1">Declaration!B34</f>
        <v xml:space="preserve">Gold  </v>
      </c>
      <c r="B21" s="89">
        <f>IF($B$16="Yes",Declaration!D34,0)</f>
        <v>0</v>
      </c>
      <c r="C21" s="89" t="str">
        <f ca="1">IF(H21=1,J21,I21)</f>
        <v>Complete</v>
      </c>
      <c r="D21" s="97" t="str">
        <f>IF(H21=1,"Click here to answer question 2 for Gold","")</f>
        <v/>
      </c>
      <c r="E21" s="20" t="s">
        <v>797</v>
      </c>
      <c r="F21" s="94">
        <f>IF(B$16="No",0,1)</f>
        <v>0</v>
      </c>
      <c r="G21" s="70">
        <f>IF(B21=0,1,0)</f>
        <v>1</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39">
      <c r="A22" s="90" t="str">
        <f ca="1">Declaration!B35</f>
        <v>Tungsten  (*)</v>
      </c>
      <c r="B22" s="89" t="str">
        <f>IF($B$17="Yes",Declaration!D35,0)</f>
        <v>Yes</v>
      </c>
      <c r="C22" s="89" t="str">
        <f ca="1">IF(H22=1,J22,I22)</f>
        <v>Complete</v>
      </c>
      <c r="D22" s="97" t="str">
        <f>IF(H22=1,"Click here to answer question 2 for Tungsten","")</f>
        <v/>
      </c>
      <c r="E22" s="20" t="s">
        <v>797</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39">
      <c r="A24" s="90" t="str">
        <f ca="1">Declaration!B38</f>
        <v xml:space="preserve">Tantalum  </v>
      </c>
      <c r="B24" s="89">
        <f>IF(AND($B$14="Yes",$B$19="Yes"),Declaration!D38,0)</f>
        <v>0</v>
      </c>
      <c r="C24" s="89" t="str">
        <f ca="1">IF(H24=1,J24,I24)</f>
        <v>Complete</v>
      </c>
      <c r="D24" s="97" t="str">
        <f>IF(H24=1,"Click here to answer question 3 for Tantalum","")</f>
        <v/>
      </c>
      <c r="E24" s="20" t="s">
        <v>797</v>
      </c>
      <c r="F24" s="94">
        <f>IF(OR(B14="No",B19="No"),0,1)</f>
        <v>0</v>
      </c>
      <c r="G24" s="70">
        <f t="shared" ref="G24" si="6">IF(B24=0,1,0)</f>
        <v>1</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39">
      <c r="A25" s="90" t="str">
        <f ca="1">Declaration!B39</f>
        <v xml:space="preserve">Tin  </v>
      </c>
      <c r="B25" s="89">
        <f>IF(AND($B$15="Yes",$B$20="Yes"),Declaration!D39,0)</f>
        <v>0</v>
      </c>
      <c r="C25" s="89" t="str">
        <f ca="1">IF(H25=1,J25,I25)</f>
        <v>Complete</v>
      </c>
      <c r="D25" s="97" t="str">
        <f>IF(H25=1,"Click here to answer question 3 for Tin","")</f>
        <v/>
      </c>
      <c r="E25" s="20" t="s">
        <v>797</v>
      </c>
      <c r="F25" s="94">
        <f>IF(OR(B15="No",B20="No"),0,1)</f>
        <v>0</v>
      </c>
      <c r="G25" s="70">
        <f>IF(B25=0,1,0)</f>
        <v>1</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39">
      <c r="A26" s="90" t="str">
        <f ca="1">Declaration!B40</f>
        <v xml:space="preserve">Gold  </v>
      </c>
      <c r="B26" s="89">
        <f>IF(AND($B$16="Yes",$B$21="Yes"),Declaration!D40,0)</f>
        <v>0</v>
      </c>
      <c r="C26" s="89" t="str">
        <f ca="1">IF(H26=1,J26,I26)</f>
        <v>Complete</v>
      </c>
      <c r="D26" s="97" t="str">
        <f>IF(H26=1,"Click here to answer question 3 for Gold","")</f>
        <v/>
      </c>
      <c r="E26" s="20" t="s">
        <v>797</v>
      </c>
      <c r="F26" s="94">
        <f>IF(OR(B16="No",B21="No"),0,1)</f>
        <v>0</v>
      </c>
      <c r="G26" s="70">
        <f>IF(B26=0,1,0)</f>
        <v>1</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39">
      <c r="A27" s="90" t="str">
        <f ca="1">Declaration!B41</f>
        <v>Tungsten  (*)</v>
      </c>
      <c r="B27" s="89" t="str">
        <f>IF(AND($B$17="Yes",$B$22="Yes"),Declaration!D41,0)</f>
        <v>No</v>
      </c>
      <c r="C27" s="89" t="str">
        <f ca="1">IF(H27=1,J27,I27)</f>
        <v>Complete</v>
      </c>
      <c r="D27" s="97" t="str">
        <f>IF(H27=1,"Click here to answer question 3 for Tungsten","")</f>
        <v/>
      </c>
      <c r="E27" s="20" t="s">
        <v>797</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 customHeight="1">
      <c r="A28" s="89" t="str">
        <f ca="1">Declaration!B43</f>
        <v>4) Do any of the smelters in your supply chain source the 3TG from conflict-affected and high-risk areas? (*)</v>
      </c>
      <c r="B28" s="89"/>
      <c r="C28" s="89"/>
      <c r="D28" s="97"/>
      <c r="E28" s="20"/>
      <c r="F28" s="20"/>
      <c r="G28" s="20"/>
      <c r="I28" s="147"/>
    </row>
    <row r="29" spans="1:10" ht="41.1" customHeight="1">
      <c r="A29" s="90" t="str">
        <f ca="1">Declaration!B44</f>
        <v xml:space="preserve">Tantalum  </v>
      </c>
      <c r="B29" s="89">
        <f>IF(AND($B$14="Yes",$B$19="Yes"),Declaration!D44,0)</f>
        <v>0</v>
      </c>
      <c r="C29" s="89" t="str">
        <f ca="1">IF(H29=1,J29,I29)</f>
        <v>Complete</v>
      </c>
      <c r="D29" s="260" t="str">
        <f>IF(H29=1,"Click here to answer question 4 for Tantalum","")</f>
        <v/>
      </c>
      <c r="E29" s="20"/>
      <c r="F29" s="94">
        <f>F24</f>
        <v>0</v>
      </c>
      <c r="G29" s="70">
        <f t="shared" ref="G29" si="8">IF(B29=0,1,0)</f>
        <v>1</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 customHeight="1">
      <c r="A30" s="90" t="str">
        <f ca="1">Declaration!B45</f>
        <v xml:space="preserve">Tin  </v>
      </c>
      <c r="B30" s="89">
        <f>IF(AND($B$15="Yes",$B$20="Yes"),Declaration!D45,0)</f>
        <v>0</v>
      </c>
      <c r="C30" s="89" t="str">
        <f ca="1">IF(H30=1,J30,I30)</f>
        <v>Complete</v>
      </c>
      <c r="D30" s="260" t="str">
        <f>IF(H30=1,"Click here to answer question 4 for Tin","")</f>
        <v/>
      </c>
      <c r="E30" s="20"/>
      <c r="F30" s="94">
        <f>F25</f>
        <v>0</v>
      </c>
      <c r="G30" s="70">
        <f>IF(B30=0,1,0)</f>
        <v>1</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 customHeight="1">
      <c r="A31" s="90" t="str">
        <f ca="1">Declaration!B46</f>
        <v xml:space="preserve">Gold  </v>
      </c>
      <c r="B31" s="89">
        <f>IF(AND($B$16="Yes",$B$21="Yes"),Declaration!D46,0)</f>
        <v>0</v>
      </c>
      <c r="C31" s="89" t="str">
        <f ca="1">IF(H31=1,J31,I31)</f>
        <v>Complete</v>
      </c>
      <c r="D31" s="260" t="str">
        <f>IF(H31=1,"Click here to answer question 4 for Gold","")</f>
        <v/>
      </c>
      <c r="E31" s="20"/>
      <c r="F31" s="94">
        <f>F26</f>
        <v>0</v>
      </c>
      <c r="G31" s="70">
        <f>IF(B31=0,1,0)</f>
        <v>1</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 customHeight="1">
      <c r="A32" s="90" t="str">
        <f ca="1">Declaration!B47</f>
        <v>Tungsten  (*)</v>
      </c>
      <c r="B32" s="89" t="str">
        <f>IF(AND($B$17="Yes",$B$22="Yes"),Declaration!D47,0)</f>
        <v>No</v>
      </c>
      <c r="C32" s="89" t="str">
        <f ca="1">IF(H32=1,J32,I32)</f>
        <v>Complete</v>
      </c>
      <c r="D32" s="260"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37.799999999999997">
      <c r="A33" s="89" t="str">
        <f ca="1">Declaration!B49</f>
        <v>5) Does 100 percent of the 3TG (necessary to the functionality or production of your products) originate from recycled or scrap sources?  (*)</v>
      </c>
      <c r="B33" s="92"/>
      <c r="C33" s="92"/>
      <c r="D33" s="96"/>
      <c r="E33" s="20" t="s">
        <v>1295</v>
      </c>
      <c r="F33" s="93"/>
      <c r="J33" s="148"/>
    </row>
    <row r="34" spans="1:10" ht="39">
      <c r="A34" s="90" t="str">
        <f ca="1">Declaration!B50</f>
        <v xml:space="preserve">Tantalum  </v>
      </c>
      <c r="B34" s="89">
        <f>IF(AND($B$14="Yes",$B$19="Yes"),Declaration!D50,0)</f>
        <v>0</v>
      </c>
      <c r="C34" s="89" t="str">
        <f ca="1">IF(H34=1,J34,I34)</f>
        <v>Complete</v>
      </c>
      <c r="D34" s="260" t="str">
        <f>IF(H34=1,"Click here to answer question 5 for Tantalum","")</f>
        <v/>
      </c>
      <c r="E34" s="20" t="s">
        <v>1295</v>
      </c>
      <c r="F34" s="94">
        <f>F24</f>
        <v>0</v>
      </c>
      <c r="G34" s="70">
        <f>IF(B34=0,1,0)</f>
        <v>1</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39">
      <c r="A35" s="90" t="str">
        <f ca="1">Declaration!B51</f>
        <v xml:space="preserve">Tin  </v>
      </c>
      <c r="B35" s="89">
        <f>IF(AND($B$15="Yes",$B$20="Yes"),Declaration!D51,0)</f>
        <v>0</v>
      </c>
      <c r="C35" s="89" t="str">
        <f ca="1">IF(H35=1,J35,I35)</f>
        <v>Complete</v>
      </c>
      <c r="D35" s="260" t="str">
        <f>IF(H35=1,"Click here to answer question 5 for Tin","")</f>
        <v/>
      </c>
      <c r="E35" s="20" t="s">
        <v>1295</v>
      </c>
      <c r="F35" s="94">
        <f>F25</f>
        <v>0</v>
      </c>
      <c r="G35" s="70">
        <f>IF(B35=0,1,0)</f>
        <v>1</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39">
      <c r="A36" s="90" t="str">
        <f ca="1">Declaration!B52</f>
        <v xml:space="preserve">Gold  </v>
      </c>
      <c r="B36" s="89">
        <f>IF(AND($B$16="Yes",$B$21="Yes"),Declaration!D52,0)</f>
        <v>0</v>
      </c>
      <c r="C36" s="89" t="str">
        <f ca="1">IF(H36=1,J36,I36)</f>
        <v>Complete</v>
      </c>
      <c r="D36" s="260" t="str">
        <f>IF(H36=1,"Click here to answer question 5 for Gold","")</f>
        <v/>
      </c>
      <c r="E36" s="20" t="s">
        <v>1295</v>
      </c>
      <c r="F36" s="94">
        <f>F26</f>
        <v>0</v>
      </c>
      <c r="G36" s="70">
        <f>IF(B36=0,1,0)</f>
        <v>1</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39">
      <c r="A37" s="90" t="str">
        <f ca="1">Declaration!B53</f>
        <v>Tungsten  (*)</v>
      </c>
      <c r="B37" s="89" t="str">
        <f>IF(AND($B$17="Yes",$B$22="Yes"),Declaration!D53,0)</f>
        <v>No</v>
      </c>
      <c r="C37" s="89" t="str">
        <f ca="1">IF(H37=1,J37,I37)</f>
        <v>Complete</v>
      </c>
      <c r="D37" s="260" t="str">
        <f>IF(H37=1,"Click here to answer question 5 for Tungsten","")</f>
        <v/>
      </c>
      <c r="E37" s="20" t="s">
        <v>1295</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37.799999999999997">
      <c r="A38" s="89" t="str">
        <f ca="1">Declaration!B55</f>
        <v>6) What percentage of relevant suppliers have provided a response to your supply chain survey?  (*)</v>
      </c>
      <c r="B38" s="92"/>
      <c r="C38" s="92"/>
      <c r="D38" s="96"/>
      <c r="E38" s="20" t="s">
        <v>797</v>
      </c>
      <c r="F38" s="93"/>
    </row>
    <row r="39" spans="1:10" ht="26.4">
      <c r="A39" s="90" t="str">
        <f ca="1">Declaration!B56</f>
        <v xml:space="preserve">Tantalum  </v>
      </c>
      <c r="B39" s="268">
        <f>IF(AND($B$14="Yes",$B$19="Yes"),Declaration!D56,0)</f>
        <v>0</v>
      </c>
      <c r="C39" s="89" t="str">
        <f ca="1">IF(H39=1,J39,I39)</f>
        <v>Complete</v>
      </c>
      <c r="D39" s="261" t="str">
        <f>IF(H39=1,"Click here to answer question 6 for Tantalum","")</f>
        <v/>
      </c>
      <c r="E39" s="20" t="s">
        <v>796</v>
      </c>
      <c r="F39" s="94">
        <f>F24</f>
        <v>0</v>
      </c>
      <c r="G39" s="70">
        <f>IF(B39=0,1,0)</f>
        <v>1</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6.4">
      <c r="A40" s="90" t="str">
        <f ca="1">Declaration!B57</f>
        <v xml:space="preserve">Tin  </v>
      </c>
      <c r="B40" s="268">
        <f>IF(AND($B$15="Yes",$B$20="Yes"),Declaration!D57,0)</f>
        <v>0</v>
      </c>
      <c r="C40" s="89" t="str">
        <f ca="1">IF(H40=1,J40,I40)</f>
        <v>Complete</v>
      </c>
      <c r="D40" s="261" t="str">
        <f>IF(H40=1,"Click here to answer question 6 for Tin","")</f>
        <v/>
      </c>
      <c r="E40" s="20" t="s">
        <v>796</v>
      </c>
      <c r="F40" s="94">
        <f>F25</f>
        <v>0</v>
      </c>
      <c r="G40" s="70">
        <f>IF(B40=0,1,0)</f>
        <v>1</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6.4">
      <c r="A41" s="90" t="str">
        <f ca="1">Declaration!B58</f>
        <v xml:space="preserve">Gold  </v>
      </c>
      <c r="B41" s="268">
        <f>IF(AND($B$16="Yes",$B$21="Yes"),Declaration!D58,0)</f>
        <v>0</v>
      </c>
      <c r="C41" s="89" t="str">
        <f ca="1">IF(H41=1,J41,I41)</f>
        <v>Complete</v>
      </c>
      <c r="D41" s="261" t="str">
        <f>IF(H41=1,"Click here to answer question 6 for Gold","")</f>
        <v/>
      </c>
      <c r="E41" s="20" t="s">
        <v>796</v>
      </c>
      <c r="F41" s="94">
        <f>F26</f>
        <v>0</v>
      </c>
      <c r="G41" s="70">
        <f>IF(B41=0,1,0)</f>
        <v>1</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6.4">
      <c r="A42" s="90" t="str">
        <f ca="1">Declaration!B59</f>
        <v>Tungsten  (*)</v>
      </c>
      <c r="B42" s="268" t="str">
        <f>IF(AND($B$17="Yes",$B$22="Yes"),Declaration!D59,0)</f>
        <v>100%</v>
      </c>
      <c r="C42" s="89" t="str">
        <f ca="1">IF(H42=1,J42,I42)</f>
        <v>Complete</v>
      </c>
      <c r="D42" s="261" t="str">
        <f>IF(H42=1,"Click here to answer question 6 for Tungsten","")</f>
        <v/>
      </c>
      <c r="E42" s="20" t="s">
        <v>796</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0.4">
      <c r="A43" s="89" t="str">
        <f ca="1">Declaration!B61</f>
        <v>7) Have you identified all of the smelters supplying the 3TG to your supply chain?  (*)</v>
      </c>
      <c r="B43" s="92"/>
      <c r="C43" s="92"/>
      <c r="D43" s="96"/>
      <c r="E43" s="20" t="s">
        <v>798</v>
      </c>
      <c r="F43" s="93"/>
    </row>
    <row r="44" spans="1:10" ht="51.6">
      <c r="A44" s="90" t="str">
        <f ca="1">Declaration!B62</f>
        <v xml:space="preserve">Tantalum  </v>
      </c>
      <c r="B44" s="89">
        <f>IF(AND($B$14="Yes",$B$19="Yes"),Declaration!D62,0)</f>
        <v>0</v>
      </c>
      <c r="C44" s="89" t="str">
        <f ca="1">IF(H44=1,J44,I44)</f>
        <v>Complete</v>
      </c>
      <c r="D44" s="260" t="str">
        <f>IF(H44=1,"Click here to answer question 7 for Tantalum","")</f>
        <v/>
      </c>
      <c r="E44" s="20" t="s">
        <v>1291</v>
      </c>
      <c r="F44" s="94">
        <f>F24</f>
        <v>0</v>
      </c>
      <c r="G44" s="70">
        <f>IF(B44=0,1,0)</f>
        <v>1</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1.6">
      <c r="A45" s="90" t="str">
        <f ca="1">Declaration!B63</f>
        <v xml:space="preserve">Tin  </v>
      </c>
      <c r="B45" s="89">
        <f>IF(AND($B$15="Yes",$B$20="Yes"),Declaration!D63,0)</f>
        <v>0</v>
      </c>
      <c r="C45" s="89" t="str">
        <f ca="1">IF(H45=1,J45,I45)</f>
        <v>Complete</v>
      </c>
      <c r="D45" s="260" t="str">
        <f>IF(H45=1,"Click here to answer question 7 for Tin","")</f>
        <v/>
      </c>
      <c r="E45" s="20" t="s">
        <v>1291</v>
      </c>
      <c r="F45" s="94">
        <f>F25</f>
        <v>0</v>
      </c>
      <c r="G45" s="70">
        <f>IF(B45=0,1,0)</f>
        <v>1</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1.6">
      <c r="A46" s="90" t="str">
        <f ca="1">Declaration!B64</f>
        <v xml:space="preserve">Gold  </v>
      </c>
      <c r="B46" s="89">
        <f>IF(AND($B$16="Yes",$B$21="Yes"),Declaration!D64,0)</f>
        <v>0</v>
      </c>
      <c r="C46" s="89" t="str">
        <f ca="1">IF(H46=1,J46,I46)</f>
        <v>Complete</v>
      </c>
      <c r="D46" s="260" t="str">
        <f>IF(H46=1,"Click here to answer question 7 for Gold","")</f>
        <v/>
      </c>
      <c r="E46" s="20" t="s">
        <v>1291</v>
      </c>
      <c r="F46" s="94">
        <f>F26</f>
        <v>0</v>
      </c>
      <c r="G46" s="70">
        <f>IF(B46=0,1,0)</f>
        <v>1</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1.6">
      <c r="A47" s="90" t="str">
        <f ca="1">Declaration!B65</f>
        <v>Tungsten  (*)</v>
      </c>
      <c r="B47" s="89" t="str">
        <f>IF(AND($B$17="Yes",$B$22="Yes"),Declaration!D65,0)</f>
        <v>Yes</v>
      </c>
      <c r="C47" s="89" t="str">
        <f ca="1">IF(H47=1,J47,I47)</f>
        <v>Complete</v>
      </c>
      <c r="D47" s="260" t="str">
        <f>IF(H47=1,"Click here to answer question 7 for Tungsten","")</f>
        <v/>
      </c>
      <c r="E47" s="20" t="s">
        <v>1291</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3">
      <c r="A48" s="89" t="str">
        <f ca="1">Declaration!B67</f>
        <v>8) Has all applicable smelter information received by your company been reported in this declaration?  (*)</v>
      </c>
      <c r="B48" s="92"/>
      <c r="C48" s="92"/>
      <c r="D48" s="96"/>
      <c r="E48" s="20" t="s">
        <v>799</v>
      </c>
      <c r="F48" s="93"/>
    </row>
    <row r="49" spans="1:10" ht="39">
      <c r="A49" s="90" t="str">
        <f ca="1">Declaration!B68</f>
        <v xml:space="preserve">Tantalum  </v>
      </c>
      <c r="B49" s="89">
        <f>IF(AND($B$14="Yes",$B$19="Yes"),Declaration!D68,0)</f>
        <v>0</v>
      </c>
      <c r="C49" s="89" t="str">
        <f ca="1">IF(H49=1,J49,I49)</f>
        <v>Complete</v>
      </c>
      <c r="D49" s="261" t="str">
        <f>IF(H49=1,"Click here to answer question 8 for Tantalum","")</f>
        <v/>
      </c>
      <c r="E49" s="20" t="s">
        <v>797</v>
      </c>
      <c r="F49" s="94">
        <f>F24</f>
        <v>0</v>
      </c>
      <c r="G49" s="70">
        <f>IF(B49=0,1,0)</f>
        <v>1</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39">
      <c r="A50" s="90" t="str">
        <f ca="1">Declaration!B69</f>
        <v xml:space="preserve">Tin  </v>
      </c>
      <c r="B50" s="89">
        <f>IF(AND($B$15="Yes",$B$20="Yes"),Declaration!D69,0)</f>
        <v>0</v>
      </c>
      <c r="C50" s="89" t="str">
        <f ca="1">IF(H50=1,J50,I50)</f>
        <v>Complete</v>
      </c>
      <c r="D50" s="261" t="str">
        <f>IF(H50=1,"Click here to answer question 8 for Tin","")</f>
        <v/>
      </c>
      <c r="E50" s="20" t="s">
        <v>797</v>
      </c>
      <c r="F50" s="94">
        <f>F25</f>
        <v>0</v>
      </c>
      <c r="G50" s="70">
        <f>IF(B50=0,1,0)</f>
        <v>1</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39">
      <c r="A51" s="90" t="str">
        <f ca="1">Declaration!B70</f>
        <v xml:space="preserve">Gold  </v>
      </c>
      <c r="B51" s="89">
        <f>IF(AND($B$16="Yes",$B$21="Yes"),Declaration!D70,0)</f>
        <v>0</v>
      </c>
      <c r="C51" s="89" t="str">
        <f ca="1">IF(H51=1,J51,I51)</f>
        <v>Complete</v>
      </c>
      <c r="D51" s="261" t="str">
        <f>IF(H51=1,"Click here to answer question 8 for Gold","")</f>
        <v/>
      </c>
      <c r="E51" s="20" t="s">
        <v>797</v>
      </c>
      <c r="F51" s="94">
        <f>F26</f>
        <v>0</v>
      </c>
      <c r="G51" s="70">
        <f>IF(B51=0,1,0)</f>
        <v>1</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39">
      <c r="A52" s="90" t="str">
        <f ca="1">Declaration!B71</f>
        <v>Tungsten  (*)</v>
      </c>
      <c r="B52" s="89" t="str">
        <f>IF(AND($B$17="Yes",$B$22="Yes"),Declaration!D71,0)</f>
        <v>Yes</v>
      </c>
      <c r="C52" s="89" t="str">
        <f ca="1">IF(H52=1,J52,I52)</f>
        <v>Complete</v>
      </c>
      <c r="D52" s="261" t="str">
        <f>IF(H52=1,"Click here to answer question 8 for Tungsten","")</f>
        <v/>
      </c>
      <c r="E52" s="20" t="s">
        <v>797</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5.2">
      <c r="A53" s="89" t="str">
        <f ca="1">Declaration!B74</f>
        <v>Question</v>
      </c>
      <c r="B53" s="92"/>
      <c r="C53" s="92"/>
      <c r="D53" s="96"/>
      <c r="E53" s="20" t="s">
        <v>437</v>
      </c>
      <c r="F53" s="93"/>
      <c r="G53" s="93"/>
      <c r="H53" s="93"/>
    </row>
    <row r="54" spans="1:10" ht="39">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1295</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1295</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549999999999997" customHeight="1">
      <c r="A56" s="89" t="s">
        <v>3</v>
      </c>
      <c r="B56" s="89" t="str">
        <f>Declaration!G77</f>
        <v>https://www.skspecialty.com/new/kor/html/sustainability/supplychain.asp</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0.4">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1295</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39">
      <c r="A58" s="89" t="str">
        <f ca="1">Declaration!B81</f>
        <v>D. Have you implemented due diligence measures for responsible sourcing? (*)</v>
      </c>
      <c r="B58" s="89" t="str">
        <f>Declaration!D81</f>
        <v>Yes</v>
      </c>
      <c r="C58" s="89" t="str">
        <f t="shared" ca="1" si="10"/>
        <v>Complete</v>
      </c>
      <c r="D58" s="95" t="str">
        <f>IF(H58=1,"Click here to answer question (D)","")</f>
        <v/>
      </c>
      <c r="E58" s="20" t="s">
        <v>1295</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39">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1295</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39">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1295</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4" hidden="1">
      <c r="A61" s="89"/>
      <c r="B61" s="89"/>
      <c r="C61" s="89"/>
      <c r="D61" s="95"/>
      <c r="E61" s="20"/>
      <c r="F61" s="94"/>
      <c r="G61" s="70"/>
      <c r="H61" s="71"/>
      <c r="I61" s="147"/>
    </row>
    <row r="62" spans="1:10" ht="39">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1295</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39">
      <c r="A63" s="89" t="str">
        <f ca="1">Declaration!B89</f>
        <v>H. Is your company required to file an annual conflict minerals disclosure? (*)</v>
      </c>
      <c r="B63" s="89" t="str">
        <f>Declaration!D89</f>
        <v>No</v>
      </c>
      <c r="C63" s="89" t="str">
        <f t="shared" ca="1" si="13"/>
        <v>Complete</v>
      </c>
      <c r="D63" s="95" t="str">
        <f>IF(H63=1,"Click here to answer question (H)","")</f>
        <v/>
      </c>
      <c r="E63" s="20" t="s">
        <v>1295</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39">
      <c r="A64" s="89" t="s">
        <v>1288</v>
      </c>
      <c r="B64" s="89" t="str">
        <f ca="1">IF(G64=1,"No products or item numbers listed","One or more product / item numbers have been provided")</f>
        <v>No products or item numbers listed</v>
      </c>
      <c r="C64" s="89" t="str">
        <f t="shared" ca="1" si="13"/>
        <v>If applicable, provide 1 or more Products or Item Numbers this declaration applies to. From Declaration tab select hyperlink in cell 6H1 to enter Product List tab</v>
      </c>
      <c r="D64" s="95" t="str">
        <f ca="1">IF(H64=1,"Click here to enter detail on Product List tab","")</f>
        <v>Click here to enter detail on Product List tab</v>
      </c>
      <c r="E64" s="20" t="s">
        <v>1295</v>
      </c>
      <c r="F64" s="94">
        <f>IF(B5=Declaration!Q9,1,0)</f>
        <v>1</v>
      </c>
      <c r="G64" s="70" cm="1">
        <f t="array" aca="1" ref="G64" ca="1">IF(INDIRECT("'Product List'!B6")="",1,0)</f>
        <v>1</v>
      </c>
      <c r="H64" s="71">
        <f t="shared" ca="1" si="14"/>
        <v>1</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39">
      <c r="A65" s="89" t="s">
        <v>15123</v>
      </c>
      <c r="B65" s="89"/>
      <c r="C65" s="89" t="str">
        <f t="shared" ca="1" si="13"/>
        <v>Complete</v>
      </c>
      <c r="D65" s="95" t="str">
        <f>IF(H65=0,"","Click here to provide smelter information")</f>
        <v/>
      </c>
      <c r="E65" s="20" t="s">
        <v>1295</v>
      </c>
      <c r="F65" s="94">
        <f>F24</f>
        <v>0</v>
      </c>
      <c r="G65" s="70">
        <f>IF(AND(COUNTIF(SmelterIdetifiedForMetal,"Tantalum")&gt;0,COUNTIF('Smelter List'!AB$5:AB$2504,"Tantalum?*")&gt;0),0,1)</f>
        <v>1</v>
      </c>
      <c r="H65" s="71">
        <f t="shared"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39">
      <c r="A66" s="89" t="s">
        <v>1835</v>
      </c>
      <c r="B66" s="89"/>
      <c r="C66" s="89" t="str">
        <f t="shared" ca="1" si="13"/>
        <v>Complete</v>
      </c>
      <c r="D66" s="95" t="str">
        <f>IF(H66=0,"","Click here to provide smelter information")</f>
        <v/>
      </c>
      <c r="E66" s="20" t="s">
        <v>797</v>
      </c>
      <c r="F66" s="94">
        <f>F25</f>
        <v>0</v>
      </c>
      <c r="G66" s="70">
        <f>IF(AND(COUNTIF(SmelterIdetifiedForMetal,"Tin")&gt;0,COUNTIF('Smelter List'!AB$5:AB$2504,"Tin?*")&gt;0),0,1)</f>
        <v>1</v>
      </c>
      <c r="H66" s="71">
        <f t="shared" si="14"/>
        <v>0</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39">
      <c r="A67" s="89" t="s">
        <v>1836</v>
      </c>
      <c r="B67" s="89"/>
      <c r="C67" s="89" t="str">
        <f t="shared" ca="1" si="13"/>
        <v>Complete</v>
      </c>
      <c r="D67" s="95" t="str">
        <f>IF(H67=0,"","Click here to provide smelter information")</f>
        <v/>
      </c>
      <c r="E67" s="20" t="s">
        <v>797</v>
      </c>
      <c r="F67" s="94">
        <f>F26</f>
        <v>0</v>
      </c>
      <c r="G67" s="70">
        <f>IF(AND(COUNTIF(SmelterIdetifiedForMetal,"Gold")&gt;0,COUNTIF('Smelter List'!AB$5:AB$2504,"Gold?*")&gt;0),0,1)</f>
        <v>1</v>
      </c>
      <c r="H67" s="71">
        <f t="shared" si="14"/>
        <v>0</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39">
      <c r="A68" s="89" t="s">
        <v>1837</v>
      </c>
      <c r="B68" s="89"/>
      <c r="C68" s="89" t="str">
        <f t="shared" ca="1" si="13"/>
        <v>Complete</v>
      </c>
      <c r="D68" s="95" t="str">
        <f>IF(H68=0,"","Click here to provide smelter information")</f>
        <v/>
      </c>
      <c r="E68" s="20" t="s">
        <v>797</v>
      </c>
      <c r="F68" s="94">
        <f>F27</f>
        <v>1</v>
      </c>
      <c r="G68" s="70">
        <f>IF(AND(COUNTIF(SmelterIdetifiedForMetal,"Tungsten")&gt;0,COUNTIF('Smelter List'!AB$5:AB$2504,"Tungsten?*")&gt;0),0,1)</f>
        <v>0</v>
      </c>
      <c r="H68" s="71">
        <f t="shared"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5.2">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1</v>
      </c>
    </row>
    <row r="73" spans="1:12" ht="13.2"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100" type="noConversion"/>
  <conditionalFormatting sqref="A4:A69 C4:C69">
    <cfRule type="expression" dxfId="12" priority="347" stopIfTrue="1">
      <formula>$F4=0</formula>
    </cfRule>
    <cfRule type="expression" dxfId="11" priority="348" stopIfTrue="1">
      <formula>$H4=0</formula>
    </cfRule>
    <cfRule type="expression" dxfId="10" priority="349" stopIfTrue="1">
      <formula>$H4=1</formula>
    </cfRule>
  </conditionalFormatting>
  <conditionalFormatting sqref="A5:A13">
    <cfRule type="expression" dxfId="9" priority="49" stopIfTrue="1">
      <formula>$F5=0</formula>
    </cfRule>
    <cfRule type="expression" dxfId="8" priority="50" stopIfTrue="1">
      <formula>AND($F5=1,$G5=0)</formula>
    </cfRule>
    <cfRule type="expression" dxfId="7" priority="51" stopIfTrue="1">
      <formula>AND($F5&lt;&gt;0,$G5&lt;&gt;0)</formula>
    </cfRule>
  </conditionalFormatting>
  <conditionalFormatting sqref="A29:A32">
    <cfRule type="expression" dxfId="6" priority="2" stopIfTrue="1">
      <formula>$F29=0</formula>
    </cfRule>
    <cfRule type="expression" dxfId="5" priority="3" stopIfTrue="1">
      <formula>$H29=0</formula>
    </cfRule>
    <cfRule type="expression" dxfId="4" priority="4" stopIfTrue="1">
      <formula>$H29=1</formula>
    </cfRule>
  </conditionalFormatting>
  <conditionalFormatting sqref="B65:B69">
    <cfRule type="expression" dxfId="3" priority="1" stopIfTrue="1">
      <formula>IF(F65=0,TRUE)</formula>
    </cfRule>
  </conditionalFormatting>
  <conditionalFormatting sqref="D56">
    <cfRule type="expression" dxfId="2"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C7" sqref="C7"/>
    </sheetView>
  </sheetViews>
  <sheetFormatPr defaultColWidth="8.81640625" defaultRowHeight="12.6"/>
  <cols>
    <col min="1" max="1" width="3.1796875" style="277" customWidth="1"/>
    <col min="2" max="2" width="39.81640625" style="280" customWidth="1"/>
    <col min="3" max="3" width="39.81640625" style="277" customWidth="1"/>
    <col min="4" max="4" width="58.81640625" style="277" customWidth="1"/>
    <col min="5" max="5" width="1.6328125" style="277" customWidth="1"/>
    <col min="6" max="6" width="9" style="277" customWidth="1"/>
    <col min="7" max="16384" width="8.81640625" style="278"/>
  </cols>
  <sheetData>
    <row r="1" spans="1:6" s="21" customFormat="1" ht="35.1" customHeight="1" thickTop="1">
      <c r="A1" s="388" t="str">
        <f ca="1">OFFSET(L!$C$1,MATCH("Product List"&amp;ADDRESS(ROW(),COLUMN(),4),L!$A:$A,0)-1,SL,,)</f>
        <v>Completion required only if reporting level "Product (or List of Products)" selected on the 'Declaration' worksheet.</v>
      </c>
      <c r="B1" s="389"/>
      <c r="C1" s="389"/>
      <c r="D1" s="389"/>
      <c r="E1" s="118"/>
      <c r="F1"/>
    </row>
    <row r="2" spans="1:6" s="21" customFormat="1" ht="13.2">
      <c r="A2" s="23"/>
      <c r="B2" s="120"/>
      <c r="C2" s="120"/>
      <c r="D2"/>
      <c r="E2" s="24"/>
      <c r="F2"/>
    </row>
    <row r="3" spans="1:6" s="21" customFormat="1" ht="13.2">
      <c r="A3" s="23"/>
      <c r="B3" s="120"/>
      <c r="C3" s="120"/>
      <c r="D3" s="120"/>
      <c r="E3" s="24"/>
      <c r="F3"/>
    </row>
    <row r="4" spans="1:6" s="21" customFormat="1" ht="15.75" customHeight="1">
      <c r="A4" s="23"/>
      <c r="B4" s="387" t="s">
        <v>888</v>
      </c>
      <c r="C4" s="387"/>
      <c r="D4" s="387"/>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4"/>
      <c r="C6" s="98" t="s">
        <v>15871</v>
      </c>
      <c r="D6" s="98" t="s">
        <v>15872</v>
      </c>
      <c r="E6" s="276"/>
    </row>
    <row r="7" spans="1:6" ht="15">
      <c r="A7" s="129"/>
      <c r="B7" s="274"/>
      <c r="C7" s="98"/>
      <c r="D7" s="98"/>
      <c r="E7" s="276"/>
    </row>
    <row r="8" spans="1:6" ht="15">
      <c r="A8" s="129"/>
      <c r="B8" s="274"/>
      <c r="C8" s="98"/>
      <c r="D8" s="98"/>
      <c r="E8" s="276"/>
    </row>
    <row r="9" spans="1:6" ht="15">
      <c r="A9" s="129"/>
      <c r="B9" s="274"/>
      <c r="C9" s="98"/>
      <c r="D9" s="98"/>
      <c r="E9" s="276"/>
    </row>
    <row r="10" spans="1:6" ht="15">
      <c r="A10" s="129"/>
      <c r="B10" s="274"/>
      <c r="C10" s="98"/>
      <c r="D10" s="98"/>
      <c r="E10" s="276"/>
    </row>
    <row r="11" spans="1:6" ht="15">
      <c r="A11" s="129"/>
      <c r="B11" s="274"/>
      <c r="C11" s="98"/>
      <c r="D11" s="98"/>
      <c r="E11" s="276"/>
    </row>
    <row r="12" spans="1:6" ht="15">
      <c r="A12" s="129"/>
      <c r="B12" s="274"/>
      <c r="C12" s="98"/>
      <c r="D12" s="98"/>
      <c r="E12" s="276"/>
    </row>
    <row r="13" spans="1:6" ht="15">
      <c r="A13" s="129"/>
      <c r="B13" s="274"/>
      <c r="C13" s="98"/>
      <c r="D13" s="98"/>
      <c r="E13" s="276"/>
    </row>
    <row r="14" spans="1:6" ht="15">
      <c r="A14" s="129"/>
      <c r="B14" s="274"/>
      <c r="C14" s="98"/>
      <c r="D14" s="98"/>
      <c r="E14" s="276"/>
    </row>
    <row r="15" spans="1:6" ht="15">
      <c r="A15" s="129"/>
      <c r="B15" s="274"/>
      <c r="C15" s="98"/>
      <c r="D15" s="98"/>
      <c r="E15" s="276"/>
    </row>
    <row r="16" spans="1:6" ht="15">
      <c r="A16" s="129"/>
      <c r="B16" s="274"/>
      <c r="C16" s="98"/>
      <c r="D16" s="98"/>
      <c r="E16" s="276"/>
    </row>
    <row r="17" spans="1:5" ht="15">
      <c r="A17" s="129"/>
      <c r="B17" s="274"/>
      <c r="C17" s="98"/>
      <c r="D17" s="98"/>
      <c r="E17" s="276"/>
    </row>
    <row r="18" spans="1:5" ht="15">
      <c r="A18" s="129"/>
      <c r="B18" s="274"/>
      <c r="C18" s="98"/>
      <c r="D18" s="98"/>
      <c r="E18" s="276"/>
    </row>
    <row r="19" spans="1:5" ht="15">
      <c r="A19" s="129"/>
      <c r="B19" s="274"/>
      <c r="C19" s="98"/>
      <c r="D19" s="98"/>
      <c r="E19" s="276"/>
    </row>
    <row r="20" spans="1:5" ht="15">
      <c r="A20" s="129"/>
      <c r="B20" s="274"/>
      <c r="C20" s="98"/>
      <c r="D20" s="98"/>
      <c r="E20" s="276"/>
    </row>
    <row r="21" spans="1:5" ht="15">
      <c r="A21" s="129"/>
      <c r="B21" s="274"/>
      <c r="C21" s="98"/>
      <c r="D21" s="98"/>
      <c r="E21" s="276"/>
    </row>
    <row r="22" spans="1:5" ht="15">
      <c r="A22" s="129"/>
      <c r="B22" s="274"/>
      <c r="C22" s="98"/>
      <c r="D22" s="98"/>
      <c r="E22" s="276"/>
    </row>
    <row r="23" spans="1:5" ht="15">
      <c r="A23" s="129"/>
      <c r="B23" s="274"/>
      <c r="C23" s="98"/>
      <c r="D23" s="98"/>
      <c r="E23" s="276"/>
    </row>
    <row r="24" spans="1:5" ht="15">
      <c r="A24" s="129"/>
      <c r="B24" s="274"/>
      <c r="C24" s="98"/>
      <c r="D24" s="98"/>
      <c r="E24" s="276"/>
    </row>
    <row r="25" spans="1:5" ht="15">
      <c r="A25" s="129"/>
      <c r="B25" s="274"/>
      <c r="C25" s="98"/>
      <c r="D25" s="98"/>
      <c r="E25" s="276"/>
    </row>
    <row r="26" spans="1:5" ht="15">
      <c r="A26" s="129"/>
      <c r="B26" s="274"/>
      <c r="C26" s="98"/>
      <c r="D26" s="98"/>
      <c r="E26" s="276"/>
    </row>
    <row r="27" spans="1:5" ht="15">
      <c r="A27" s="129"/>
      <c r="B27" s="274"/>
      <c r="C27" s="98"/>
      <c r="D27" s="98"/>
      <c r="E27" s="276"/>
    </row>
    <row r="28" spans="1:5" ht="15">
      <c r="A28" s="129"/>
      <c r="B28" s="274"/>
      <c r="C28" s="98"/>
      <c r="D28" s="98"/>
      <c r="E28" s="276"/>
    </row>
    <row r="29" spans="1:5" ht="15">
      <c r="A29" s="129"/>
      <c r="B29" s="274"/>
      <c r="C29" s="98"/>
      <c r="D29" s="98"/>
      <c r="E29" s="276"/>
    </row>
    <row r="30" spans="1:5" ht="15">
      <c r="A30" s="129"/>
      <c r="B30" s="274"/>
      <c r="C30" s="98"/>
      <c r="D30" s="98"/>
      <c r="E30" s="276"/>
    </row>
    <row r="31" spans="1:5" ht="15">
      <c r="A31" s="129"/>
      <c r="B31" s="274"/>
      <c r="C31" s="98"/>
      <c r="D31" s="98"/>
      <c r="E31" s="276"/>
    </row>
    <row r="32" spans="1:5" ht="15">
      <c r="A32" s="129"/>
      <c r="B32" s="274"/>
      <c r="C32" s="98"/>
      <c r="D32" s="98"/>
      <c r="E32" s="276"/>
    </row>
    <row r="33" spans="1:5" ht="15">
      <c r="A33" s="129"/>
      <c r="B33" s="274"/>
      <c r="C33" s="98"/>
      <c r="D33" s="98"/>
      <c r="E33" s="276"/>
    </row>
    <row r="34" spans="1:5" ht="15">
      <c r="A34" s="129"/>
      <c r="B34" s="274"/>
      <c r="C34" s="98"/>
      <c r="D34" s="98"/>
      <c r="E34" s="276"/>
    </row>
    <row r="35" spans="1:5" ht="15">
      <c r="A35" s="129"/>
      <c r="B35" s="274"/>
      <c r="C35" s="98"/>
      <c r="D35" s="98"/>
      <c r="E35" s="276"/>
    </row>
    <row r="36" spans="1:5" ht="15">
      <c r="A36" s="129"/>
      <c r="B36" s="274"/>
      <c r="C36" s="98"/>
      <c r="D36" s="98"/>
      <c r="E36" s="276"/>
    </row>
    <row r="37" spans="1:5" ht="15">
      <c r="A37" s="129"/>
      <c r="B37" s="274"/>
      <c r="C37" s="98"/>
      <c r="D37" s="98"/>
      <c r="E37" s="276"/>
    </row>
    <row r="38" spans="1:5" ht="15">
      <c r="A38" s="129"/>
      <c r="B38" s="274"/>
      <c r="C38" s="98"/>
      <c r="D38" s="98"/>
      <c r="E38" s="276"/>
    </row>
    <row r="39" spans="1:5" ht="15">
      <c r="A39" s="129"/>
      <c r="B39" s="274"/>
      <c r="C39" s="98"/>
      <c r="D39" s="98"/>
      <c r="E39" s="276"/>
    </row>
    <row r="40" spans="1:5" ht="15">
      <c r="A40" s="129"/>
      <c r="B40" s="274"/>
      <c r="C40" s="98"/>
      <c r="D40" s="98"/>
      <c r="E40" s="276"/>
    </row>
    <row r="41" spans="1:5" ht="15">
      <c r="A41" s="129"/>
      <c r="B41" s="274"/>
      <c r="C41" s="98"/>
      <c r="D41" s="98"/>
      <c r="E41" s="276"/>
    </row>
    <row r="42" spans="1:5" ht="15">
      <c r="A42" s="129"/>
      <c r="B42" s="274"/>
      <c r="C42" s="98"/>
      <c r="D42" s="98"/>
      <c r="E42" s="276"/>
    </row>
    <row r="43" spans="1:5" ht="15">
      <c r="A43" s="129"/>
      <c r="B43" s="274"/>
      <c r="C43" s="98"/>
      <c r="D43" s="98"/>
      <c r="E43" s="276"/>
    </row>
    <row r="44" spans="1:5" ht="15">
      <c r="A44" s="129"/>
      <c r="B44" s="274"/>
      <c r="C44" s="98"/>
      <c r="D44" s="98"/>
      <c r="E44" s="276"/>
    </row>
    <row r="45" spans="1:5" ht="15">
      <c r="A45" s="129"/>
      <c r="B45" s="274"/>
      <c r="C45" s="98"/>
      <c r="D45" s="98"/>
      <c r="E45" s="276"/>
    </row>
    <row r="46" spans="1:5" ht="15">
      <c r="A46" s="129"/>
      <c r="B46" s="274"/>
      <c r="C46" s="98"/>
      <c r="D46" s="98"/>
      <c r="E46" s="276"/>
    </row>
    <row r="47" spans="1:5" ht="15">
      <c r="A47" s="129"/>
      <c r="B47" s="274"/>
      <c r="C47" s="98"/>
      <c r="D47" s="98"/>
      <c r="E47" s="276"/>
    </row>
    <row r="48" spans="1:5" ht="15">
      <c r="A48" s="129"/>
      <c r="B48" s="274"/>
      <c r="C48" s="98"/>
      <c r="D48" s="98"/>
      <c r="E48" s="276"/>
    </row>
    <row r="49" spans="1:5" ht="15">
      <c r="A49" s="129"/>
      <c r="B49" s="274"/>
      <c r="C49" s="98"/>
      <c r="D49" s="98"/>
      <c r="E49" s="276"/>
    </row>
    <row r="50" spans="1:5" ht="15">
      <c r="A50" s="129"/>
      <c r="B50" s="274"/>
      <c r="C50" s="98"/>
      <c r="D50" s="98"/>
      <c r="E50" s="276"/>
    </row>
    <row r="51" spans="1:5" ht="15">
      <c r="A51" s="129"/>
      <c r="B51" s="274"/>
      <c r="C51" s="98"/>
      <c r="D51" s="98"/>
      <c r="E51" s="276"/>
    </row>
    <row r="52" spans="1:5" ht="15">
      <c r="A52" s="129"/>
      <c r="B52" s="274"/>
      <c r="C52" s="98"/>
      <c r="D52" s="98"/>
      <c r="E52" s="276"/>
    </row>
    <row r="53" spans="1:5" ht="15">
      <c r="A53" s="129"/>
      <c r="B53" s="274"/>
      <c r="C53" s="98"/>
      <c r="D53" s="98"/>
      <c r="E53" s="276"/>
    </row>
    <row r="54" spans="1:5" ht="15">
      <c r="A54" s="129"/>
      <c r="B54" s="274"/>
      <c r="C54" s="98"/>
      <c r="D54" s="98"/>
      <c r="E54" s="276"/>
    </row>
    <row r="55" spans="1:5" ht="15">
      <c r="A55" s="129"/>
      <c r="B55" s="274"/>
      <c r="C55" s="98"/>
      <c r="D55" s="98"/>
      <c r="E55" s="276"/>
    </row>
    <row r="56" spans="1:5" ht="15">
      <c r="A56" s="129"/>
      <c r="B56" s="274"/>
      <c r="C56" s="98"/>
      <c r="D56" s="98"/>
      <c r="E56" s="276"/>
    </row>
    <row r="57" spans="1:5" ht="15">
      <c r="A57" s="129"/>
      <c r="B57" s="274"/>
      <c r="C57" s="98"/>
      <c r="D57" s="98"/>
      <c r="E57" s="276"/>
    </row>
    <row r="58" spans="1:5" ht="15">
      <c r="A58" s="129"/>
      <c r="B58" s="274"/>
      <c r="C58" s="98"/>
      <c r="D58" s="98"/>
      <c r="E58" s="276"/>
    </row>
    <row r="59" spans="1:5" ht="15">
      <c r="A59" s="129"/>
      <c r="B59" s="274"/>
      <c r="C59" s="98"/>
      <c r="D59" s="98"/>
      <c r="E59" s="276"/>
    </row>
    <row r="60" spans="1:5" ht="15">
      <c r="A60" s="129"/>
      <c r="B60" s="274"/>
      <c r="C60" s="98"/>
      <c r="D60" s="98"/>
      <c r="E60" s="276"/>
    </row>
    <row r="61" spans="1:5" ht="15">
      <c r="A61" s="129"/>
      <c r="B61" s="274"/>
      <c r="C61" s="98"/>
      <c r="D61" s="98"/>
      <c r="E61" s="276"/>
    </row>
    <row r="62" spans="1:5" ht="15">
      <c r="A62" s="129"/>
      <c r="B62" s="274"/>
      <c r="C62" s="98"/>
      <c r="D62" s="98"/>
      <c r="E62" s="276"/>
    </row>
    <row r="63" spans="1:5" ht="15">
      <c r="A63" s="129"/>
      <c r="B63" s="274"/>
      <c r="C63" s="98"/>
      <c r="D63" s="98"/>
      <c r="E63" s="276"/>
    </row>
    <row r="64" spans="1:5" ht="15">
      <c r="A64" s="129"/>
      <c r="B64" s="274"/>
      <c r="C64" s="98"/>
      <c r="D64" s="98"/>
      <c r="E64" s="276"/>
    </row>
    <row r="65" spans="1:5" ht="15">
      <c r="A65" s="129"/>
      <c r="B65" s="274"/>
      <c r="C65" s="98"/>
      <c r="D65" s="98"/>
      <c r="E65" s="276"/>
    </row>
    <row r="66" spans="1:5" ht="15">
      <c r="A66" s="129"/>
      <c r="B66" s="274"/>
      <c r="C66" s="98"/>
      <c r="D66" s="98"/>
      <c r="E66" s="276"/>
    </row>
    <row r="67" spans="1:5" ht="15">
      <c r="A67" s="129"/>
      <c r="B67" s="274"/>
      <c r="C67" s="98"/>
      <c r="D67" s="98"/>
      <c r="E67" s="276"/>
    </row>
    <row r="68" spans="1:5" ht="15">
      <c r="A68" s="129"/>
      <c r="B68" s="274"/>
      <c r="C68" s="98"/>
      <c r="D68" s="98"/>
      <c r="E68" s="276"/>
    </row>
    <row r="69" spans="1:5" ht="15">
      <c r="A69" s="129"/>
      <c r="B69" s="274"/>
      <c r="C69" s="98"/>
      <c r="D69" s="98"/>
      <c r="E69" s="276"/>
    </row>
    <row r="70" spans="1:5" ht="15">
      <c r="A70" s="129"/>
      <c r="B70" s="274"/>
      <c r="C70" s="98"/>
      <c r="D70" s="98"/>
      <c r="E70" s="276"/>
    </row>
    <row r="71" spans="1:5" ht="15">
      <c r="A71" s="129"/>
      <c r="B71" s="274"/>
      <c r="C71" s="98"/>
      <c r="D71" s="98"/>
      <c r="E71" s="276"/>
    </row>
    <row r="72" spans="1:5" ht="15">
      <c r="A72" s="129"/>
      <c r="B72" s="274"/>
      <c r="C72" s="98"/>
      <c r="D72" s="98"/>
      <c r="E72" s="276"/>
    </row>
    <row r="73" spans="1:5" ht="15">
      <c r="A73" s="129"/>
      <c r="B73" s="274"/>
      <c r="C73" s="98"/>
      <c r="D73" s="98"/>
      <c r="E73" s="276"/>
    </row>
    <row r="74" spans="1:5" ht="15">
      <c r="A74" s="129"/>
      <c r="B74" s="274"/>
      <c r="C74" s="98"/>
      <c r="D74" s="98"/>
      <c r="E74" s="276"/>
    </row>
    <row r="75" spans="1:5" ht="15">
      <c r="A75" s="129"/>
      <c r="B75" s="274"/>
      <c r="C75" s="98"/>
      <c r="D75" s="98"/>
      <c r="E75" s="276"/>
    </row>
    <row r="76" spans="1:5" ht="15">
      <c r="A76" s="129"/>
      <c r="B76" s="274"/>
      <c r="C76" s="98"/>
      <c r="D76" s="98"/>
      <c r="E76" s="276"/>
    </row>
    <row r="77" spans="1:5" ht="15">
      <c r="A77" s="129"/>
      <c r="B77" s="274"/>
      <c r="C77" s="98"/>
      <c r="D77" s="98"/>
      <c r="E77" s="276"/>
    </row>
    <row r="78" spans="1:5" ht="15">
      <c r="A78" s="129"/>
      <c r="B78" s="274"/>
      <c r="C78" s="98"/>
      <c r="D78" s="98"/>
      <c r="E78" s="276"/>
    </row>
    <row r="79" spans="1:5" ht="15">
      <c r="A79" s="129"/>
      <c r="B79" s="274"/>
      <c r="C79" s="98"/>
      <c r="D79" s="98"/>
      <c r="E79" s="276"/>
    </row>
    <row r="80" spans="1:5" ht="15">
      <c r="A80" s="129"/>
      <c r="B80" s="274"/>
      <c r="C80" s="98"/>
      <c r="D80" s="98"/>
      <c r="E80" s="276"/>
    </row>
    <row r="81" spans="1:5" ht="15">
      <c r="A81" s="129"/>
      <c r="B81" s="274"/>
      <c r="C81" s="98"/>
      <c r="D81" s="98"/>
      <c r="E81" s="276"/>
    </row>
    <row r="82" spans="1:5" ht="15">
      <c r="A82" s="129"/>
      <c r="B82" s="274"/>
      <c r="C82" s="98"/>
      <c r="D82" s="98"/>
      <c r="E82" s="276"/>
    </row>
    <row r="83" spans="1:5" ht="15">
      <c r="A83" s="129"/>
      <c r="B83" s="274"/>
      <c r="C83" s="98"/>
      <c r="D83" s="98"/>
      <c r="E83" s="276"/>
    </row>
    <row r="84" spans="1:5" ht="15">
      <c r="A84" s="129"/>
      <c r="B84" s="274"/>
      <c r="C84" s="98"/>
      <c r="D84" s="98"/>
      <c r="E84" s="276"/>
    </row>
    <row r="85" spans="1:5" ht="15">
      <c r="A85" s="129"/>
      <c r="B85" s="274"/>
      <c r="C85" s="98"/>
      <c r="D85" s="98"/>
      <c r="E85" s="276"/>
    </row>
    <row r="86" spans="1:5" ht="15">
      <c r="A86" s="129"/>
      <c r="B86" s="274"/>
      <c r="C86" s="98"/>
      <c r="D86" s="98"/>
      <c r="E86" s="276"/>
    </row>
    <row r="87" spans="1:5" ht="15">
      <c r="A87" s="129"/>
      <c r="B87" s="274"/>
      <c r="C87" s="98"/>
      <c r="D87" s="98"/>
      <c r="E87" s="276"/>
    </row>
    <row r="88" spans="1:5" ht="15">
      <c r="A88" s="129"/>
      <c r="B88" s="274"/>
      <c r="C88" s="98"/>
      <c r="D88" s="98"/>
      <c r="E88" s="276"/>
    </row>
    <row r="89" spans="1:5" ht="15">
      <c r="A89" s="129"/>
      <c r="B89" s="274"/>
      <c r="C89" s="98"/>
      <c r="D89" s="98"/>
      <c r="E89" s="276"/>
    </row>
    <row r="90" spans="1:5" ht="15">
      <c r="A90" s="129"/>
      <c r="B90" s="274"/>
      <c r="C90" s="98"/>
      <c r="D90" s="98"/>
      <c r="E90" s="276"/>
    </row>
    <row r="91" spans="1:5" ht="15">
      <c r="A91" s="129"/>
      <c r="B91" s="274"/>
      <c r="C91" s="98"/>
      <c r="D91" s="98"/>
      <c r="E91" s="276"/>
    </row>
    <row r="92" spans="1:5" ht="15">
      <c r="A92" s="129"/>
      <c r="B92" s="274"/>
      <c r="C92" s="98"/>
      <c r="D92" s="98"/>
      <c r="E92" s="276"/>
    </row>
    <row r="93" spans="1:5" ht="15">
      <c r="A93" s="129"/>
      <c r="B93" s="274"/>
      <c r="C93" s="98"/>
      <c r="D93" s="98"/>
      <c r="E93" s="276"/>
    </row>
    <row r="94" spans="1:5" ht="15">
      <c r="A94" s="129"/>
      <c r="B94" s="274"/>
      <c r="C94" s="98"/>
      <c r="D94" s="98"/>
      <c r="E94" s="276"/>
    </row>
    <row r="95" spans="1:5" ht="15">
      <c r="A95" s="129"/>
      <c r="B95" s="274"/>
      <c r="C95" s="98"/>
      <c r="D95" s="98"/>
      <c r="E95" s="276"/>
    </row>
    <row r="96" spans="1:5" ht="15">
      <c r="A96" s="129"/>
      <c r="B96" s="274"/>
      <c r="C96" s="98"/>
      <c r="D96" s="98"/>
      <c r="E96" s="276"/>
    </row>
    <row r="97" spans="1:5" ht="15">
      <c r="A97" s="129"/>
      <c r="B97" s="274"/>
      <c r="C97" s="98"/>
      <c r="D97" s="98"/>
      <c r="E97" s="276"/>
    </row>
    <row r="98" spans="1:5" ht="15">
      <c r="A98" s="129"/>
      <c r="B98" s="274"/>
      <c r="C98" s="98"/>
      <c r="D98" s="98"/>
      <c r="E98" s="276"/>
    </row>
    <row r="99" spans="1:5" ht="15">
      <c r="A99" s="129"/>
      <c r="B99" s="274"/>
      <c r="C99" s="98"/>
      <c r="D99" s="98"/>
      <c r="E99" s="276"/>
    </row>
    <row r="100" spans="1:5" ht="15">
      <c r="A100" s="129"/>
      <c r="B100" s="274"/>
      <c r="C100" s="98"/>
      <c r="D100" s="98"/>
      <c r="E100" s="276"/>
    </row>
    <row r="101" spans="1:5" ht="15">
      <c r="A101" s="129"/>
      <c r="B101" s="274"/>
      <c r="C101" s="98"/>
      <c r="D101" s="98"/>
      <c r="E101" s="276"/>
    </row>
    <row r="102" spans="1:5" ht="15">
      <c r="A102" s="129"/>
      <c r="B102" s="274"/>
      <c r="C102" s="98"/>
      <c r="D102" s="98"/>
      <c r="E102" s="276"/>
    </row>
    <row r="103" spans="1:5" ht="15">
      <c r="A103" s="129"/>
      <c r="B103" s="274"/>
      <c r="C103" s="98"/>
      <c r="D103" s="98"/>
      <c r="E103" s="276"/>
    </row>
    <row r="104" spans="1:5" ht="15">
      <c r="A104" s="129"/>
      <c r="B104" s="274"/>
      <c r="C104" s="98"/>
      <c r="D104" s="98"/>
      <c r="E104" s="276"/>
    </row>
    <row r="105" spans="1:5" ht="15">
      <c r="A105" s="129"/>
      <c r="B105" s="274"/>
      <c r="C105" s="98"/>
      <c r="D105" s="98"/>
      <c r="E105" s="276"/>
    </row>
    <row r="106" spans="1:5" ht="15">
      <c r="A106" s="129"/>
      <c r="B106" s="274"/>
      <c r="C106" s="98"/>
      <c r="D106" s="98"/>
      <c r="E106" s="276"/>
    </row>
    <row r="107" spans="1:5" ht="15">
      <c r="A107" s="129"/>
      <c r="B107" s="274"/>
      <c r="C107" s="98"/>
      <c r="D107" s="98"/>
      <c r="E107" s="276"/>
    </row>
    <row r="108" spans="1:5" ht="15">
      <c r="A108" s="129"/>
      <c r="B108" s="274"/>
      <c r="C108" s="98"/>
      <c r="D108" s="98"/>
      <c r="E108" s="276"/>
    </row>
    <row r="109" spans="1:5" ht="15">
      <c r="A109" s="129"/>
      <c r="B109" s="274"/>
      <c r="C109" s="98"/>
      <c r="D109" s="98"/>
      <c r="E109" s="276"/>
    </row>
    <row r="110" spans="1:5" ht="15">
      <c r="A110" s="129"/>
      <c r="B110" s="274"/>
      <c r="C110" s="98"/>
      <c r="D110" s="98"/>
      <c r="E110" s="276"/>
    </row>
    <row r="111" spans="1:5" ht="15">
      <c r="A111" s="129"/>
      <c r="B111" s="274"/>
      <c r="C111" s="98"/>
      <c r="D111" s="98"/>
      <c r="E111" s="276"/>
    </row>
    <row r="112" spans="1:5" ht="15">
      <c r="A112" s="129"/>
      <c r="B112" s="274"/>
      <c r="C112" s="98"/>
      <c r="D112" s="98"/>
      <c r="E112" s="276"/>
    </row>
    <row r="113" spans="1:5" ht="15">
      <c r="A113" s="129"/>
      <c r="B113" s="274"/>
      <c r="C113" s="98"/>
      <c r="D113" s="98"/>
      <c r="E113" s="276"/>
    </row>
    <row r="114" spans="1:5" ht="15">
      <c r="A114" s="129"/>
      <c r="B114" s="274"/>
      <c r="C114" s="98"/>
      <c r="D114" s="98"/>
      <c r="E114" s="276"/>
    </row>
    <row r="115" spans="1:5" ht="15">
      <c r="A115" s="129"/>
      <c r="B115" s="274"/>
      <c r="C115" s="98"/>
      <c r="D115" s="98"/>
      <c r="E115" s="276"/>
    </row>
    <row r="116" spans="1:5" ht="15">
      <c r="A116" s="129"/>
      <c r="B116" s="274"/>
      <c r="C116" s="98"/>
      <c r="D116" s="98"/>
      <c r="E116" s="276"/>
    </row>
    <row r="117" spans="1:5" ht="15">
      <c r="A117" s="129"/>
      <c r="B117" s="274"/>
      <c r="C117" s="98"/>
      <c r="D117" s="98"/>
      <c r="E117" s="276"/>
    </row>
    <row r="118" spans="1:5" ht="15">
      <c r="A118" s="129"/>
      <c r="B118" s="274"/>
      <c r="C118" s="98"/>
      <c r="D118" s="98"/>
      <c r="E118" s="276"/>
    </row>
    <row r="119" spans="1:5" ht="15">
      <c r="A119" s="129"/>
      <c r="B119" s="274"/>
      <c r="C119" s="98"/>
      <c r="D119" s="98"/>
      <c r="E119" s="276"/>
    </row>
    <row r="120" spans="1:5" ht="15">
      <c r="A120" s="129"/>
      <c r="B120" s="274"/>
      <c r="C120" s="98"/>
      <c r="D120" s="98"/>
      <c r="E120" s="276"/>
    </row>
    <row r="121" spans="1:5" ht="15">
      <c r="A121" s="129"/>
      <c r="B121" s="274"/>
      <c r="C121" s="98"/>
      <c r="D121" s="98"/>
      <c r="E121" s="276"/>
    </row>
    <row r="122" spans="1:5" ht="15">
      <c r="A122" s="129"/>
      <c r="B122" s="274"/>
      <c r="C122" s="98"/>
      <c r="D122" s="98"/>
      <c r="E122" s="276"/>
    </row>
    <row r="123" spans="1:5" ht="15">
      <c r="A123" s="129"/>
      <c r="B123" s="274"/>
      <c r="C123" s="98"/>
      <c r="D123" s="98"/>
      <c r="E123" s="276"/>
    </row>
    <row r="124" spans="1:5" ht="15">
      <c r="A124" s="129"/>
      <c r="B124" s="274"/>
      <c r="C124" s="98"/>
      <c r="D124" s="98"/>
      <c r="E124" s="276"/>
    </row>
    <row r="125" spans="1:5" ht="15">
      <c r="A125" s="129"/>
      <c r="B125" s="274"/>
      <c r="C125" s="98"/>
      <c r="D125" s="98"/>
      <c r="E125" s="276"/>
    </row>
    <row r="126" spans="1:5" ht="15">
      <c r="A126" s="129"/>
      <c r="B126" s="274"/>
      <c r="C126" s="98"/>
      <c r="D126" s="98"/>
      <c r="E126" s="276"/>
    </row>
    <row r="127" spans="1:5" ht="15">
      <c r="A127" s="129"/>
      <c r="B127" s="274"/>
      <c r="C127" s="98"/>
      <c r="D127" s="98"/>
      <c r="E127" s="276"/>
    </row>
    <row r="128" spans="1:5" ht="15">
      <c r="A128" s="129"/>
      <c r="B128" s="274"/>
      <c r="C128" s="98"/>
      <c r="D128" s="98"/>
      <c r="E128" s="276"/>
    </row>
    <row r="129" spans="1:5" ht="15">
      <c r="A129" s="129"/>
      <c r="B129" s="274"/>
      <c r="C129" s="98"/>
      <c r="D129" s="98"/>
      <c r="E129" s="276"/>
    </row>
    <row r="130" spans="1:5" ht="15">
      <c r="A130" s="129"/>
      <c r="B130" s="274"/>
      <c r="C130" s="98"/>
      <c r="D130" s="98"/>
      <c r="E130" s="276"/>
    </row>
    <row r="131" spans="1:5" ht="15">
      <c r="A131" s="129"/>
      <c r="B131" s="274"/>
      <c r="C131" s="98"/>
      <c r="D131" s="98"/>
      <c r="E131" s="276"/>
    </row>
    <row r="132" spans="1:5" ht="15">
      <c r="A132" s="129"/>
      <c r="B132" s="274"/>
      <c r="C132" s="98"/>
      <c r="D132" s="98"/>
      <c r="E132" s="276"/>
    </row>
    <row r="133" spans="1:5" ht="15">
      <c r="A133" s="129"/>
      <c r="B133" s="274"/>
      <c r="C133" s="98"/>
      <c r="D133" s="98"/>
      <c r="E133" s="276"/>
    </row>
    <row r="134" spans="1:5" ht="15">
      <c r="A134" s="129"/>
      <c r="B134" s="274"/>
      <c r="C134" s="98"/>
      <c r="D134" s="98"/>
      <c r="E134" s="276"/>
    </row>
    <row r="135" spans="1:5" ht="15">
      <c r="A135" s="129"/>
      <c r="B135" s="274"/>
      <c r="C135" s="98"/>
      <c r="D135" s="98"/>
      <c r="E135" s="276"/>
    </row>
    <row r="136" spans="1:5" ht="15">
      <c r="A136" s="129"/>
      <c r="B136" s="274"/>
      <c r="C136" s="98"/>
      <c r="D136" s="98"/>
      <c r="E136" s="276"/>
    </row>
    <row r="137" spans="1:5" ht="15">
      <c r="A137" s="129"/>
      <c r="B137" s="274"/>
      <c r="C137" s="98"/>
      <c r="D137" s="98"/>
      <c r="E137" s="276"/>
    </row>
    <row r="138" spans="1:5" ht="15">
      <c r="A138" s="129"/>
      <c r="B138" s="274"/>
      <c r="C138" s="98"/>
      <c r="D138" s="98"/>
      <c r="E138" s="276"/>
    </row>
    <row r="139" spans="1:5" ht="15">
      <c r="A139" s="129"/>
      <c r="B139" s="274"/>
      <c r="C139" s="98"/>
      <c r="D139" s="98"/>
      <c r="E139" s="276"/>
    </row>
    <row r="140" spans="1:5" ht="15">
      <c r="A140" s="129"/>
      <c r="B140" s="274"/>
      <c r="C140" s="98"/>
      <c r="D140" s="98"/>
      <c r="E140" s="276"/>
    </row>
    <row r="141" spans="1:5" ht="15">
      <c r="A141" s="129"/>
      <c r="B141" s="274"/>
      <c r="C141" s="98"/>
      <c r="D141" s="98"/>
      <c r="E141" s="276"/>
    </row>
    <row r="142" spans="1:5" ht="15">
      <c r="A142" s="129"/>
      <c r="B142" s="274"/>
      <c r="C142" s="98"/>
      <c r="D142" s="98"/>
      <c r="E142" s="276"/>
    </row>
    <row r="143" spans="1:5" ht="15">
      <c r="A143" s="129"/>
      <c r="B143" s="274"/>
      <c r="C143" s="98"/>
      <c r="D143" s="98"/>
      <c r="E143" s="276"/>
    </row>
    <row r="144" spans="1:5" ht="15">
      <c r="A144" s="129"/>
      <c r="B144" s="274"/>
      <c r="C144" s="98"/>
      <c r="D144" s="98"/>
      <c r="E144" s="276"/>
    </row>
    <row r="145" spans="1:5" ht="15">
      <c r="A145" s="129"/>
      <c r="B145" s="274"/>
      <c r="C145" s="98"/>
      <c r="D145" s="98"/>
      <c r="E145" s="276"/>
    </row>
    <row r="146" spans="1:5" ht="15">
      <c r="A146" s="129"/>
      <c r="B146" s="274"/>
      <c r="C146" s="98"/>
      <c r="D146" s="98"/>
      <c r="E146" s="276"/>
    </row>
    <row r="147" spans="1:5" ht="15">
      <c r="A147" s="129"/>
      <c r="B147" s="274"/>
      <c r="C147" s="98"/>
      <c r="D147" s="98"/>
      <c r="E147" s="276"/>
    </row>
    <row r="148" spans="1:5" ht="15">
      <c r="A148" s="129"/>
      <c r="B148" s="274"/>
      <c r="C148" s="98"/>
      <c r="D148" s="98"/>
      <c r="E148" s="276"/>
    </row>
    <row r="149" spans="1:5" ht="15">
      <c r="A149" s="129"/>
      <c r="B149" s="274"/>
      <c r="C149" s="98"/>
      <c r="D149" s="98"/>
      <c r="E149" s="276"/>
    </row>
    <row r="150" spans="1:5" ht="15">
      <c r="A150" s="129"/>
      <c r="B150" s="274"/>
      <c r="C150" s="98"/>
      <c r="D150" s="98"/>
      <c r="E150" s="276"/>
    </row>
    <row r="151" spans="1:5" ht="15">
      <c r="A151" s="129"/>
      <c r="B151" s="274"/>
      <c r="C151" s="98"/>
      <c r="D151" s="98"/>
      <c r="E151" s="276"/>
    </row>
    <row r="152" spans="1:5" ht="15">
      <c r="A152" s="129"/>
      <c r="B152" s="274"/>
      <c r="C152" s="98"/>
      <c r="D152" s="98"/>
      <c r="E152" s="276"/>
    </row>
    <row r="153" spans="1:5" ht="15">
      <c r="A153" s="129"/>
      <c r="B153" s="274"/>
      <c r="C153" s="98"/>
      <c r="D153" s="98"/>
      <c r="E153" s="276"/>
    </row>
    <row r="154" spans="1:5" ht="15">
      <c r="A154" s="129"/>
      <c r="B154" s="274"/>
      <c r="C154" s="98"/>
      <c r="D154" s="98"/>
      <c r="E154" s="276"/>
    </row>
    <row r="155" spans="1:5" ht="15">
      <c r="A155" s="129"/>
      <c r="B155" s="274"/>
      <c r="C155" s="98"/>
      <c r="D155" s="98"/>
      <c r="E155" s="276"/>
    </row>
    <row r="156" spans="1:5" ht="15">
      <c r="A156" s="129"/>
      <c r="B156" s="274"/>
      <c r="C156" s="98"/>
      <c r="D156" s="98"/>
      <c r="E156" s="276"/>
    </row>
    <row r="157" spans="1:5" ht="15">
      <c r="A157" s="129"/>
      <c r="B157" s="274"/>
      <c r="C157" s="98"/>
      <c r="D157" s="98"/>
      <c r="E157" s="276"/>
    </row>
    <row r="158" spans="1:5" ht="15">
      <c r="A158" s="129"/>
      <c r="B158" s="274"/>
      <c r="C158" s="98"/>
      <c r="D158" s="98"/>
      <c r="E158" s="276"/>
    </row>
    <row r="159" spans="1:5" ht="15">
      <c r="A159" s="129"/>
      <c r="B159" s="274"/>
      <c r="C159" s="98"/>
      <c r="D159" s="98"/>
      <c r="E159" s="276"/>
    </row>
    <row r="160" spans="1:5" ht="15">
      <c r="A160" s="129"/>
      <c r="B160" s="274"/>
      <c r="C160" s="98"/>
      <c r="D160" s="98"/>
      <c r="E160" s="276"/>
    </row>
    <row r="161" spans="1:5" ht="15">
      <c r="A161" s="129"/>
      <c r="B161" s="274"/>
      <c r="C161" s="98"/>
      <c r="D161" s="98"/>
      <c r="E161" s="276"/>
    </row>
    <row r="162" spans="1:5" ht="15">
      <c r="A162" s="129"/>
      <c r="B162" s="274"/>
      <c r="C162" s="98"/>
      <c r="D162" s="98"/>
      <c r="E162" s="276"/>
    </row>
    <row r="163" spans="1:5" ht="15">
      <c r="A163" s="129"/>
      <c r="B163" s="274"/>
      <c r="C163" s="98"/>
      <c r="D163" s="98"/>
      <c r="E163" s="276"/>
    </row>
    <row r="164" spans="1:5" ht="15">
      <c r="A164" s="129"/>
      <c r="B164" s="274"/>
      <c r="C164" s="98"/>
      <c r="D164" s="98"/>
      <c r="E164" s="276"/>
    </row>
    <row r="165" spans="1:5" ht="15">
      <c r="A165" s="129"/>
      <c r="B165" s="274"/>
      <c r="C165" s="98"/>
      <c r="D165" s="98"/>
      <c r="E165" s="276"/>
    </row>
    <row r="166" spans="1:5" ht="15">
      <c r="A166" s="129"/>
      <c r="B166" s="274"/>
      <c r="C166" s="98"/>
      <c r="D166" s="98"/>
      <c r="E166" s="276"/>
    </row>
    <row r="167" spans="1:5" ht="15">
      <c r="A167" s="129"/>
      <c r="B167" s="274"/>
      <c r="C167" s="98"/>
      <c r="D167" s="98"/>
      <c r="E167" s="276"/>
    </row>
    <row r="168" spans="1:5" ht="15">
      <c r="A168" s="129"/>
      <c r="B168" s="274"/>
      <c r="C168" s="98"/>
      <c r="D168" s="98"/>
      <c r="E168" s="276"/>
    </row>
    <row r="169" spans="1:5" ht="15">
      <c r="A169" s="129"/>
      <c r="B169" s="274"/>
      <c r="C169" s="98"/>
      <c r="D169" s="98"/>
      <c r="E169" s="276"/>
    </row>
    <row r="170" spans="1:5" ht="15">
      <c r="A170" s="129"/>
      <c r="B170" s="274"/>
      <c r="C170" s="98"/>
      <c r="D170" s="98"/>
      <c r="E170" s="276"/>
    </row>
    <row r="171" spans="1:5" ht="15">
      <c r="A171" s="129"/>
      <c r="B171" s="274"/>
      <c r="C171" s="98"/>
      <c r="D171" s="98"/>
      <c r="E171" s="276"/>
    </row>
    <row r="172" spans="1:5" ht="15">
      <c r="A172" s="129"/>
      <c r="B172" s="274"/>
      <c r="C172" s="98"/>
      <c r="D172" s="98"/>
      <c r="E172" s="276"/>
    </row>
    <row r="173" spans="1:5" ht="15">
      <c r="A173" s="129"/>
      <c r="B173" s="274"/>
      <c r="C173" s="98"/>
      <c r="D173" s="98"/>
      <c r="E173" s="276"/>
    </row>
    <row r="174" spans="1:5" ht="15">
      <c r="A174" s="129"/>
      <c r="B174" s="274"/>
      <c r="C174" s="98"/>
      <c r="D174" s="98"/>
      <c r="E174" s="276"/>
    </row>
    <row r="175" spans="1:5" ht="15">
      <c r="A175" s="129"/>
      <c r="B175" s="274"/>
      <c r="C175" s="98"/>
      <c r="D175" s="98"/>
      <c r="E175" s="276"/>
    </row>
    <row r="176" spans="1:5" ht="15">
      <c r="A176" s="129"/>
      <c r="B176" s="274"/>
      <c r="C176" s="98"/>
      <c r="D176" s="98"/>
      <c r="E176" s="276"/>
    </row>
    <row r="177" spans="1:5" ht="15">
      <c r="A177" s="129"/>
      <c r="B177" s="274"/>
      <c r="C177" s="98"/>
      <c r="D177" s="98"/>
      <c r="E177" s="276"/>
    </row>
    <row r="178" spans="1:5" ht="15">
      <c r="A178" s="129"/>
      <c r="B178" s="274"/>
      <c r="C178" s="98"/>
      <c r="D178" s="98"/>
      <c r="E178" s="276"/>
    </row>
    <row r="179" spans="1:5" ht="15">
      <c r="A179" s="129"/>
      <c r="B179" s="274"/>
      <c r="C179" s="98"/>
      <c r="D179" s="98"/>
      <c r="E179" s="276"/>
    </row>
    <row r="180" spans="1:5" ht="15">
      <c r="A180" s="129"/>
      <c r="B180" s="274"/>
      <c r="C180" s="98"/>
      <c r="D180" s="98"/>
      <c r="E180" s="276"/>
    </row>
    <row r="181" spans="1:5" ht="15">
      <c r="A181" s="129"/>
      <c r="B181" s="274"/>
      <c r="C181" s="98"/>
      <c r="D181" s="98"/>
      <c r="E181" s="276"/>
    </row>
    <row r="182" spans="1:5" ht="15">
      <c r="A182" s="129"/>
      <c r="B182" s="274"/>
      <c r="C182" s="98"/>
      <c r="D182" s="98"/>
      <c r="E182" s="276"/>
    </row>
    <row r="183" spans="1:5" ht="15">
      <c r="A183" s="129"/>
      <c r="B183" s="274"/>
      <c r="C183" s="98"/>
      <c r="D183" s="98"/>
      <c r="E183" s="276"/>
    </row>
    <row r="184" spans="1:5" ht="15">
      <c r="A184" s="129"/>
      <c r="B184" s="274"/>
      <c r="C184" s="98"/>
      <c r="D184" s="98"/>
      <c r="E184" s="276"/>
    </row>
    <row r="185" spans="1:5" ht="15">
      <c r="A185" s="129"/>
      <c r="B185" s="274"/>
      <c r="C185" s="98"/>
      <c r="D185" s="98"/>
      <c r="E185" s="276"/>
    </row>
    <row r="186" spans="1:5" ht="15">
      <c r="A186" s="129"/>
      <c r="B186" s="274"/>
      <c r="C186" s="98"/>
      <c r="D186" s="98"/>
      <c r="E186" s="276"/>
    </row>
    <row r="187" spans="1:5" ht="15">
      <c r="A187" s="129"/>
      <c r="B187" s="274"/>
      <c r="C187" s="98"/>
      <c r="D187" s="98"/>
      <c r="E187" s="276"/>
    </row>
    <row r="188" spans="1:5" ht="15">
      <c r="A188" s="129"/>
      <c r="B188" s="274"/>
      <c r="C188" s="98"/>
      <c r="D188" s="98"/>
      <c r="E188" s="276"/>
    </row>
    <row r="189" spans="1:5" ht="15">
      <c r="A189" s="129"/>
      <c r="B189" s="274"/>
      <c r="C189" s="98"/>
      <c r="D189" s="98"/>
      <c r="E189" s="276"/>
    </row>
    <row r="190" spans="1:5" ht="15">
      <c r="A190" s="129"/>
      <c r="B190" s="274"/>
      <c r="C190" s="98"/>
      <c r="D190" s="98"/>
      <c r="E190" s="276"/>
    </row>
    <row r="191" spans="1:5" ht="15">
      <c r="A191" s="129"/>
      <c r="B191" s="274"/>
      <c r="C191" s="98"/>
      <c r="D191" s="98"/>
      <c r="E191" s="276"/>
    </row>
    <row r="192" spans="1:5" ht="15">
      <c r="A192" s="129"/>
      <c r="B192" s="274"/>
      <c r="C192" s="98"/>
      <c r="D192" s="98"/>
      <c r="E192" s="276"/>
    </row>
    <row r="193" spans="1:5" ht="15">
      <c r="A193" s="129"/>
      <c r="B193" s="274"/>
      <c r="C193" s="98"/>
      <c r="D193" s="98"/>
      <c r="E193" s="276"/>
    </row>
    <row r="194" spans="1:5" ht="15">
      <c r="A194" s="129"/>
      <c r="B194" s="274"/>
      <c r="C194" s="98"/>
      <c r="D194" s="98"/>
      <c r="E194" s="276"/>
    </row>
    <row r="195" spans="1:5" ht="15">
      <c r="A195" s="129"/>
      <c r="B195" s="274"/>
      <c r="C195" s="98"/>
      <c r="D195" s="98"/>
      <c r="E195" s="276"/>
    </row>
    <row r="196" spans="1:5" ht="15">
      <c r="A196" s="129"/>
      <c r="B196" s="274"/>
      <c r="C196" s="98"/>
      <c r="D196" s="98"/>
      <c r="E196" s="276"/>
    </row>
    <row r="197" spans="1:5" ht="15">
      <c r="A197" s="129"/>
      <c r="B197" s="274"/>
      <c r="C197" s="98"/>
      <c r="D197" s="98"/>
      <c r="E197" s="276"/>
    </row>
    <row r="198" spans="1:5" ht="15">
      <c r="A198" s="129"/>
      <c r="B198" s="274"/>
      <c r="C198" s="98"/>
      <c r="D198" s="98"/>
      <c r="E198" s="276"/>
    </row>
    <row r="199" spans="1:5" ht="15">
      <c r="A199" s="129"/>
      <c r="B199" s="274"/>
      <c r="C199" s="98"/>
      <c r="D199" s="98"/>
      <c r="E199" s="276"/>
    </row>
    <row r="200" spans="1:5" ht="15">
      <c r="A200" s="129"/>
      <c r="B200" s="274"/>
      <c r="C200" s="98"/>
      <c r="D200" s="98"/>
      <c r="E200" s="276"/>
    </row>
    <row r="201" spans="1:5" ht="15">
      <c r="A201" s="129"/>
      <c r="B201" s="274"/>
      <c r="C201" s="98"/>
      <c r="D201" s="98"/>
      <c r="E201" s="276"/>
    </row>
    <row r="202" spans="1:5" ht="15">
      <c r="A202" s="129"/>
      <c r="B202" s="274"/>
      <c r="C202" s="98"/>
      <c r="D202" s="98"/>
      <c r="E202" s="276"/>
    </row>
    <row r="203" spans="1:5" ht="15">
      <c r="A203" s="129"/>
      <c r="B203" s="274"/>
      <c r="C203" s="98"/>
      <c r="D203" s="98"/>
      <c r="E203" s="276"/>
    </row>
    <row r="204" spans="1:5" ht="15">
      <c r="A204" s="129"/>
      <c r="B204" s="274"/>
      <c r="C204" s="98"/>
      <c r="D204" s="98"/>
      <c r="E204" s="276"/>
    </row>
    <row r="205" spans="1:5" ht="15">
      <c r="A205" s="129"/>
      <c r="B205" s="274"/>
      <c r="C205" s="98"/>
      <c r="D205" s="98"/>
      <c r="E205" s="276"/>
    </row>
    <row r="206" spans="1:5" ht="15">
      <c r="A206" s="129"/>
      <c r="B206" s="274"/>
      <c r="C206" s="98"/>
      <c r="D206" s="98"/>
      <c r="E206" s="276"/>
    </row>
    <row r="207" spans="1:5" ht="15">
      <c r="A207" s="129"/>
      <c r="B207" s="274"/>
      <c r="C207" s="98"/>
      <c r="D207" s="98"/>
      <c r="E207" s="276"/>
    </row>
    <row r="208" spans="1:5" ht="15">
      <c r="A208" s="129"/>
      <c r="B208" s="274"/>
      <c r="C208" s="98"/>
      <c r="D208" s="98"/>
      <c r="E208" s="276"/>
    </row>
    <row r="209" spans="1:5" ht="15">
      <c r="A209" s="129"/>
      <c r="B209" s="274"/>
      <c r="C209" s="98"/>
      <c r="D209" s="98"/>
      <c r="E209" s="276"/>
    </row>
    <row r="210" spans="1:5" ht="15">
      <c r="A210" s="129"/>
      <c r="B210" s="274"/>
      <c r="C210" s="98"/>
      <c r="D210" s="98"/>
      <c r="E210" s="276"/>
    </row>
    <row r="211" spans="1:5" ht="15">
      <c r="A211" s="129"/>
      <c r="B211" s="274"/>
      <c r="C211" s="98"/>
      <c r="D211" s="98"/>
      <c r="E211" s="276"/>
    </row>
    <row r="212" spans="1:5" ht="15">
      <c r="A212" s="129"/>
      <c r="B212" s="274"/>
      <c r="C212" s="98"/>
      <c r="D212" s="98"/>
      <c r="E212" s="276"/>
    </row>
    <row r="213" spans="1:5" ht="15">
      <c r="A213" s="129"/>
      <c r="B213" s="274"/>
      <c r="C213" s="98"/>
      <c r="D213" s="98"/>
      <c r="E213" s="276"/>
    </row>
    <row r="214" spans="1:5" ht="15">
      <c r="A214" s="129"/>
      <c r="B214" s="274"/>
      <c r="C214" s="98"/>
      <c r="D214" s="98"/>
      <c r="E214" s="276"/>
    </row>
    <row r="215" spans="1:5" ht="15">
      <c r="A215" s="129"/>
      <c r="B215" s="274"/>
      <c r="C215" s="98"/>
      <c r="D215" s="98"/>
      <c r="E215" s="276"/>
    </row>
    <row r="216" spans="1:5" ht="15">
      <c r="A216" s="129"/>
      <c r="B216" s="274"/>
      <c r="C216" s="98"/>
      <c r="D216" s="98"/>
      <c r="E216" s="276"/>
    </row>
    <row r="217" spans="1:5" ht="15">
      <c r="A217" s="129"/>
      <c r="B217" s="274"/>
      <c r="C217" s="98"/>
      <c r="D217" s="98"/>
      <c r="E217" s="276"/>
    </row>
    <row r="218" spans="1:5" ht="15">
      <c r="A218" s="129"/>
      <c r="B218" s="274"/>
      <c r="C218" s="98"/>
      <c r="D218" s="98"/>
      <c r="E218" s="276"/>
    </row>
    <row r="219" spans="1:5" ht="15">
      <c r="A219" s="129"/>
      <c r="B219" s="274"/>
      <c r="C219" s="98"/>
      <c r="D219" s="98"/>
      <c r="E219" s="276"/>
    </row>
    <row r="220" spans="1:5" ht="15">
      <c r="A220" s="129"/>
      <c r="B220" s="274"/>
      <c r="C220" s="98"/>
      <c r="D220" s="98"/>
      <c r="E220" s="276"/>
    </row>
    <row r="221" spans="1:5" ht="15">
      <c r="A221" s="129"/>
      <c r="B221" s="274"/>
      <c r="C221" s="98"/>
      <c r="D221" s="98"/>
      <c r="E221" s="276"/>
    </row>
    <row r="222" spans="1:5" ht="15">
      <c r="A222" s="129"/>
      <c r="B222" s="274"/>
      <c r="C222" s="98"/>
      <c r="D222" s="98"/>
      <c r="E222" s="276"/>
    </row>
    <row r="223" spans="1:5" ht="15">
      <c r="A223" s="129"/>
      <c r="B223" s="274"/>
      <c r="C223" s="98"/>
      <c r="D223" s="98"/>
      <c r="E223" s="276"/>
    </row>
    <row r="224" spans="1:5" ht="15">
      <c r="A224" s="129"/>
      <c r="B224" s="274"/>
      <c r="C224" s="98"/>
      <c r="D224" s="98"/>
      <c r="E224" s="276"/>
    </row>
    <row r="225" spans="1:5" ht="15">
      <c r="A225" s="129"/>
      <c r="B225" s="274"/>
      <c r="C225" s="98"/>
      <c r="D225" s="98"/>
      <c r="E225" s="276"/>
    </row>
    <row r="226" spans="1:5" ht="15">
      <c r="A226" s="129"/>
      <c r="B226" s="274"/>
      <c r="C226" s="98"/>
      <c r="D226" s="98"/>
      <c r="E226" s="276"/>
    </row>
    <row r="227" spans="1:5" ht="15">
      <c r="A227" s="129"/>
      <c r="B227" s="274"/>
      <c r="C227" s="98"/>
      <c r="D227" s="98"/>
      <c r="E227" s="276"/>
    </row>
    <row r="228" spans="1:5" ht="15">
      <c r="A228" s="129"/>
      <c r="B228" s="274"/>
      <c r="C228" s="98"/>
      <c r="D228" s="98"/>
      <c r="E228" s="276"/>
    </row>
    <row r="229" spans="1:5" ht="15">
      <c r="A229" s="129"/>
      <c r="B229" s="274"/>
      <c r="C229" s="98"/>
      <c r="D229" s="98"/>
      <c r="E229" s="276"/>
    </row>
    <row r="230" spans="1:5" ht="15">
      <c r="A230" s="129"/>
      <c r="B230" s="274"/>
      <c r="C230" s="98"/>
      <c r="D230" s="98"/>
      <c r="E230" s="276"/>
    </row>
    <row r="231" spans="1:5" ht="15">
      <c r="A231" s="129"/>
      <c r="B231" s="274"/>
      <c r="C231" s="98"/>
      <c r="D231" s="98"/>
      <c r="E231" s="276"/>
    </row>
    <row r="232" spans="1:5" ht="15">
      <c r="A232" s="129"/>
      <c r="B232" s="274"/>
      <c r="C232" s="98"/>
      <c r="D232" s="98"/>
      <c r="E232" s="276"/>
    </row>
    <row r="233" spans="1:5" ht="15">
      <c r="A233" s="129"/>
      <c r="B233" s="274"/>
      <c r="C233" s="98"/>
      <c r="D233" s="98"/>
      <c r="E233" s="276"/>
    </row>
    <row r="234" spans="1:5" ht="15">
      <c r="A234" s="129"/>
      <c r="B234" s="274"/>
      <c r="C234" s="98"/>
      <c r="D234" s="98"/>
      <c r="E234" s="276"/>
    </row>
    <row r="235" spans="1:5" ht="15">
      <c r="A235" s="129"/>
      <c r="B235" s="274"/>
      <c r="C235" s="98"/>
      <c r="D235" s="98"/>
      <c r="E235" s="276"/>
    </row>
    <row r="236" spans="1:5" ht="15">
      <c r="A236" s="129"/>
      <c r="B236" s="274"/>
      <c r="C236" s="98"/>
      <c r="D236" s="98"/>
      <c r="E236" s="276"/>
    </row>
    <row r="237" spans="1:5" ht="15">
      <c r="A237" s="129"/>
      <c r="B237" s="274"/>
      <c r="C237" s="98"/>
      <c r="D237" s="98"/>
      <c r="E237" s="276"/>
    </row>
    <row r="238" spans="1:5" ht="15">
      <c r="A238" s="129"/>
      <c r="B238" s="274"/>
      <c r="C238" s="98"/>
      <c r="D238" s="98"/>
      <c r="E238" s="276"/>
    </row>
    <row r="239" spans="1:5" ht="15">
      <c r="A239" s="129"/>
      <c r="B239" s="274"/>
      <c r="C239" s="98"/>
      <c r="D239" s="98"/>
      <c r="E239" s="276"/>
    </row>
    <row r="240" spans="1:5" ht="15">
      <c r="A240" s="129"/>
      <c r="B240" s="274"/>
      <c r="C240" s="98"/>
      <c r="D240" s="98"/>
      <c r="E240" s="276"/>
    </row>
    <row r="241" spans="1:5" ht="15">
      <c r="A241" s="129"/>
      <c r="B241" s="274"/>
      <c r="C241" s="98"/>
      <c r="D241" s="98"/>
      <c r="E241" s="276"/>
    </row>
    <row r="242" spans="1:5" ht="15">
      <c r="A242" s="129"/>
      <c r="B242" s="274"/>
      <c r="C242" s="98"/>
      <c r="D242" s="98"/>
      <c r="E242" s="276"/>
    </row>
    <row r="243" spans="1:5" ht="15">
      <c r="A243" s="129"/>
      <c r="B243" s="274"/>
      <c r="C243" s="98"/>
      <c r="D243" s="98"/>
      <c r="E243" s="276"/>
    </row>
    <row r="244" spans="1:5" ht="15">
      <c r="A244" s="129"/>
      <c r="B244" s="274"/>
      <c r="C244" s="98"/>
      <c r="D244" s="98"/>
      <c r="E244" s="276"/>
    </row>
    <row r="245" spans="1:5" ht="15">
      <c r="A245" s="129"/>
      <c r="B245" s="274"/>
      <c r="C245" s="98"/>
      <c r="D245" s="98"/>
      <c r="E245" s="276"/>
    </row>
    <row r="246" spans="1:5" ht="15">
      <c r="A246" s="129"/>
      <c r="B246" s="274"/>
      <c r="C246" s="98"/>
      <c r="D246" s="98"/>
      <c r="E246" s="276"/>
    </row>
    <row r="247" spans="1:5" ht="15">
      <c r="A247" s="129"/>
      <c r="B247" s="274"/>
      <c r="C247" s="98"/>
      <c r="D247" s="98"/>
      <c r="E247" s="276"/>
    </row>
    <row r="248" spans="1:5" ht="15">
      <c r="A248" s="129"/>
      <c r="B248" s="274"/>
      <c r="C248" s="98"/>
      <c r="D248" s="98"/>
      <c r="E248" s="276"/>
    </row>
    <row r="249" spans="1:5" ht="15">
      <c r="A249" s="129"/>
      <c r="B249" s="274"/>
      <c r="C249" s="98"/>
      <c r="D249" s="98"/>
      <c r="E249" s="276"/>
    </row>
    <row r="250" spans="1:5" ht="15">
      <c r="A250" s="129"/>
      <c r="B250" s="274"/>
      <c r="C250" s="98"/>
      <c r="D250" s="98"/>
      <c r="E250" s="276"/>
    </row>
    <row r="251" spans="1:5" ht="15">
      <c r="A251" s="129"/>
      <c r="B251" s="274"/>
      <c r="C251" s="98"/>
      <c r="D251" s="98"/>
      <c r="E251" s="276"/>
    </row>
    <row r="252" spans="1:5" ht="15">
      <c r="A252" s="129"/>
      <c r="B252" s="274"/>
      <c r="C252" s="98"/>
      <c r="D252" s="98"/>
      <c r="E252" s="276"/>
    </row>
    <row r="253" spans="1:5" ht="15">
      <c r="A253" s="129"/>
      <c r="B253" s="274"/>
      <c r="C253" s="98"/>
      <c r="D253" s="98"/>
      <c r="E253" s="276"/>
    </row>
    <row r="254" spans="1:5" ht="15">
      <c r="A254" s="129"/>
      <c r="B254" s="274"/>
      <c r="C254" s="98"/>
      <c r="D254" s="98"/>
      <c r="E254" s="276"/>
    </row>
    <row r="255" spans="1:5" ht="15">
      <c r="A255" s="129"/>
      <c r="B255" s="274"/>
      <c r="C255" s="98"/>
      <c r="D255" s="98"/>
      <c r="E255" s="276"/>
    </row>
    <row r="256" spans="1:5" ht="15">
      <c r="A256" s="129"/>
      <c r="B256" s="274"/>
      <c r="C256" s="98"/>
      <c r="D256" s="98"/>
      <c r="E256" s="276"/>
    </row>
    <row r="257" spans="1:5" ht="15">
      <c r="A257" s="129"/>
      <c r="B257" s="274"/>
      <c r="C257" s="98"/>
      <c r="D257" s="98"/>
      <c r="E257" s="276"/>
    </row>
    <row r="258" spans="1:5" ht="15">
      <c r="A258" s="129"/>
      <c r="B258" s="274"/>
      <c r="C258" s="98"/>
      <c r="D258" s="98"/>
      <c r="E258" s="276"/>
    </row>
    <row r="259" spans="1:5" ht="15">
      <c r="A259" s="129"/>
      <c r="B259" s="274"/>
      <c r="C259" s="98"/>
      <c r="D259" s="98"/>
      <c r="E259" s="276"/>
    </row>
    <row r="260" spans="1:5" ht="15">
      <c r="A260" s="129"/>
      <c r="B260" s="274"/>
      <c r="C260" s="98"/>
      <c r="D260" s="98"/>
      <c r="E260" s="276"/>
    </row>
    <row r="261" spans="1:5" ht="15">
      <c r="A261" s="129"/>
      <c r="B261" s="274"/>
      <c r="C261" s="98"/>
      <c r="D261" s="98"/>
      <c r="E261" s="276"/>
    </row>
    <row r="262" spans="1:5" ht="15">
      <c r="A262" s="129"/>
      <c r="B262" s="274"/>
      <c r="C262" s="98"/>
      <c r="D262" s="98"/>
      <c r="E262" s="276"/>
    </row>
    <row r="263" spans="1:5" ht="15">
      <c r="A263" s="129"/>
      <c r="B263" s="274"/>
      <c r="C263" s="98"/>
      <c r="D263" s="98"/>
      <c r="E263" s="276"/>
    </row>
    <row r="264" spans="1:5" ht="15">
      <c r="A264" s="129"/>
      <c r="B264" s="274"/>
      <c r="C264" s="98"/>
      <c r="D264" s="98"/>
      <c r="E264" s="276"/>
    </row>
    <row r="265" spans="1:5" ht="15">
      <c r="A265" s="129"/>
      <c r="B265" s="274"/>
      <c r="C265" s="98"/>
      <c r="D265" s="98"/>
      <c r="E265" s="276"/>
    </row>
    <row r="266" spans="1:5" ht="15">
      <c r="A266" s="129"/>
      <c r="B266" s="274"/>
      <c r="C266" s="98"/>
      <c r="D266" s="98"/>
      <c r="E266" s="276"/>
    </row>
    <row r="267" spans="1:5" ht="15">
      <c r="A267" s="129"/>
      <c r="B267" s="274"/>
      <c r="C267" s="98"/>
      <c r="D267" s="98"/>
      <c r="E267" s="276"/>
    </row>
    <row r="268" spans="1:5" ht="15">
      <c r="A268" s="129"/>
      <c r="B268" s="274"/>
      <c r="C268" s="98"/>
      <c r="D268" s="98"/>
      <c r="E268" s="276"/>
    </row>
    <row r="269" spans="1:5" ht="15">
      <c r="A269" s="129"/>
      <c r="B269" s="274"/>
      <c r="C269" s="98"/>
      <c r="D269" s="98"/>
      <c r="E269" s="276"/>
    </row>
    <row r="270" spans="1:5" ht="15">
      <c r="A270" s="129"/>
      <c r="B270" s="274"/>
      <c r="C270" s="98"/>
      <c r="D270" s="98"/>
      <c r="E270" s="276"/>
    </row>
    <row r="271" spans="1:5" ht="15">
      <c r="A271" s="129"/>
      <c r="B271" s="274"/>
      <c r="C271" s="98"/>
      <c r="D271" s="98"/>
      <c r="E271" s="276"/>
    </row>
    <row r="272" spans="1:5" ht="15">
      <c r="A272" s="129"/>
      <c r="B272" s="274"/>
      <c r="C272" s="98"/>
      <c r="D272" s="98"/>
      <c r="E272" s="276"/>
    </row>
    <row r="273" spans="1:5" ht="15">
      <c r="A273" s="129"/>
      <c r="B273" s="274"/>
      <c r="C273" s="98"/>
      <c r="D273" s="98"/>
      <c r="E273" s="276"/>
    </row>
    <row r="274" spans="1:5" ht="15">
      <c r="A274" s="129"/>
      <c r="B274" s="274"/>
      <c r="C274" s="98"/>
      <c r="D274" s="98"/>
      <c r="E274" s="276"/>
    </row>
    <row r="275" spans="1:5" ht="15">
      <c r="A275" s="129"/>
      <c r="B275" s="274"/>
      <c r="C275" s="98"/>
      <c r="D275" s="98"/>
      <c r="E275" s="276"/>
    </row>
    <row r="276" spans="1:5" ht="15">
      <c r="A276" s="129"/>
      <c r="B276" s="274"/>
      <c r="C276" s="98"/>
      <c r="D276" s="98"/>
      <c r="E276" s="276"/>
    </row>
    <row r="277" spans="1:5" ht="15">
      <c r="A277" s="129"/>
      <c r="B277" s="274"/>
      <c r="C277" s="98"/>
      <c r="D277" s="98"/>
      <c r="E277" s="276"/>
    </row>
    <row r="278" spans="1:5" ht="15">
      <c r="A278" s="129"/>
      <c r="B278" s="274"/>
      <c r="C278" s="98"/>
      <c r="D278" s="98"/>
      <c r="E278" s="276"/>
    </row>
    <row r="279" spans="1:5" ht="15">
      <c r="A279" s="129"/>
      <c r="B279" s="274"/>
      <c r="C279" s="98"/>
      <c r="D279" s="98"/>
      <c r="E279" s="276"/>
    </row>
    <row r="280" spans="1:5" ht="15">
      <c r="A280" s="129"/>
      <c r="B280" s="274"/>
      <c r="C280" s="98"/>
      <c r="D280" s="98"/>
      <c r="E280" s="276"/>
    </row>
    <row r="281" spans="1:5" ht="15">
      <c r="A281" s="129"/>
      <c r="B281" s="274"/>
      <c r="C281" s="98"/>
      <c r="D281" s="98"/>
      <c r="E281" s="276"/>
    </row>
    <row r="282" spans="1:5" ht="15">
      <c r="A282" s="129"/>
      <c r="B282" s="274"/>
      <c r="C282" s="98"/>
      <c r="D282" s="98"/>
      <c r="E282" s="276"/>
    </row>
    <row r="283" spans="1:5" ht="15">
      <c r="A283" s="129"/>
      <c r="B283" s="274"/>
      <c r="C283" s="98"/>
      <c r="D283" s="98"/>
      <c r="E283" s="276"/>
    </row>
    <row r="284" spans="1:5" ht="15">
      <c r="A284" s="129"/>
      <c r="B284" s="274"/>
      <c r="C284" s="98"/>
      <c r="D284" s="98"/>
      <c r="E284" s="276"/>
    </row>
    <row r="285" spans="1:5" ht="15">
      <c r="A285" s="129"/>
      <c r="B285" s="274"/>
      <c r="C285" s="98"/>
      <c r="D285" s="98"/>
      <c r="E285" s="276"/>
    </row>
    <row r="286" spans="1:5" ht="15">
      <c r="A286" s="129"/>
      <c r="B286" s="274"/>
      <c r="C286" s="98"/>
      <c r="D286" s="98"/>
      <c r="E286" s="276"/>
    </row>
    <row r="287" spans="1:5" ht="15">
      <c r="A287" s="129"/>
      <c r="B287" s="274"/>
      <c r="C287" s="98"/>
      <c r="D287" s="98"/>
      <c r="E287" s="276"/>
    </row>
    <row r="288" spans="1:5" ht="15">
      <c r="A288" s="129"/>
      <c r="B288" s="274"/>
      <c r="C288" s="98"/>
      <c r="D288" s="98"/>
      <c r="E288" s="276"/>
    </row>
    <row r="289" spans="1:5" ht="15">
      <c r="A289" s="129"/>
      <c r="B289" s="274"/>
      <c r="C289" s="98"/>
      <c r="D289" s="98"/>
      <c r="E289" s="276"/>
    </row>
    <row r="290" spans="1:5" ht="15">
      <c r="A290" s="129"/>
      <c r="B290" s="274"/>
      <c r="C290" s="98"/>
      <c r="D290" s="98"/>
      <c r="E290" s="276"/>
    </row>
    <row r="291" spans="1:5" ht="15">
      <c r="A291" s="129"/>
      <c r="B291" s="274"/>
      <c r="C291" s="98"/>
      <c r="D291" s="98"/>
      <c r="E291" s="276"/>
    </row>
    <row r="292" spans="1:5" ht="15">
      <c r="A292" s="129"/>
      <c r="B292" s="274"/>
      <c r="C292" s="98"/>
      <c r="D292" s="98"/>
      <c r="E292" s="276"/>
    </row>
    <row r="293" spans="1:5" ht="15">
      <c r="A293" s="129"/>
      <c r="B293" s="274"/>
      <c r="C293" s="98"/>
      <c r="D293" s="98"/>
      <c r="E293" s="276"/>
    </row>
    <row r="294" spans="1:5" ht="15">
      <c r="A294" s="129"/>
      <c r="B294" s="274"/>
      <c r="C294" s="98"/>
      <c r="D294" s="98"/>
      <c r="E294" s="276"/>
    </row>
    <row r="295" spans="1:5" ht="15">
      <c r="A295" s="129"/>
      <c r="B295" s="274"/>
      <c r="C295" s="98"/>
      <c r="D295" s="98"/>
      <c r="E295" s="276"/>
    </row>
    <row r="296" spans="1:5" ht="15">
      <c r="A296" s="129"/>
      <c r="B296" s="274"/>
      <c r="C296" s="98"/>
      <c r="D296" s="98"/>
      <c r="E296" s="276"/>
    </row>
    <row r="297" spans="1:5" ht="15">
      <c r="A297" s="129"/>
      <c r="B297" s="274"/>
      <c r="C297" s="98"/>
      <c r="D297" s="98"/>
      <c r="E297" s="276"/>
    </row>
    <row r="298" spans="1:5" ht="15">
      <c r="A298" s="129"/>
      <c r="B298" s="274"/>
      <c r="C298" s="98"/>
      <c r="D298" s="98"/>
      <c r="E298" s="276"/>
    </row>
    <row r="299" spans="1:5" ht="15">
      <c r="A299" s="129"/>
      <c r="B299" s="274"/>
      <c r="C299" s="98"/>
      <c r="D299" s="98"/>
      <c r="E299" s="276"/>
    </row>
    <row r="300" spans="1:5" ht="15">
      <c r="A300" s="129"/>
      <c r="B300" s="274"/>
      <c r="C300" s="98"/>
      <c r="D300" s="98"/>
      <c r="E300" s="276"/>
    </row>
    <row r="301" spans="1:5" ht="15">
      <c r="A301" s="129"/>
      <c r="B301" s="274"/>
      <c r="C301" s="98"/>
      <c r="D301" s="98"/>
      <c r="E301" s="276"/>
    </row>
    <row r="302" spans="1:5" ht="15">
      <c r="A302" s="129"/>
      <c r="B302" s="274"/>
      <c r="C302" s="98"/>
      <c r="D302" s="98"/>
      <c r="E302" s="276"/>
    </row>
    <row r="303" spans="1:5" ht="15">
      <c r="A303" s="129"/>
      <c r="B303" s="274"/>
      <c r="C303" s="98"/>
      <c r="D303" s="98"/>
      <c r="E303" s="276"/>
    </row>
    <row r="304" spans="1:5" ht="15">
      <c r="A304" s="129"/>
      <c r="B304" s="274"/>
      <c r="C304" s="98"/>
      <c r="D304" s="98"/>
      <c r="E304" s="276"/>
    </row>
    <row r="305" spans="1:5" ht="15">
      <c r="A305" s="129"/>
      <c r="B305" s="274"/>
      <c r="C305" s="98"/>
      <c r="D305" s="98"/>
      <c r="E305" s="276"/>
    </row>
    <row r="306" spans="1:5" ht="15">
      <c r="A306" s="129"/>
      <c r="B306" s="274"/>
      <c r="C306" s="98"/>
      <c r="D306" s="98"/>
      <c r="E306" s="276"/>
    </row>
    <row r="307" spans="1:5" ht="15">
      <c r="A307" s="129"/>
      <c r="B307" s="274"/>
      <c r="C307" s="98"/>
      <c r="D307" s="98"/>
      <c r="E307" s="276"/>
    </row>
    <row r="308" spans="1:5" ht="15">
      <c r="A308" s="129"/>
      <c r="B308" s="274"/>
      <c r="C308" s="98"/>
      <c r="D308" s="98"/>
      <c r="E308" s="276"/>
    </row>
    <row r="309" spans="1:5" ht="15">
      <c r="A309" s="129"/>
      <c r="B309" s="274"/>
      <c r="C309" s="98"/>
      <c r="D309" s="98"/>
      <c r="E309" s="276"/>
    </row>
    <row r="310" spans="1:5" ht="15">
      <c r="A310" s="129"/>
      <c r="B310" s="274"/>
      <c r="C310" s="98"/>
      <c r="D310" s="98"/>
      <c r="E310" s="276"/>
    </row>
    <row r="311" spans="1:5" ht="15">
      <c r="A311" s="129"/>
      <c r="B311" s="274"/>
      <c r="C311" s="98"/>
      <c r="D311" s="98"/>
      <c r="E311" s="276"/>
    </row>
    <row r="312" spans="1:5" ht="15">
      <c r="A312" s="129"/>
      <c r="B312" s="274"/>
      <c r="C312" s="98"/>
      <c r="D312" s="98"/>
      <c r="E312" s="276"/>
    </row>
    <row r="313" spans="1:5" ht="15">
      <c r="A313" s="129"/>
      <c r="B313" s="274"/>
      <c r="C313" s="98"/>
      <c r="D313" s="98"/>
      <c r="E313" s="276"/>
    </row>
    <row r="314" spans="1:5" ht="15">
      <c r="A314" s="129"/>
      <c r="B314" s="274"/>
      <c r="C314" s="98"/>
      <c r="D314" s="98"/>
      <c r="E314" s="276"/>
    </row>
    <row r="315" spans="1:5" ht="15">
      <c r="A315" s="129"/>
      <c r="B315" s="274"/>
      <c r="C315" s="98"/>
      <c r="D315" s="98"/>
      <c r="E315" s="276"/>
    </row>
    <row r="316" spans="1:5" ht="15">
      <c r="A316" s="129"/>
      <c r="B316" s="274"/>
      <c r="C316" s="98"/>
      <c r="D316" s="98"/>
      <c r="E316" s="276"/>
    </row>
    <row r="317" spans="1:5" ht="15">
      <c r="A317" s="129"/>
      <c r="B317" s="274"/>
      <c r="C317" s="98"/>
      <c r="D317" s="98"/>
      <c r="E317" s="276"/>
    </row>
    <row r="318" spans="1:5" ht="15">
      <c r="A318" s="129"/>
      <c r="B318" s="274"/>
      <c r="C318" s="98"/>
      <c r="D318" s="98"/>
      <c r="E318" s="276"/>
    </row>
    <row r="319" spans="1:5" ht="15">
      <c r="A319" s="129"/>
      <c r="B319" s="274"/>
      <c r="C319" s="98"/>
      <c r="D319" s="98"/>
      <c r="E319" s="276"/>
    </row>
    <row r="320" spans="1:5" ht="15">
      <c r="A320" s="129"/>
      <c r="B320" s="274"/>
      <c r="C320" s="98"/>
      <c r="D320" s="98"/>
      <c r="E320" s="276"/>
    </row>
    <row r="321" spans="1:5" ht="15">
      <c r="A321" s="129"/>
      <c r="B321" s="274"/>
      <c r="C321" s="98"/>
      <c r="D321" s="98"/>
      <c r="E321" s="276"/>
    </row>
    <row r="322" spans="1:5" ht="15">
      <c r="A322" s="129"/>
      <c r="B322" s="274"/>
      <c r="C322" s="98"/>
      <c r="D322" s="98"/>
      <c r="E322" s="276"/>
    </row>
    <row r="323" spans="1:5" ht="15">
      <c r="A323" s="129"/>
      <c r="B323" s="274"/>
      <c r="C323" s="98"/>
      <c r="D323" s="98"/>
      <c r="E323" s="276"/>
    </row>
    <row r="324" spans="1:5" ht="15">
      <c r="A324" s="129"/>
      <c r="B324" s="274"/>
      <c r="C324" s="98"/>
      <c r="D324" s="98"/>
      <c r="E324" s="276"/>
    </row>
    <row r="325" spans="1:5" ht="15">
      <c r="A325" s="129"/>
      <c r="B325" s="274"/>
      <c r="C325" s="98"/>
      <c r="D325" s="98"/>
      <c r="E325" s="276"/>
    </row>
    <row r="326" spans="1:5" ht="15">
      <c r="A326" s="129"/>
      <c r="B326" s="274"/>
      <c r="C326" s="98"/>
      <c r="D326" s="98"/>
      <c r="E326" s="276"/>
    </row>
    <row r="327" spans="1:5" ht="15">
      <c r="A327" s="129"/>
      <c r="B327" s="274"/>
      <c r="C327" s="98"/>
      <c r="D327" s="98"/>
      <c r="E327" s="276"/>
    </row>
    <row r="328" spans="1:5" ht="15">
      <c r="A328" s="129"/>
      <c r="B328" s="274"/>
      <c r="C328" s="98"/>
      <c r="D328" s="98"/>
      <c r="E328" s="276"/>
    </row>
    <row r="329" spans="1:5" ht="15">
      <c r="A329" s="129"/>
      <c r="B329" s="274"/>
      <c r="C329" s="98"/>
      <c r="D329" s="98"/>
      <c r="E329" s="276"/>
    </row>
    <row r="330" spans="1:5" ht="15">
      <c r="A330" s="129"/>
      <c r="B330" s="274"/>
      <c r="C330" s="98"/>
      <c r="D330" s="98"/>
      <c r="E330" s="276"/>
    </row>
    <row r="331" spans="1:5" ht="15">
      <c r="A331" s="129"/>
      <c r="B331" s="274"/>
      <c r="C331" s="98"/>
      <c r="D331" s="98"/>
      <c r="E331" s="276"/>
    </row>
    <row r="332" spans="1:5" ht="15">
      <c r="A332" s="129"/>
      <c r="B332" s="274"/>
      <c r="C332" s="98"/>
      <c r="D332" s="98"/>
      <c r="E332" s="276"/>
    </row>
    <row r="333" spans="1:5" ht="15">
      <c r="A333" s="129"/>
      <c r="B333" s="274"/>
      <c r="C333" s="98"/>
      <c r="D333" s="98"/>
      <c r="E333" s="276"/>
    </row>
    <row r="334" spans="1:5" ht="15">
      <c r="A334" s="129"/>
      <c r="B334" s="274"/>
      <c r="C334" s="98"/>
      <c r="D334" s="98"/>
      <c r="E334" s="276"/>
    </row>
    <row r="335" spans="1:5" ht="15">
      <c r="A335" s="129"/>
      <c r="B335" s="274"/>
      <c r="C335" s="98"/>
      <c r="D335" s="98"/>
      <c r="E335" s="276"/>
    </row>
    <row r="336" spans="1:5" ht="15">
      <c r="A336" s="129"/>
      <c r="B336" s="274"/>
      <c r="C336" s="98"/>
      <c r="D336" s="98"/>
      <c r="E336" s="276"/>
    </row>
    <row r="337" spans="1:5" ht="15">
      <c r="A337" s="129"/>
      <c r="B337" s="274"/>
      <c r="C337" s="98"/>
      <c r="D337" s="98"/>
      <c r="E337" s="276"/>
    </row>
    <row r="338" spans="1:5" ht="15">
      <c r="A338" s="129"/>
      <c r="B338" s="274"/>
      <c r="C338" s="98"/>
      <c r="D338" s="98"/>
      <c r="E338" s="276"/>
    </row>
    <row r="339" spans="1:5" ht="15">
      <c r="A339" s="129"/>
      <c r="B339" s="274"/>
      <c r="C339" s="98"/>
      <c r="D339" s="98"/>
      <c r="E339" s="276"/>
    </row>
    <row r="340" spans="1:5" ht="15">
      <c r="A340" s="129"/>
      <c r="B340" s="274"/>
      <c r="C340" s="98"/>
      <c r="D340" s="98"/>
      <c r="E340" s="276"/>
    </row>
    <row r="341" spans="1:5" ht="15">
      <c r="A341" s="129"/>
      <c r="B341" s="274"/>
      <c r="C341" s="98"/>
      <c r="D341" s="98"/>
      <c r="E341" s="276"/>
    </row>
    <row r="342" spans="1:5" ht="15">
      <c r="A342" s="129"/>
      <c r="B342" s="274"/>
      <c r="C342" s="98"/>
      <c r="D342" s="98"/>
      <c r="E342" s="276"/>
    </row>
    <row r="343" spans="1:5" ht="15">
      <c r="A343" s="129"/>
      <c r="B343" s="274"/>
      <c r="C343" s="98"/>
      <c r="D343" s="98"/>
      <c r="E343" s="276"/>
    </row>
    <row r="344" spans="1:5" ht="15">
      <c r="A344" s="129"/>
      <c r="B344" s="274"/>
      <c r="C344" s="98"/>
      <c r="D344" s="98"/>
      <c r="E344" s="276"/>
    </row>
    <row r="345" spans="1:5" ht="15">
      <c r="A345" s="129"/>
      <c r="B345" s="274"/>
      <c r="C345" s="98"/>
      <c r="D345" s="98"/>
      <c r="E345" s="276"/>
    </row>
    <row r="346" spans="1:5" ht="15">
      <c r="A346" s="129"/>
      <c r="B346" s="274"/>
      <c r="C346" s="98"/>
      <c r="D346" s="98"/>
      <c r="E346" s="276"/>
    </row>
    <row r="347" spans="1:5" ht="15">
      <c r="A347" s="129"/>
      <c r="B347" s="274"/>
      <c r="C347" s="98"/>
      <c r="D347" s="98"/>
      <c r="E347" s="276"/>
    </row>
    <row r="348" spans="1:5" ht="15">
      <c r="A348" s="129"/>
      <c r="B348" s="274"/>
      <c r="C348" s="98"/>
      <c r="D348" s="98"/>
      <c r="E348" s="276"/>
    </row>
    <row r="349" spans="1:5" ht="15">
      <c r="A349" s="129"/>
      <c r="B349" s="274"/>
      <c r="C349" s="98"/>
      <c r="D349" s="98"/>
      <c r="E349" s="276"/>
    </row>
    <row r="350" spans="1:5" ht="15">
      <c r="A350" s="129"/>
      <c r="B350" s="274"/>
      <c r="C350" s="98"/>
      <c r="D350" s="98"/>
      <c r="E350" s="276"/>
    </row>
    <row r="351" spans="1:5" ht="15">
      <c r="A351" s="129"/>
      <c r="B351" s="274"/>
      <c r="C351" s="98"/>
      <c r="D351" s="98"/>
      <c r="E351" s="276"/>
    </row>
    <row r="352" spans="1:5" ht="15">
      <c r="A352" s="129"/>
      <c r="B352" s="274"/>
      <c r="C352" s="98"/>
      <c r="D352" s="98"/>
      <c r="E352" s="276"/>
    </row>
    <row r="353" spans="1:5" ht="15">
      <c r="A353" s="129"/>
      <c r="B353" s="274"/>
      <c r="C353" s="98"/>
      <c r="D353" s="98"/>
      <c r="E353" s="276"/>
    </row>
    <row r="354" spans="1:5" ht="15">
      <c r="A354" s="129"/>
      <c r="B354" s="274"/>
      <c r="C354" s="98"/>
      <c r="D354" s="98"/>
      <c r="E354" s="276"/>
    </row>
    <row r="355" spans="1:5" ht="15">
      <c r="A355" s="129"/>
      <c r="B355" s="274"/>
      <c r="C355" s="98"/>
      <c r="D355" s="98"/>
      <c r="E355" s="276"/>
    </row>
    <row r="356" spans="1:5" ht="15">
      <c r="A356" s="129"/>
      <c r="B356" s="274"/>
      <c r="C356" s="98"/>
      <c r="D356" s="98"/>
      <c r="E356" s="276"/>
    </row>
    <row r="357" spans="1:5" ht="15">
      <c r="A357" s="129"/>
      <c r="B357" s="274"/>
      <c r="C357" s="98"/>
      <c r="D357" s="98"/>
      <c r="E357" s="276"/>
    </row>
    <row r="358" spans="1:5" ht="15">
      <c r="A358" s="129"/>
      <c r="B358" s="274"/>
      <c r="C358" s="98"/>
      <c r="D358" s="98"/>
      <c r="E358" s="276"/>
    </row>
    <row r="359" spans="1:5" ht="15">
      <c r="A359" s="129"/>
      <c r="B359" s="274"/>
      <c r="C359" s="98"/>
      <c r="D359" s="98"/>
      <c r="E359" s="276"/>
    </row>
    <row r="360" spans="1:5" ht="15">
      <c r="A360" s="129"/>
      <c r="B360" s="274"/>
      <c r="C360" s="98"/>
      <c r="D360" s="98"/>
      <c r="E360" s="276"/>
    </row>
    <row r="361" spans="1:5" ht="15">
      <c r="A361" s="129"/>
      <c r="B361" s="274"/>
      <c r="C361" s="98"/>
      <c r="D361" s="98"/>
      <c r="E361" s="276"/>
    </row>
    <row r="362" spans="1:5" ht="15">
      <c r="A362" s="129"/>
      <c r="B362" s="274"/>
      <c r="C362" s="98"/>
      <c r="D362" s="98"/>
      <c r="E362" s="276"/>
    </row>
    <row r="363" spans="1:5" ht="15">
      <c r="A363" s="129"/>
      <c r="B363" s="274"/>
      <c r="C363" s="98"/>
      <c r="D363" s="98"/>
      <c r="E363" s="276"/>
    </row>
    <row r="364" spans="1:5" ht="15">
      <c r="A364" s="129"/>
      <c r="B364" s="274"/>
      <c r="C364" s="98"/>
      <c r="D364" s="98"/>
      <c r="E364" s="276"/>
    </row>
    <row r="365" spans="1:5" ht="15">
      <c r="A365" s="129"/>
      <c r="B365" s="274"/>
      <c r="C365" s="98"/>
      <c r="D365" s="98"/>
      <c r="E365" s="276"/>
    </row>
    <row r="366" spans="1:5" ht="15">
      <c r="A366" s="129"/>
      <c r="B366" s="274"/>
      <c r="C366" s="98"/>
      <c r="D366" s="98"/>
      <c r="E366" s="276"/>
    </row>
    <row r="367" spans="1:5" ht="15">
      <c r="A367" s="129"/>
      <c r="B367" s="274"/>
      <c r="C367" s="98"/>
      <c r="D367" s="98"/>
      <c r="E367" s="276"/>
    </row>
    <row r="368" spans="1:5" ht="15">
      <c r="A368" s="129"/>
      <c r="B368" s="274"/>
      <c r="C368" s="98"/>
      <c r="D368" s="98"/>
      <c r="E368" s="276"/>
    </row>
    <row r="369" spans="1:5" ht="15">
      <c r="A369" s="129"/>
      <c r="B369" s="274"/>
      <c r="C369" s="98"/>
      <c r="D369" s="98"/>
      <c r="E369" s="276"/>
    </row>
    <row r="370" spans="1:5" ht="15">
      <c r="A370" s="129"/>
      <c r="B370" s="274"/>
      <c r="C370" s="98"/>
      <c r="D370" s="98"/>
      <c r="E370" s="276"/>
    </row>
    <row r="371" spans="1:5" ht="15">
      <c r="A371" s="129"/>
      <c r="B371" s="274"/>
      <c r="C371" s="98"/>
      <c r="D371" s="98"/>
      <c r="E371" s="276"/>
    </row>
    <row r="372" spans="1:5" ht="15">
      <c r="A372" s="129"/>
      <c r="B372" s="274"/>
      <c r="C372" s="98"/>
      <c r="D372" s="98"/>
      <c r="E372" s="276"/>
    </row>
    <row r="373" spans="1:5" ht="15">
      <c r="A373" s="129"/>
      <c r="B373" s="274"/>
      <c r="C373" s="98"/>
      <c r="D373" s="98"/>
      <c r="E373" s="276"/>
    </row>
    <row r="374" spans="1:5" ht="15">
      <c r="A374" s="129"/>
      <c r="B374" s="274"/>
      <c r="C374" s="98"/>
      <c r="D374" s="98"/>
      <c r="E374" s="276"/>
    </row>
    <row r="375" spans="1:5" ht="15">
      <c r="A375" s="129"/>
      <c r="B375" s="274"/>
      <c r="C375" s="98"/>
      <c r="D375" s="98"/>
      <c r="E375" s="276"/>
    </row>
    <row r="376" spans="1:5" ht="15">
      <c r="A376" s="129"/>
      <c r="B376" s="274"/>
      <c r="C376" s="98"/>
      <c r="D376" s="98"/>
      <c r="E376" s="276"/>
    </row>
    <row r="377" spans="1:5" ht="15">
      <c r="A377" s="129"/>
      <c r="B377" s="274"/>
      <c r="C377" s="98"/>
      <c r="D377" s="98"/>
      <c r="E377" s="276"/>
    </row>
    <row r="378" spans="1:5" ht="15">
      <c r="A378" s="129"/>
      <c r="B378" s="274"/>
      <c r="C378" s="98"/>
      <c r="D378" s="98"/>
      <c r="E378" s="276"/>
    </row>
    <row r="379" spans="1:5" ht="15">
      <c r="A379" s="129"/>
      <c r="B379" s="274"/>
      <c r="C379" s="98"/>
      <c r="D379" s="98"/>
      <c r="E379" s="276"/>
    </row>
    <row r="380" spans="1:5" ht="15">
      <c r="A380" s="129"/>
      <c r="B380" s="274"/>
      <c r="C380" s="98"/>
      <c r="D380" s="98"/>
      <c r="E380" s="276"/>
    </row>
    <row r="381" spans="1:5" ht="15">
      <c r="A381" s="129"/>
      <c r="B381" s="274"/>
      <c r="C381" s="98"/>
      <c r="D381" s="98"/>
      <c r="E381" s="276"/>
    </row>
    <row r="382" spans="1:5" ht="15">
      <c r="A382" s="129"/>
      <c r="B382" s="274"/>
      <c r="C382" s="98"/>
      <c r="D382" s="98"/>
      <c r="E382" s="276"/>
    </row>
    <row r="383" spans="1:5" ht="15">
      <c r="A383" s="129"/>
      <c r="B383" s="274"/>
      <c r="C383" s="98"/>
      <c r="D383" s="98"/>
      <c r="E383" s="276"/>
    </row>
    <row r="384" spans="1:5" ht="15">
      <c r="A384" s="129"/>
      <c r="B384" s="274"/>
      <c r="C384" s="98"/>
      <c r="D384" s="98"/>
      <c r="E384" s="276"/>
    </row>
    <row r="385" spans="1:5" ht="15">
      <c r="A385" s="129"/>
      <c r="B385" s="274"/>
      <c r="C385" s="98"/>
      <c r="D385" s="98"/>
      <c r="E385" s="276"/>
    </row>
    <row r="386" spans="1:5" ht="15">
      <c r="A386" s="129"/>
      <c r="B386" s="274"/>
      <c r="C386" s="98"/>
      <c r="D386" s="98"/>
      <c r="E386" s="276"/>
    </row>
    <row r="387" spans="1:5" ht="15">
      <c r="A387" s="129"/>
      <c r="B387" s="274"/>
      <c r="C387" s="98"/>
      <c r="D387" s="98"/>
      <c r="E387" s="276"/>
    </row>
    <row r="388" spans="1:5" ht="15">
      <c r="A388" s="129"/>
      <c r="B388" s="274"/>
      <c r="C388" s="98"/>
      <c r="D388" s="98"/>
      <c r="E388" s="276"/>
    </row>
    <row r="389" spans="1:5" ht="15">
      <c r="A389" s="129"/>
      <c r="B389" s="274"/>
      <c r="C389" s="98"/>
      <c r="D389" s="98"/>
      <c r="E389" s="276"/>
    </row>
    <row r="390" spans="1:5" ht="15">
      <c r="A390" s="129"/>
      <c r="B390" s="274"/>
      <c r="C390" s="98"/>
      <c r="D390" s="98"/>
      <c r="E390" s="276"/>
    </row>
    <row r="391" spans="1:5" ht="15">
      <c r="A391" s="129"/>
      <c r="B391" s="274"/>
      <c r="C391" s="98"/>
      <c r="D391" s="98"/>
      <c r="E391" s="276"/>
    </row>
    <row r="392" spans="1:5" ht="15">
      <c r="A392" s="129"/>
      <c r="B392" s="274"/>
      <c r="C392" s="98"/>
      <c r="D392" s="98"/>
      <c r="E392" s="276"/>
    </row>
    <row r="393" spans="1:5" ht="15">
      <c r="A393" s="129"/>
      <c r="B393" s="274"/>
      <c r="C393" s="98"/>
      <c r="D393" s="98"/>
      <c r="E393" s="276"/>
    </row>
    <row r="394" spans="1:5" ht="15">
      <c r="A394" s="129"/>
      <c r="B394" s="274"/>
      <c r="C394" s="98"/>
      <c r="D394" s="98"/>
      <c r="E394" s="276"/>
    </row>
    <row r="395" spans="1:5" ht="15">
      <c r="A395" s="129"/>
      <c r="B395" s="274"/>
      <c r="C395" s="98"/>
      <c r="D395" s="98"/>
      <c r="E395" s="276"/>
    </row>
    <row r="396" spans="1:5" ht="15">
      <c r="A396" s="129"/>
      <c r="B396" s="274"/>
      <c r="C396" s="98"/>
      <c r="D396" s="98"/>
      <c r="E396" s="276"/>
    </row>
    <row r="397" spans="1:5" ht="15">
      <c r="A397" s="129"/>
      <c r="B397" s="274"/>
      <c r="C397" s="98"/>
      <c r="D397" s="98"/>
      <c r="E397" s="276"/>
    </row>
    <row r="398" spans="1:5" ht="15">
      <c r="A398" s="129"/>
      <c r="B398" s="274"/>
      <c r="C398" s="98"/>
      <c r="D398" s="98"/>
      <c r="E398" s="276"/>
    </row>
    <row r="399" spans="1:5" ht="15">
      <c r="A399" s="129"/>
      <c r="B399" s="274"/>
      <c r="C399" s="98"/>
      <c r="D399" s="98"/>
      <c r="E399" s="276"/>
    </row>
    <row r="400" spans="1:5" ht="15">
      <c r="A400" s="129"/>
      <c r="B400" s="274"/>
      <c r="C400" s="98"/>
      <c r="D400" s="98"/>
      <c r="E400" s="276"/>
    </row>
    <row r="401" spans="1:5" ht="15">
      <c r="A401" s="129"/>
      <c r="B401" s="274"/>
      <c r="C401" s="98"/>
      <c r="D401" s="98"/>
      <c r="E401" s="276"/>
    </row>
    <row r="402" spans="1:5" ht="15">
      <c r="A402" s="129"/>
      <c r="B402" s="274"/>
      <c r="C402" s="98"/>
      <c r="D402" s="98"/>
      <c r="E402" s="276"/>
    </row>
    <row r="403" spans="1:5" ht="15">
      <c r="A403" s="129"/>
      <c r="B403" s="274"/>
      <c r="C403" s="98"/>
      <c r="D403" s="98"/>
      <c r="E403" s="276"/>
    </row>
    <row r="404" spans="1:5" ht="15">
      <c r="A404" s="129"/>
      <c r="B404" s="274"/>
      <c r="C404" s="98"/>
      <c r="D404" s="98"/>
      <c r="E404" s="276"/>
    </row>
    <row r="405" spans="1:5" ht="15">
      <c r="A405" s="129"/>
      <c r="B405" s="274"/>
      <c r="C405" s="98"/>
      <c r="D405" s="98"/>
      <c r="E405" s="276"/>
    </row>
    <row r="406" spans="1:5" ht="15">
      <c r="A406" s="129"/>
      <c r="B406" s="274"/>
      <c r="C406" s="98"/>
      <c r="D406" s="98"/>
      <c r="E406" s="276"/>
    </row>
    <row r="407" spans="1:5" ht="15">
      <c r="A407" s="129"/>
      <c r="B407" s="274"/>
      <c r="C407" s="98"/>
      <c r="D407" s="98"/>
      <c r="E407" s="276"/>
    </row>
    <row r="408" spans="1:5" ht="15">
      <c r="A408" s="129"/>
      <c r="B408" s="274"/>
      <c r="C408" s="98"/>
      <c r="D408" s="98"/>
      <c r="E408" s="276"/>
    </row>
    <row r="409" spans="1:5" ht="15">
      <c r="A409" s="129"/>
      <c r="B409" s="274"/>
      <c r="C409" s="98"/>
      <c r="D409" s="98"/>
      <c r="E409" s="276"/>
    </row>
    <row r="410" spans="1:5" ht="15">
      <c r="A410" s="129"/>
      <c r="B410" s="274"/>
      <c r="C410" s="98"/>
      <c r="D410" s="98"/>
      <c r="E410" s="276"/>
    </row>
    <row r="411" spans="1:5" ht="15">
      <c r="A411" s="129"/>
      <c r="B411" s="274"/>
      <c r="C411" s="98"/>
      <c r="D411" s="98"/>
      <c r="E411" s="276"/>
    </row>
    <row r="412" spans="1:5" ht="15">
      <c r="A412" s="129"/>
      <c r="B412" s="274"/>
      <c r="C412" s="98"/>
      <c r="D412" s="98"/>
      <c r="E412" s="276"/>
    </row>
    <row r="413" spans="1:5" ht="15">
      <c r="A413" s="129"/>
      <c r="B413" s="274"/>
      <c r="C413" s="98"/>
      <c r="D413" s="98"/>
      <c r="E413" s="276"/>
    </row>
    <row r="414" spans="1:5" ht="15">
      <c r="A414" s="129"/>
      <c r="B414" s="274"/>
      <c r="C414" s="98"/>
      <c r="D414" s="98"/>
      <c r="E414" s="276"/>
    </row>
    <row r="415" spans="1:5" ht="15">
      <c r="A415" s="129"/>
      <c r="B415" s="274"/>
      <c r="C415" s="98"/>
      <c r="D415" s="98"/>
      <c r="E415" s="276"/>
    </row>
    <row r="416" spans="1:5" ht="15">
      <c r="A416" s="129"/>
      <c r="B416" s="274"/>
      <c r="C416" s="98"/>
      <c r="D416" s="98"/>
      <c r="E416" s="276"/>
    </row>
    <row r="417" spans="1:5" ht="15">
      <c r="A417" s="129"/>
      <c r="B417" s="274"/>
      <c r="C417" s="98"/>
      <c r="D417" s="98"/>
      <c r="E417" s="276"/>
    </row>
    <row r="418" spans="1:5" ht="15">
      <c r="A418" s="129"/>
      <c r="B418" s="274"/>
      <c r="C418" s="98"/>
      <c r="D418" s="98"/>
      <c r="E418" s="276"/>
    </row>
    <row r="419" spans="1:5" ht="15">
      <c r="A419" s="129"/>
      <c r="B419" s="274"/>
      <c r="C419" s="98"/>
      <c r="D419" s="98"/>
      <c r="E419" s="276"/>
    </row>
    <row r="420" spans="1:5" ht="15">
      <c r="A420" s="129"/>
      <c r="B420" s="274"/>
      <c r="C420" s="98"/>
      <c r="D420" s="98"/>
      <c r="E420" s="276"/>
    </row>
    <row r="421" spans="1:5" ht="15">
      <c r="A421" s="129"/>
      <c r="B421" s="274"/>
      <c r="C421" s="98"/>
      <c r="D421" s="98"/>
      <c r="E421" s="276"/>
    </row>
    <row r="422" spans="1:5" ht="15">
      <c r="A422" s="129"/>
      <c r="B422" s="274"/>
      <c r="C422" s="98"/>
      <c r="D422" s="98"/>
      <c r="E422" s="276"/>
    </row>
    <row r="423" spans="1:5" ht="15">
      <c r="A423" s="129"/>
      <c r="B423" s="274"/>
      <c r="C423" s="98"/>
      <c r="D423" s="98"/>
      <c r="E423" s="276"/>
    </row>
    <row r="424" spans="1:5" ht="15">
      <c r="A424" s="129"/>
      <c r="B424" s="274"/>
      <c r="C424" s="98"/>
      <c r="D424" s="98"/>
      <c r="E424" s="276"/>
    </row>
    <row r="425" spans="1:5" ht="15">
      <c r="A425" s="129"/>
      <c r="B425" s="274"/>
      <c r="C425" s="98"/>
      <c r="D425" s="98"/>
      <c r="E425" s="276"/>
    </row>
    <row r="426" spans="1:5" ht="15">
      <c r="A426" s="129"/>
      <c r="B426" s="274"/>
      <c r="C426" s="98"/>
      <c r="D426" s="98"/>
      <c r="E426" s="276"/>
    </row>
    <row r="427" spans="1:5" ht="15">
      <c r="A427" s="129"/>
      <c r="B427" s="274"/>
      <c r="C427" s="98"/>
      <c r="D427" s="98"/>
      <c r="E427" s="276"/>
    </row>
    <row r="428" spans="1:5" ht="15">
      <c r="A428" s="129"/>
      <c r="B428" s="274"/>
      <c r="C428" s="98"/>
      <c r="D428" s="98"/>
      <c r="E428" s="276"/>
    </row>
    <row r="429" spans="1:5" ht="15">
      <c r="A429" s="129"/>
      <c r="B429" s="274"/>
      <c r="C429" s="98"/>
      <c r="D429" s="98"/>
      <c r="E429" s="276"/>
    </row>
    <row r="430" spans="1:5" ht="15">
      <c r="A430" s="129"/>
      <c r="B430" s="274"/>
      <c r="C430" s="98"/>
      <c r="D430" s="98"/>
      <c r="E430" s="276"/>
    </row>
    <row r="431" spans="1:5" ht="15">
      <c r="A431" s="129"/>
      <c r="B431" s="274"/>
      <c r="C431" s="98"/>
      <c r="D431" s="98"/>
      <c r="E431" s="276"/>
    </row>
    <row r="432" spans="1:5" ht="15">
      <c r="A432" s="129"/>
      <c r="B432" s="274"/>
      <c r="C432" s="98"/>
      <c r="D432" s="98"/>
      <c r="E432" s="276"/>
    </row>
    <row r="433" spans="1:5" ht="15">
      <c r="A433" s="129"/>
      <c r="B433" s="274"/>
      <c r="C433" s="98"/>
      <c r="D433" s="98"/>
      <c r="E433" s="276"/>
    </row>
    <row r="434" spans="1:5" ht="15">
      <c r="A434" s="129"/>
      <c r="B434" s="274"/>
      <c r="C434" s="98"/>
      <c r="D434" s="98"/>
      <c r="E434" s="276"/>
    </row>
    <row r="435" spans="1:5" ht="15">
      <c r="A435" s="129"/>
      <c r="B435" s="274"/>
      <c r="C435" s="98"/>
      <c r="D435" s="98"/>
      <c r="E435" s="276"/>
    </row>
    <row r="436" spans="1:5" ht="15">
      <c r="A436" s="129"/>
      <c r="B436" s="274"/>
      <c r="C436" s="98"/>
      <c r="D436" s="98"/>
      <c r="E436" s="276"/>
    </row>
    <row r="437" spans="1:5" ht="15">
      <c r="A437" s="129"/>
      <c r="B437" s="274"/>
      <c r="C437" s="98"/>
      <c r="D437" s="98"/>
      <c r="E437" s="276"/>
    </row>
    <row r="438" spans="1:5" ht="15">
      <c r="A438" s="129"/>
      <c r="B438" s="274"/>
      <c r="C438" s="98"/>
      <c r="D438" s="98"/>
      <c r="E438" s="276"/>
    </row>
    <row r="439" spans="1:5" ht="15">
      <c r="A439" s="129"/>
      <c r="B439" s="274"/>
      <c r="C439" s="98"/>
      <c r="D439" s="98"/>
      <c r="E439" s="276"/>
    </row>
    <row r="440" spans="1:5" ht="15">
      <c r="A440" s="129"/>
      <c r="B440" s="274"/>
      <c r="C440" s="98"/>
      <c r="D440" s="98"/>
      <c r="E440" s="276"/>
    </row>
    <row r="441" spans="1:5" ht="15">
      <c r="A441" s="129"/>
      <c r="B441" s="274"/>
      <c r="C441" s="98"/>
      <c r="D441" s="98"/>
      <c r="E441" s="276"/>
    </row>
    <row r="442" spans="1:5" ht="15">
      <c r="A442" s="129"/>
      <c r="B442" s="274"/>
      <c r="C442" s="98"/>
      <c r="D442" s="98"/>
      <c r="E442" s="276"/>
    </row>
    <row r="443" spans="1:5" ht="15">
      <c r="A443" s="129"/>
      <c r="B443" s="274"/>
      <c r="C443" s="98"/>
      <c r="D443" s="98"/>
      <c r="E443" s="276"/>
    </row>
    <row r="444" spans="1:5" ht="15">
      <c r="A444" s="129"/>
      <c r="B444" s="274"/>
      <c r="C444" s="98"/>
      <c r="D444" s="98"/>
      <c r="E444" s="276"/>
    </row>
    <row r="445" spans="1:5" ht="15">
      <c r="A445" s="129"/>
      <c r="B445" s="274"/>
      <c r="C445" s="98"/>
      <c r="D445" s="98"/>
      <c r="E445" s="276"/>
    </row>
    <row r="446" spans="1:5" ht="15">
      <c r="A446" s="129"/>
      <c r="B446" s="274"/>
      <c r="C446" s="98"/>
      <c r="D446" s="98"/>
      <c r="E446" s="276"/>
    </row>
    <row r="447" spans="1:5" ht="15">
      <c r="A447" s="129"/>
      <c r="B447" s="274"/>
      <c r="C447" s="98"/>
      <c r="D447" s="98"/>
      <c r="E447" s="276"/>
    </row>
    <row r="448" spans="1:5" ht="15">
      <c r="A448" s="129"/>
      <c r="B448" s="274"/>
      <c r="C448" s="98"/>
      <c r="D448" s="98"/>
      <c r="E448" s="276"/>
    </row>
    <row r="449" spans="1:5" ht="15">
      <c r="A449" s="129"/>
      <c r="B449" s="274"/>
      <c r="C449" s="98"/>
      <c r="D449" s="98"/>
      <c r="E449" s="276"/>
    </row>
    <row r="450" spans="1:5" ht="15">
      <c r="A450" s="129"/>
      <c r="B450" s="274"/>
      <c r="C450" s="98"/>
      <c r="D450" s="98"/>
      <c r="E450" s="276"/>
    </row>
    <row r="451" spans="1:5" ht="15">
      <c r="A451" s="129"/>
      <c r="B451" s="274"/>
      <c r="C451" s="98"/>
      <c r="D451" s="98"/>
      <c r="E451" s="276"/>
    </row>
    <row r="452" spans="1:5" ht="15">
      <c r="A452" s="129"/>
      <c r="B452" s="274"/>
      <c r="C452" s="98"/>
      <c r="D452" s="98"/>
      <c r="E452" s="276"/>
    </row>
    <row r="453" spans="1:5" ht="15">
      <c r="A453" s="129"/>
      <c r="B453" s="274"/>
      <c r="C453" s="98"/>
      <c r="D453" s="98"/>
      <c r="E453" s="276"/>
    </row>
    <row r="454" spans="1:5" ht="15">
      <c r="A454" s="129"/>
      <c r="B454" s="274"/>
      <c r="C454" s="98"/>
      <c r="D454" s="98"/>
      <c r="E454" s="276"/>
    </row>
    <row r="455" spans="1:5" ht="15">
      <c r="A455" s="129"/>
      <c r="B455" s="274"/>
      <c r="C455" s="98"/>
      <c r="D455" s="98"/>
      <c r="E455" s="276"/>
    </row>
    <row r="456" spans="1:5" ht="15">
      <c r="A456" s="129"/>
      <c r="B456" s="274"/>
      <c r="C456" s="98"/>
      <c r="D456" s="98"/>
      <c r="E456" s="276"/>
    </row>
    <row r="457" spans="1:5" ht="15">
      <c r="A457" s="129"/>
      <c r="B457" s="274"/>
      <c r="C457" s="98"/>
      <c r="D457" s="98"/>
      <c r="E457" s="276"/>
    </row>
    <row r="458" spans="1:5" ht="15">
      <c r="A458" s="129"/>
      <c r="B458" s="274"/>
      <c r="C458" s="98"/>
      <c r="D458" s="98"/>
      <c r="E458" s="276"/>
    </row>
    <row r="459" spans="1:5" ht="15">
      <c r="A459" s="129"/>
      <c r="B459" s="274"/>
      <c r="C459" s="98"/>
      <c r="D459" s="98"/>
      <c r="E459" s="276"/>
    </row>
    <row r="460" spans="1:5" ht="15">
      <c r="A460" s="129"/>
      <c r="B460" s="274"/>
      <c r="C460" s="98"/>
      <c r="D460" s="98"/>
      <c r="E460" s="276"/>
    </row>
    <row r="461" spans="1:5" ht="15">
      <c r="A461" s="129"/>
      <c r="B461" s="274"/>
      <c r="C461" s="98"/>
      <c r="D461" s="98"/>
      <c r="E461" s="276"/>
    </row>
    <row r="462" spans="1:5" ht="15">
      <c r="A462" s="129"/>
      <c r="B462" s="274"/>
      <c r="C462" s="98"/>
      <c r="D462" s="98"/>
      <c r="E462" s="276"/>
    </row>
    <row r="463" spans="1:5" ht="15">
      <c r="A463" s="129"/>
      <c r="B463" s="274"/>
      <c r="C463" s="98"/>
      <c r="D463" s="98"/>
      <c r="E463" s="276"/>
    </row>
    <row r="464" spans="1:5" ht="15">
      <c r="A464" s="129"/>
      <c r="B464" s="274"/>
      <c r="C464" s="98"/>
      <c r="D464" s="98"/>
      <c r="E464" s="276"/>
    </row>
    <row r="465" spans="1:5" ht="15">
      <c r="A465" s="129"/>
      <c r="B465" s="274"/>
      <c r="C465" s="98"/>
      <c r="D465" s="98"/>
      <c r="E465" s="276"/>
    </row>
    <row r="466" spans="1:5" ht="15">
      <c r="A466" s="129"/>
      <c r="B466" s="274"/>
      <c r="C466" s="98"/>
      <c r="D466" s="98"/>
      <c r="E466" s="276"/>
    </row>
    <row r="467" spans="1:5" ht="15">
      <c r="A467" s="129"/>
      <c r="B467" s="274"/>
      <c r="C467" s="98"/>
      <c r="D467" s="98"/>
      <c r="E467" s="276"/>
    </row>
    <row r="468" spans="1:5" ht="15">
      <c r="A468" s="129"/>
      <c r="B468" s="274"/>
      <c r="C468" s="98"/>
      <c r="D468" s="98"/>
      <c r="E468" s="276"/>
    </row>
    <row r="469" spans="1:5" ht="15">
      <c r="A469" s="129"/>
      <c r="B469" s="274"/>
      <c r="C469" s="98"/>
      <c r="D469" s="98"/>
      <c r="E469" s="276"/>
    </row>
    <row r="470" spans="1:5" ht="15">
      <c r="A470" s="129"/>
      <c r="B470" s="274"/>
      <c r="C470" s="98"/>
      <c r="D470" s="98"/>
      <c r="E470" s="276"/>
    </row>
    <row r="471" spans="1:5" ht="15">
      <c r="A471" s="129"/>
      <c r="B471" s="274"/>
      <c r="C471" s="98"/>
      <c r="D471" s="98"/>
      <c r="E471" s="276"/>
    </row>
    <row r="472" spans="1:5" ht="15">
      <c r="A472" s="129"/>
      <c r="B472" s="274"/>
      <c r="C472" s="98"/>
      <c r="D472" s="98"/>
      <c r="E472" s="276"/>
    </row>
    <row r="473" spans="1:5" ht="15">
      <c r="A473" s="129"/>
      <c r="B473" s="274"/>
      <c r="C473" s="98"/>
      <c r="D473" s="98"/>
      <c r="E473" s="276"/>
    </row>
    <row r="474" spans="1:5" ht="15">
      <c r="A474" s="129"/>
      <c r="B474" s="274"/>
      <c r="C474" s="98"/>
      <c r="D474" s="98"/>
      <c r="E474" s="276"/>
    </row>
    <row r="475" spans="1:5" ht="15">
      <c r="A475" s="129"/>
      <c r="B475" s="274"/>
      <c r="C475" s="98"/>
      <c r="D475" s="98"/>
      <c r="E475" s="276"/>
    </row>
    <row r="476" spans="1:5" ht="15">
      <c r="A476" s="129"/>
      <c r="B476" s="274"/>
      <c r="C476" s="98"/>
      <c r="D476" s="98"/>
      <c r="E476" s="276"/>
    </row>
    <row r="477" spans="1:5" ht="15">
      <c r="A477" s="129"/>
      <c r="B477" s="274"/>
      <c r="C477" s="98"/>
      <c r="D477" s="98"/>
      <c r="E477" s="276"/>
    </row>
    <row r="478" spans="1:5" ht="15">
      <c r="A478" s="129"/>
      <c r="B478" s="274"/>
      <c r="C478" s="98"/>
      <c r="D478" s="98"/>
      <c r="E478" s="276"/>
    </row>
    <row r="479" spans="1:5" ht="15">
      <c r="A479" s="129"/>
      <c r="B479" s="274"/>
      <c r="C479" s="98"/>
      <c r="D479" s="98"/>
      <c r="E479" s="276"/>
    </row>
    <row r="480" spans="1:5" ht="15">
      <c r="A480" s="129"/>
      <c r="B480" s="274"/>
      <c r="C480" s="98"/>
      <c r="D480" s="98"/>
      <c r="E480" s="276"/>
    </row>
    <row r="481" spans="1:5" ht="15">
      <c r="A481" s="129"/>
      <c r="B481" s="274"/>
      <c r="C481" s="98"/>
      <c r="D481" s="98"/>
      <c r="E481" s="276"/>
    </row>
    <row r="482" spans="1:5" ht="15">
      <c r="A482" s="129"/>
      <c r="B482" s="274"/>
      <c r="C482" s="98"/>
      <c r="D482" s="98"/>
      <c r="E482" s="276"/>
    </row>
    <row r="483" spans="1:5" ht="15">
      <c r="A483" s="129"/>
      <c r="B483" s="274"/>
      <c r="C483" s="98"/>
      <c r="D483" s="98"/>
      <c r="E483" s="276"/>
    </row>
    <row r="484" spans="1:5" ht="15">
      <c r="A484" s="129"/>
      <c r="B484" s="274"/>
      <c r="C484" s="98"/>
      <c r="D484" s="98"/>
      <c r="E484" s="276"/>
    </row>
    <row r="485" spans="1:5" ht="15">
      <c r="A485" s="129"/>
      <c r="B485" s="274"/>
      <c r="C485" s="98"/>
      <c r="D485" s="98"/>
      <c r="E485" s="276"/>
    </row>
    <row r="486" spans="1:5" ht="15">
      <c r="A486" s="129"/>
      <c r="B486" s="274"/>
      <c r="C486" s="98"/>
      <c r="D486" s="98"/>
      <c r="E486" s="276"/>
    </row>
    <row r="487" spans="1:5" ht="15">
      <c r="A487" s="129"/>
      <c r="B487" s="274"/>
      <c r="C487" s="98"/>
      <c r="D487" s="98"/>
      <c r="E487" s="276"/>
    </row>
    <row r="488" spans="1:5" ht="15">
      <c r="A488" s="129"/>
      <c r="B488" s="274"/>
      <c r="C488" s="98"/>
      <c r="D488" s="98"/>
      <c r="E488" s="276"/>
    </row>
    <row r="489" spans="1:5" ht="15">
      <c r="A489" s="129"/>
      <c r="B489" s="274"/>
      <c r="C489" s="98"/>
      <c r="D489" s="98"/>
      <c r="E489" s="276"/>
    </row>
    <row r="490" spans="1:5" ht="15">
      <c r="A490" s="129"/>
      <c r="B490" s="274"/>
      <c r="C490" s="98"/>
      <c r="D490" s="98"/>
      <c r="E490" s="276"/>
    </row>
    <row r="491" spans="1:5" ht="15">
      <c r="A491" s="129"/>
      <c r="B491" s="274"/>
      <c r="C491" s="98"/>
      <c r="D491" s="98"/>
      <c r="E491" s="276"/>
    </row>
    <row r="492" spans="1:5" ht="15">
      <c r="A492" s="129"/>
      <c r="B492" s="274"/>
      <c r="C492" s="98"/>
      <c r="D492" s="98"/>
      <c r="E492" s="276"/>
    </row>
    <row r="493" spans="1:5" ht="15">
      <c r="A493" s="129"/>
      <c r="B493" s="274"/>
      <c r="C493" s="98"/>
      <c r="D493" s="98"/>
      <c r="E493" s="276"/>
    </row>
    <row r="494" spans="1:5" ht="15">
      <c r="A494" s="129"/>
      <c r="B494" s="274"/>
      <c r="C494" s="98"/>
      <c r="D494" s="98"/>
      <c r="E494" s="276"/>
    </row>
    <row r="495" spans="1:5" ht="15">
      <c r="A495" s="129"/>
      <c r="B495" s="274"/>
      <c r="C495" s="98"/>
      <c r="D495" s="98"/>
      <c r="E495" s="276"/>
    </row>
    <row r="496" spans="1:5" ht="15">
      <c r="A496" s="129"/>
      <c r="B496" s="274"/>
      <c r="C496" s="98"/>
      <c r="D496" s="98"/>
      <c r="E496" s="276"/>
    </row>
    <row r="497" spans="1:5" ht="15">
      <c r="A497" s="129"/>
      <c r="B497" s="274"/>
      <c r="C497" s="98"/>
      <c r="D497" s="98"/>
      <c r="E497" s="276"/>
    </row>
    <row r="498" spans="1:5" ht="15">
      <c r="A498" s="129"/>
      <c r="B498" s="274"/>
      <c r="C498" s="98"/>
      <c r="D498" s="98"/>
      <c r="E498" s="276"/>
    </row>
    <row r="499" spans="1:5" ht="15">
      <c r="A499" s="129"/>
      <c r="B499" s="274"/>
      <c r="C499" s="98"/>
      <c r="D499" s="98"/>
      <c r="E499" s="276"/>
    </row>
    <row r="500" spans="1:5" ht="15">
      <c r="A500" s="129"/>
      <c r="B500" s="274"/>
      <c r="C500" s="98"/>
      <c r="D500" s="98"/>
      <c r="E500" s="276"/>
    </row>
    <row r="501" spans="1:5" ht="15">
      <c r="A501" s="129"/>
      <c r="B501" s="274"/>
      <c r="C501" s="98"/>
      <c r="D501" s="98"/>
      <c r="E501" s="276"/>
    </row>
    <row r="502" spans="1:5" ht="15">
      <c r="A502" s="129"/>
      <c r="B502" s="274"/>
      <c r="C502" s="98"/>
      <c r="D502" s="98"/>
      <c r="E502" s="276"/>
    </row>
    <row r="503" spans="1:5" ht="15">
      <c r="A503" s="129"/>
      <c r="B503" s="274"/>
      <c r="C503" s="98"/>
      <c r="D503" s="98"/>
      <c r="E503" s="276"/>
    </row>
    <row r="504" spans="1:5" ht="15">
      <c r="A504" s="129"/>
      <c r="B504" s="274"/>
      <c r="C504" s="98"/>
      <c r="D504" s="98"/>
      <c r="E504" s="276"/>
    </row>
    <row r="505" spans="1:5" ht="15">
      <c r="A505" s="129"/>
      <c r="B505" s="274"/>
      <c r="C505" s="98"/>
      <c r="D505" s="98"/>
      <c r="E505" s="276"/>
    </row>
    <row r="506" spans="1:5" ht="15">
      <c r="A506" s="129"/>
      <c r="B506" s="274"/>
      <c r="C506" s="98"/>
      <c r="D506" s="98"/>
      <c r="E506" s="276"/>
    </row>
    <row r="507" spans="1:5" ht="15">
      <c r="A507" s="129"/>
      <c r="B507" s="274"/>
      <c r="C507" s="98"/>
      <c r="D507" s="98"/>
      <c r="E507" s="276"/>
    </row>
    <row r="508" spans="1:5" ht="15">
      <c r="A508" s="129"/>
      <c r="B508" s="274"/>
      <c r="C508" s="98"/>
      <c r="D508" s="98"/>
      <c r="E508" s="276"/>
    </row>
    <row r="509" spans="1:5" ht="15">
      <c r="A509" s="129"/>
      <c r="B509" s="274"/>
      <c r="C509" s="98"/>
      <c r="D509" s="98"/>
      <c r="E509" s="276"/>
    </row>
    <row r="510" spans="1:5" ht="15">
      <c r="A510" s="129"/>
      <c r="B510" s="274"/>
      <c r="C510" s="98"/>
      <c r="D510" s="98"/>
      <c r="E510" s="276"/>
    </row>
    <row r="511" spans="1:5" ht="15">
      <c r="A511" s="129"/>
      <c r="B511" s="274"/>
      <c r="C511" s="98"/>
      <c r="D511" s="98"/>
      <c r="E511" s="276"/>
    </row>
    <row r="512" spans="1:5" ht="15">
      <c r="A512" s="129"/>
      <c r="B512" s="274"/>
      <c r="C512" s="98"/>
      <c r="D512" s="98"/>
      <c r="E512" s="276"/>
    </row>
    <row r="513" spans="1:5" ht="15">
      <c r="A513" s="129"/>
      <c r="B513" s="274"/>
      <c r="C513" s="98"/>
      <c r="D513" s="98"/>
      <c r="E513" s="276"/>
    </row>
    <row r="514" spans="1:5" ht="15">
      <c r="A514" s="129"/>
      <c r="B514" s="274"/>
      <c r="C514" s="98"/>
      <c r="D514" s="98"/>
      <c r="E514" s="276"/>
    </row>
    <row r="515" spans="1:5" ht="15">
      <c r="A515" s="129"/>
      <c r="B515" s="274"/>
      <c r="C515" s="98"/>
      <c r="D515" s="98"/>
      <c r="E515" s="276"/>
    </row>
    <row r="516" spans="1:5" ht="15">
      <c r="A516" s="129"/>
      <c r="B516" s="274"/>
      <c r="C516" s="98"/>
      <c r="D516" s="98"/>
      <c r="E516" s="276"/>
    </row>
    <row r="517" spans="1:5" ht="15">
      <c r="A517" s="129"/>
      <c r="B517" s="274"/>
      <c r="C517" s="98"/>
      <c r="D517" s="98"/>
      <c r="E517" s="276"/>
    </row>
    <row r="518" spans="1:5" ht="15">
      <c r="A518" s="129"/>
      <c r="B518" s="274"/>
      <c r="C518" s="98"/>
      <c r="D518" s="98"/>
      <c r="E518" s="276"/>
    </row>
    <row r="519" spans="1:5" ht="15">
      <c r="A519" s="129"/>
      <c r="B519" s="274"/>
      <c r="C519" s="98"/>
      <c r="D519" s="98"/>
      <c r="E519" s="276"/>
    </row>
    <row r="520" spans="1:5" ht="15">
      <c r="A520" s="129"/>
      <c r="B520" s="274"/>
      <c r="C520" s="98"/>
      <c r="D520" s="98"/>
      <c r="E520" s="276"/>
    </row>
    <row r="521" spans="1:5" ht="15">
      <c r="A521" s="129"/>
      <c r="B521" s="274"/>
      <c r="C521" s="98"/>
      <c r="D521" s="98"/>
      <c r="E521" s="276"/>
    </row>
    <row r="522" spans="1:5" ht="15">
      <c r="A522" s="129"/>
      <c r="B522" s="274"/>
      <c r="C522" s="98"/>
      <c r="D522" s="98"/>
      <c r="E522" s="276"/>
    </row>
    <row r="523" spans="1:5" ht="15">
      <c r="A523" s="129"/>
      <c r="B523" s="274"/>
      <c r="C523" s="98"/>
      <c r="D523" s="98"/>
      <c r="E523" s="276"/>
    </row>
    <row r="524" spans="1:5" ht="15">
      <c r="A524" s="129"/>
      <c r="B524" s="274"/>
      <c r="C524" s="98"/>
      <c r="D524" s="98"/>
      <c r="E524" s="276"/>
    </row>
    <row r="525" spans="1:5" ht="15">
      <c r="A525" s="129"/>
      <c r="B525" s="274"/>
      <c r="C525" s="98"/>
      <c r="D525" s="98"/>
      <c r="E525" s="276"/>
    </row>
    <row r="526" spans="1:5" ht="15">
      <c r="A526" s="129"/>
      <c r="B526" s="274"/>
      <c r="C526" s="98"/>
      <c r="D526" s="98"/>
      <c r="E526" s="276"/>
    </row>
    <row r="527" spans="1:5" ht="15">
      <c r="A527" s="129"/>
      <c r="B527" s="274"/>
      <c r="C527" s="98"/>
      <c r="D527" s="98"/>
      <c r="E527" s="276"/>
    </row>
    <row r="528" spans="1:5" ht="15">
      <c r="A528" s="129"/>
      <c r="B528" s="274"/>
      <c r="C528" s="98"/>
      <c r="D528" s="98"/>
      <c r="E528" s="276"/>
    </row>
    <row r="529" spans="1:5" ht="15">
      <c r="A529" s="129"/>
      <c r="B529" s="274"/>
      <c r="C529" s="98"/>
      <c r="D529" s="98"/>
      <c r="E529" s="276"/>
    </row>
    <row r="530" spans="1:5" ht="15">
      <c r="A530" s="129"/>
      <c r="B530" s="274"/>
      <c r="C530" s="98"/>
      <c r="D530" s="98"/>
      <c r="E530" s="276"/>
    </row>
    <row r="531" spans="1:5" ht="15">
      <c r="A531" s="129"/>
      <c r="B531" s="274"/>
      <c r="C531" s="98"/>
      <c r="D531" s="98"/>
      <c r="E531" s="276"/>
    </row>
    <row r="532" spans="1:5" ht="15">
      <c r="A532" s="129"/>
      <c r="B532" s="274"/>
      <c r="C532" s="98"/>
      <c r="D532" s="98"/>
      <c r="E532" s="276"/>
    </row>
    <row r="533" spans="1:5" ht="15">
      <c r="A533" s="129"/>
      <c r="B533" s="274"/>
      <c r="C533" s="98"/>
      <c r="D533" s="98"/>
      <c r="E533" s="276"/>
    </row>
    <row r="534" spans="1:5" ht="15">
      <c r="A534" s="129"/>
      <c r="B534" s="274"/>
      <c r="C534" s="98"/>
      <c r="D534" s="98"/>
      <c r="E534" s="276"/>
    </row>
    <row r="535" spans="1:5" ht="15">
      <c r="A535" s="129"/>
      <c r="B535" s="274"/>
      <c r="C535" s="98"/>
      <c r="D535" s="98"/>
      <c r="E535" s="276"/>
    </row>
    <row r="536" spans="1:5" ht="15">
      <c r="A536" s="129"/>
      <c r="B536" s="274"/>
      <c r="C536" s="98"/>
      <c r="D536" s="98"/>
      <c r="E536" s="276"/>
    </row>
    <row r="537" spans="1:5" ht="15">
      <c r="A537" s="129"/>
      <c r="B537" s="274"/>
      <c r="C537" s="98"/>
      <c r="D537" s="98"/>
      <c r="E537" s="276"/>
    </row>
    <row r="538" spans="1:5" ht="15">
      <c r="A538" s="129"/>
      <c r="B538" s="274"/>
      <c r="C538" s="98"/>
      <c r="D538" s="98"/>
      <c r="E538" s="276"/>
    </row>
    <row r="539" spans="1:5" ht="15">
      <c r="A539" s="129"/>
      <c r="B539" s="274"/>
      <c r="C539" s="98"/>
      <c r="D539" s="98"/>
      <c r="E539" s="276"/>
    </row>
    <row r="540" spans="1:5" ht="15">
      <c r="A540" s="129"/>
      <c r="B540" s="274"/>
      <c r="C540" s="98"/>
      <c r="D540" s="98"/>
      <c r="E540" s="276"/>
    </row>
    <row r="541" spans="1:5" ht="15">
      <c r="A541" s="129"/>
      <c r="B541" s="274"/>
      <c r="C541" s="98"/>
      <c r="D541" s="98"/>
      <c r="E541" s="276"/>
    </row>
    <row r="542" spans="1:5" ht="15">
      <c r="A542" s="129"/>
      <c r="B542" s="274"/>
      <c r="C542" s="98"/>
      <c r="D542" s="98"/>
      <c r="E542" s="276"/>
    </row>
    <row r="543" spans="1:5" ht="15">
      <c r="A543" s="129"/>
      <c r="B543" s="274"/>
      <c r="C543" s="98"/>
      <c r="D543" s="98"/>
      <c r="E543" s="276"/>
    </row>
    <row r="544" spans="1:5" ht="15">
      <c r="A544" s="129"/>
      <c r="B544" s="274"/>
      <c r="C544" s="98"/>
      <c r="D544" s="98"/>
      <c r="E544" s="276"/>
    </row>
    <row r="545" spans="1:5" ht="15">
      <c r="A545" s="129"/>
      <c r="B545" s="274"/>
      <c r="C545" s="98"/>
      <c r="D545" s="98"/>
      <c r="E545" s="276"/>
    </row>
    <row r="546" spans="1:5" ht="15">
      <c r="A546" s="129"/>
      <c r="B546" s="274"/>
      <c r="C546" s="98"/>
      <c r="D546" s="98"/>
      <c r="E546" s="276"/>
    </row>
    <row r="547" spans="1:5" ht="15">
      <c r="A547" s="129"/>
      <c r="B547" s="274"/>
      <c r="C547" s="98"/>
      <c r="D547" s="98"/>
      <c r="E547" s="276"/>
    </row>
    <row r="548" spans="1:5" ht="15">
      <c r="A548" s="129"/>
      <c r="B548" s="274"/>
      <c r="C548" s="98"/>
      <c r="D548" s="98"/>
      <c r="E548" s="276"/>
    </row>
    <row r="549" spans="1:5" ht="15">
      <c r="A549" s="129"/>
      <c r="B549" s="274"/>
      <c r="C549" s="98"/>
      <c r="D549" s="98"/>
      <c r="E549" s="276"/>
    </row>
    <row r="550" spans="1:5" ht="15">
      <c r="A550" s="129"/>
      <c r="B550" s="274"/>
      <c r="C550" s="98"/>
      <c r="D550" s="98"/>
      <c r="E550" s="276"/>
    </row>
    <row r="551" spans="1:5" ht="15">
      <c r="A551" s="129"/>
      <c r="B551" s="274"/>
      <c r="C551" s="98"/>
      <c r="D551" s="98"/>
      <c r="E551" s="276"/>
    </row>
    <row r="552" spans="1:5" ht="15">
      <c r="A552" s="129"/>
      <c r="B552" s="274"/>
      <c r="C552" s="98"/>
      <c r="D552" s="98"/>
      <c r="E552" s="276"/>
    </row>
    <row r="553" spans="1:5" ht="15">
      <c r="A553" s="129"/>
      <c r="B553" s="274"/>
      <c r="C553" s="98"/>
      <c r="D553" s="98"/>
      <c r="E553" s="276"/>
    </row>
    <row r="554" spans="1:5" ht="15">
      <c r="A554" s="129"/>
      <c r="B554" s="274"/>
      <c r="C554" s="98"/>
      <c r="D554" s="98"/>
      <c r="E554" s="276"/>
    </row>
    <row r="555" spans="1:5" ht="15">
      <c r="A555" s="129"/>
      <c r="B555" s="274"/>
      <c r="C555" s="98"/>
      <c r="D555" s="98"/>
      <c r="E555" s="276"/>
    </row>
    <row r="556" spans="1:5" ht="15">
      <c r="A556" s="129"/>
      <c r="B556" s="274"/>
      <c r="C556" s="98"/>
      <c r="D556" s="98"/>
      <c r="E556" s="276"/>
    </row>
    <row r="557" spans="1:5" ht="15">
      <c r="A557" s="129"/>
      <c r="B557" s="274"/>
      <c r="C557" s="98"/>
      <c r="D557" s="98"/>
      <c r="E557" s="276"/>
    </row>
    <row r="558" spans="1:5" ht="15">
      <c r="A558" s="129"/>
      <c r="B558" s="274"/>
      <c r="C558" s="98"/>
      <c r="D558" s="98"/>
      <c r="E558" s="276"/>
    </row>
    <row r="559" spans="1:5" ht="15">
      <c r="A559" s="129"/>
      <c r="B559" s="274"/>
      <c r="C559" s="98"/>
      <c r="D559" s="98"/>
      <c r="E559" s="276"/>
    </row>
    <row r="560" spans="1:5" ht="15">
      <c r="A560" s="129"/>
      <c r="B560" s="274"/>
      <c r="C560" s="98"/>
      <c r="D560" s="98"/>
      <c r="E560" s="276"/>
    </row>
    <row r="561" spans="1:5" ht="15">
      <c r="A561" s="129"/>
      <c r="B561" s="274"/>
      <c r="C561" s="98"/>
      <c r="D561" s="98"/>
      <c r="E561" s="276"/>
    </row>
    <row r="562" spans="1:5" ht="15">
      <c r="A562" s="129"/>
      <c r="B562" s="274"/>
      <c r="C562" s="98"/>
      <c r="D562" s="98"/>
      <c r="E562" s="276"/>
    </row>
    <row r="563" spans="1:5" ht="15">
      <c r="A563" s="129"/>
      <c r="B563" s="274"/>
      <c r="C563" s="98"/>
      <c r="D563" s="98"/>
      <c r="E563" s="276"/>
    </row>
    <row r="564" spans="1:5" ht="15">
      <c r="A564" s="129"/>
      <c r="B564" s="274"/>
      <c r="C564" s="98"/>
      <c r="D564" s="98"/>
      <c r="E564" s="276"/>
    </row>
    <row r="565" spans="1:5" ht="15">
      <c r="A565" s="129"/>
      <c r="B565" s="274"/>
      <c r="C565" s="98"/>
      <c r="D565" s="98"/>
      <c r="E565" s="276"/>
    </row>
    <row r="566" spans="1:5" ht="15">
      <c r="A566" s="129"/>
      <c r="B566" s="274"/>
      <c r="C566" s="98"/>
      <c r="D566" s="98"/>
      <c r="E566" s="276"/>
    </row>
    <row r="567" spans="1:5" ht="15">
      <c r="A567" s="129"/>
      <c r="B567" s="274"/>
      <c r="C567" s="98"/>
      <c r="D567" s="98"/>
      <c r="E567" s="276"/>
    </row>
    <row r="568" spans="1:5" ht="15">
      <c r="A568" s="129"/>
      <c r="B568" s="274"/>
      <c r="C568" s="98"/>
      <c r="D568" s="98"/>
      <c r="E568" s="276"/>
    </row>
    <row r="569" spans="1:5" ht="15">
      <c r="A569" s="129"/>
      <c r="B569" s="274"/>
      <c r="C569" s="98"/>
      <c r="D569" s="98"/>
      <c r="E569" s="276"/>
    </row>
    <row r="570" spans="1:5" ht="15">
      <c r="A570" s="129"/>
      <c r="B570" s="274"/>
      <c r="C570" s="98"/>
      <c r="D570" s="98"/>
      <c r="E570" s="276"/>
    </row>
    <row r="571" spans="1:5" ht="15">
      <c r="A571" s="129"/>
      <c r="B571" s="274"/>
      <c r="C571" s="98"/>
      <c r="D571" s="98"/>
      <c r="E571" s="276"/>
    </row>
    <row r="572" spans="1:5" ht="15">
      <c r="A572" s="129"/>
      <c r="B572" s="274"/>
      <c r="C572" s="98"/>
      <c r="D572" s="98"/>
      <c r="E572" s="276"/>
    </row>
    <row r="573" spans="1:5" ht="15">
      <c r="A573" s="129"/>
      <c r="B573" s="274"/>
      <c r="C573" s="98"/>
      <c r="D573" s="98"/>
      <c r="E573" s="276"/>
    </row>
    <row r="574" spans="1:5" ht="15">
      <c r="A574" s="129"/>
      <c r="B574" s="274"/>
      <c r="C574" s="98"/>
      <c r="D574" s="98"/>
      <c r="E574" s="276"/>
    </row>
    <row r="575" spans="1:5" ht="15">
      <c r="A575" s="129"/>
      <c r="B575" s="274"/>
      <c r="C575" s="98"/>
      <c r="D575" s="98"/>
      <c r="E575" s="276"/>
    </row>
    <row r="576" spans="1:5" ht="15">
      <c r="A576" s="129"/>
      <c r="B576" s="274"/>
      <c r="C576" s="98"/>
      <c r="D576" s="98"/>
      <c r="E576" s="276"/>
    </row>
    <row r="577" spans="1:5" ht="15">
      <c r="A577" s="129"/>
      <c r="B577" s="274"/>
      <c r="C577" s="98"/>
      <c r="D577" s="98"/>
      <c r="E577" s="276"/>
    </row>
    <row r="578" spans="1:5" ht="15">
      <c r="A578" s="129"/>
      <c r="B578" s="274"/>
      <c r="C578" s="98"/>
      <c r="D578" s="98"/>
      <c r="E578" s="276"/>
    </row>
    <row r="579" spans="1:5" ht="15">
      <c r="A579" s="129"/>
      <c r="B579" s="274"/>
      <c r="C579" s="98"/>
      <c r="D579" s="98"/>
      <c r="E579" s="276"/>
    </row>
    <row r="580" spans="1:5" ht="15">
      <c r="A580" s="129"/>
      <c r="B580" s="274"/>
      <c r="C580" s="98"/>
      <c r="D580" s="98"/>
      <c r="E580" s="276"/>
    </row>
    <row r="581" spans="1:5" ht="15">
      <c r="A581" s="129"/>
      <c r="B581" s="274"/>
      <c r="C581" s="98"/>
      <c r="D581" s="98"/>
      <c r="E581" s="276"/>
    </row>
    <row r="582" spans="1:5" ht="15">
      <c r="A582" s="129"/>
      <c r="B582" s="274"/>
      <c r="C582" s="98"/>
      <c r="D582" s="98"/>
      <c r="E582" s="276"/>
    </row>
    <row r="583" spans="1:5" ht="15">
      <c r="A583" s="129"/>
      <c r="B583" s="274"/>
      <c r="C583" s="98"/>
      <c r="D583" s="98"/>
      <c r="E583" s="276"/>
    </row>
    <row r="584" spans="1:5" ht="15">
      <c r="A584" s="129"/>
      <c r="B584" s="274"/>
      <c r="C584" s="98"/>
      <c r="D584" s="98"/>
      <c r="E584" s="276"/>
    </row>
    <row r="585" spans="1:5" ht="15">
      <c r="A585" s="129"/>
      <c r="B585" s="274"/>
      <c r="C585" s="98"/>
      <c r="D585" s="98"/>
      <c r="E585" s="276"/>
    </row>
    <row r="586" spans="1:5" ht="15">
      <c r="A586" s="129"/>
      <c r="B586" s="274"/>
      <c r="C586" s="98"/>
      <c r="D586" s="98"/>
      <c r="E586" s="276"/>
    </row>
    <row r="587" spans="1:5" ht="15">
      <c r="A587" s="129"/>
      <c r="B587" s="274"/>
      <c r="C587" s="98"/>
      <c r="D587" s="98"/>
      <c r="E587" s="276"/>
    </row>
    <row r="588" spans="1:5" ht="15">
      <c r="A588" s="129"/>
      <c r="B588" s="274"/>
      <c r="C588" s="98"/>
      <c r="D588" s="98"/>
      <c r="E588" s="276"/>
    </row>
    <row r="589" spans="1:5" ht="15">
      <c r="A589" s="129"/>
      <c r="B589" s="274"/>
      <c r="C589" s="98"/>
      <c r="D589" s="98"/>
      <c r="E589" s="276"/>
    </row>
    <row r="590" spans="1:5" ht="15">
      <c r="A590" s="129"/>
      <c r="B590" s="274"/>
      <c r="C590" s="98"/>
      <c r="D590" s="98"/>
      <c r="E590" s="276"/>
    </row>
    <row r="591" spans="1:5" ht="15">
      <c r="A591" s="129"/>
      <c r="B591" s="274"/>
      <c r="C591" s="98"/>
      <c r="D591" s="98"/>
      <c r="E591" s="276"/>
    </row>
    <row r="592" spans="1:5" ht="15">
      <c r="A592" s="129"/>
      <c r="B592" s="274"/>
      <c r="C592" s="98"/>
      <c r="D592" s="98"/>
      <c r="E592" s="276"/>
    </row>
    <row r="593" spans="1:5" ht="15">
      <c r="A593" s="129"/>
      <c r="B593" s="274"/>
      <c r="C593" s="98"/>
      <c r="D593" s="98"/>
      <c r="E593" s="276"/>
    </row>
    <row r="594" spans="1:5" ht="15">
      <c r="A594" s="129"/>
      <c r="B594" s="274"/>
      <c r="C594" s="98"/>
      <c r="D594" s="98"/>
      <c r="E594" s="276"/>
    </row>
    <row r="595" spans="1:5" ht="15">
      <c r="A595" s="129"/>
      <c r="B595" s="274"/>
      <c r="C595" s="98"/>
      <c r="D595" s="98"/>
      <c r="E595" s="276"/>
    </row>
    <row r="596" spans="1:5" ht="15">
      <c r="A596" s="129"/>
      <c r="B596" s="274"/>
      <c r="C596" s="98"/>
      <c r="D596" s="98"/>
      <c r="E596" s="276"/>
    </row>
    <row r="597" spans="1:5" ht="15">
      <c r="A597" s="129"/>
      <c r="B597" s="274"/>
      <c r="C597" s="98"/>
      <c r="D597" s="98"/>
      <c r="E597" s="276"/>
    </row>
    <row r="598" spans="1:5" ht="15">
      <c r="A598" s="129"/>
      <c r="B598" s="274"/>
      <c r="C598" s="98"/>
      <c r="D598" s="98"/>
      <c r="E598" s="276"/>
    </row>
    <row r="599" spans="1:5" ht="15">
      <c r="A599" s="129"/>
      <c r="B599" s="274"/>
      <c r="C599" s="98"/>
      <c r="D599" s="98"/>
      <c r="E599" s="276"/>
    </row>
    <row r="600" spans="1:5" ht="15">
      <c r="A600" s="129"/>
      <c r="B600" s="274"/>
      <c r="C600" s="98"/>
      <c r="D600" s="98"/>
      <c r="E600" s="276"/>
    </row>
    <row r="601" spans="1:5" ht="15">
      <c r="A601" s="129"/>
      <c r="B601" s="274"/>
      <c r="C601" s="98"/>
      <c r="D601" s="98"/>
      <c r="E601" s="276"/>
    </row>
    <row r="602" spans="1:5" ht="15">
      <c r="A602" s="129"/>
      <c r="B602" s="274"/>
      <c r="C602" s="98"/>
      <c r="D602" s="98"/>
      <c r="E602" s="276"/>
    </row>
    <row r="603" spans="1:5" ht="15">
      <c r="A603" s="129"/>
      <c r="B603" s="274"/>
      <c r="C603" s="98"/>
      <c r="D603" s="98"/>
      <c r="E603" s="276"/>
    </row>
    <row r="604" spans="1:5" ht="15">
      <c r="A604" s="129"/>
      <c r="B604" s="274"/>
      <c r="C604" s="98"/>
      <c r="D604" s="98"/>
      <c r="E604" s="276"/>
    </row>
    <row r="605" spans="1:5" ht="15">
      <c r="A605" s="129"/>
      <c r="B605" s="274"/>
      <c r="C605" s="98"/>
      <c r="D605" s="98"/>
      <c r="E605" s="276"/>
    </row>
    <row r="606" spans="1:5" ht="15">
      <c r="A606" s="129"/>
      <c r="B606" s="274"/>
      <c r="C606" s="98"/>
      <c r="D606" s="98"/>
      <c r="E606" s="276"/>
    </row>
    <row r="607" spans="1:5" ht="15">
      <c r="A607" s="129"/>
      <c r="B607" s="274"/>
      <c r="C607" s="98"/>
      <c r="D607" s="98"/>
      <c r="E607" s="276"/>
    </row>
    <row r="608" spans="1:5" ht="15">
      <c r="A608" s="129"/>
      <c r="B608" s="274"/>
      <c r="C608" s="98"/>
      <c r="D608" s="98"/>
      <c r="E608" s="276"/>
    </row>
    <row r="609" spans="1:5" ht="15">
      <c r="A609" s="129"/>
      <c r="B609" s="274"/>
      <c r="C609" s="98"/>
      <c r="D609" s="98"/>
      <c r="E609" s="276"/>
    </row>
    <row r="610" spans="1:5" ht="15">
      <c r="A610" s="129"/>
      <c r="B610" s="274"/>
      <c r="C610" s="98"/>
      <c r="D610" s="98"/>
      <c r="E610" s="276"/>
    </row>
    <row r="611" spans="1:5" ht="15">
      <c r="A611" s="129"/>
      <c r="B611" s="274"/>
      <c r="C611" s="98"/>
      <c r="D611" s="98"/>
      <c r="E611" s="276"/>
    </row>
    <row r="612" spans="1:5" ht="15">
      <c r="A612" s="129"/>
      <c r="B612" s="274"/>
      <c r="C612" s="98"/>
      <c r="D612" s="98"/>
      <c r="E612" s="276"/>
    </row>
    <row r="613" spans="1:5" ht="15">
      <c r="A613" s="129"/>
      <c r="B613" s="274"/>
      <c r="C613" s="98"/>
      <c r="D613" s="98"/>
      <c r="E613" s="276"/>
    </row>
    <row r="614" spans="1:5" ht="15">
      <c r="A614" s="129"/>
      <c r="B614" s="274"/>
      <c r="C614" s="98"/>
      <c r="D614" s="98"/>
      <c r="E614" s="276"/>
    </row>
    <row r="615" spans="1:5" ht="15">
      <c r="A615" s="129"/>
      <c r="B615" s="274"/>
      <c r="C615" s="98"/>
      <c r="D615" s="98"/>
      <c r="E615" s="276"/>
    </row>
    <row r="616" spans="1:5" ht="15">
      <c r="A616" s="129"/>
      <c r="B616" s="274"/>
      <c r="C616" s="98"/>
      <c r="D616" s="98"/>
      <c r="E616" s="276"/>
    </row>
    <row r="617" spans="1:5" ht="15">
      <c r="A617" s="129"/>
      <c r="B617" s="274"/>
      <c r="C617" s="98"/>
      <c r="D617" s="98"/>
      <c r="E617" s="276"/>
    </row>
    <row r="618" spans="1:5" ht="15">
      <c r="A618" s="129"/>
      <c r="B618" s="274"/>
      <c r="C618" s="98"/>
      <c r="D618" s="98"/>
      <c r="E618" s="276"/>
    </row>
    <row r="619" spans="1:5" ht="15">
      <c r="A619" s="129"/>
      <c r="B619" s="274"/>
      <c r="C619" s="98"/>
      <c r="D619" s="98"/>
      <c r="E619" s="276"/>
    </row>
    <row r="620" spans="1:5" ht="15">
      <c r="A620" s="129"/>
      <c r="B620" s="274"/>
      <c r="C620" s="98"/>
      <c r="D620" s="98"/>
      <c r="E620" s="276"/>
    </row>
    <row r="621" spans="1:5" ht="15">
      <c r="A621" s="129"/>
      <c r="B621" s="274"/>
      <c r="C621" s="98"/>
      <c r="D621" s="98"/>
      <c r="E621" s="276"/>
    </row>
    <row r="622" spans="1:5" ht="15">
      <c r="A622" s="129"/>
      <c r="B622" s="274"/>
      <c r="C622" s="98"/>
      <c r="D622" s="98"/>
      <c r="E622" s="276"/>
    </row>
    <row r="623" spans="1:5" ht="15">
      <c r="A623" s="129"/>
      <c r="B623" s="274"/>
      <c r="C623" s="98"/>
      <c r="D623" s="98"/>
      <c r="E623" s="276"/>
    </row>
    <row r="624" spans="1:5" ht="15">
      <c r="A624" s="129"/>
      <c r="B624" s="274"/>
      <c r="C624" s="98"/>
      <c r="D624" s="98"/>
      <c r="E624" s="276"/>
    </row>
    <row r="625" spans="1:5" ht="15">
      <c r="A625" s="129"/>
      <c r="B625" s="274"/>
      <c r="C625" s="98"/>
      <c r="D625" s="98"/>
      <c r="E625" s="276"/>
    </row>
    <row r="626" spans="1:5" ht="15">
      <c r="A626" s="129"/>
      <c r="B626" s="274"/>
      <c r="C626" s="98"/>
      <c r="D626" s="98"/>
      <c r="E626" s="276"/>
    </row>
    <row r="627" spans="1:5" ht="15">
      <c r="A627" s="129"/>
      <c r="B627" s="274"/>
      <c r="C627" s="98"/>
      <c r="D627" s="98"/>
      <c r="E627" s="276"/>
    </row>
    <row r="628" spans="1:5" ht="15">
      <c r="A628" s="129"/>
      <c r="B628" s="274"/>
      <c r="C628" s="98"/>
      <c r="D628" s="98"/>
      <c r="E628" s="276"/>
    </row>
    <row r="629" spans="1:5" ht="15">
      <c r="A629" s="129"/>
      <c r="B629" s="274"/>
      <c r="C629" s="98"/>
      <c r="D629" s="98"/>
      <c r="E629" s="276"/>
    </row>
    <row r="630" spans="1:5" ht="15">
      <c r="A630" s="129"/>
      <c r="B630" s="274"/>
      <c r="C630" s="98"/>
      <c r="D630" s="98"/>
      <c r="E630" s="276"/>
    </row>
    <row r="631" spans="1:5" ht="15">
      <c r="A631" s="129"/>
      <c r="B631" s="274"/>
      <c r="C631" s="98"/>
      <c r="D631" s="98"/>
      <c r="E631" s="276"/>
    </row>
    <row r="632" spans="1:5" ht="15">
      <c r="A632" s="129"/>
      <c r="B632" s="274"/>
      <c r="C632" s="98"/>
      <c r="D632" s="98"/>
      <c r="E632" s="276"/>
    </row>
    <row r="633" spans="1:5" ht="15">
      <c r="A633" s="129"/>
      <c r="B633" s="274"/>
      <c r="C633" s="98"/>
      <c r="D633" s="98"/>
      <c r="E633" s="276"/>
    </row>
    <row r="634" spans="1:5" ht="15">
      <c r="A634" s="129"/>
      <c r="B634" s="274"/>
      <c r="C634" s="98"/>
      <c r="D634" s="98"/>
      <c r="E634" s="276"/>
    </row>
    <row r="635" spans="1:5" ht="15">
      <c r="A635" s="129"/>
      <c r="B635" s="274"/>
      <c r="C635" s="98"/>
      <c r="D635" s="98"/>
      <c r="E635" s="276"/>
    </row>
    <row r="636" spans="1:5" ht="15">
      <c r="A636" s="129"/>
      <c r="B636" s="274"/>
      <c r="C636" s="98"/>
      <c r="D636" s="98"/>
      <c r="E636" s="276"/>
    </row>
    <row r="637" spans="1:5" ht="15">
      <c r="A637" s="129"/>
      <c r="B637" s="274"/>
      <c r="C637" s="98"/>
      <c r="D637" s="98"/>
      <c r="E637" s="276"/>
    </row>
    <row r="638" spans="1:5" ht="15">
      <c r="A638" s="129"/>
      <c r="B638" s="274"/>
      <c r="C638" s="98"/>
      <c r="D638" s="98"/>
      <c r="E638" s="276"/>
    </row>
    <row r="639" spans="1:5" ht="15">
      <c r="A639" s="129"/>
      <c r="B639" s="274"/>
      <c r="C639" s="98"/>
      <c r="D639" s="98"/>
      <c r="E639" s="276"/>
    </row>
    <row r="640" spans="1:5" ht="15">
      <c r="A640" s="129"/>
      <c r="B640" s="274"/>
      <c r="C640" s="98"/>
      <c r="D640" s="98"/>
      <c r="E640" s="276"/>
    </row>
    <row r="641" spans="1:5" ht="15">
      <c r="A641" s="129"/>
      <c r="B641" s="274"/>
      <c r="C641" s="98"/>
      <c r="D641" s="98"/>
      <c r="E641" s="276"/>
    </row>
    <row r="642" spans="1:5" ht="15">
      <c r="A642" s="129"/>
      <c r="B642" s="274"/>
      <c r="C642" s="98"/>
      <c r="D642" s="98"/>
      <c r="E642" s="276"/>
    </row>
    <row r="643" spans="1:5" ht="15">
      <c r="A643" s="129"/>
      <c r="B643" s="274"/>
      <c r="C643" s="98"/>
      <c r="D643" s="98"/>
      <c r="E643" s="276"/>
    </row>
    <row r="644" spans="1:5" ht="15">
      <c r="A644" s="129"/>
      <c r="B644" s="274"/>
      <c r="C644" s="98"/>
      <c r="D644" s="98"/>
      <c r="E644" s="276"/>
    </row>
    <row r="645" spans="1:5" ht="15">
      <c r="A645" s="129"/>
      <c r="B645" s="274"/>
      <c r="C645" s="98"/>
      <c r="D645" s="98"/>
      <c r="E645" s="276"/>
    </row>
    <row r="646" spans="1:5" ht="15">
      <c r="A646" s="129"/>
      <c r="B646" s="274"/>
      <c r="C646" s="98"/>
      <c r="D646" s="98"/>
      <c r="E646" s="276"/>
    </row>
    <row r="647" spans="1:5" ht="15">
      <c r="A647" s="129"/>
      <c r="B647" s="274"/>
      <c r="C647" s="98"/>
      <c r="D647" s="98"/>
      <c r="E647" s="276"/>
    </row>
    <row r="648" spans="1:5" ht="15">
      <c r="A648" s="129"/>
      <c r="B648" s="274"/>
      <c r="C648" s="98"/>
      <c r="D648" s="98"/>
      <c r="E648" s="276"/>
    </row>
    <row r="649" spans="1:5" ht="15">
      <c r="A649" s="129"/>
      <c r="B649" s="274"/>
      <c r="C649" s="98"/>
      <c r="D649" s="98"/>
      <c r="E649" s="276"/>
    </row>
    <row r="650" spans="1:5" ht="15">
      <c r="A650" s="129"/>
      <c r="B650" s="274"/>
      <c r="C650" s="98"/>
      <c r="D650" s="98"/>
      <c r="E650" s="276"/>
    </row>
    <row r="651" spans="1:5" ht="15">
      <c r="A651" s="129"/>
      <c r="B651" s="274"/>
      <c r="C651" s="98"/>
      <c r="D651" s="98"/>
      <c r="E651" s="276"/>
    </row>
    <row r="652" spans="1:5" ht="15">
      <c r="A652" s="129"/>
      <c r="B652" s="274"/>
      <c r="C652" s="98"/>
      <c r="D652" s="98"/>
      <c r="E652" s="276"/>
    </row>
    <row r="653" spans="1:5" ht="15">
      <c r="A653" s="129"/>
      <c r="B653" s="274"/>
      <c r="C653" s="98"/>
      <c r="D653" s="98"/>
      <c r="E653" s="276"/>
    </row>
    <row r="654" spans="1:5" ht="15">
      <c r="A654" s="129"/>
      <c r="B654" s="274"/>
      <c r="C654" s="98"/>
      <c r="D654" s="98"/>
      <c r="E654" s="276"/>
    </row>
    <row r="655" spans="1:5" ht="15">
      <c r="A655" s="129"/>
      <c r="B655" s="274"/>
      <c r="C655" s="98"/>
      <c r="D655" s="98"/>
      <c r="E655" s="276"/>
    </row>
    <row r="656" spans="1:5" ht="15">
      <c r="A656" s="129"/>
      <c r="B656" s="274"/>
      <c r="C656" s="98"/>
      <c r="D656" s="98"/>
      <c r="E656" s="276"/>
    </row>
    <row r="657" spans="1:5" ht="15">
      <c r="A657" s="129"/>
      <c r="B657" s="274"/>
      <c r="C657" s="98"/>
      <c r="D657" s="98"/>
      <c r="E657" s="276"/>
    </row>
    <row r="658" spans="1:5" ht="15">
      <c r="A658" s="129"/>
      <c r="B658" s="274"/>
      <c r="C658" s="98"/>
      <c r="D658" s="98"/>
      <c r="E658" s="276"/>
    </row>
    <row r="659" spans="1:5" ht="15">
      <c r="A659" s="129"/>
      <c r="B659" s="274"/>
      <c r="C659" s="98"/>
      <c r="D659" s="98"/>
      <c r="E659" s="276"/>
    </row>
    <row r="660" spans="1:5" ht="15">
      <c r="A660" s="129"/>
      <c r="B660" s="274"/>
      <c r="C660" s="98"/>
      <c r="D660" s="98"/>
      <c r="E660" s="276"/>
    </row>
    <row r="661" spans="1:5" ht="15">
      <c r="A661" s="129"/>
      <c r="B661" s="274"/>
      <c r="C661" s="98"/>
      <c r="D661" s="98"/>
      <c r="E661" s="276"/>
    </row>
    <row r="662" spans="1:5" ht="15">
      <c r="A662" s="129"/>
      <c r="B662" s="274"/>
      <c r="C662" s="98"/>
      <c r="D662" s="98"/>
      <c r="E662" s="276"/>
    </row>
    <row r="663" spans="1:5" ht="15">
      <c r="A663" s="129"/>
      <c r="B663" s="274"/>
      <c r="C663" s="98"/>
      <c r="D663" s="98"/>
      <c r="E663" s="276"/>
    </row>
    <row r="664" spans="1:5" ht="15">
      <c r="A664" s="129"/>
      <c r="B664" s="274"/>
      <c r="C664" s="98"/>
      <c r="D664" s="98"/>
      <c r="E664" s="276"/>
    </row>
    <row r="665" spans="1:5" ht="15">
      <c r="A665" s="129"/>
      <c r="B665" s="274"/>
      <c r="C665" s="98"/>
      <c r="D665" s="98"/>
      <c r="E665" s="276"/>
    </row>
    <row r="666" spans="1:5" ht="15">
      <c r="A666" s="129"/>
      <c r="B666" s="274"/>
      <c r="C666" s="98"/>
      <c r="D666" s="98"/>
      <c r="E666" s="276"/>
    </row>
    <row r="667" spans="1:5" ht="15">
      <c r="A667" s="129"/>
      <c r="B667" s="274"/>
      <c r="C667" s="98"/>
      <c r="D667" s="98"/>
      <c r="E667" s="276"/>
    </row>
    <row r="668" spans="1:5" ht="15">
      <c r="A668" s="129"/>
      <c r="B668" s="274"/>
      <c r="C668" s="98"/>
      <c r="D668" s="98"/>
      <c r="E668" s="276"/>
    </row>
    <row r="669" spans="1:5" ht="15">
      <c r="A669" s="129"/>
      <c r="B669" s="274"/>
      <c r="C669" s="98"/>
      <c r="D669" s="98"/>
      <c r="E669" s="276"/>
    </row>
    <row r="670" spans="1:5" ht="15">
      <c r="A670" s="129"/>
      <c r="B670" s="274"/>
      <c r="C670" s="98"/>
      <c r="D670" s="98"/>
      <c r="E670" s="276"/>
    </row>
    <row r="671" spans="1:5" ht="15">
      <c r="A671" s="129"/>
      <c r="B671" s="274"/>
      <c r="C671" s="98"/>
      <c r="D671" s="98"/>
      <c r="E671" s="276"/>
    </row>
    <row r="672" spans="1:5" ht="15">
      <c r="A672" s="129"/>
      <c r="B672" s="274"/>
      <c r="C672" s="98"/>
      <c r="D672" s="98"/>
      <c r="E672" s="276"/>
    </row>
    <row r="673" spans="1:5" ht="15">
      <c r="A673" s="129"/>
      <c r="B673" s="274"/>
      <c r="C673" s="98"/>
      <c r="D673" s="98"/>
      <c r="E673" s="276"/>
    </row>
    <row r="674" spans="1:5" ht="15">
      <c r="A674" s="129"/>
      <c r="B674" s="274"/>
      <c r="C674" s="98"/>
      <c r="D674" s="98"/>
      <c r="E674" s="276"/>
    </row>
    <row r="675" spans="1:5" ht="15">
      <c r="A675" s="129"/>
      <c r="B675" s="274"/>
      <c r="C675" s="98"/>
      <c r="D675" s="98"/>
      <c r="E675" s="276"/>
    </row>
    <row r="676" spans="1:5" ht="15">
      <c r="A676" s="129"/>
      <c r="B676" s="274"/>
      <c r="C676" s="98"/>
      <c r="D676" s="98"/>
      <c r="E676" s="276"/>
    </row>
    <row r="677" spans="1:5" ht="15">
      <c r="A677" s="129"/>
      <c r="B677" s="274"/>
      <c r="C677" s="98"/>
      <c r="D677" s="98"/>
      <c r="E677" s="276"/>
    </row>
    <row r="678" spans="1:5" ht="15">
      <c r="A678" s="129"/>
      <c r="B678" s="274"/>
      <c r="C678" s="98"/>
      <c r="D678" s="98"/>
      <c r="E678" s="276"/>
    </row>
    <row r="679" spans="1:5" ht="15">
      <c r="A679" s="129"/>
      <c r="B679" s="274"/>
      <c r="C679" s="98"/>
      <c r="D679" s="98"/>
      <c r="E679" s="276"/>
    </row>
    <row r="680" spans="1:5" ht="15">
      <c r="A680" s="129"/>
      <c r="B680" s="274"/>
      <c r="C680" s="98"/>
      <c r="D680" s="98"/>
      <c r="E680" s="276"/>
    </row>
    <row r="681" spans="1:5" ht="15">
      <c r="A681" s="129"/>
      <c r="B681" s="274"/>
      <c r="C681" s="98"/>
      <c r="D681" s="98"/>
      <c r="E681" s="276"/>
    </row>
    <row r="682" spans="1:5" ht="15">
      <c r="A682" s="129"/>
      <c r="B682" s="274"/>
      <c r="C682" s="98"/>
      <c r="D682" s="98"/>
      <c r="E682" s="276"/>
    </row>
    <row r="683" spans="1:5" ht="15">
      <c r="A683" s="129"/>
      <c r="B683" s="274"/>
      <c r="C683" s="98"/>
      <c r="D683" s="98"/>
      <c r="E683" s="276"/>
    </row>
    <row r="684" spans="1:5" ht="15">
      <c r="A684" s="129"/>
      <c r="B684" s="274"/>
      <c r="C684" s="98"/>
      <c r="D684" s="98"/>
      <c r="E684" s="276"/>
    </row>
    <row r="685" spans="1:5" ht="15">
      <c r="A685" s="129"/>
      <c r="B685" s="274"/>
      <c r="C685" s="98"/>
      <c r="D685" s="98"/>
      <c r="E685" s="276"/>
    </row>
    <row r="686" spans="1:5" ht="15">
      <c r="A686" s="129"/>
      <c r="B686" s="274"/>
      <c r="C686" s="98"/>
      <c r="D686" s="98"/>
      <c r="E686" s="276"/>
    </row>
    <row r="687" spans="1:5" ht="15">
      <c r="A687" s="129"/>
      <c r="B687" s="274"/>
      <c r="C687" s="98"/>
      <c r="D687" s="98"/>
      <c r="E687" s="276"/>
    </row>
    <row r="688" spans="1:5" ht="15">
      <c r="A688" s="129"/>
      <c r="B688" s="274"/>
      <c r="C688" s="98"/>
      <c r="D688" s="98"/>
      <c r="E688" s="276"/>
    </row>
    <row r="689" spans="1:5" ht="15">
      <c r="A689" s="129"/>
      <c r="B689" s="274"/>
      <c r="C689" s="98"/>
      <c r="D689" s="98"/>
      <c r="E689" s="276"/>
    </row>
    <row r="690" spans="1:5" ht="15">
      <c r="A690" s="129"/>
      <c r="B690" s="274"/>
      <c r="C690" s="98"/>
      <c r="D690" s="98"/>
      <c r="E690" s="276"/>
    </row>
    <row r="691" spans="1:5" ht="15">
      <c r="A691" s="129"/>
      <c r="B691" s="274"/>
      <c r="C691" s="98"/>
      <c r="D691" s="98"/>
      <c r="E691" s="276"/>
    </row>
    <row r="692" spans="1:5" ht="15">
      <c r="A692" s="129"/>
      <c r="B692" s="274"/>
      <c r="C692" s="98"/>
      <c r="D692" s="98"/>
      <c r="E692" s="276"/>
    </row>
    <row r="693" spans="1:5" ht="15">
      <c r="A693" s="129"/>
      <c r="B693" s="274"/>
      <c r="C693" s="98"/>
      <c r="D693" s="98"/>
      <c r="E693" s="276"/>
    </row>
    <row r="694" spans="1:5" ht="15">
      <c r="A694" s="129"/>
      <c r="B694" s="274"/>
      <c r="C694" s="98"/>
      <c r="D694" s="98"/>
      <c r="E694" s="276"/>
    </row>
    <row r="695" spans="1:5" ht="15">
      <c r="A695" s="129"/>
      <c r="B695" s="274"/>
      <c r="C695" s="98"/>
      <c r="D695" s="98"/>
      <c r="E695" s="276"/>
    </row>
    <row r="696" spans="1:5" ht="15">
      <c r="A696" s="129"/>
      <c r="B696" s="274"/>
      <c r="C696" s="98"/>
      <c r="D696" s="98"/>
      <c r="E696" s="276"/>
    </row>
    <row r="697" spans="1:5" ht="15">
      <c r="A697" s="129"/>
      <c r="B697" s="274"/>
      <c r="C697" s="98"/>
      <c r="D697" s="98"/>
      <c r="E697" s="276"/>
    </row>
    <row r="698" spans="1:5" ht="15">
      <c r="A698" s="129"/>
      <c r="B698" s="274"/>
      <c r="C698" s="98"/>
      <c r="D698" s="98"/>
      <c r="E698" s="276"/>
    </row>
    <row r="699" spans="1:5" ht="15">
      <c r="A699" s="129"/>
      <c r="B699" s="274"/>
      <c r="C699" s="98"/>
      <c r="D699" s="98"/>
      <c r="E699" s="276"/>
    </row>
    <row r="700" spans="1:5" ht="15">
      <c r="A700" s="129"/>
      <c r="B700" s="274"/>
      <c r="C700" s="98"/>
      <c r="D700" s="98"/>
      <c r="E700" s="276"/>
    </row>
    <row r="701" spans="1:5" ht="15">
      <c r="A701" s="129"/>
      <c r="B701" s="274"/>
      <c r="C701" s="98"/>
      <c r="D701" s="98"/>
      <c r="E701" s="276"/>
    </row>
    <row r="702" spans="1:5" ht="15">
      <c r="A702" s="129"/>
      <c r="B702" s="274"/>
      <c r="C702" s="98"/>
      <c r="D702" s="98"/>
      <c r="E702" s="276"/>
    </row>
    <row r="703" spans="1:5" ht="15">
      <c r="A703" s="129"/>
      <c r="B703" s="274"/>
      <c r="C703" s="98"/>
      <c r="D703" s="98"/>
      <c r="E703" s="276"/>
    </row>
    <row r="704" spans="1:5" ht="15">
      <c r="A704" s="129"/>
      <c r="B704" s="274"/>
      <c r="C704" s="98"/>
      <c r="D704" s="98"/>
      <c r="E704" s="276"/>
    </row>
    <row r="705" spans="1:5" ht="15">
      <c r="A705" s="129"/>
      <c r="B705" s="274"/>
      <c r="C705" s="98"/>
      <c r="D705" s="98"/>
      <c r="E705" s="276"/>
    </row>
    <row r="706" spans="1:5" ht="15">
      <c r="A706" s="129"/>
      <c r="B706" s="274"/>
      <c r="C706" s="98"/>
      <c r="D706" s="98"/>
      <c r="E706" s="276"/>
    </row>
    <row r="707" spans="1:5" ht="15">
      <c r="A707" s="129"/>
      <c r="B707" s="274"/>
      <c r="C707" s="98"/>
      <c r="D707" s="98"/>
      <c r="E707" s="276"/>
    </row>
    <row r="708" spans="1:5" ht="15">
      <c r="A708" s="129"/>
      <c r="B708" s="274"/>
      <c r="C708" s="98"/>
      <c r="D708" s="98"/>
      <c r="E708" s="276"/>
    </row>
    <row r="709" spans="1:5" ht="15">
      <c r="A709" s="129"/>
      <c r="B709" s="274"/>
      <c r="C709" s="98"/>
      <c r="D709" s="98"/>
      <c r="E709" s="276"/>
    </row>
    <row r="710" spans="1:5" ht="15">
      <c r="A710" s="129"/>
      <c r="B710" s="274"/>
      <c r="C710" s="98"/>
      <c r="D710" s="98"/>
      <c r="E710" s="276"/>
    </row>
    <row r="711" spans="1:5" ht="15">
      <c r="A711" s="129"/>
      <c r="B711" s="274"/>
      <c r="C711" s="98"/>
      <c r="D711" s="98"/>
      <c r="E711" s="276"/>
    </row>
    <row r="712" spans="1:5" ht="15">
      <c r="A712" s="129"/>
      <c r="B712" s="274"/>
      <c r="C712" s="98"/>
      <c r="D712" s="98"/>
      <c r="E712" s="276"/>
    </row>
    <row r="713" spans="1:5" ht="15">
      <c r="A713" s="129"/>
      <c r="B713" s="274"/>
      <c r="C713" s="98"/>
      <c r="D713" s="98"/>
      <c r="E713" s="276"/>
    </row>
    <row r="714" spans="1:5" ht="15">
      <c r="A714" s="129"/>
      <c r="B714" s="274"/>
      <c r="C714" s="98"/>
      <c r="D714" s="98"/>
      <c r="E714" s="276"/>
    </row>
    <row r="715" spans="1:5" ht="15">
      <c r="A715" s="129"/>
      <c r="B715" s="274"/>
      <c r="C715" s="98"/>
      <c r="D715" s="98"/>
      <c r="E715" s="276"/>
    </row>
    <row r="716" spans="1:5" ht="15">
      <c r="A716" s="129"/>
      <c r="B716" s="274"/>
      <c r="C716" s="98"/>
      <c r="D716" s="98"/>
      <c r="E716" s="276"/>
    </row>
    <row r="717" spans="1:5" ht="15">
      <c r="A717" s="129"/>
      <c r="B717" s="274"/>
      <c r="C717" s="98"/>
      <c r="D717" s="98"/>
      <c r="E717" s="276"/>
    </row>
    <row r="718" spans="1:5" ht="15">
      <c r="A718" s="129"/>
      <c r="B718" s="274"/>
      <c r="C718" s="98"/>
      <c r="D718" s="98"/>
      <c r="E718" s="276"/>
    </row>
    <row r="719" spans="1:5" ht="15">
      <c r="A719" s="129"/>
      <c r="B719" s="274"/>
      <c r="C719" s="98"/>
      <c r="D719" s="98"/>
      <c r="E719" s="276"/>
    </row>
    <row r="720" spans="1:5" ht="15">
      <c r="A720" s="129"/>
      <c r="B720" s="274"/>
      <c r="C720" s="98"/>
      <c r="D720" s="98"/>
      <c r="E720" s="276"/>
    </row>
    <row r="721" spans="1:5" ht="15">
      <c r="A721" s="129"/>
      <c r="B721" s="274"/>
      <c r="C721" s="98"/>
      <c r="D721" s="98"/>
      <c r="E721" s="276"/>
    </row>
    <row r="722" spans="1:5" ht="15">
      <c r="A722" s="129"/>
      <c r="B722" s="274"/>
      <c r="C722" s="98"/>
      <c r="D722" s="98"/>
      <c r="E722" s="276"/>
    </row>
    <row r="723" spans="1:5" ht="15">
      <c r="A723" s="129"/>
      <c r="B723" s="274"/>
      <c r="C723" s="98"/>
      <c r="D723" s="98"/>
      <c r="E723" s="276"/>
    </row>
    <row r="724" spans="1:5" ht="15">
      <c r="A724" s="129"/>
      <c r="B724" s="274"/>
      <c r="C724" s="98"/>
      <c r="D724" s="98"/>
      <c r="E724" s="276"/>
    </row>
    <row r="725" spans="1:5" ht="15">
      <c r="A725" s="129"/>
      <c r="B725" s="274"/>
      <c r="C725" s="98"/>
      <c r="D725" s="98"/>
      <c r="E725" s="276"/>
    </row>
    <row r="726" spans="1:5" ht="15">
      <c r="A726" s="129"/>
      <c r="B726" s="274"/>
      <c r="C726" s="98"/>
      <c r="D726" s="98"/>
      <c r="E726" s="276"/>
    </row>
    <row r="727" spans="1:5" ht="15">
      <c r="A727" s="129"/>
      <c r="B727" s="274"/>
      <c r="C727" s="98"/>
      <c r="D727" s="98"/>
      <c r="E727" s="276"/>
    </row>
    <row r="728" spans="1:5" ht="15">
      <c r="A728" s="129"/>
      <c r="B728" s="274"/>
      <c r="C728" s="98"/>
      <c r="D728" s="98"/>
      <c r="E728" s="276"/>
    </row>
    <row r="729" spans="1:5" ht="15">
      <c r="A729" s="129"/>
      <c r="B729" s="274"/>
      <c r="C729" s="98"/>
      <c r="D729" s="98"/>
      <c r="E729" s="276"/>
    </row>
    <row r="730" spans="1:5" ht="15">
      <c r="A730" s="129"/>
      <c r="B730" s="274"/>
      <c r="C730" s="98"/>
      <c r="D730" s="98"/>
      <c r="E730" s="276"/>
    </row>
    <row r="731" spans="1:5" ht="15">
      <c r="A731" s="129"/>
      <c r="B731" s="274"/>
      <c r="C731" s="98"/>
      <c r="D731" s="98"/>
      <c r="E731" s="276"/>
    </row>
    <row r="732" spans="1:5" ht="15">
      <c r="A732" s="129"/>
      <c r="B732" s="274"/>
      <c r="C732" s="98"/>
      <c r="D732" s="98"/>
      <c r="E732" s="276"/>
    </row>
    <row r="733" spans="1:5" ht="15">
      <c r="A733" s="129"/>
      <c r="B733" s="274"/>
      <c r="C733" s="98"/>
      <c r="D733" s="98"/>
      <c r="E733" s="276"/>
    </row>
    <row r="734" spans="1:5" ht="15">
      <c r="A734" s="129"/>
      <c r="B734" s="274"/>
      <c r="C734" s="98"/>
      <c r="D734" s="98"/>
      <c r="E734" s="276"/>
    </row>
    <row r="735" spans="1:5" ht="15">
      <c r="A735" s="129"/>
      <c r="B735" s="274"/>
      <c r="C735" s="98"/>
      <c r="D735" s="98"/>
      <c r="E735" s="276"/>
    </row>
    <row r="736" spans="1:5" ht="15">
      <c r="A736" s="129"/>
      <c r="B736" s="274"/>
      <c r="C736" s="98"/>
      <c r="D736" s="98"/>
      <c r="E736" s="276"/>
    </row>
    <row r="737" spans="1:5" ht="15">
      <c r="A737" s="129"/>
      <c r="B737" s="274"/>
      <c r="C737" s="98"/>
      <c r="D737" s="98"/>
      <c r="E737" s="276"/>
    </row>
    <row r="738" spans="1:5" ht="15">
      <c r="A738" s="129"/>
      <c r="B738" s="274"/>
      <c r="C738" s="98"/>
      <c r="D738" s="98"/>
      <c r="E738" s="276"/>
    </row>
    <row r="739" spans="1:5" ht="15">
      <c r="A739" s="129"/>
      <c r="B739" s="274"/>
      <c r="C739" s="98"/>
      <c r="D739" s="98"/>
      <c r="E739" s="276"/>
    </row>
    <row r="740" spans="1:5" ht="15">
      <c r="A740" s="129"/>
      <c r="B740" s="274"/>
      <c r="C740" s="98"/>
      <c r="D740" s="98"/>
      <c r="E740" s="276"/>
    </row>
    <row r="741" spans="1:5" ht="15">
      <c r="A741" s="129"/>
      <c r="B741" s="274"/>
      <c r="C741" s="98"/>
      <c r="D741" s="98"/>
      <c r="E741" s="276"/>
    </row>
    <row r="742" spans="1:5" ht="15">
      <c r="A742" s="129"/>
      <c r="B742" s="274"/>
      <c r="C742" s="98"/>
      <c r="D742" s="98"/>
      <c r="E742" s="276"/>
    </row>
    <row r="743" spans="1:5" ht="15">
      <c r="A743" s="129"/>
      <c r="B743" s="274"/>
      <c r="C743" s="98"/>
      <c r="D743" s="98"/>
      <c r="E743" s="276"/>
    </row>
    <row r="744" spans="1:5" ht="15">
      <c r="A744" s="129"/>
      <c r="B744" s="274"/>
      <c r="C744" s="98"/>
      <c r="D744" s="98"/>
      <c r="E744" s="276"/>
    </row>
    <row r="745" spans="1:5" ht="15">
      <c r="A745" s="129"/>
      <c r="B745" s="274"/>
      <c r="C745" s="98"/>
      <c r="D745" s="98"/>
      <c r="E745" s="276"/>
    </row>
    <row r="746" spans="1:5" ht="15">
      <c r="A746" s="129"/>
      <c r="B746" s="274"/>
      <c r="C746" s="98"/>
      <c r="D746" s="98"/>
      <c r="E746" s="276"/>
    </row>
    <row r="747" spans="1:5" ht="15">
      <c r="A747" s="129"/>
      <c r="B747" s="274"/>
      <c r="C747" s="98"/>
      <c r="D747" s="98"/>
      <c r="E747" s="276"/>
    </row>
    <row r="748" spans="1:5" ht="15">
      <c r="A748" s="129"/>
      <c r="B748" s="274"/>
      <c r="C748" s="98"/>
      <c r="D748" s="98"/>
      <c r="E748" s="276"/>
    </row>
    <row r="749" spans="1:5" ht="15">
      <c r="A749" s="129"/>
      <c r="B749" s="274"/>
      <c r="C749" s="98"/>
      <c r="D749" s="98"/>
      <c r="E749" s="276"/>
    </row>
    <row r="750" spans="1:5" ht="15">
      <c r="A750" s="129"/>
      <c r="B750" s="274"/>
      <c r="C750" s="98"/>
      <c r="D750" s="98"/>
      <c r="E750" s="276"/>
    </row>
    <row r="751" spans="1:5" ht="15">
      <c r="A751" s="129"/>
      <c r="B751" s="274"/>
      <c r="C751" s="98"/>
      <c r="D751" s="98"/>
      <c r="E751" s="276"/>
    </row>
    <row r="752" spans="1:5" ht="15">
      <c r="A752" s="129"/>
      <c r="B752" s="274"/>
      <c r="C752" s="98"/>
      <c r="D752" s="98"/>
      <c r="E752" s="276"/>
    </row>
    <row r="753" spans="1:5" ht="15">
      <c r="A753" s="129"/>
      <c r="B753" s="274"/>
      <c r="C753" s="98"/>
      <c r="D753" s="98"/>
      <c r="E753" s="276"/>
    </row>
    <row r="754" spans="1:5" ht="15">
      <c r="A754" s="129"/>
      <c r="B754" s="274"/>
      <c r="C754" s="98"/>
      <c r="D754" s="98"/>
      <c r="E754" s="276"/>
    </row>
    <row r="755" spans="1:5" ht="15">
      <c r="A755" s="129"/>
      <c r="B755" s="274"/>
      <c r="C755" s="98"/>
      <c r="D755" s="98"/>
      <c r="E755" s="276"/>
    </row>
    <row r="756" spans="1:5" ht="15">
      <c r="A756" s="129"/>
      <c r="B756" s="274"/>
      <c r="C756" s="98"/>
      <c r="D756" s="98"/>
      <c r="E756" s="276"/>
    </row>
    <row r="757" spans="1:5" ht="15">
      <c r="A757" s="129"/>
      <c r="B757" s="274"/>
      <c r="C757" s="98"/>
      <c r="D757" s="98"/>
      <c r="E757" s="276"/>
    </row>
    <row r="758" spans="1:5" ht="15">
      <c r="A758" s="129"/>
      <c r="B758" s="274"/>
      <c r="C758" s="98"/>
      <c r="D758" s="98"/>
      <c r="E758" s="276"/>
    </row>
    <row r="759" spans="1:5" ht="15">
      <c r="A759" s="129"/>
      <c r="B759" s="274"/>
      <c r="C759" s="98"/>
      <c r="D759" s="98"/>
      <c r="E759" s="276"/>
    </row>
    <row r="760" spans="1:5" ht="15">
      <c r="A760" s="129"/>
      <c r="B760" s="274"/>
      <c r="C760" s="98"/>
      <c r="D760" s="98"/>
      <c r="E760" s="276"/>
    </row>
    <row r="761" spans="1:5" ht="15">
      <c r="A761" s="129"/>
      <c r="B761" s="274"/>
      <c r="C761" s="98"/>
      <c r="D761" s="98"/>
      <c r="E761" s="276"/>
    </row>
    <row r="762" spans="1:5" ht="15">
      <c r="A762" s="129"/>
      <c r="B762" s="274"/>
      <c r="C762" s="98"/>
      <c r="D762" s="98"/>
      <c r="E762" s="276"/>
    </row>
    <row r="763" spans="1:5" ht="15">
      <c r="A763" s="129"/>
      <c r="B763" s="274"/>
      <c r="C763" s="98"/>
      <c r="D763" s="98"/>
      <c r="E763" s="276"/>
    </row>
    <row r="764" spans="1:5" ht="15">
      <c r="A764" s="129"/>
      <c r="B764" s="274"/>
      <c r="C764" s="98"/>
      <c r="D764" s="98"/>
      <c r="E764" s="276"/>
    </row>
    <row r="765" spans="1:5" ht="15">
      <c r="A765" s="129"/>
      <c r="B765" s="274"/>
      <c r="C765" s="98"/>
      <c r="D765" s="98"/>
      <c r="E765" s="276"/>
    </row>
    <row r="766" spans="1:5" ht="15">
      <c r="A766" s="129"/>
      <c r="B766" s="274"/>
      <c r="C766" s="98"/>
      <c r="D766" s="98"/>
      <c r="E766" s="276"/>
    </row>
    <row r="767" spans="1:5" ht="15">
      <c r="A767" s="129"/>
      <c r="B767" s="274"/>
      <c r="C767" s="98"/>
      <c r="D767" s="98"/>
      <c r="E767" s="276"/>
    </row>
    <row r="768" spans="1:5" ht="15">
      <c r="A768" s="129"/>
      <c r="B768" s="274"/>
      <c r="C768" s="98"/>
      <c r="D768" s="98"/>
      <c r="E768" s="276"/>
    </row>
    <row r="769" spans="1:5" ht="15">
      <c r="A769" s="129"/>
      <c r="B769" s="274"/>
      <c r="C769" s="98"/>
      <c r="D769" s="98"/>
      <c r="E769" s="276"/>
    </row>
    <row r="770" spans="1:5" ht="15">
      <c r="A770" s="129"/>
      <c r="B770" s="274"/>
      <c r="C770" s="98"/>
      <c r="D770" s="98"/>
      <c r="E770" s="276"/>
    </row>
    <row r="771" spans="1:5" ht="15">
      <c r="A771" s="129"/>
      <c r="B771" s="274"/>
      <c r="C771" s="98"/>
      <c r="D771" s="98"/>
      <c r="E771" s="276"/>
    </row>
    <row r="772" spans="1:5" ht="15">
      <c r="A772" s="129"/>
      <c r="B772" s="274"/>
      <c r="C772" s="98"/>
      <c r="D772" s="98"/>
      <c r="E772" s="276"/>
    </row>
    <row r="773" spans="1:5" ht="15">
      <c r="A773" s="129"/>
      <c r="B773" s="274"/>
      <c r="C773" s="98"/>
      <c r="D773" s="98"/>
      <c r="E773" s="276"/>
    </row>
    <row r="774" spans="1:5" ht="15">
      <c r="A774" s="129"/>
      <c r="B774" s="274"/>
      <c r="C774" s="98"/>
      <c r="D774" s="98"/>
      <c r="E774" s="276"/>
    </row>
    <row r="775" spans="1:5" ht="15">
      <c r="A775" s="129"/>
      <c r="B775" s="274"/>
      <c r="C775" s="98"/>
      <c r="D775" s="98"/>
      <c r="E775" s="276"/>
    </row>
    <row r="776" spans="1:5" ht="15">
      <c r="A776" s="129"/>
      <c r="B776" s="274"/>
      <c r="C776" s="98"/>
      <c r="D776" s="98"/>
      <c r="E776" s="276"/>
    </row>
    <row r="777" spans="1:5" ht="15">
      <c r="A777" s="129"/>
      <c r="B777" s="274"/>
      <c r="C777" s="98"/>
      <c r="D777" s="98"/>
      <c r="E777" s="276"/>
    </row>
    <row r="778" spans="1:5" ht="15">
      <c r="A778" s="129"/>
      <c r="B778" s="274"/>
      <c r="C778" s="98"/>
      <c r="D778" s="98"/>
      <c r="E778" s="276"/>
    </row>
    <row r="779" spans="1:5" ht="15">
      <c r="A779" s="129"/>
      <c r="B779" s="274"/>
      <c r="C779" s="98"/>
      <c r="D779" s="98"/>
      <c r="E779" s="276"/>
    </row>
    <row r="780" spans="1:5" ht="15">
      <c r="A780" s="129"/>
      <c r="B780" s="274"/>
      <c r="C780" s="98"/>
      <c r="D780" s="98"/>
      <c r="E780" s="276"/>
    </row>
    <row r="781" spans="1:5" ht="15">
      <c r="A781" s="129"/>
      <c r="B781" s="274"/>
      <c r="C781" s="98"/>
      <c r="D781" s="98"/>
      <c r="E781" s="276"/>
    </row>
    <row r="782" spans="1:5" ht="15">
      <c r="A782" s="129"/>
      <c r="B782" s="274"/>
      <c r="C782" s="98"/>
      <c r="D782" s="98"/>
      <c r="E782" s="276"/>
    </row>
    <row r="783" spans="1:5" ht="15">
      <c r="A783" s="129"/>
      <c r="B783" s="274"/>
      <c r="C783" s="98"/>
      <c r="D783" s="98"/>
      <c r="E783" s="276"/>
    </row>
    <row r="784" spans="1:5" ht="15">
      <c r="A784" s="129"/>
      <c r="B784" s="274"/>
      <c r="C784" s="98"/>
      <c r="D784" s="98"/>
      <c r="E784" s="276"/>
    </row>
    <row r="785" spans="1:5" ht="15">
      <c r="A785" s="129"/>
      <c r="B785" s="274"/>
      <c r="C785" s="98"/>
      <c r="D785" s="98"/>
      <c r="E785" s="276"/>
    </row>
    <row r="786" spans="1:5" ht="15">
      <c r="A786" s="129"/>
      <c r="B786" s="274"/>
      <c r="C786" s="98"/>
      <c r="D786" s="98"/>
      <c r="E786" s="276"/>
    </row>
    <row r="787" spans="1:5" ht="15">
      <c r="A787" s="129"/>
      <c r="B787" s="274"/>
      <c r="C787" s="98"/>
      <c r="D787" s="98"/>
      <c r="E787" s="276"/>
    </row>
    <row r="788" spans="1:5" ht="15">
      <c r="A788" s="129"/>
      <c r="B788" s="274"/>
      <c r="C788" s="98"/>
      <c r="D788" s="98"/>
      <c r="E788" s="276"/>
    </row>
    <row r="789" spans="1:5" ht="15">
      <c r="A789" s="129"/>
      <c r="B789" s="274"/>
      <c r="C789" s="98"/>
      <c r="D789" s="98"/>
      <c r="E789" s="276"/>
    </row>
    <row r="790" spans="1:5" ht="15">
      <c r="A790" s="129"/>
      <c r="B790" s="274"/>
      <c r="C790" s="98"/>
      <c r="D790" s="98"/>
      <c r="E790" s="276"/>
    </row>
    <row r="791" spans="1:5" ht="15">
      <c r="A791" s="129"/>
      <c r="B791" s="274"/>
      <c r="C791" s="98"/>
      <c r="D791" s="98"/>
      <c r="E791" s="276"/>
    </row>
    <row r="792" spans="1:5" ht="15">
      <c r="A792" s="129"/>
      <c r="B792" s="274"/>
      <c r="C792" s="98"/>
      <c r="D792" s="98"/>
      <c r="E792" s="276"/>
    </row>
    <row r="793" spans="1:5" ht="15">
      <c r="A793" s="129"/>
      <c r="B793" s="274"/>
      <c r="C793" s="98"/>
      <c r="D793" s="98"/>
      <c r="E793" s="276"/>
    </row>
    <row r="794" spans="1:5" ht="15">
      <c r="A794" s="129"/>
      <c r="B794" s="274"/>
      <c r="C794" s="98"/>
      <c r="D794" s="98"/>
      <c r="E794" s="276"/>
    </row>
    <row r="795" spans="1:5" ht="15">
      <c r="A795" s="129"/>
      <c r="B795" s="274"/>
      <c r="C795" s="98"/>
      <c r="D795" s="98"/>
      <c r="E795" s="276"/>
    </row>
    <row r="796" spans="1:5" ht="15">
      <c r="A796" s="129"/>
      <c r="B796" s="274"/>
      <c r="C796" s="98"/>
      <c r="D796" s="98"/>
      <c r="E796" s="276"/>
    </row>
    <row r="797" spans="1:5" ht="15">
      <c r="A797" s="129"/>
      <c r="B797" s="274"/>
      <c r="C797" s="98"/>
      <c r="D797" s="98"/>
      <c r="E797" s="276"/>
    </row>
    <row r="798" spans="1:5" ht="15">
      <c r="A798" s="129"/>
      <c r="B798" s="274"/>
      <c r="C798" s="98"/>
      <c r="D798" s="98"/>
      <c r="E798" s="276"/>
    </row>
    <row r="799" spans="1:5" ht="15">
      <c r="A799" s="129"/>
      <c r="B799" s="274"/>
      <c r="C799" s="98"/>
      <c r="D799" s="98"/>
      <c r="E799" s="276"/>
    </row>
    <row r="800" spans="1:5" ht="15">
      <c r="A800" s="129"/>
      <c r="B800" s="274"/>
      <c r="C800" s="98"/>
      <c r="D800" s="98"/>
      <c r="E800" s="276"/>
    </row>
    <row r="801" spans="1:5" ht="15">
      <c r="A801" s="129"/>
      <c r="B801" s="274"/>
      <c r="C801" s="98"/>
      <c r="D801" s="98"/>
      <c r="E801" s="276"/>
    </row>
    <row r="802" spans="1:5" ht="15">
      <c r="A802" s="129"/>
      <c r="B802" s="274"/>
      <c r="C802" s="98"/>
      <c r="D802" s="98"/>
      <c r="E802" s="276"/>
    </row>
    <row r="803" spans="1:5" ht="15">
      <c r="A803" s="129"/>
      <c r="B803" s="274"/>
      <c r="C803" s="98"/>
      <c r="D803" s="98"/>
      <c r="E803" s="276"/>
    </row>
    <row r="804" spans="1:5" ht="15">
      <c r="A804" s="129"/>
      <c r="B804" s="274"/>
      <c r="C804" s="98"/>
      <c r="D804" s="98"/>
      <c r="E804" s="276"/>
    </row>
    <row r="805" spans="1:5" ht="15">
      <c r="A805" s="129"/>
      <c r="B805" s="274"/>
      <c r="C805" s="98"/>
      <c r="D805" s="98"/>
      <c r="E805" s="276"/>
    </row>
    <row r="806" spans="1:5" ht="15">
      <c r="A806" s="129"/>
      <c r="B806" s="274"/>
      <c r="C806" s="98"/>
      <c r="D806" s="98"/>
      <c r="E806" s="276"/>
    </row>
    <row r="807" spans="1:5" ht="15">
      <c r="A807" s="129"/>
      <c r="B807" s="274"/>
      <c r="C807" s="98"/>
      <c r="D807" s="98"/>
      <c r="E807" s="276"/>
    </row>
    <row r="808" spans="1:5" ht="15">
      <c r="A808" s="129"/>
      <c r="B808" s="274"/>
      <c r="C808" s="98"/>
      <c r="D808" s="98"/>
      <c r="E808" s="276"/>
    </row>
    <row r="809" spans="1:5" ht="15">
      <c r="A809" s="129"/>
      <c r="B809" s="274"/>
      <c r="C809" s="98"/>
      <c r="D809" s="98"/>
      <c r="E809" s="276"/>
    </row>
    <row r="810" spans="1:5" ht="15">
      <c r="A810" s="129"/>
      <c r="B810" s="274"/>
      <c r="C810" s="98"/>
      <c r="D810" s="98"/>
      <c r="E810" s="276"/>
    </row>
    <row r="811" spans="1:5" ht="15">
      <c r="A811" s="129"/>
      <c r="B811" s="274"/>
      <c r="C811" s="98"/>
      <c r="D811" s="98"/>
      <c r="E811" s="276"/>
    </row>
    <row r="812" spans="1:5" ht="15">
      <c r="A812" s="129"/>
      <c r="B812" s="274"/>
      <c r="C812" s="98"/>
      <c r="D812" s="98"/>
      <c r="E812" s="276"/>
    </row>
    <row r="813" spans="1:5" ht="15">
      <c r="A813" s="129"/>
      <c r="B813" s="274"/>
      <c r="C813" s="98"/>
      <c r="D813" s="98"/>
      <c r="E813" s="276"/>
    </row>
    <row r="814" spans="1:5" ht="15">
      <c r="A814" s="129"/>
      <c r="B814" s="274"/>
      <c r="C814" s="98"/>
      <c r="D814" s="98"/>
      <c r="E814" s="276"/>
    </row>
    <row r="815" spans="1:5" ht="15">
      <c r="A815" s="129"/>
      <c r="B815" s="274"/>
      <c r="C815" s="98"/>
      <c r="D815" s="98"/>
      <c r="E815" s="276"/>
    </row>
    <row r="816" spans="1:5" ht="15">
      <c r="A816" s="129"/>
      <c r="B816" s="274"/>
      <c r="C816" s="98"/>
      <c r="D816" s="98"/>
      <c r="E816" s="276"/>
    </row>
    <row r="817" spans="1:5" ht="15">
      <c r="A817" s="129"/>
      <c r="B817" s="274"/>
      <c r="C817" s="98"/>
      <c r="D817" s="98"/>
      <c r="E817" s="276"/>
    </row>
    <row r="818" spans="1:5" ht="15">
      <c r="A818" s="129"/>
      <c r="B818" s="274"/>
      <c r="C818" s="98"/>
      <c r="D818" s="98"/>
      <c r="E818" s="276"/>
    </row>
    <row r="819" spans="1:5" ht="15">
      <c r="A819" s="129"/>
      <c r="B819" s="274"/>
      <c r="C819" s="98"/>
      <c r="D819" s="98"/>
      <c r="E819" s="276"/>
    </row>
    <row r="820" spans="1:5" ht="15">
      <c r="A820" s="129"/>
      <c r="B820" s="274"/>
      <c r="C820" s="98"/>
      <c r="D820" s="98"/>
      <c r="E820" s="276"/>
    </row>
    <row r="821" spans="1:5" ht="15">
      <c r="A821" s="129"/>
      <c r="B821" s="274"/>
      <c r="C821" s="98"/>
      <c r="D821" s="98"/>
      <c r="E821" s="276"/>
    </row>
    <row r="822" spans="1:5" ht="15">
      <c r="A822" s="129"/>
      <c r="B822" s="274"/>
      <c r="C822" s="98"/>
      <c r="D822" s="98"/>
      <c r="E822" s="276"/>
    </row>
    <row r="823" spans="1:5" ht="15">
      <c r="A823" s="129"/>
      <c r="B823" s="274"/>
      <c r="C823" s="98"/>
      <c r="D823" s="98"/>
      <c r="E823" s="276"/>
    </row>
    <row r="824" spans="1:5" ht="15">
      <c r="A824" s="129"/>
      <c r="B824" s="274"/>
      <c r="C824" s="98"/>
      <c r="D824" s="98"/>
      <c r="E824" s="276"/>
    </row>
    <row r="825" spans="1:5" ht="15">
      <c r="A825" s="129"/>
      <c r="B825" s="274"/>
      <c r="C825" s="98"/>
      <c r="D825" s="98"/>
      <c r="E825" s="276"/>
    </row>
    <row r="826" spans="1:5" ht="15">
      <c r="A826" s="129"/>
      <c r="B826" s="274"/>
      <c r="C826" s="98"/>
      <c r="D826" s="98"/>
      <c r="E826" s="276"/>
    </row>
    <row r="827" spans="1:5" ht="15">
      <c r="A827" s="129"/>
      <c r="B827" s="274"/>
      <c r="C827" s="98"/>
      <c r="D827" s="98"/>
      <c r="E827" s="276"/>
    </row>
    <row r="828" spans="1:5" ht="15">
      <c r="A828" s="129"/>
      <c r="B828" s="274"/>
      <c r="C828" s="98"/>
      <c r="D828" s="98"/>
      <c r="E828" s="276"/>
    </row>
    <row r="829" spans="1:5" ht="15">
      <c r="A829" s="129"/>
      <c r="B829" s="274"/>
      <c r="C829" s="98"/>
      <c r="D829" s="98"/>
      <c r="E829" s="276"/>
    </row>
    <row r="830" spans="1:5" ht="15">
      <c r="A830" s="129"/>
      <c r="B830" s="274"/>
      <c r="C830" s="98"/>
      <c r="D830" s="98"/>
      <c r="E830" s="276"/>
    </row>
    <row r="831" spans="1:5" ht="15">
      <c r="A831" s="129"/>
      <c r="B831" s="274"/>
      <c r="C831" s="98"/>
      <c r="D831" s="98"/>
      <c r="E831" s="276"/>
    </row>
    <row r="832" spans="1:5" ht="15">
      <c r="A832" s="129"/>
      <c r="B832" s="274"/>
      <c r="C832" s="98"/>
      <c r="D832" s="98"/>
      <c r="E832" s="276"/>
    </row>
    <row r="833" spans="1:5" ht="15">
      <c r="A833" s="129"/>
      <c r="B833" s="274"/>
      <c r="C833" s="98"/>
      <c r="D833" s="98"/>
      <c r="E833" s="276"/>
    </row>
    <row r="834" spans="1:5" ht="15">
      <c r="A834" s="129"/>
      <c r="B834" s="274"/>
      <c r="C834" s="98"/>
      <c r="D834" s="98"/>
      <c r="E834" s="276"/>
    </row>
    <row r="835" spans="1:5" ht="15">
      <c r="A835" s="129"/>
      <c r="B835" s="274"/>
      <c r="C835" s="98"/>
      <c r="D835" s="98"/>
      <c r="E835" s="276"/>
    </row>
    <row r="836" spans="1:5" ht="15">
      <c r="A836" s="129"/>
      <c r="B836" s="274"/>
      <c r="C836" s="98"/>
      <c r="D836" s="98"/>
      <c r="E836" s="276"/>
    </row>
    <row r="837" spans="1:5" ht="15">
      <c r="A837" s="129"/>
      <c r="B837" s="274"/>
      <c r="C837" s="98"/>
      <c r="D837" s="98"/>
      <c r="E837" s="276"/>
    </row>
    <row r="838" spans="1:5" ht="15">
      <c r="A838" s="129"/>
      <c r="B838" s="274"/>
      <c r="C838" s="98"/>
      <c r="D838" s="98"/>
      <c r="E838" s="276"/>
    </row>
    <row r="839" spans="1:5" ht="15">
      <c r="A839" s="129"/>
      <c r="B839" s="274"/>
      <c r="C839" s="98"/>
      <c r="D839" s="98"/>
      <c r="E839" s="276"/>
    </row>
    <row r="840" spans="1:5" ht="15">
      <c r="A840" s="129"/>
      <c r="B840" s="274"/>
      <c r="C840" s="98"/>
      <c r="D840" s="98"/>
      <c r="E840" s="276"/>
    </row>
    <row r="841" spans="1:5" ht="15">
      <c r="A841" s="129"/>
      <c r="B841" s="274"/>
      <c r="C841" s="98"/>
      <c r="D841" s="98"/>
      <c r="E841" s="276"/>
    </row>
    <row r="842" spans="1:5" ht="15">
      <c r="A842" s="129"/>
      <c r="B842" s="274"/>
      <c r="C842" s="98"/>
      <c r="D842" s="98"/>
      <c r="E842" s="276"/>
    </row>
    <row r="843" spans="1:5" ht="15">
      <c r="A843" s="129"/>
      <c r="B843" s="274"/>
      <c r="C843" s="98"/>
      <c r="D843" s="98"/>
      <c r="E843" s="276"/>
    </row>
    <row r="844" spans="1:5" ht="15">
      <c r="A844" s="129"/>
      <c r="B844" s="274"/>
      <c r="C844" s="98"/>
      <c r="D844" s="98"/>
      <c r="E844" s="276"/>
    </row>
    <row r="845" spans="1:5" ht="15">
      <c r="A845" s="129"/>
      <c r="B845" s="274"/>
      <c r="C845" s="98"/>
      <c r="D845" s="98"/>
      <c r="E845" s="276"/>
    </row>
    <row r="846" spans="1:5" ht="15">
      <c r="A846" s="129"/>
      <c r="B846" s="274"/>
      <c r="C846" s="98"/>
      <c r="D846" s="98"/>
      <c r="E846" s="276"/>
    </row>
    <row r="847" spans="1:5" ht="15">
      <c r="A847" s="129"/>
      <c r="B847" s="274"/>
      <c r="C847" s="98"/>
      <c r="D847" s="98"/>
      <c r="E847" s="276"/>
    </row>
    <row r="848" spans="1:5" ht="15">
      <c r="A848" s="129"/>
      <c r="B848" s="274"/>
      <c r="C848" s="98"/>
      <c r="D848" s="98"/>
      <c r="E848" s="276"/>
    </row>
    <row r="849" spans="1:5" ht="15">
      <c r="A849" s="129"/>
      <c r="B849" s="274"/>
      <c r="C849" s="98"/>
      <c r="D849" s="98"/>
      <c r="E849" s="276"/>
    </row>
    <row r="850" spans="1:5" ht="15">
      <c r="A850" s="129"/>
      <c r="B850" s="274"/>
      <c r="C850" s="98"/>
      <c r="D850" s="98"/>
      <c r="E850" s="276"/>
    </row>
    <row r="851" spans="1:5" ht="15">
      <c r="A851" s="129"/>
      <c r="B851" s="274"/>
      <c r="C851" s="98"/>
      <c r="D851" s="98"/>
      <c r="E851" s="276"/>
    </row>
    <row r="852" spans="1:5" ht="15">
      <c r="A852" s="129"/>
      <c r="B852" s="274"/>
      <c r="C852" s="98"/>
      <c r="D852" s="98"/>
      <c r="E852" s="276"/>
    </row>
    <row r="853" spans="1:5" ht="15">
      <c r="A853" s="129"/>
      <c r="B853" s="274"/>
      <c r="C853" s="98"/>
      <c r="D853" s="98"/>
      <c r="E853" s="276"/>
    </row>
    <row r="854" spans="1:5" ht="15">
      <c r="A854" s="129"/>
      <c r="B854" s="274"/>
      <c r="C854" s="98"/>
      <c r="D854" s="98"/>
      <c r="E854" s="276"/>
    </row>
    <row r="855" spans="1:5" ht="15">
      <c r="A855" s="129"/>
      <c r="B855" s="274"/>
      <c r="C855" s="98"/>
      <c r="D855" s="98"/>
      <c r="E855" s="276"/>
    </row>
    <row r="856" spans="1:5" ht="15">
      <c r="A856" s="129"/>
      <c r="B856" s="274"/>
      <c r="C856" s="98"/>
      <c r="D856" s="98"/>
      <c r="E856" s="276"/>
    </row>
    <row r="857" spans="1:5" ht="15">
      <c r="A857" s="129"/>
      <c r="B857" s="274"/>
      <c r="C857" s="98"/>
      <c r="D857" s="98"/>
      <c r="E857" s="276"/>
    </row>
    <row r="858" spans="1:5" ht="15">
      <c r="A858" s="129"/>
      <c r="B858" s="274"/>
      <c r="C858" s="98"/>
      <c r="D858" s="98"/>
      <c r="E858" s="276"/>
    </row>
    <row r="859" spans="1:5" ht="15">
      <c r="A859" s="129"/>
      <c r="B859" s="274"/>
      <c r="C859" s="98"/>
      <c r="D859" s="98"/>
      <c r="E859" s="276"/>
    </row>
    <row r="860" spans="1:5" ht="15">
      <c r="A860" s="129"/>
      <c r="B860" s="274"/>
      <c r="C860" s="98"/>
      <c r="D860" s="98"/>
      <c r="E860" s="276"/>
    </row>
    <row r="861" spans="1:5" ht="15">
      <c r="A861" s="129"/>
      <c r="B861" s="274"/>
      <c r="C861" s="98"/>
      <c r="D861" s="98"/>
      <c r="E861" s="276"/>
    </row>
    <row r="862" spans="1:5" ht="15">
      <c r="A862" s="129"/>
      <c r="B862" s="274"/>
      <c r="C862" s="98"/>
      <c r="D862" s="98"/>
      <c r="E862" s="276"/>
    </row>
    <row r="863" spans="1:5" ht="15">
      <c r="A863" s="129"/>
      <c r="B863" s="274"/>
      <c r="C863" s="98"/>
      <c r="D863" s="98"/>
      <c r="E863" s="276"/>
    </row>
    <row r="864" spans="1:5" ht="15">
      <c r="A864" s="129"/>
      <c r="B864" s="274"/>
      <c r="C864" s="98"/>
      <c r="D864" s="98"/>
      <c r="E864" s="276"/>
    </row>
    <row r="865" spans="1:5" ht="15">
      <c r="A865" s="129"/>
      <c r="B865" s="274"/>
      <c r="C865" s="98"/>
      <c r="D865" s="98"/>
      <c r="E865" s="276"/>
    </row>
    <row r="866" spans="1:5" ht="15">
      <c r="A866" s="129"/>
      <c r="B866" s="274"/>
      <c r="C866" s="98"/>
      <c r="D866" s="98"/>
      <c r="E866" s="276"/>
    </row>
    <row r="867" spans="1:5" ht="15">
      <c r="A867" s="129"/>
      <c r="B867" s="274"/>
      <c r="C867" s="98"/>
      <c r="D867" s="98"/>
      <c r="E867" s="276"/>
    </row>
    <row r="868" spans="1:5" ht="15">
      <c r="A868" s="129"/>
      <c r="B868" s="274"/>
      <c r="C868" s="98"/>
      <c r="D868" s="98"/>
      <c r="E868" s="276"/>
    </row>
    <row r="869" spans="1:5" ht="15">
      <c r="A869" s="129"/>
      <c r="B869" s="274"/>
      <c r="C869" s="98"/>
      <c r="D869" s="98"/>
      <c r="E869" s="276"/>
    </row>
    <row r="870" spans="1:5" ht="15">
      <c r="A870" s="129"/>
      <c r="B870" s="274"/>
      <c r="C870" s="98"/>
      <c r="D870" s="98"/>
      <c r="E870" s="276"/>
    </row>
    <row r="871" spans="1:5" ht="15">
      <c r="A871" s="129"/>
      <c r="B871" s="274"/>
      <c r="C871" s="98"/>
      <c r="D871" s="98"/>
      <c r="E871" s="276"/>
    </row>
    <row r="872" spans="1:5" ht="15">
      <c r="A872" s="129"/>
      <c r="B872" s="274"/>
      <c r="C872" s="98"/>
      <c r="D872" s="98"/>
      <c r="E872" s="276"/>
    </row>
    <row r="873" spans="1:5" ht="15">
      <c r="A873" s="129"/>
      <c r="B873" s="274"/>
      <c r="C873" s="98"/>
      <c r="D873" s="98"/>
      <c r="E873" s="276"/>
    </row>
    <row r="874" spans="1:5" ht="15">
      <c r="A874" s="129"/>
      <c r="B874" s="274"/>
      <c r="C874" s="98"/>
      <c r="D874" s="98"/>
      <c r="E874" s="276"/>
    </row>
    <row r="875" spans="1:5" ht="15">
      <c r="A875" s="129"/>
      <c r="B875" s="274"/>
      <c r="C875" s="98"/>
      <c r="D875" s="98"/>
      <c r="E875" s="276"/>
    </row>
    <row r="876" spans="1:5" ht="15">
      <c r="A876" s="129"/>
      <c r="B876" s="274"/>
      <c r="C876" s="98"/>
      <c r="D876" s="98"/>
      <c r="E876" s="276"/>
    </row>
    <row r="877" spans="1:5" ht="15">
      <c r="A877" s="129"/>
      <c r="B877" s="274"/>
      <c r="C877" s="98"/>
      <c r="D877" s="98"/>
      <c r="E877" s="276"/>
    </row>
    <row r="878" spans="1:5" ht="15">
      <c r="A878" s="129"/>
      <c r="B878" s="274"/>
      <c r="C878" s="98"/>
      <c r="D878" s="98"/>
      <c r="E878" s="276"/>
    </row>
    <row r="879" spans="1:5" ht="15">
      <c r="A879" s="129"/>
      <c r="B879" s="274"/>
      <c r="C879" s="98"/>
      <c r="D879" s="98"/>
      <c r="E879" s="276"/>
    </row>
    <row r="880" spans="1:5" ht="15">
      <c r="A880" s="129"/>
      <c r="B880" s="274"/>
      <c r="C880" s="98"/>
      <c r="D880" s="98"/>
      <c r="E880" s="276"/>
    </row>
    <row r="881" spans="1:5" ht="15">
      <c r="A881" s="129"/>
      <c r="B881" s="274"/>
      <c r="C881" s="98"/>
      <c r="D881" s="98"/>
      <c r="E881" s="276"/>
    </row>
    <row r="882" spans="1:5" ht="15">
      <c r="A882" s="129"/>
      <c r="B882" s="274"/>
      <c r="C882" s="98"/>
      <c r="D882" s="98"/>
      <c r="E882" s="276"/>
    </row>
    <row r="883" spans="1:5" ht="15">
      <c r="A883" s="129"/>
      <c r="B883" s="274"/>
      <c r="C883" s="98"/>
      <c r="D883" s="98"/>
      <c r="E883" s="276"/>
    </row>
    <row r="884" spans="1:5" ht="15">
      <c r="A884" s="129"/>
      <c r="B884" s="274"/>
      <c r="C884" s="98"/>
      <c r="D884" s="98"/>
      <c r="E884" s="276"/>
    </row>
    <row r="885" spans="1:5" ht="15">
      <c r="A885" s="129"/>
      <c r="B885" s="274"/>
      <c r="C885" s="98"/>
      <c r="D885" s="98"/>
      <c r="E885" s="276"/>
    </row>
    <row r="886" spans="1:5" ht="15">
      <c r="A886" s="129"/>
      <c r="B886" s="274"/>
      <c r="C886" s="98"/>
      <c r="D886" s="98"/>
      <c r="E886" s="276"/>
    </row>
    <row r="887" spans="1:5" ht="15">
      <c r="A887" s="129"/>
      <c r="B887" s="274"/>
      <c r="C887" s="98"/>
      <c r="D887" s="98"/>
      <c r="E887" s="276"/>
    </row>
    <row r="888" spans="1:5" ht="15">
      <c r="A888" s="129"/>
      <c r="B888" s="274"/>
      <c r="C888" s="98"/>
      <c r="D888" s="98"/>
      <c r="E888" s="276"/>
    </row>
    <row r="889" spans="1:5" ht="15">
      <c r="A889" s="129"/>
      <c r="B889" s="274"/>
      <c r="C889" s="98"/>
      <c r="D889" s="98"/>
      <c r="E889" s="276"/>
    </row>
    <row r="890" spans="1:5" ht="15">
      <c r="A890" s="129"/>
      <c r="B890" s="274"/>
      <c r="C890" s="98"/>
      <c r="D890" s="98"/>
      <c r="E890" s="276"/>
    </row>
    <row r="891" spans="1:5" ht="15">
      <c r="A891" s="129"/>
      <c r="B891" s="274"/>
      <c r="C891" s="98"/>
      <c r="D891" s="98"/>
      <c r="E891" s="276"/>
    </row>
    <row r="892" spans="1:5" ht="15">
      <c r="A892" s="129"/>
      <c r="B892" s="274"/>
      <c r="C892" s="98"/>
      <c r="D892" s="98"/>
      <c r="E892" s="276"/>
    </row>
    <row r="893" spans="1:5" ht="15">
      <c r="A893" s="129"/>
      <c r="B893" s="274"/>
      <c r="C893" s="98"/>
      <c r="D893" s="98"/>
      <c r="E893" s="276"/>
    </row>
    <row r="894" spans="1:5" ht="15">
      <c r="A894" s="129"/>
      <c r="B894" s="274"/>
      <c r="C894" s="98"/>
      <c r="D894" s="98"/>
      <c r="E894" s="276"/>
    </row>
    <row r="895" spans="1:5" ht="15">
      <c r="A895" s="129"/>
      <c r="B895" s="274"/>
      <c r="C895" s="98"/>
      <c r="D895" s="98"/>
      <c r="E895" s="276"/>
    </row>
    <row r="896" spans="1:5" ht="15">
      <c r="A896" s="129"/>
      <c r="B896" s="274"/>
      <c r="C896" s="98"/>
      <c r="D896" s="98"/>
      <c r="E896" s="276"/>
    </row>
    <row r="897" spans="1:5" ht="15">
      <c r="A897" s="129"/>
      <c r="B897" s="274"/>
      <c r="C897" s="98"/>
      <c r="D897" s="98"/>
      <c r="E897" s="276"/>
    </row>
    <row r="898" spans="1:5" ht="15">
      <c r="A898" s="129"/>
      <c r="B898" s="274"/>
      <c r="C898" s="98"/>
      <c r="D898" s="98"/>
      <c r="E898" s="276"/>
    </row>
    <row r="899" spans="1:5" ht="15">
      <c r="A899" s="129"/>
      <c r="B899" s="274"/>
      <c r="C899" s="98"/>
      <c r="D899" s="98"/>
      <c r="E899" s="276"/>
    </row>
    <row r="900" spans="1:5" ht="15">
      <c r="A900" s="129"/>
      <c r="B900" s="274"/>
      <c r="C900" s="98"/>
      <c r="D900" s="98"/>
      <c r="E900" s="276"/>
    </row>
    <row r="901" spans="1:5" ht="15">
      <c r="A901" s="129"/>
      <c r="B901" s="274"/>
      <c r="C901" s="98"/>
      <c r="D901" s="98"/>
      <c r="E901" s="276"/>
    </row>
    <row r="902" spans="1:5" ht="15">
      <c r="A902" s="129"/>
      <c r="B902" s="274"/>
      <c r="C902" s="98"/>
      <c r="D902" s="98"/>
      <c r="E902" s="276"/>
    </row>
    <row r="903" spans="1:5" ht="15">
      <c r="A903" s="129"/>
      <c r="B903" s="274"/>
      <c r="C903" s="98"/>
      <c r="D903" s="98"/>
      <c r="E903" s="276"/>
    </row>
    <row r="904" spans="1:5" ht="15">
      <c r="A904" s="129"/>
      <c r="B904" s="274"/>
      <c r="C904" s="98"/>
      <c r="D904" s="98"/>
      <c r="E904" s="276"/>
    </row>
    <row r="905" spans="1:5" ht="15">
      <c r="A905" s="129"/>
      <c r="B905" s="274"/>
      <c r="C905" s="98"/>
      <c r="D905" s="98"/>
      <c r="E905" s="276"/>
    </row>
    <row r="906" spans="1:5" ht="15">
      <c r="A906" s="129"/>
      <c r="B906" s="274"/>
      <c r="C906" s="98"/>
      <c r="D906" s="98"/>
      <c r="E906" s="276"/>
    </row>
    <row r="907" spans="1:5" ht="15">
      <c r="A907" s="129"/>
      <c r="B907" s="274"/>
      <c r="C907" s="98"/>
      <c r="D907" s="98"/>
      <c r="E907" s="276"/>
    </row>
    <row r="908" spans="1:5" ht="15">
      <c r="A908" s="129"/>
      <c r="B908" s="274"/>
      <c r="C908" s="98"/>
      <c r="D908" s="98"/>
      <c r="E908" s="276"/>
    </row>
    <row r="909" spans="1:5" ht="15">
      <c r="A909" s="129"/>
      <c r="B909" s="274"/>
      <c r="C909" s="98"/>
      <c r="D909" s="98"/>
      <c r="E909" s="276"/>
    </row>
    <row r="910" spans="1:5" ht="15">
      <c r="A910" s="129"/>
      <c r="B910" s="274"/>
      <c r="C910" s="98"/>
      <c r="D910" s="98"/>
      <c r="E910" s="276"/>
    </row>
    <row r="911" spans="1:5" ht="15">
      <c r="A911" s="129"/>
      <c r="B911" s="274"/>
      <c r="C911" s="98"/>
      <c r="D911" s="98"/>
      <c r="E911" s="276"/>
    </row>
    <row r="912" spans="1:5" ht="15">
      <c r="A912" s="129"/>
      <c r="B912" s="274"/>
      <c r="C912" s="98"/>
      <c r="D912" s="98"/>
      <c r="E912" s="276"/>
    </row>
    <row r="913" spans="1:5" ht="15">
      <c r="A913" s="129"/>
      <c r="B913" s="274"/>
      <c r="C913" s="98"/>
      <c r="D913" s="98"/>
      <c r="E913" s="276"/>
    </row>
    <row r="914" spans="1:5" ht="15">
      <c r="A914" s="129"/>
      <c r="B914" s="274"/>
      <c r="C914" s="98"/>
      <c r="D914" s="98"/>
      <c r="E914" s="276"/>
    </row>
    <row r="915" spans="1:5" ht="15">
      <c r="A915" s="129"/>
      <c r="B915" s="274"/>
      <c r="C915" s="98"/>
      <c r="D915" s="98"/>
      <c r="E915" s="276"/>
    </row>
    <row r="916" spans="1:5" ht="15">
      <c r="A916" s="129"/>
      <c r="B916" s="274"/>
      <c r="C916" s="98"/>
      <c r="D916" s="98"/>
      <c r="E916" s="276"/>
    </row>
    <row r="917" spans="1:5" ht="15">
      <c r="A917" s="129"/>
      <c r="B917" s="274"/>
      <c r="C917" s="98"/>
      <c r="D917" s="98"/>
      <c r="E917" s="276"/>
    </row>
    <row r="918" spans="1:5" ht="15">
      <c r="A918" s="129"/>
      <c r="B918" s="274"/>
      <c r="C918" s="98"/>
      <c r="D918" s="98"/>
      <c r="E918" s="276"/>
    </row>
    <row r="919" spans="1:5" ht="15">
      <c r="A919" s="129"/>
      <c r="B919" s="274"/>
      <c r="C919" s="98"/>
      <c r="D919" s="98"/>
      <c r="E919" s="276"/>
    </row>
    <row r="920" spans="1:5" ht="15">
      <c r="A920" s="129"/>
      <c r="B920" s="274"/>
      <c r="C920" s="98"/>
      <c r="D920" s="98"/>
      <c r="E920" s="276"/>
    </row>
    <row r="921" spans="1:5" ht="15">
      <c r="A921" s="129"/>
      <c r="B921" s="274"/>
      <c r="C921" s="98"/>
      <c r="D921" s="98"/>
      <c r="E921" s="276"/>
    </row>
    <row r="922" spans="1:5" ht="15">
      <c r="A922" s="129"/>
      <c r="B922" s="274"/>
      <c r="C922" s="98"/>
      <c r="D922" s="98"/>
      <c r="E922" s="276"/>
    </row>
    <row r="923" spans="1:5" ht="15">
      <c r="A923" s="129"/>
      <c r="B923" s="274"/>
      <c r="C923" s="98"/>
      <c r="D923" s="98"/>
      <c r="E923" s="276"/>
    </row>
    <row r="924" spans="1:5" ht="15">
      <c r="A924" s="129"/>
      <c r="B924" s="274"/>
      <c r="C924" s="98"/>
      <c r="D924" s="98"/>
      <c r="E924" s="276"/>
    </row>
    <row r="925" spans="1:5" ht="15">
      <c r="A925" s="129"/>
      <c r="B925" s="274"/>
      <c r="C925" s="98"/>
      <c r="D925" s="98"/>
      <c r="E925" s="276"/>
    </row>
    <row r="926" spans="1:5" ht="15">
      <c r="A926" s="129"/>
      <c r="B926" s="274"/>
      <c r="C926" s="98"/>
      <c r="D926" s="98"/>
      <c r="E926" s="276"/>
    </row>
    <row r="927" spans="1:5" ht="15">
      <c r="A927" s="129"/>
      <c r="B927" s="274"/>
      <c r="C927" s="98"/>
      <c r="D927" s="98"/>
      <c r="E927" s="276"/>
    </row>
    <row r="928" spans="1:5" ht="15">
      <c r="A928" s="129"/>
      <c r="B928" s="274"/>
      <c r="C928" s="98"/>
      <c r="D928" s="98"/>
      <c r="E928" s="276"/>
    </row>
    <row r="929" spans="1:5" ht="15">
      <c r="A929" s="129"/>
      <c r="B929" s="274"/>
      <c r="C929" s="98"/>
      <c r="D929" s="98"/>
      <c r="E929" s="276"/>
    </row>
    <row r="930" spans="1:5" ht="15">
      <c r="A930" s="129"/>
      <c r="B930" s="274"/>
      <c r="C930" s="98"/>
      <c r="D930" s="98"/>
      <c r="E930" s="276"/>
    </row>
    <row r="931" spans="1:5" ht="15">
      <c r="A931" s="129"/>
      <c r="B931" s="274"/>
      <c r="C931" s="98"/>
      <c r="D931" s="98"/>
      <c r="E931" s="276"/>
    </row>
    <row r="932" spans="1:5" ht="15">
      <c r="A932" s="129"/>
      <c r="B932" s="274"/>
      <c r="C932" s="98"/>
      <c r="D932" s="98"/>
      <c r="E932" s="276"/>
    </row>
    <row r="933" spans="1:5" ht="15">
      <c r="A933" s="129"/>
      <c r="B933" s="274"/>
      <c r="C933" s="98"/>
      <c r="D933" s="98"/>
      <c r="E933" s="276"/>
    </row>
    <row r="934" spans="1:5" ht="15">
      <c r="A934" s="129"/>
      <c r="B934" s="274"/>
      <c r="C934" s="98"/>
      <c r="D934" s="98"/>
      <c r="E934" s="276"/>
    </row>
    <row r="935" spans="1:5" ht="15">
      <c r="A935" s="129"/>
      <c r="B935" s="274"/>
      <c r="C935" s="98"/>
      <c r="D935" s="98"/>
      <c r="E935" s="276"/>
    </row>
    <row r="936" spans="1:5" ht="15">
      <c r="A936" s="129"/>
      <c r="B936" s="274"/>
      <c r="C936" s="98"/>
      <c r="D936" s="98"/>
      <c r="E936" s="276"/>
    </row>
    <row r="937" spans="1:5" ht="15">
      <c r="A937" s="129"/>
      <c r="B937" s="274"/>
      <c r="C937" s="98"/>
      <c r="D937" s="98"/>
      <c r="E937" s="276"/>
    </row>
    <row r="938" spans="1:5" ht="15">
      <c r="A938" s="129"/>
      <c r="B938" s="274"/>
      <c r="C938" s="98"/>
      <c r="D938" s="98"/>
      <c r="E938" s="276"/>
    </row>
    <row r="939" spans="1:5" ht="15">
      <c r="A939" s="129"/>
      <c r="B939" s="274"/>
      <c r="C939" s="98"/>
      <c r="D939" s="98"/>
      <c r="E939" s="276"/>
    </row>
    <row r="940" spans="1:5" ht="15">
      <c r="A940" s="129"/>
      <c r="B940" s="274"/>
      <c r="C940" s="98"/>
      <c r="D940" s="98"/>
      <c r="E940" s="276"/>
    </row>
    <row r="941" spans="1:5" ht="15">
      <c r="A941" s="129"/>
      <c r="B941" s="274"/>
      <c r="C941" s="98"/>
      <c r="D941" s="98"/>
      <c r="E941" s="276"/>
    </row>
    <row r="942" spans="1:5" ht="15">
      <c r="A942" s="129"/>
      <c r="B942" s="274"/>
      <c r="C942" s="98"/>
      <c r="D942" s="98"/>
      <c r="E942" s="276"/>
    </row>
    <row r="943" spans="1:5" ht="15">
      <c r="A943" s="129"/>
      <c r="B943" s="274"/>
      <c r="C943" s="98"/>
      <c r="D943" s="98"/>
      <c r="E943" s="276"/>
    </row>
    <row r="944" spans="1:5" ht="15">
      <c r="A944" s="129"/>
      <c r="B944" s="274"/>
      <c r="C944" s="98"/>
      <c r="D944" s="98"/>
      <c r="E944" s="276"/>
    </row>
    <row r="945" spans="1:5" ht="15">
      <c r="A945" s="129"/>
      <c r="B945" s="274"/>
      <c r="C945" s="98"/>
      <c r="D945" s="98"/>
      <c r="E945" s="276"/>
    </row>
    <row r="946" spans="1:5" ht="15">
      <c r="A946" s="129"/>
      <c r="B946" s="274"/>
      <c r="C946" s="98"/>
      <c r="D946" s="98"/>
      <c r="E946" s="276"/>
    </row>
    <row r="947" spans="1:5" ht="15">
      <c r="A947" s="129"/>
      <c r="B947" s="274"/>
      <c r="C947" s="98"/>
      <c r="D947" s="98"/>
      <c r="E947" s="276"/>
    </row>
    <row r="948" spans="1:5" ht="15">
      <c r="A948" s="129"/>
      <c r="B948" s="274"/>
      <c r="C948" s="98"/>
      <c r="D948" s="98"/>
      <c r="E948" s="276"/>
    </row>
    <row r="949" spans="1:5" ht="15">
      <c r="A949" s="129"/>
      <c r="B949" s="274"/>
      <c r="C949" s="98"/>
      <c r="D949" s="98"/>
      <c r="E949" s="276"/>
    </row>
    <row r="950" spans="1:5" ht="15">
      <c r="A950" s="129"/>
      <c r="B950" s="274"/>
      <c r="C950" s="98"/>
      <c r="D950" s="98"/>
      <c r="E950" s="276"/>
    </row>
    <row r="951" spans="1:5" ht="15">
      <c r="A951" s="129"/>
      <c r="B951" s="274"/>
      <c r="C951" s="98"/>
      <c r="D951" s="98"/>
      <c r="E951" s="276"/>
    </row>
    <row r="952" spans="1:5" ht="15">
      <c r="A952" s="129"/>
      <c r="B952" s="274"/>
      <c r="C952" s="98"/>
      <c r="D952" s="98"/>
      <c r="E952" s="276"/>
    </row>
    <row r="953" spans="1:5" ht="15">
      <c r="A953" s="129"/>
      <c r="B953" s="274"/>
      <c r="C953" s="98"/>
      <c r="D953" s="98"/>
      <c r="E953" s="276"/>
    </row>
    <row r="954" spans="1:5" ht="15">
      <c r="A954" s="129"/>
      <c r="B954" s="274"/>
      <c r="C954" s="98"/>
      <c r="D954" s="98"/>
      <c r="E954" s="276"/>
    </row>
    <row r="955" spans="1:5" ht="15">
      <c r="A955" s="129"/>
      <c r="B955" s="274"/>
      <c r="C955" s="98"/>
      <c r="D955" s="98"/>
      <c r="E955" s="276"/>
    </row>
    <row r="956" spans="1:5" ht="15">
      <c r="A956" s="129"/>
      <c r="B956" s="274"/>
      <c r="C956" s="98"/>
      <c r="D956" s="98"/>
      <c r="E956" s="276"/>
    </row>
    <row r="957" spans="1:5" ht="15">
      <c r="A957" s="129"/>
      <c r="B957" s="274"/>
      <c r="C957" s="98"/>
      <c r="D957" s="98"/>
      <c r="E957" s="276"/>
    </row>
    <row r="958" spans="1:5" ht="15">
      <c r="A958" s="129"/>
      <c r="B958" s="274"/>
      <c r="C958" s="98"/>
      <c r="D958" s="98"/>
      <c r="E958" s="276"/>
    </row>
    <row r="959" spans="1:5" ht="15">
      <c r="A959" s="129"/>
      <c r="B959" s="274"/>
      <c r="C959" s="98"/>
      <c r="D959" s="98"/>
      <c r="E959" s="276"/>
    </row>
    <row r="960" spans="1:5" ht="15">
      <c r="A960" s="129"/>
      <c r="B960" s="274"/>
      <c r="C960" s="98"/>
      <c r="D960" s="98"/>
      <c r="E960" s="276"/>
    </row>
    <row r="961" spans="1:5" ht="15">
      <c r="A961" s="129"/>
      <c r="B961" s="274"/>
      <c r="C961" s="98"/>
      <c r="D961" s="98"/>
      <c r="E961" s="276"/>
    </row>
    <row r="962" spans="1:5" ht="15">
      <c r="A962" s="129"/>
      <c r="B962" s="274"/>
      <c r="C962" s="98"/>
      <c r="D962" s="98"/>
      <c r="E962" s="276"/>
    </row>
    <row r="963" spans="1:5" ht="15">
      <c r="A963" s="129"/>
      <c r="B963" s="274"/>
      <c r="C963" s="98"/>
      <c r="D963" s="98"/>
      <c r="E963" s="276"/>
    </row>
    <row r="964" spans="1:5" ht="15">
      <c r="A964" s="129"/>
      <c r="B964" s="274"/>
      <c r="C964" s="98"/>
      <c r="D964" s="98"/>
      <c r="E964" s="276"/>
    </row>
    <row r="965" spans="1:5" ht="15">
      <c r="A965" s="129"/>
      <c r="B965" s="274"/>
      <c r="C965" s="98"/>
      <c r="D965" s="98"/>
      <c r="E965" s="276"/>
    </row>
    <row r="966" spans="1:5" ht="15">
      <c r="A966" s="129"/>
      <c r="B966" s="274"/>
      <c r="C966" s="98"/>
      <c r="D966" s="98"/>
      <c r="E966" s="276"/>
    </row>
    <row r="967" spans="1:5" ht="15">
      <c r="A967" s="129"/>
      <c r="B967" s="274"/>
      <c r="C967" s="98"/>
      <c r="D967" s="98"/>
      <c r="E967" s="276"/>
    </row>
    <row r="968" spans="1:5" ht="15">
      <c r="A968" s="129"/>
      <c r="B968" s="274"/>
      <c r="C968" s="98"/>
      <c r="D968" s="98"/>
      <c r="E968" s="276"/>
    </row>
    <row r="969" spans="1:5" ht="15">
      <c r="A969" s="129"/>
      <c r="B969" s="274"/>
      <c r="C969" s="98"/>
      <c r="D969" s="98"/>
      <c r="E969" s="276"/>
    </row>
    <row r="970" spans="1:5" ht="15">
      <c r="A970" s="129"/>
      <c r="B970" s="274"/>
      <c r="C970" s="98"/>
      <c r="D970" s="98"/>
      <c r="E970" s="276"/>
    </row>
    <row r="971" spans="1:5" ht="15">
      <c r="A971" s="129"/>
      <c r="B971" s="274"/>
      <c r="C971" s="98"/>
      <c r="D971" s="98"/>
      <c r="E971" s="276"/>
    </row>
    <row r="972" spans="1:5" ht="15">
      <c r="A972" s="129"/>
      <c r="B972" s="274"/>
      <c r="C972" s="98"/>
      <c r="D972" s="98"/>
      <c r="E972" s="276"/>
    </row>
    <row r="973" spans="1:5" ht="15">
      <c r="A973" s="129"/>
      <c r="B973" s="274"/>
      <c r="C973" s="98"/>
      <c r="D973" s="98"/>
      <c r="E973" s="276"/>
    </row>
    <row r="974" spans="1:5" ht="15">
      <c r="A974" s="129"/>
      <c r="B974" s="274"/>
      <c r="C974" s="98"/>
      <c r="D974" s="98"/>
      <c r="E974" s="276"/>
    </row>
    <row r="975" spans="1:5" ht="15">
      <c r="A975" s="129"/>
      <c r="B975" s="274"/>
      <c r="C975" s="98"/>
      <c r="D975" s="98"/>
      <c r="E975" s="276"/>
    </row>
    <row r="976" spans="1:5" ht="15">
      <c r="A976" s="129"/>
      <c r="B976" s="274"/>
      <c r="C976" s="98"/>
      <c r="D976" s="98"/>
      <c r="E976" s="276"/>
    </row>
    <row r="977" spans="1:5" ht="15">
      <c r="A977" s="129"/>
      <c r="B977" s="274"/>
      <c r="C977" s="98"/>
      <c r="D977" s="98"/>
      <c r="E977" s="276"/>
    </row>
    <row r="978" spans="1:5" ht="15">
      <c r="A978" s="129"/>
      <c r="B978" s="274"/>
      <c r="C978" s="98"/>
      <c r="D978" s="98"/>
      <c r="E978" s="276"/>
    </row>
    <row r="979" spans="1:5" ht="15">
      <c r="A979" s="129"/>
      <c r="B979" s="274"/>
      <c r="C979" s="98"/>
      <c r="D979" s="98"/>
      <c r="E979" s="276"/>
    </row>
    <row r="980" spans="1:5" ht="15">
      <c r="A980" s="129"/>
      <c r="B980" s="274"/>
      <c r="C980" s="98"/>
      <c r="D980" s="98"/>
      <c r="E980" s="276"/>
    </row>
    <row r="981" spans="1:5" ht="15">
      <c r="A981" s="129"/>
      <c r="B981" s="274"/>
      <c r="C981" s="98"/>
      <c r="D981" s="98"/>
      <c r="E981" s="276"/>
    </row>
    <row r="982" spans="1:5" ht="15">
      <c r="A982" s="129"/>
      <c r="B982" s="274"/>
      <c r="C982" s="98"/>
      <c r="D982" s="98"/>
      <c r="E982" s="276"/>
    </row>
    <row r="983" spans="1:5" ht="15">
      <c r="A983" s="129"/>
      <c r="B983" s="274"/>
      <c r="C983" s="98"/>
      <c r="D983" s="98"/>
      <c r="E983" s="276"/>
    </row>
    <row r="984" spans="1:5" ht="15">
      <c r="A984" s="129"/>
      <c r="B984" s="274"/>
      <c r="C984" s="98"/>
      <c r="D984" s="98"/>
      <c r="E984" s="276"/>
    </row>
    <row r="985" spans="1:5" ht="15">
      <c r="A985" s="129"/>
      <c r="B985" s="274"/>
      <c r="C985" s="98"/>
      <c r="D985" s="98"/>
      <c r="E985" s="276"/>
    </row>
    <row r="986" spans="1:5" ht="15">
      <c r="A986" s="129"/>
      <c r="B986" s="274"/>
      <c r="C986" s="98"/>
      <c r="D986" s="98"/>
      <c r="E986" s="276"/>
    </row>
    <row r="987" spans="1:5" ht="15">
      <c r="A987" s="129"/>
      <c r="B987" s="274"/>
      <c r="C987" s="98"/>
      <c r="D987" s="98"/>
      <c r="E987" s="276"/>
    </row>
    <row r="988" spans="1:5" ht="15">
      <c r="A988" s="129"/>
      <c r="B988" s="274"/>
      <c r="C988" s="98"/>
      <c r="D988" s="98"/>
      <c r="E988" s="276"/>
    </row>
    <row r="989" spans="1:5" ht="15">
      <c r="A989" s="129"/>
      <c r="B989" s="274"/>
      <c r="C989" s="98"/>
      <c r="D989" s="98"/>
      <c r="E989" s="276"/>
    </row>
    <row r="990" spans="1:5" ht="15">
      <c r="A990" s="129"/>
      <c r="B990" s="274"/>
      <c r="C990" s="98"/>
      <c r="D990" s="98"/>
      <c r="E990" s="276"/>
    </row>
    <row r="991" spans="1:5" ht="15">
      <c r="A991" s="129"/>
      <c r="B991" s="274"/>
      <c r="C991" s="98"/>
      <c r="D991" s="98"/>
      <c r="E991" s="276"/>
    </row>
    <row r="992" spans="1:5" ht="15">
      <c r="A992" s="129"/>
      <c r="B992" s="274"/>
      <c r="C992" s="98"/>
      <c r="D992" s="98"/>
      <c r="E992" s="276"/>
    </row>
    <row r="993" spans="1:5" ht="15">
      <c r="A993" s="129"/>
      <c r="B993" s="274"/>
      <c r="C993" s="98"/>
      <c r="D993" s="98"/>
      <c r="E993" s="276"/>
    </row>
    <row r="994" spans="1:5" ht="15">
      <c r="A994" s="129"/>
      <c r="B994" s="274"/>
      <c r="C994" s="98"/>
      <c r="D994" s="98"/>
      <c r="E994" s="276"/>
    </row>
    <row r="995" spans="1:5" ht="15">
      <c r="A995" s="129"/>
      <c r="B995" s="274"/>
      <c r="C995" s="98"/>
      <c r="D995" s="98"/>
      <c r="E995" s="276"/>
    </row>
    <row r="996" spans="1:5" ht="15">
      <c r="A996" s="129"/>
      <c r="B996" s="274"/>
      <c r="C996" s="98"/>
      <c r="D996" s="98"/>
      <c r="E996" s="276"/>
    </row>
    <row r="997" spans="1:5" ht="15">
      <c r="A997" s="129"/>
      <c r="B997" s="274"/>
      <c r="C997" s="98"/>
      <c r="D997" s="98"/>
      <c r="E997" s="276"/>
    </row>
    <row r="998" spans="1:5" ht="15">
      <c r="A998" s="129"/>
      <c r="B998" s="274"/>
      <c r="C998" s="98"/>
      <c r="D998" s="98"/>
      <c r="E998" s="276"/>
    </row>
    <row r="999" spans="1:5" ht="15">
      <c r="A999" s="129"/>
      <c r="B999" s="274"/>
      <c r="C999" s="98"/>
      <c r="D999" s="98"/>
      <c r="E999" s="276"/>
    </row>
    <row r="1000" spans="1:5" ht="15">
      <c r="A1000" s="129"/>
      <c r="B1000" s="274"/>
      <c r="C1000" s="98"/>
      <c r="D1000" s="98"/>
      <c r="E1000" s="276"/>
    </row>
    <row r="1001" spans="1:5" ht="15">
      <c r="A1001" s="129"/>
      <c r="B1001" s="274"/>
      <c r="C1001" s="98"/>
      <c r="D1001" s="98"/>
      <c r="E1001" s="276"/>
    </row>
    <row r="1002" spans="1:5" ht="15">
      <c r="A1002" s="129"/>
      <c r="B1002" s="274"/>
      <c r="C1002" s="98"/>
      <c r="D1002" s="98"/>
      <c r="E1002" s="276"/>
    </row>
    <row r="1003" spans="1:5" ht="15">
      <c r="A1003" s="129"/>
      <c r="B1003" s="274"/>
      <c r="C1003" s="98"/>
      <c r="D1003" s="98"/>
      <c r="E1003" s="276"/>
    </row>
    <row r="1004" spans="1:5" ht="15">
      <c r="A1004" s="129"/>
      <c r="B1004" s="274"/>
      <c r="C1004" s="98"/>
      <c r="D1004" s="98"/>
      <c r="E1004" s="276"/>
    </row>
    <row r="1005" spans="1:5" ht="15">
      <c r="A1005" s="129"/>
      <c r="B1005" s="274"/>
      <c r="C1005" s="98"/>
      <c r="D1005" s="98"/>
      <c r="E1005" s="276"/>
    </row>
    <row r="1006" spans="1:5" ht="15">
      <c r="A1006" s="129"/>
      <c r="B1006" s="274"/>
      <c r="C1006" s="98"/>
      <c r="D1006" s="98"/>
      <c r="E1006" s="276"/>
    </row>
    <row r="1007" spans="1:5" ht="15">
      <c r="A1007" s="129"/>
      <c r="B1007" s="274"/>
      <c r="C1007" s="98"/>
      <c r="D1007" s="98"/>
      <c r="E1007" s="276"/>
    </row>
    <row r="1008" spans="1:5" ht="15">
      <c r="A1008" s="129"/>
      <c r="B1008" s="274"/>
      <c r="C1008" s="98"/>
      <c r="D1008" s="98"/>
      <c r="E1008" s="276"/>
    </row>
    <row r="1009" spans="1:5" ht="15">
      <c r="A1009" s="129"/>
      <c r="B1009" s="274"/>
      <c r="C1009" s="98"/>
      <c r="D1009" s="98"/>
      <c r="E1009" s="276"/>
    </row>
    <row r="1010" spans="1:5" ht="15">
      <c r="A1010" s="129"/>
      <c r="B1010" s="274"/>
      <c r="C1010" s="98"/>
      <c r="D1010" s="98"/>
      <c r="E1010" s="276"/>
    </row>
    <row r="1011" spans="1:5" ht="15">
      <c r="A1011" s="129"/>
      <c r="B1011" s="274"/>
      <c r="C1011" s="98"/>
      <c r="D1011" s="98"/>
      <c r="E1011" s="276"/>
    </row>
    <row r="1012" spans="1:5" ht="15">
      <c r="A1012" s="129"/>
      <c r="B1012" s="274"/>
      <c r="C1012" s="98"/>
      <c r="D1012" s="98"/>
      <c r="E1012" s="276"/>
    </row>
    <row r="1013" spans="1:5" ht="15">
      <c r="A1013" s="129"/>
      <c r="B1013" s="274"/>
      <c r="C1013" s="98"/>
      <c r="D1013" s="98"/>
      <c r="E1013" s="276"/>
    </row>
    <row r="1014" spans="1:5" ht="15">
      <c r="A1014" s="129"/>
      <c r="B1014" s="274"/>
      <c r="C1014" s="98"/>
      <c r="D1014" s="98"/>
      <c r="E1014" s="276"/>
    </row>
    <row r="1015" spans="1:5" ht="15">
      <c r="A1015" s="129"/>
      <c r="B1015" s="274"/>
      <c r="C1015" s="98"/>
      <c r="D1015" s="98"/>
      <c r="E1015" s="276"/>
    </row>
    <row r="1016" spans="1:5" ht="15">
      <c r="A1016" s="129"/>
      <c r="B1016" s="274"/>
      <c r="C1016" s="98"/>
      <c r="D1016" s="98"/>
      <c r="E1016" s="276"/>
    </row>
    <row r="1017" spans="1:5" ht="15">
      <c r="A1017" s="129"/>
      <c r="B1017" s="274"/>
      <c r="C1017" s="98"/>
      <c r="D1017" s="98"/>
      <c r="E1017" s="276"/>
    </row>
    <row r="1018" spans="1:5" ht="15">
      <c r="A1018" s="129"/>
      <c r="B1018" s="274"/>
      <c r="C1018" s="98"/>
      <c r="D1018" s="98"/>
      <c r="E1018" s="276"/>
    </row>
    <row r="1019" spans="1:5" ht="15">
      <c r="A1019" s="129"/>
      <c r="B1019" s="274"/>
      <c r="C1019" s="98"/>
      <c r="D1019" s="98"/>
      <c r="E1019" s="276"/>
    </row>
    <row r="1020" spans="1:5" ht="15">
      <c r="A1020" s="129"/>
      <c r="B1020" s="274"/>
      <c r="C1020" s="98"/>
      <c r="D1020" s="98"/>
      <c r="E1020" s="276"/>
    </row>
    <row r="1021" spans="1:5" ht="15">
      <c r="A1021" s="129"/>
      <c r="B1021" s="274"/>
      <c r="C1021" s="98"/>
      <c r="D1021" s="98"/>
      <c r="E1021" s="276"/>
    </row>
    <row r="1022" spans="1:5" ht="15">
      <c r="A1022" s="129"/>
      <c r="B1022" s="274"/>
      <c r="C1022" s="98"/>
      <c r="D1022" s="98"/>
      <c r="E1022" s="276"/>
    </row>
    <row r="1023" spans="1:5" ht="15">
      <c r="A1023" s="129"/>
      <c r="B1023" s="274"/>
      <c r="C1023" s="98"/>
      <c r="D1023" s="98"/>
      <c r="E1023" s="276"/>
    </row>
    <row r="1024" spans="1:5" ht="15">
      <c r="A1024" s="129"/>
      <c r="B1024" s="274"/>
      <c r="C1024" s="98"/>
      <c r="D1024" s="98"/>
      <c r="E1024" s="276"/>
    </row>
    <row r="1025" spans="1:5" ht="15">
      <c r="A1025" s="129"/>
      <c r="B1025" s="274"/>
      <c r="C1025" s="98"/>
      <c r="D1025" s="98"/>
      <c r="E1025" s="276"/>
    </row>
    <row r="1026" spans="1:5" ht="15">
      <c r="A1026" s="129"/>
      <c r="B1026" s="274"/>
      <c r="C1026" s="98"/>
      <c r="D1026" s="98"/>
      <c r="E1026" s="276"/>
    </row>
    <row r="1027" spans="1:5" ht="15">
      <c r="A1027" s="129"/>
      <c r="B1027" s="274"/>
      <c r="C1027" s="98"/>
      <c r="D1027" s="98"/>
      <c r="E1027" s="276"/>
    </row>
    <row r="1028" spans="1:5" ht="15">
      <c r="A1028" s="129"/>
      <c r="B1028" s="274"/>
      <c r="C1028" s="98"/>
      <c r="D1028" s="98"/>
      <c r="E1028" s="276"/>
    </row>
    <row r="1029" spans="1:5" ht="15">
      <c r="A1029" s="129"/>
      <c r="B1029" s="274"/>
      <c r="C1029" s="98"/>
      <c r="D1029" s="98"/>
      <c r="E1029" s="276"/>
    </row>
    <row r="1030" spans="1:5" ht="15">
      <c r="A1030" s="129"/>
      <c r="B1030" s="274"/>
      <c r="C1030" s="98"/>
      <c r="D1030" s="98"/>
      <c r="E1030" s="276"/>
    </row>
    <row r="1031" spans="1:5" ht="15">
      <c r="A1031" s="129"/>
      <c r="B1031" s="274"/>
      <c r="C1031" s="98"/>
      <c r="D1031" s="98"/>
      <c r="E1031" s="276"/>
    </row>
    <row r="1032" spans="1:5" ht="15">
      <c r="A1032" s="129"/>
      <c r="B1032" s="274"/>
      <c r="C1032" s="98"/>
      <c r="D1032" s="98"/>
      <c r="E1032" s="276"/>
    </row>
    <row r="1033" spans="1:5" ht="15">
      <c r="A1033" s="129"/>
      <c r="B1033" s="274"/>
      <c r="C1033" s="98"/>
      <c r="D1033" s="98"/>
      <c r="E1033" s="276"/>
    </row>
    <row r="1034" spans="1:5" ht="15">
      <c r="A1034" s="129"/>
      <c r="B1034" s="274"/>
      <c r="C1034" s="98"/>
      <c r="D1034" s="98"/>
      <c r="E1034" s="276"/>
    </row>
    <row r="1035" spans="1:5" ht="15">
      <c r="A1035" s="129"/>
      <c r="B1035" s="274"/>
      <c r="C1035" s="98"/>
      <c r="D1035" s="98"/>
      <c r="E1035" s="276"/>
    </row>
    <row r="1036" spans="1:5" ht="15">
      <c r="A1036" s="129"/>
      <c r="B1036" s="274"/>
      <c r="C1036" s="98"/>
      <c r="D1036" s="98"/>
      <c r="E1036" s="276"/>
    </row>
    <row r="1037" spans="1:5" ht="15">
      <c r="A1037" s="129"/>
      <c r="B1037" s="274"/>
      <c r="C1037" s="98"/>
      <c r="D1037" s="98"/>
      <c r="E1037" s="276"/>
    </row>
    <row r="1038" spans="1:5" ht="15">
      <c r="A1038" s="129"/>
      <c r="B1038" s="274"/>
      <c r="C1038" s="98"/>
      <c r="D1038" s="98"/>
      <c r="E1038" s="276"/>
    </row>
    <row r="1039" spans="1:5" ht="15">
      <c r="A1039" s="129"/>
      <c r="B1039" s="274"/>
      <c r="C1039" s="98"/>
      <c r="D1039" s="98"/>
      <c r="E1039" s="276"/>
    </row>
    <row r="1040" spans="1:5" ht="15">
      <c r="A1040" s="129"/>
      <c r="B1040" s="274"/>
      <c r="C1040" s="98"/>
      <c r="D1040" s="98"/>
      <c r="E1040" s="276"/>
    </row>
    <row r="1041" spans="1:5" ht="15">
      <c r="A1041" s="129"/>
      <c r="B1041" s="274"/>
      <c r="C1041" s="98"/>
      <c r="D1041" s="98"/>
      <c r="E1041" s="276"/>
    </row>
    <row r="1042" spans="1:5" ht="15">
      <c r="A1042" s="129"/>
      <c r="B1042" s="274"/>
      <c r="C1042" s="98"/>
      <c r="D1042" s="98"/>
      <c r="E1042" s="276"/>
    </row>
    <row r="1043" spans="1:5" ht="15">
      <c r="A1043" s="129"/>
      <c r="B1043" s="274"/>
      <c r="C1043" s="98"/>
      <c r="D1043" s="98"/>
      <c r="E1043" s="276"/>
    </row>
    <row r="1044" spans="1:5" ht="15">
      <c r="A1044" s="129"/>
      <c r="B1044" s="274"/>
      <c r="C1044" s="98"/>
      <c r="D1044" s="98"/>
      <c r="E1044" s="276"/>
    </row>
    <row r="1045" spans="1:5" ht="15">
      <c r="A1045" s="129"/>
      <c r="B1045" s="274"/>
      <c r="C1045" s="98"/>
      <c r="D1045" s="98"/>
      <c r="E1045" s="276"/>
    </row>
    <row r="1046" spans="1:5" ht="15">
      <c r="A1046" s="129"/>
      <c r="B1046" s="274"/>
      <c r="C1046" s="98"/>
      <c r="D1046" s="98"/>
      <c r="E1046" s="276"/>
    </row>
    <row r="1047" spans="1:5" ht="15">
      <c r="A1047" s="129"/>
      <c r="B1047" s="274"/>
      <c r="C1047" s="98"/>
      <c r="D1047" s="98"/>
      <c r="E1047" s="276"/>
    </row>
    <row r="1048" spans="1:5" ht="15">
      <c r="A1048" s="129"/>
      <c r="B1048" s="274"/>
      <c r="C1048" s="98"/>
      <c r="D1048" s="98"/>
      <c r="E1048" s="276"/>
    </row>
    <row r="1049" spans="1:5" ht="15">
      <c r="A1049" s="129"/>
      <c r="B1049" s="274"/>
      <c r="C1049" s="98"/>
      <c r="D1049" s="98"/>
      <c r="E1049" s="276"/>
    </row>
    <row r="1050" spans="1:5" ht="15">
      <c r="A1050" s="129"/>
      <c r="B1050" s="274"/>
      <c r="C1050" s="98"/>
      <c r="D1050" s="98"/>
      <c r="E1050" s="276"/>
    </row>
    <row r="1051" spans="1:5" ht="15">
      <c r="A1051" s="129"/>
      <c r="B1051" s="274"/>
      <c r="C1051" s="98"/>
      <c r="D1051" s="98"/>
      <c r="E1051" s="276"/>
    </row>
    <row r="1052" spans="1:5" ht="15">
      <c r="A1052" s="129"/>
      <c r="B1052" s="274"/>
      <c r="C1052" s="98"/>
      <c r="D1052" s="98"/>
      <c r="E1052" s="276"/>
    </row>
    <row r="1053" spans="1:5" ht="15">
      <c r="A1053" s="129"/>
      <c r="B1053" s="274"/>
      <c r="C1053" s="98"/>
      <c r="D1053" s="98"/>
      <c r="E1053" s="276"/>
    </row>
    <row r="1054" spans="1:5" ht="15">
      <c r="A1054" s="129"/>
      <c r="B1054" s="274"/>
      <c r="C1054" s="98"/>
      <c r="D1054" s="98"/>
      <c r="E1054" s="276"/>
    </row>
    <row r="1055" spans="1:5" ht="15">
      <c r="A1055" s="129"/>
      <c r="B1055" s="274"/>
      <c r="C1055" s="98"/>
      <c r="D1055" s="98"/>
      <c r="E1055" s="276"/>
    </row>
    <row r="1056" spans="1:5" ht="15">
      <c r="A1056" s="129"/>
      <c r="B1056" s="274"/>
      <c r="C1056" s="98"/>
      <c r="D1056" s="98"/>
      <c r="E1056" s="276"/>
    </row>
    <row r="1057" spans="1:5" ht="15">
      <c r="A1057" s="129"/>
      <c r="B1057" s="274"/>
      <c r="C1057" s="98"/>
      <c r="D1057" s="98"/>
      <c r="E1057" s="276"/>
    </row>
    <row r="1058" spans="1:5" ht="15">
      <c r="A1058" s="129"/>
      <c r="B1058" s="274"/>
      <c r="C1058" s="98"/>
      <c r="D1058" s="98"/>
      <c r="E1058" s="276"/>
    </row>
    <row r="1059" spans="1:5" ht="15">
      <c r="A1059" s="129"/>
      <c r="B1059" s="274"/>
      <c r="C1059" s="98"/>
      <c r="D1059" s="98"/>
      <c r="E1059" s="276"/>
    </row>
    <row r="1060" spans="1:5" ht="15">
      <c r="A1060" s="129"/>
      <c r="B1060" s="274"/>
      <c r="C1060" s="98"/>
      <c r="D1060" s="98"/>
      <c r="E1060" s="276"/>
    </row>
    <row r="1061" spans="1:5" ht="15">
      <c r="A1061" s="129"/>
      <c r="B1061" s="274"/>
      <c r="C1061" s="98"/>
      <c r="D1061" s="98"/>
      <c r="E1061" s="276"/>
    </row>
    <row r="1062" spans="1:5" ht="15">
      <c r="A1062" s="129"/>
      <c r="B1062" s="274"/>
      <c r="C1062" s="98"/>
      <c r="D1062" s="98"/>
      <c r="E1062" s="276"/>
    </row>
    <row r="1063" spans="1:5" ht="15">
      <c r="A1063" s="129"/>
      <c r="B1063" s="274"/>
      <c r="C1063" s="98"/>
      <c r="D1063" s="98"/>
      <c r="E1063" s="276"/>
    </row>
    <row r="1064" spans="1:5" ht="15">
      <c r="A1064" s="129"/>
      <c r="B1064" s="274"/>
      <c r="C1064" s="98"/>
      <c r="D1064" s="98"/>
      <c r="E1064" s="276"/>
    </row>
    <row r="1065" spans="1:5" ht="15">
      <c r="A1065" s="129"/>
      <c r="B1065" s="274"/>
      <c r="C1065" s="98"/>
      <c r="D1065" s="98"/>
      <c r="E1065" s="276"/>
    </row>
    <row r="1066" spans="1:5" ht="15">
      <c r="A1066" s="129"/>
      <c r="B1066" s="274"/>
      <c r="C1066" s="98"/>
      <c r="D1066" s="98"/>
      <c r="E1066" s="276"/>
    </row>
    <row r="1067" spans="1:5" ht="15">
      <c r="A1067" s="129"/>
      <c r="B1067" s="274"/>
      <c r="C1067" s="98"/>
      <c r="D1067" s="98"/>
      <c r="E1067" s="276"/>
    </row>
    <row r="1068" spans="1:5" ht="15">
      <c r="A1068" s="129"/>
      <c r="B1068" s="274"/>
      <c r="C1068" s="98"/>
      <c r="D1068" s="98"/>
      <c r="E1068" s="276"/>
    </row>
    <row r="1069" spans="1:5" ht="15">
      <c r="A1069" s="129"/>
      <c r="B1069" s="274"/>
      <c r="C1069" s="98"/>
      <c r="D1069" s="98"/>
      <c r="E1069" s="276"/>
    </row>
    <row r="1070" spans="1:5" ht="15">
      <c r="A1070" s="129"/>
      <c r="B1070" s="274"/>
      <c r="C1070" s="98"/>
      <c r="D1070" s="98"/>
      <c r="E1070" s="276"/>
    </row>
    <row r="1071" spans="1:5" ht="15">
      <c r="A1071" s="129"/>
      <c r="B1071" s="274"/>
      <c r="C1071" s="98"/>
      <c r="D1071" s="98"/>
      <c r="E1071" s="276"/>
    </row>
    <row r="1072" spans="1:5" ht="15">
      <c r="A1072" s="129"/>
      <c r="B1072" s="274"/>
      <c r="C1072" s="98"/>
      <c r="D1072" s="98"/>
      <c r="E1072" s="276"/>
    </row>
    <row r="1073" spans="1:5" ht="15">
      <c r="A1073" s="129"/>
      <c r="B1073" s="274"/>
      <c r="C1073" s="98"/>
      <c r="D1073" s="98"/>
      <c r="E1073" s="276"/>
    </row>
    <row r="1074" spans="1:5" ht="15">
      <c r="A1074" s="129"/>
      <c r="B1074" s="274"/>
      <c r="C1074" s="98"/>
      <c r="D1074" s="98"/>
      <c r="E1074" s="276"/>
    </row>
    <row r="1075" spans="1:5" ht="15">
      <c r="A1075" s="129"/>
      <c r="B1075" s="274"/>
      <c r="C1075" s="98"/>
      <c r="D1075" s="98"/>
      <c r="E1075" s="276"/>
    </row>
    <row r="1076" spans="1:5" ht="15">
      <c r="A1076" s="129"/>
      <c r="B1076" s="274"/>
      <c r="C1076" s="98"/>
      <c r="D1076" s="98"/>
      <c r="E1076" s="276"/>
    </row>
    <row r="1077" spans="1:5" ht="15">
      <c r="A1077" s="129"/>
      <c r="B1077" s="274"/>
      <c r="C1077" s="98"/>
      <c r="D1077" s="98"/>
      <c r="E1077" s="276"/>
    </row>
    <row r="1078" spans="1:5" ht="15">
      <c r="A1078" s="129"/>
      <c r="B1078" s="274"/>
      <c r="C1078" s="98"/>
      <c r="D1078" s="98"/>
      <c r="E1078" s="276"/>
    </row>
    <row r="1079" spans="1:5" ht="15">
      <c r="A1079" s="129"/>
      <c r="B1079" s="274"/>
      <c r="C1079" s="98"/>
      <c r="D1079" s="98"/>
      <c r="E1079" s="276"/>
    </row>
    <row r="1080" spans="1:5" ht="15">
      <c r="A1080" s="129"/>
      <c r="B1080" s="274"/>
      <c r="C1080" s="98"/>
      <c r="D1080" s="98"/>
      <c r="E1080" s="276"/>
    </row>
    <row r="1081" spans="1:5" ht="15">
      <c r="A1081" s="129"/>
      <c r="B1081" s="274"/>
      <c r="C1081" s="98"/>
      <c r="D1081" s="98"/>
      <c r="E1081" s="276"/>
    </row>
    <row r="1082" spans="1:5" ht="15">
      <c r="A1082" s="129"/>
      <c r="B1082" s="274"/>
      <c r="C1082" s="98"/>
      <c r="D1082" s="98"/>
      <c r="E1082" s="276"/>
    </row>
    <row r="1083" spans="1:5" ht="15">
      <c r="A1083" s="129"/>
      <c r="B1083" s="274"/>
      <c r="C1083" s="98"/>
      <c r="D1083" s="98"/>
      <c r="E1083" s="276"/>
    </row>
    <row r="1084" spans="1:5" ht="15">
      <c r="A1084" s="129"/>
      <c r="B1084" s="274"/>
      <c r="C1084" s="98"/>
      <c r="D1084" s="98"/>
      <c r="E1084" s="276"/>
    </row>
    <row r="1085" spans="1:5" ht="15">
      <c r="A1085" s="129"/>
      <c r="B1085" s="274"/>
      <c r="C1085" s="98"/>
      <c r="D1085" s="98"/>
      <c r="E1085" s="276"/>
    </row>
    <row r="1086" spans="1:5" ht="15">
      <c r="A1086" s="129"/>
      <c r="B1086" s="274"/>
      <c r="C1086" s="98"/>
      <c r="D1086" s="98"/>
      <c r="E1086" s="276"/>
    </row>
    <row r="1087" spans="1:5" ht="15">
      <c r="A1087" s="129"/>
      <c r="B1087" s="274"/>
      <c r="C1087" s="98"/>
      <c r="D1087" s="98"/>
      <c r="E1087" s="276"/>
    </row>
    <row r="1088" spans="1:5" ht="15">
      <c r="A1088" s="129"/>
      <c r="B1088" s="274"/>
      <c r="C1088" s="98"/>
      <c r="D1088" s="98"/>
      <c r="E1088" s="276"/>
    </row>
    <row r="1089" spans="1:5" ht="15">
      <c r="A1089" s="129"/>
      <c r="B1089" s="274"/>
      <c r="C1089" s="98"/>
      <c r="D1089" s="98"/>
      <c r="E1089" s="276"/>
    </row>
    <row r="1090" spans="1:5" ht="15">
      <c r="A1090" s="129"/>
      <c r="B1090" s="274"/>
      <c r="C1090" s="98"/>
      <c r="D1090" s="98"/>
      <c r="E1090" s="276"/>
    </row>
    <row r="1091" spans="1:5" ht="15">
      <c r="A1091" s="129"/>
      <c r="B1091" s="274"/>
      <c r="C1091" s="98"/>
      <c r="D1091" s="98"/>
      <c r="E1091" s="276"/>
    </row>
    <row r="1092" spans="1:5" ht="15">
      <c r="A1092" s="129"/>
      <c r="B1092" s="274"/>
      <c r="C1092" s="98"/>
      <c r="D1092" s="98"/>
      <c r="E1092" s="276"/>
    </row>
    <row r="1093" spans="1:5" ht="15">
      <c r="A1093" s="129"/>
      <c r="B1093" s="274"/>
      <c r="C1093" s="98"/>
      <c r="D1093" s="98"/>
      <c r="E1093" s="276"/>
    </row>
    <row r="1094" spans="1:5" ht="15">
      <c r="A1094" s="129"/>
      <c r="B1094" s="274"/>
      <c r="C1094" s="98"/>
      <c r="D1094" s="98"/>
      <c r="E1094" s="276"/>
    </row>
    <row r="1095" spans="1:5" ht="15">
      <c r="A1095" s="129"/>
      <c r="B1095" s="274"/>
      <c r="C1095" s="98"/>
      <c r="D1095" s="98"/>
      <c r="E1095" s="276"/>
    </row>
    <row r="1096" spans="1:5" ht="15">
      <c r="A1096" s="129"/>
      <c r="B1096" s="274"/>
      <c r="C1096" s="98"/>
      <c r="D1096" s="98"/>
      <c r="E1096" s="276"/>
    </row>
    <row r="1097" spans="1:5" ht="15">
      <c r="A1097" s="129"/>
      <c r="B1097" s="274"/>
      <c r="C1097" s="98"/>
      <c r="D1097" s="98"/>
      <c r="E1097" s="276"/>
    </row>
    <row r="1098" spans="1:5" ht="15">
      <c r="A1098" s="129"/>
      <c r="B1098" s="274"/>
      <c r="C1098" s="98"/>
      <c r="D1098" s="98"/>
      <c r="E1098" s="276"/>
    </row>
    <row r="1099" spans="1:5" ht="15">
      <c r="A1099" s="129"/>
      <c r="B1099" s="274"/>
      <c r="C1099" s="98"/>
      <c r="D1099" s="98"/>
      <c r="E1099" s="276"/>
    </row>
    <row r="1100" spans="1:5" ht="15">
      <c r="A1100" s="129"/>
      <c r="B1100" s="274"/>
      <c r="C1100" s="98"/>
      <c r="D1100" s="98"/>
      <c r="E1100" s="276"/>
    </row>
    <row r="1101" spans="1:5" ht="15">
      <c r="A1101" s="129"/>
      <c r="B1101" s="274"/>
      <c r="C1101" s="98"/>
      <c r="D1101" s="98"/>
      <c r="E1101" s="276"/>
    </row>
    <row r="1102" spans="1:5" ht="15">
      <c r="A1102" s="129"/>
      <c r="B1102" s="274"/>
      <c r="C1102" s="98"/>
      <c r="D1102" s="98"/>
      <c r="E1102" s="276"/>
    </row>
    <row r="1103" spans="1:5" ht="15">
      <c r="A1103" s="129"/>
      <c r="B1103" s="274"/>
      <c r="C1103" s="98"/>
      <c r="D1103" s="98"/>
      <c r="E1103" s="276"/>
    </row>
    <row r="1104" spans="1:5" ht="15">
      <c r="A1104" s="129"/>
      <c r="B1104" s="274"/>
      <c r="C1104" s="98"/>
      <c r="D1104" s="98"/>
      <c r="E1104" s="276"/>
    </row>
    <row r="1105" spans="1:5" ht="15">
      <c r="A1105" s="129"/>
      <c r="B1105" s="274"/>
      <c r="C1105" s="98"/>
      <c r="D1105" s="98"/>
      <c r="E1105" s="276"/>
    </row>
    <row r="1106" spans="1:5" ht="15">
      <c r="A1106" s="129"/>
      <c r="B1106" s="274"/>
      <c r="C1106" s="98"/>
      <c r="D1106" s="98"/>
      <c r="E1106" s="276"/>
    </row>
    <row r="1107" spans="1:5" ht="15">
      <c r="A1107" s="129"/>
      <c r="B1107" s="274"/>
      <c r="C1107" s="98"/>
      <c r="D1107" s="98"/>
      <c r="E1107" s="276"/>
    </row>
    <row r="1108" spans="1:5" ht="15">
      <c r="A1108" s="129"/>
      <c r="B1108" s="274"/>
      <c r="C1108" s="98"/>
      <c r="D1108" s="98"/>
      <c r="E1108" s="276"/>
    </row>
    <row r="1109" spans="1:5" ht="15">
      <c r="A1109" s="129"/>
      <c r="B1109" s="274"/>
      <c r="C1109" s="98"/>
      <c r="D1109" s="98"/>
      <c r="E1109" s="276"/>
    </row>
    <row r="1110" spans="1:5" ht="15">
      <c r="A1110" s="129"/>
      <c r="B1110" s="274"/>
      <c r="C1110" s="98"/>
      <c r="D1110" s="98"/>
      <c r="E1110" s="276"/>
    </row>
    <row r="1111" spans="1:5" ht="15">
      <c r="A1111" s="129"/>
      <c r="B1111" s="274"/>
      <c r="C1111" s="98"/>
      <c r="D1111" s="98"/>
      <c r="E1111" s="276"/>
    </row>
    <row r="1112" spans="1:5" ht="15">
      <c r="A1112" s="129"/>
      <c r="B1112" s="274"/>
      <c r="C1112" s="98"/>
      <c r="D1112" s="98"/>
      <c r="E1112" s="276"/>
    </row>
    <row r="1113" spans="1:5" ht="15">
      <c r="A1113" s="129"/>
      <c r="B1113" s="274"/>
      <c r="C1113" s="98"/>
      <c r="D1113" s="98"/>
      <c r="E1113" s="276"/>
    </row>
    <row r="1114" spans="1:5" ht="15">
      <c r="A1114" s="129"/>
      <c r="B1114" s="274"/>
      <c r="C1114" s="98"/>
      <c r="D1114" s="98"/>
      <c r="E1114" s="276"/>
    </row>
    <row r="1115" spans="1:5" ht="15">
      <c r="A1115" s="129"/>
      <c r="B1115" s="274"/>
      <c r="C1115" s="98"/>
      <c r="D1115" s="98"/>
      <c r="E1115" s="276"/>
    </row>
    <row r="1116" spans="1:5" ht="15">
      <c r="A1116" s="129"/>
      <c r="B1116" s="274"/>
      <c r="C1116" s="98"/>
      <c r="D1116" s="98"/>
      <c r="E1116" s="276"/>
    </row>
    <row r="1117" spans="1:5" ht="15">
      <c r="A1117" s="129"/>
      <c r="B1117" s="274"/>
      <c r="C1117" s="98"/>
      <c r="D1117" s="98"/>
      <c r="E1117" s="276"/>
    </row>
    <row r="1118" spans="1:5" ht="15">
      <c r="A1118" s="129"/>
      <c r="B1118" s="274"/>
      <c r="C1118" s="98"/>
      <c r="D1118" s="98"/>
      <c r="E1118" s="276"/>
    </row>
    <row r="1119" spans="1:5" ht="15">
      <c r="A1119" s="129"/>
      <c r="B1119" s="274"/>
      <c r="C1119" s="98"/>
      <c r="D1119" s="98"/>
      <c r="E1119" s="276"/>
    </row>
    <row r="1120" spans="1:5" ht="15">
      <c r="A1120" s="129"/>
      <c r="B1120" s="274"/>
      <c r="C1120" s="98"/>
      <c r="D1120" s="98"/>
      <c r="E1120" s="276"/>
    </row>
    <row r="1121" spans="1:5" ht="15">
      <c r="A1121" s="129"/>
      <c r="B1121" s="274"/>
      <c r="C1121" s="98"/>
      <c r="D1121" s="98"/>
      <c r="E1121" s="276"/>
    </row>
    <row r="1122" spans="1:5" ht="15">
      <c r="A1122" s="129"/>
      <c r="B1122" s="274"/>
      <c r="C1122" s="98"/>
      <c r="D1122" s="98"/>
      <c r="E1122" s="276"/>
    </row>
    <row r="1123" spans="1:5" ht="15">
      <c r="A1123" s="129"/>
      <c r="B1123" s="274"/>
      <c r="C1123" s="98"/>
      <c r="D1123" s="98"/>
      <c r="E1123" s="276"/>
    </row>
    <row r="1124" spans="1:5" ht="15">
      <c r="A1124" s="129"/>
      <c r="B1124" s="274"/>
      <c r="C1124" s="98"/>
      <c r="D1124" s="98"/>
      <c r="E1124" s="276"/>
    </row>
    <row r="1125" spans="1:5" ht="15">
      <c r="A1125" s="129"/>
      <c r="B1125" s="274"/>
      <c r="C1125" s="98"/>
      <c r="D1125" s="98"/>
      <c r="E1125" s="276"/>
    </row>
    <row r="1126" spans="1:5" ht="15">
      <c r="A1126" s="129"/>
      <c r="B1126" s="274"/>
      <c r="C1126" s="98"/>
      <c r="D1126" s="98"/>
      <c r="E1126" s="276"/>
    </row>
    <row r="1127" spans="1:5" ht="15">
      <c r="A1127" s="129"/>
      <c r="B1127" s="274"/>
      <c r="C1127" s="98"/>
      <c r="D1127" s="98"/>
      <c r="E1127" s="276"/>
    </row>
    <row r="1128" spans="1:5" ht="15">
      <c r="A1128" s="129"/>
      <c r="B1128" s="274"/>
      <c r="C1128" s="98"/>
      <c r="D1128" s="98"/>
      <c r="E1128" s="276"/>
    </row>
    <row r="1129" spans="1:5" ht="15">
      <c r="A1129" s="129"/>
      <c r="B1129" s="274"/>
      <c r="C1129" s="98"/>
      <c r="D1129" s="98"/>
      <c r="E1129" s="276"/>
    </row>
    <row r="1130" spans="1:5" ht="15">
      <c r="A1130" s="129"/>
      <c r="B1130" s="274"/>
      <c r="C1130" s="98"/>
      <c r="D1130" s="98"/>
      <c r="E1130" s="276"/>
    </row>
    <row r="1131" spans="1:5" ht="15">
      <c r="A1131" s="129"/>
      <c r="B1131" s="274"/>
      <c r="C1131" s="98"/>
      <c r="D1131" s="98"/>
      <c r="E1131" s="276"/>
    </row>
    <row r="1132" spans="1:5" ht="15">
      <c r="A1132" s="129"/>
      <c r="B1132" s="274"/>
      <c r="C1132" s="98"/>
      <c r="D1132" s="98"/>
      <c r="E1132" s="276"/>
    </row>
    <row r="1133" spans="1:5" ht="15">
      <c r="A1133" s="129"/>
      <c r="B1133" s="274"/>
      <c r="C1133" s="98"/>
      <c r="D1133" s="98"/>
      <c r="E1133" s="276"/>
    </row>
    <row r="1134" spans="1:5" ht="15">
      <c r="A1134" s="129"/>
      <c r="B1134" s="274"/>
      <c r="C1134" s="98"/>
      <c r="D1134" s="98"/>
      <c r="E1134" s="276"/>
    </row>
    <row r="1135" spans="1:5" ht="15">
      <c r="A1135" s="129"/>
      <c r="B1135" s="274"/>
      <c r="C1135" s="98"/>
      <c r="D1135" s="98"/>
      <c r="E1135" s="276"/>
    </row>
    <row r="1136" spans="1:5" ht="15">
      <c r="A1136" s="129"/>
      <c r="B1136" s="274"/>
      <c r="C1136" s="98"/>
      <c r="D1136" s="98"/>
      <c r="E1136" s="276"/>
    </row>
    <row r="1137" spans="1:5" ht="15">
      <c r="A1137" s="129"/>
      <c r="B1137" s="274"/>
      <c r="C1137" s="98"/>
      <c r="D1137" s="98"/>
      <c r="E1137" s="276"/>
    </row>
    <row r="1138" spans="1:5" ht="15">
      <c r="A1138" s="129"/>
      <c r="B1138" s="274"/>
      <c r="C1138" s="98"/>
      <c r="D1138" s="98"/>
      <c r="E1138" s="276"/>
    </row>
    <row r="1139" spans="1:5" ht="15">
      <c r="A1139" s="129"/>
      <c r="B1139" s="274"/>
      <c r="C1139" s="98"/>
      <c r="D1139" s="98"/>
      <c r="E1139" s="276"/>
    </row>
    <row r="1140" spans="1:5" ht="15">
      <c r="A1140" s="129"/>
      <c r="B1140" s="274"/>
      <c r="C1140" s="98"/>
      <c r="D1140" s="98"/>
      <c r="E1140" s="276"/>
    </row>
    <row r="1141" spans="1:5" ht="15">
      <c r="A1141" s="129"/>
      <c r="B1141" s="274"/>
      <c r="C1141" s="98"/>
      <c r="D1141" s="98"/>
      <c r="E1141" s="276"/>
    </row>
    <row r="1142" spans="1:5" ht="15">
      <c r="A1142" s="129"/>
      <c r="B1142" s="274"/>
      <c r="C1142" s="98"/>
      <c r="D1142" s="98"/>
      <c r="E1142" s="276"/>
    </row>
    <row r="1143" spans="1:5" ht="15">
      <c r="A1143" s="129"/>
      <c r="B1143" s="274"/>
      <c r="C1143" s="98"/>
      <c r="D1143" s="98"/>
      <c r="E1143" s="276"/>
    </row>
    <row r="1144" spans="1:5" ht="15">
      <c r="A1144" s="129"/>
      <c r="B1144" s="274"/>
      <c r="C1144" s="98"/>
      <c r="D1144" s="98"/>
      <c r="E1144" s="276"/>
    </row>
    <row r="1145" spans="1:5" ht="15">
      <c r="A1145" s="129"/>
      <c r="B1145" s="274"/>
      <c r="C1145" s="98"/>
      <c r="D1145" s="98"/>
      <c r="E1145" s="276"/>
    </row>
    <row r="1146" spans="1:5" ht="15">
      <c r="A1146" s="129"/>
      <c r="B1146" s="274"/>
      <c r="C1146" s="98"/>
      <c r="D1146" s="98"/>
      <c r="E1146" s="276"/>
    </row>
    <row r="1147" spans="1:5" ht="15">
      <c r="A1147" s="129"/>
      <c r="B1147" s="274"/>
      <c r="C1147" s="98"/>
      <c r="D1147" s="98"/>
      <c r="E1147" s="276"/>
    </row>
    <row r="1148" spans="1:5" ht="15">
      <c r="A1148" s="129"/>
      <c r="B1148" s="274"/>
      <c r="C1148" s="98"/>
      <c r="D1148" s="98"/>
      <c r="E1148" s="276"/>
    </row>
    <row r="1149" spans="1:5" ht="15">
      <c r="A1149" s="129"/>
      <c r="B1149" s="274"/>
      <c r="C1149" s="98"/>
      <c r="D1149" s="98"/>
      <c r="E1149" s="276"/>
    </row>
    <row r="1150" spans="1:5" ht="15">
      <c r="A1150" s="129"/>
      <c r="B1150" s="274"/>
      <c r="C1150" s="98"/>
      <c r="D1150" s="98"/>
      <c r="E1150" s="276"/>
    </row>
    <row r="1151" spans="1:5" ht="15">
      <c r="A1151" s="129"/>
      <c r="B1151" s="274"/>
      <c r="C1151" s="98"/>
      <c r="D1151" s="98"/>
      <c r="E1151" s="276"/>
    </row>
    <row r="1152" spans="1:5" ht="15">
      <c r="A1152" s="129"/>
      <c r="B1152" s="274"/>
      <c r="C1152" s="98"/>
      <c r="D1152" s="98"/>
      <c r="E1152" s="276"/>
    </row>
    <row r="1153" spans="1:5" ht="15">
      <c r="A1153" s="129"/>
      <c r="B1153" s="274"/>
      <c r="C1153" s="98"/>
      <c r="D1153" s="98"/>
      <c r="E1153" s="276"/>
    </row>
    <row r="1154" spans="1:5" ht="15">
      <c r="A1154" s="129"/>
      <c r="B1154" s="274"/>
      <c r="C1154" s="98"/>
      <c r="D1154" s="98"/>
      <c r="E1154" s="276"/>
    </row>
    <row r="1155" spans="1:5" ht="15">
      <c r="A1155" s="129"/>
      <c r="B1155" s="274"/>
      <c r="C1155" s="98"/>
      <c r="D1155" s="98"/>
      <c r="E1155" s="276"/>
    </row>
    <row r="1156" spans="1:5" ht="15">
      <c r="A1156" s="129"/>
      <c r="B1156" s="274"/>
      <c r="C1156" s="98"/>
      <c r="D1156" s="98"/>
      <c r="E1156" s="276"/>
    </row>
    <row r="1157" spans="1:5" ht="15">
      <c r="A1157" s="129"/>
      <c r="B1157" s="274"/>
      <c r="C1157" s="98"/>
      <c r="D1157" s="98"/>
      <c r="E1157" s="276"/>
    </row>
    <row r="1158" spans="1:5" ht="15">
      <c r="A1158" s="129"/>
      <c r="B1158" s="274"/>
      <c r="C1158" s="98"/>
      <c r="D1158" s="98"/>
      <c r="E1158" s="276"/>
    </row>
    <row r="1159" spans="1:5" ht="15">
      <c r="A1159" s="129"/>
      <c r="B1159" s="274"/>
      <c r="C1159" s="98"/>
      <c r="D1159" s="98"/>
      <c r="E1159" s="276"/>
    </row>
    <row r="1160" spans="1:5" ht="15">
      <c r="A1160" s="129"/>
      <c r="B1160" s="274"/>
      <c r="C1160" s="98"/>
      <c r="D1160" s="98"/>
      <c r="E1160" s="276"/>
    </row>
    <row r="1161" spans="1:5" ht="15">
      <c r="A1161" s="129"/>
      <c r="B1161" s="274"/>
      <c r="C1161" s="98"/>
      <c r="D1161" s="98"/>
      <c r="E1161" s="276"/>
    </row>
    <row r="1162" spans="1:5" ht="15">
      <c r="A1162" s="129"/>
      <c r="B1162" s="274"/>
      <c r="C1162" s="98"/>
      <c r="D1162" s="98"/>
      <c r="E1162" s="276"/>
    </row>
    <row r="1163" spans="1:5" ht="15">
      <c r="A1163" s="129"/>
      <c r="B1163" s="274"/>
      <c r="C1163" s="98"/>
      <c r="D1163" s="98"/>
      <c r="E1163" s="276"/>
    </row>
    <row r="1164" spans="1:5" ht="15">
      <c r="A1164" s="129"/>
      <c r="B1164" s="274"/>
      <c r="C1164" s="98"/>
      <c r="D1164" s="98"/>
      <c r="E1164" s="276"/>
    </row>
    <row r="1165" spans="1:5" ht="15">
      <c r="A1165" s="129"/>
      <c r="B1165" s="274"/>
      <c r="C1165" s="98"/>
      <c r="D1165" s="98"/>
      <c r="E1165" s="276"/>
    </row>
    <row r="1166" spans="1:5" ht="15">
      <c r="A1166" s="129"/>
      <c r="B1166" s="274"/>
      <c r="C1166" s="98"/>
      <c r="D1166" s="98"/>
      <c r="E1166" s="276"/>
    </row>
    <row r="1167" spans="1:5" ht="15">
      <c r="A1167" s="129"/>
      <c r="B1167" s="274"/>
      <c r="C1167" s="98"/>
      <c r="D1167" s="98"/>
      <c r="E1167" s="276"/>
    </row>
    <row r="1168" spans="1:5" ht="15">
      <c r="A1168" s="129"/>
      <c r="B1168" s="274"/>
      <c r="C1168" s="98"/>
      <c r="D1168" s="98"/>
      <c r="E1168" s="276"/>
    </row>
    <row r="1169" spans="1:5" ht="15">
      <c r="A1169" s="129"/>
      <c r="B1169" s="274"/>
      <c r="C1169" s="98"/>
      <c r="D1169" s="98"/>
      <c r="E1169" s="276"/>
    </row>
    <row r="1170" spans="1:5" ht="15">
      <c r="A1170" s="129"/>
      <c r="B1170" s="274"/>
      <c r="C1170" s="98"/>
      <c r="D1170" s="98"/>
      <c r="E1170" s="276"/>
    </row>
    <row r="1171" spans="1:5" ht="15">
      <c r="A1171" s="129"/>
      <c r="B1171" s="274"/>
      <c r="C1171" s="98"/>
      <c r="D1171" s="98"/>
      <c r="E1171" s="276"/>
    </row>
    <row r="1172" spans="1:5" ht="15">
      <c r="A1172" s="129"/>
      <c r="B1172" s="274"/>
      <c r="C1172" s="98"/>
      <c r="D1172" s="98"/>
      <c r="E1172" s="276"/>
    </row>
    <row r="1173" spans="1:5" ht="15">
      <c r="A1173" s="129"/>
      <c r="B1173" s="274"/>
      <c r="C1173" s="98"/>
      <c r="D1173" s="98"/>
      <c r="E1173" s="276"/>
    </row>
    <row r="1174" spans="1:5" ht="15">
      <c r="A1174" s="129"/>
      <c r="B1174" s="274"/>
      <c r="C1174" s="98"/>
      <c r="D1174" s="98"/>
      <c r="E1174" s="276"/>
    </row>
    <row r="1175" spans="1:5" ht="15">
      <c r="A1175" s="129"/>
      <c r="B1175" s="274"/>
      <c r="C1175" s="98"/>
      <c r="D1175" s="98"/>
      <c r="E1175" s="276"/>
    </row>
    <row r="1176" spans="1:5" ht="15">
      <c r="A1176" s="129"/>
      <c r="B1176" s="274"/>
      <c r="C1176" s="98"/>
      <c r="D1176" s="98"/>
      <c r="E1176" s="276"/>
    </row>
    <row r="1177" spans="1:5" ht="15">
      <c r="A1177" s="129"/>
      <c r="B1177" s="274"/>
      <c r="C1177" s="98"/>
      <c r="D1177" s="98"/>
      <c r="E1177" s="276"/>
    </row>
    <row r="1178" spans="1:5" ht="15">
      <c r="A1178" s="129"/>
      <c r="B1178" s="274"/>
      <c r="C1178" s="98"/>
      <c r="D1178" s="98"/>
      <c r="E1178" s="276"/>
    </row>
    <row r="1179" spans="1:5" ht="15">
      <c r="A1179" s="129"/>
      <c r="B1179" s="274"/>
      <c r="C1179" s="98"/>
      <c r="D1179" s="98"/>
      <c r="E1179" s="276"/>
    </row>
    <row r="1180" spans="1:5" ht="15">
      <c r="A1180" s="129"/>
      <c r="B1180" s="274"/>
      <c r="C1180" s="98"/>
      <c r="D1180" s="98"/>
      <c r="E1180" s="276"/>
    </row>
    <row r="1181" spans="1:5" ht="15">
      <c r="A1181" s="129"/>
      <c r="B1181" s="274"/>
      <c r="C1181" s="98"/>
      <c r="D1181" s="98"/>
      <c r="E1181" s="276"/>
    </row>
    <row r="1182" spans="1:5" ht="15">
      <c r="A1182" s="129"/>
      <c r="B1182" s="274"/>
      <c r="C1182" s="98"/>
      <c r="D1182" s="98"/>
      <c r="E1182" s="276"/>
    </row>
    <row r="1183" spans="1:5" ht="15">
      <c r="A1183" s="129"/>
      <c r="B1183" s="274"/>
      <c r="C1183" s="98"/>
      <c r="D1183" s="98"/>
      <c r="E1183" s="276"/>
    </row>
    <row r="1184" spans="1:5" ht="15">
      <c r="A1184" s="129"/>
      <c r="B1184" s="274"/>
      <c r="C1184" s="98"/>
      <c r="D1184" s="98"/>
      <c r="E1184" s="276"/>
    </row>
    <row r="1185" spans="1:5" ht="15">
      <c r="A1185" s="129"/>
      <c r="B1185" s="274"/>
      <c r="C1185" s="98"/>
      <c r="D1185" s="98"/>
      <c r="E1185" s="276"/>
    </row>
    <row r="1186" spans="1:5" ht="15">
      <c r="A1186" s="129"/>
      <c r="B1186" s="274"/>
      <c r="C1186" s="98"/>
      <c r="D1186" s="98"/>
      <c r="E1186" s="276"/>
    </row>
    <row r="1187" spans="1:5" ht="15">
      <c r="A1187" s="129"/>
      <c r="B1187" s="274"/>
      <c r="C1187" s="98"/>
      <c r="D1187" s="98"/>
      <c r="E1187" s="276"/>
    </row>
    <row r="1188" spans="1:5" ht="15">
      <c r="A1188" s="129"/>
      <c r="B1188" s="274"/>
      <c r="C1188" s="98"/>
      <c r="D1188" s="98"/>
      <c r="E1188" s="276"/>
    </row>
    <row r="1189" spans="1:5" ht="15">
      <c r="A1189" s="129"/>
      <c r="B1189" s="274"/>
      <c r="C1189" s="98"/>
      <c r="D1189" s="98"/>
      <c r="E1189" s="276"/>
    </row>
    <row r="1190" spans="1:5" ht="15">
      <c r="A1190" s="129"/>
      <c r="B1190" s="274"/>
      <c r="C1190" s="98"/>
      <c r="D1190" s="98"/>
      <c r="E1190" s="276"/>
    </row>
    <row r="1191" spans="1:5" ht="15">
      <c r="A1191" s="129"/>
      <c r="B1191" s="274"/>
      <c r="C1191" s="98"/>
      <c r="D1191" s="98"/>
      <c r="E1191" s="276"/>
    </row>
    <row r="1192" spans="1:5" ht="15">
      <c r="A1192" s="129"/>
      <c r="B1192" s="274"/>
      <c r="C1192" s="98"/>
      <c r="D1192" s="98"/>
      <c r="E1192" s="276"/>
    </row>
    <row r="1193" spans="1:5" ht="15">
      <c r="A1193" s="129"/>
      <c r="B1193" s="274"/>
      <c r="C1193" s="98"/>
      <c r="D1193" s="98"/>
      <c r="E1193" s="276"/>
    </row>
    <row r="1194" spans="1:5" ht="15">
      <c r="A1194" s="129"/>
      <c r="B1194" s="274"/>
      <c r="C1194" s="98"/>
      <c r="D1194" s="98"/>
      <c r="E1194" s="276"/>
    </row>
    <row r="1195" spans="1:5" ht="15">
      <c r="A1195" s="129"/>
      <c r="B1195" s="274"/>
      <c r="C1195" s="98"/>
      <c r="D1195" s="98"/>
      <c r="E1195" s="276"/>
    </row>
    <row r="1196" spans="1:5" ht="15">
      <c r="A1196" s="129"/>
      <c r="B1196" s="274"/>
      <c r="C1196" s="98"/>
      <c r="D1196" s="98"/>
      <c r="E1196" s="276"/>
    </row>
    <row r="1197" spans="1:5" ht="15">
      <c r="A1197" s="129"/>
      <c r="B1197" s="274"/>
      <c r="C1197" s="98"/>
      <c r="D1197" s="98"/>
      <c r="E1197" s="276"/>
    </row>
    <row r="1198" spans="1:5" ht="15">
      <c r="A1198" s="129"/>
      <c r="B1198" s="274"/>
      <c r="C1198" s="98"/>
      <c r="D1198" s="98"/>
      <c r="E1198" s="276"/>
    </row>
    <row r="1199" spans="1:5" ht="15">
      <c r="A1199" s="129"/>
      <c r="B1199" s="274"/>
      <c r="C1199" s="98"/>
      <c r="D1199" s="98"/>
      <c r="E1199" s="276"/>
    </row>
    <row r="1200" spans="1:5" ht="15">
      <c r="A1200" s="129"/>
      <c r="B1200" s="274"/>
      <c r="C1200" s="98"/>
      <c r="D1200" s="98"/>
      <c r="E1200" s="276"/>
    </row>
    <row r="1201" spans="1:5" ht="15">
      <c r="A1201" s="129"/>
      <c r="B1201" s="274"/>
      <c r="C1201" s="98"/>
      <c r="D1201" s="98"/>
      <c r="E1201" s="276"/>
    </row>
    <row r="1202" spans="1:5" ht="15">
      <c r="A1202" s="129"/>
      <c r="B1202" s="274"/>
      <c r="C1202" s="98"/>
      <c r="D1202" s="98"/>
      <c r="E1202" s="276"/>
    </row>
    <row r="1203" spans="1:5" ht="15">
      <c r="A1203" s="129"/>
      <c r="B1203" s="274"/>
      <c r="C1203" s="98"/>
      <c r="D1203" s="98"/>
      <c r="E1203" s="276"/>
    </row>
    <row r="1204" spans="1:5" ht="15">
      <c r="A1204" s="129"/>
      <c r="B1204" s="274"/>
      <c r="C1204" s="98"/>
      <c r="D1204" s="98"/>
      <c r="E1204" s="276"/>
    </row>
    <row r="1205" spans="1:5" ht="15">
      <c r="A1205" s="129"/>
      <c r="B1205" s="274"/>
      <c r="C1205" s="98"/>
      <c r="D1205" s="98"/>
      <c r="E1205" s="276"/>
    </row>
    <row r="1206" spans="1:5" ht="15">
      <c r="A1206" s="129"/>
      <c r="B1206" s="274"/>
      <c r="C1206" s="98"/>
      <c r="D1206" s="98"/>
      <c r="E1206" s="276"/>
    </row>
    <row r="1207" spans="1:5" ht="15">
      <c r="A1207" s="129"/>
      <c r="B1207" s="274"/>
      <c r="C1207" s="98"/>
      <c r="D1207" s="98"/>
      <c r="E1207" s="276"/>
    </row>
    <row r="1208" spans="1:5" ht="15">
      <c r="A1208" s="129"/>
      <c r="B1208" s="274"/>
      <c r="C1208" s="98"/>
      <c r="D1208" s="98"/>
      <c r="E1208" s="276"/>
    </row>
    <row r="1209" spans="1:5" ht="15">
      <c r="A1209" s="129"/>
      <c r="B1209" s="274"/>
      <c r="C1209" s="98"/>
      <c r="D1209" s="98"/>
      <c r="E1209" s="276"/>
    </row>
    <row r="1210" spans="1:5" ht="15">
      <c r="A1210" s="129"/>
      <c r="B1210" s="274"/>
      <c r="C1210" s="98"/>
      <c r="D1210" s="98"/>
      <c r="E1210" s="276"/>
    </row>
    <row r="1211" spans="1:5" ht="15">
      <c r="A1211" s="129"/>
      <c r="B1211" s="274"/>
      <c r="C1211" s="98"/>
      <c r="D1211" s="98"/>
      <c r="E1211" s="276"/>
    </row>
    <row r="1212" spans="1:5" ht="15">
      <c r="A1212" s="129"/>
      <c r="B1212" s="274"/>
      <c r="C1212" s="98"/>
      <c r="D1212" s="98"/>
      <c r="E1212" s="276"/>
    </row>
    <row r="1213" spans="1:5" ht="15">
      <c r="A1213" s="129"/>
      <c r="B1213" s="274"/>
      <c r="C1213" s="98"/>
      <c r="D1213" s="98"/>
      <c r="E1213" s="276"/>
    </row>
    <row r="1214" spans="1:5" ht="15">
      <c r="A1214" s="129"/>
      <c r="B1214" s="274"/>
      <c r="C1214" s="98"/>
      <c r="D1214" s="98"/>
      <c r="E1214" s="276"/>
    </row>
    <row r="1215" spans="1:5" ht="15">
      <c r="A1215" s="129"/>
      <c r="B1215" s="274"/>
      <c r="C1215" s="98"/>
      <c r="D1215" s="98"/>
      <c r="E1215" s="276"/>
    </row>
    <row r="1216" spans="1:5" ht="15">
      <c r="A1216" s="129"/>
      <c r="B1216" s="274"/>
      <c r="C1216" s="98"/>
      <c r="D1216" s="98"/>
      <c r="E1216" s="276"/>
    </row>
    <row r="1217" spans="1:5" ht="15">
      <c r="A1217" s="129"/>
      <c r="B1217" s="274"/>
      <c r="C1217" s="98"/>
      <c r="D1217" s="98"/>
      <c r="E1217" s="276"/>
    </row>
    <row r="1218" spans="1:5" ht="15">
      <c r="A1218" s="129"/>
      <c r="B1218" s="274"/>
      <c r="C1218" s="98"/>
      <c r="D1218" s="98"/>
      <c r="E1218" s="276"/>
    </row>
    <row r="1219" spans="1:5" ht="15">
      <c r="A1219" s="129"/>
      <c r="B1219" s="274"/>
      <c r="C1219" s="98"/>
      <c r="D1219" s="98"/>
      <c r="E1219" s="276"/>
    </row>
    <row r="1220" spans="1:5" ht="15">
      <c r="A1220" s="129"/>
      <c r="B1220" s="274"/>
      <c r="C1220" s="98"/>
      <c r="D1220" s="98"/>
      <c r="E1220" s="276"/>
    </row>
    <row r="1221" spans="1:5" ht="15">
      <c r="A1221" s="129"/>
      <c r="B1221" s="274"/>
      <c r="C1221" s="98"/>
      <c r="D1221" s="98"/>
      <c r="E1221" s="276"/>
    </row>
    <row r="1222" spans="1:5" ht="15">
      <c r="A1222" s="129"/>
      <c r="B1222" s="274"/>
      <c r="C1222" s="98"/>
      <c r="D1222" s="98"/>
      <c r="E1222" s="276"/>
    </row>
    <row r="1223" spans="1:5" ht="15">
      <c r="A1223" s="129"/>
      <c r="B1223" s="274"/>
      <c r="C1223" s="98"/>
      <c r="D1223" s="98"/>
      <c r="E1223" s="276"/>
    </row>
    <row r="1224" spans="1:5" ht="15">
      <c r="A1224" s="129"/>
      <c r="B1224" s="274"/>
      <c r="C1224" s="98"/>
      <c r="D1224" s="98"/>
      <c r="E1224" s="276"/>
    </row>
    <row r="1225" spans="1:5" ht="15">
      <c r="A1225" s="129"/>
      <c r="B1225" s="274"/>
      <c r="C1225" s="98"/>
      <c r="D1225" s="98"/>
      <c r="E1225" s="276"/>
    </row>
    <row r="1226" spans="1:5" ht="15">
      <c r="A1226" s="129"/>
      <c r="B1226" s="274"/>
      <c r="C1226" s="98"/>
      <c r="D1226" s="98"/>
      <c r="E1226" s="276"/>
    </row>
    <row r="1227" spans="1:5" ht="15">
      <c r="A1227" s="129"/>
      <c r="B1227" s="274"/>
      <c r="C1227" s="98"/>
      <c r="D1227" s="98"/>
      <c r="E1227" s="276"/>
    </row>
    <row r="1228" spans="1:5" ht="15">
      <c r="A1228" s="129"/>
      <c r="B1228" s="274"/>
      <c r="C1228" s="98"/>
      <c r="D1228" s="98"/>
      <c r="E1228" s="276"/>
    </row>
    <row r="1229" spans="1:5" ht="15">
      <c r="A1229" s="129"/>
      <c r="B1229" s="274"/>
      <c r="C1229" s="98"/>
      <c r="D1229" s="98"/>
      <c r="E1229" s="276"/>
    </row>
    <row r="1230" spans="1:5" ht="15">
      <c r="A1230" s="129"/>
      <c r="B1230" s="274"/>
      <c r="C1230" s="98"/>
      <c r="D1230" s="98"/>
      <c r="E1230" s="276"/>
    </row>
    <row r="1231" spans="1:5" ht="15">
      <c r="A1231" s="129"/>
      <c r="B1231" s="274"/>
      <c r="C1231" s="98"/>
      <c r="D1231" s="98"/>
      <c r="E1231" s="276"/>
    </row>
    <row r="1232" spans="1:5" ht="15">
      <c r="A1232" s="129"/>
      <c r="B1232" s="274"/>
      <c r="C1232" s="98"/>
      <c r="D1232" s="98"/>
      <c r="E1232" s="276"/>
    </row>
    <row r="1233" spans="1:5" ht="15">
      <c r="A1233" s="129"/>
      <c r="B1233" s="274"/>
      <c r="C1233" s="98"/>
      <c r="D1233" s="98"/>
      <c r="E1233" s="276"/>
    </row>
    <row r="1234" spans="1:5" ht="15">
      <c r="A1234" s="129"/>
      <c r="B1234" s="274"/>
      <c r="C1234" s="98"/>
      <c r="D1234" s="98"/>
      <c r="E1234" s="276"/>
    </row>
    <row r="1235" spans="1:5" ht="15">
      <c r="A1235" s="129"/>
      <c r="B1235" s="274"/>
      <c r="C1235" s="98"/>
      <c r="D1235" s="98"/>
      <c r="E1235" s="276"/>
    </row>
    <row r="1236" spans="1:5" ht="15">
      <c r="A1236" s="129"/>
      <c r="B1236" s="274"/>
      <c r="C1236" s="98"/>
      <c r="D1236" s="98"/>
      <c r="E1236" s="276"/>
    </row>
    <row r="1237" spans="1:5" ht="15">
      <c r="A1237" s="129"/>
      <c r="B1237" s="274"/>
      <c r="C1237" s="98"/>
      <c r="D1237" s="98"/>
      <c r="E1237" s="276"/>
    </row>
    <row r="1238" spans="1:5" ht="15">
      <c r="A1238" s="129"/>
      <c r="B1238" s="274"/>
      <c r="C1238" s="98"/>
      <c r="D1238" s="98"/>
      <c r="E1238" s="276"/>
    </row>
    <row r="1239" spans="1:5" ht="15">
      <c r="A1239" s="129"/>
      <c r="B1239" s="274"/>
      <c r="C1239" s="98"/>
      <c r="D1239" s="98"/>
      <c r="E1239" s="276"/>
    </row>
    <row r="1240" spans="1:5" ht="15">
      <c r="A1240" s="129"/>
      <c r="B1240" s="274"/>
      <c r="C1240" s="98"/>
      <c r="D1240" s="98"/>
      <c r="E1240" s="276"/>
    </row>
    <row r="1241" spans="1:5" ht="15">
      <c r="A1241" s="129"/>
      <c r="B1241" s="274"/>
      <c r="C1241" s="98"/>
      <c r="D1241" s="98"/>
      <c r="E1241" s="276"/>
    </row>
    <row r="1242" spans="1:5" ht="15">
      <c r="A1242" s="129"/>
      <c r="B1242" s="274"/>
      <c r="C1242" s="98"/>
      <c r="D1242" s="98"/>
      <c r="E1242" s="276"/>
    </row>
    <row r="1243" spans="1:5" ht="15">
      <c r="A1243" s="129"/>
      <c r="B1243" s="274"/>
      <c r="C1243" s="98"/>
      <c r="D1243" s="98"/>
      <c r="E1243" s="276"/>
    </row>
    <row r="1244" spans="1:5" ht="15">
      <c r="A1244" s="129"/>
      <c r="B1244" s="274"/>
      <c r="C1244" s="98"/>
      <c r="D1244" s="98"/>
      <c r="E1244" s="276"/>
    </row>
    <row r="1245" spans="1:5" ht="15">
      <c r="A1245" s="129"/>
      <c r="B1245" s="274"/>
      <c r="C1245" s="98"/>
      <c r="D1245" s="98"/>
      <c r="E1245" s="276"/>
    </row>
    <row r="1246" spans="1:5" ht="15">
      <c r="A1246" s="129"/>
      <c r="B1246" s="274"/>
      <c r="C1246" s="98"/>
      <c r="D1246" s="98"/>
      <c r="E1246" s="276"/>
    </row>
    <row r="1247" spans="1:5" ht="15">
      <c r="A1247" s="129"/>
      <c r="B1247" s="274"/>
      <c r="C1247" s="98"/>
      <c r="D1247" s="98"/>
      <c r="E1247" s="276"/>
    </row>
    <row r="1248" spans="1:5" ht="15">
      <c r="A1248" s="129"/>
      <c r="B1248" s="274"/>
      <c r="C1248" s="98"/>
      <c r="D1248" s="98"/>
      <c r="E1248" s="276"/>
    </row>
    <row r="1249" spans="1:5" ht="15">
      <c r="A1249" s="129"/>
      <c r="B1249" s="274"/>
      <c r="C1249" s="98"/>
      <c r="D1249" s="98"/>
      <c r="E1249" s="276"/>
    </row>
    <row r="1250" spans="1:5" ht="15">
      <c r="A1250" s="129"/>
      <c r="B1250" s="274"/>
      <c r="C1250" s="98"/>
      <c r="D1250" s="98"/>
      <c r="E1250" s="276"/>
    </row>
    <row r="1251" spans="1:5" ht="15">
      <c r="A1251" s="129"/>
      <c r="B1251" s="274"/>
      <c r="C1251" s="98"/>
      <c r="D1251" s="98"/>
      <c r="E1251" s="276"/>
    </row>
    <row r="1252" spans="1:5" ht="15">
      <c r="A1252" s="129"/>
      <c r="B1252" s="274"/>
      <c r="C1252" s="98"/>
      <c r="D1252" s="98"/>
      <c r="E1252" s="276"/>
    </row>
    <row r="1253" spans="1:5" ht="15">
      <c r="A1253" s="129"/>
      <c r="B1253" s="274"/>
      <c r="C1253" s="98"/>
      <c r="D1253" s="98"/>
      <c r="E1253" s="276"/>
    </row>
    <row r="1254" spans="1:5" ht="15">
      <c r="A1254" s="129"/>
      <c r="B1254" s="274"/>
      <c r="C1254" s="98"/>
      <c r="D1254" s="98"/>
      <c r="E1254" s="276"/>
    </row>
    <row r="1255" spans="1:5" ht="15">
      <c r="A1255" s="129"/>
      <c r="B1255" s="274"/>
      <c r="C1255" s="98"/>
      <c r="D1255" s="98"/>
      <c r="E1255" s="276"/>
    </row>
    <row r="1256" spans="1:5" ht="15">
      <c r="A1256" s="129"/>
      <c r="B1256" s="274"/>
      <c r="C1256" s="98"/>
      <c r="D1256" s="98"/>
      <c r="E1256" s="276"/>
    </row>
    <row r="1257" spans="1:5" ht="15">
      <c r="A1257" s="129"/>
      <c r="B1257" s="274"/>
      <c r="C1257" s="98"/>
      <c r="D1257" s="98"/>
      <c r="E1257" s="276"/>
    </row>
    <row r="1258" spans="1:5" ht="15">
      <c r="A1258" s="129"/>
      <c r="B1258" s="274"/>
      <c r="C1258" s="98"/>
      <c r="D1258" s="98"/>
      <c r="E1258" s="276"/>
    </row>
    <row r="1259" spans="1:5" ht="15">
      <c r="A1259" s="129"/>
      <c r="B1259" s="274"/>
      <c r="C1259" s="98"/>
      <c r="D1259" s="98"/>
      <c r="E1259" s="276"/>
    </row>
    <row r="1260" spans="1:5" ht="15">
      <c r="A1260" s="129"/>
      <c r="B1260" s="274"/>
      <c r="C1260" s="98"/>
      <c r="D1260" s="98"/>
      <c r="E1260" s="276"/>
    </row>
    <row r="1261" spans="1:5" ht="15">
      <c r="A1261" s="129"/>
      <c r="B1261" s="274"/>
      <c r="C1261" s="98"/>
      <c r="D1261" s="98"/>
      <c r="E1261" s="276"/>
    </row>
    <row r="1262" spans="1:5" ht="15">
      <c r="A1262" s="129"/>
      <c r="B1262" s="274"/>
      <c r="C1262" s="98"/>
      <c r="D1262" s="98"/>
      <c r="E1262" s="276"/>
    </row>
    <row r="1263" spans="1:5" ht="15">
      <c r="A1263" s="129"/>
      <c r="B1263" s="274"/>
      <c r="C1263" s="98"/>
      <c r="D1263" s="98"/>
      <c r="E1263" s="276"/>
    </row>
    <row r="1264" spans="1:5" ht="15">
      <c r="A1264" s="129"/>
      <c r="B1264" s="274"/>
      <c r="C1264" s="98"/>
      <c r="D1264" s="98"/>
      <c r="E1264" s="276"/>
    </row>
    <row r="1265" spans="1:5" ht="15">
      <c r="A1265" s="129"/>
      <c r="B1265" s="274"/>
      <c r="C1265" s="98"/>
      <c r="D1265" s="98"/>
      <c r="E1265" s="276"/>
    </row>
    <row r="1266" spans="1:5" ht="15">
      <c r="A1266" s="129"/>
      <c r="B1266" s="274"/>
      <c r="C1266" s="98"/>
      <c r="D1266" s="98"/>
      <c r="E1266" s="276"/>
    </row>
    <row r="1267" spans="1:5" ht="15">
      <c r="A1267" s="129"/>
      <c r="B1267" s="274"/>
      <c r="C1267" s="98"/>
      <c r="D1267" s="98"/>
      <c r="E1267" s="276"/>
    </row>
    <row r="1268" spans="1:5" ht="15">
      <c r="A1268" s="129"/>
      <c r="B1268" s="274"/>
      <c r="C1268" s="98"/>
      <c r="D1268" s="98"/>
      <c r="E1268" s="276"/>
    </row>
    <row r="1269" spans="1:5" ht="15">
      <c r="A1269" s="129"/>
      <c r="B1269" s="274"/>
      <c r="C1269" s="98"/>
      <c r="D1269" s="98"/>
      <c r="E1269" s="276"/>
    </row>
    <row r="1270" spans="1:5" ht="15">
      <c r="A1270" s="129"/>
      <c r="B1270" s="274"/>
      <c r="C1270" s="98"/>
      <c r="D1270" s="98"/>
      <c r="E1270" s="276"/>
    </row>
    <row r="1271" spans="1:5" ht="15">
      <c r="A1271" s="129"/>
      <c r="B1271" s="274"/>
      <c r="C1271" s="98"/>
      <c r="D1271" s="98"/>
      <c r="E1271" s="276"/>
    </row>
    <row r="1272" spans="1:5" ht="15">
      <c r="A1272" s="129"/>
      <c r="B1272" s="274"/>
      <c r="C1272" s="98"/>
      <c r="D1272" s="98"/>
      <c r="E1272" s="276"/>
    </row>
    <row r="1273" spans="1:5" ht="15">
      <c r="A1273" s="129"/>
      <c r="B1273" s="274"/>
      <c r="C1273" s="98"/>
      <c r="D1273" s="98"/>
      <c r="E1273" s="276"/>
    </row>
    <row r="1274" spans="1:5" ht="15">
      <c r="A1274" s="129"/>
      <c r="B1274" s="274"/>
      <c r="C1274" s="98"/>
      <c r="D1274" s="98"/>
      <c r="E1274" s="276"/>
    </row>
    <row r="1275" spans="1:5" ht="15">
      <c r="A1275" s="129"/>
      <c r="B1275" s="274"/>
      <c r="C1275" s="98"/>
      <c r="D1275" s="98"/>
      <c r="E1275" s="276"/>
    </row>
    <row r="1276" spans="1:5" ht="15">
      <c r="A1276" s="129"/>
      <c r="B1276" s="274"/>
      <c r="C1276" s="98"/>
      <c r="D1276" s="98"/>
      <c r="E1276" s="276"/>
    </row>
    <row r="1277" spans="1:5" ht="15">
      <c r="A1277" s="129"/>
      <c r="B1277" s="274"/>
      <c r="C1277" s="98"/>
      <c r="D1277" s="98"/>
      <c r="E1277" s="276"/>
    </row>
    <row r="1278" spans="1:5" ht="15">
      <c r="A1278" s="129"/>
      <c r="B1278" s="274"/>
      <c r="C1278" s="98"/>
      <c r="D1278" s="98"/>
      <c r="E1278" s="276"/>
    </row>
    <row r="1279" spans="1:5" ht="15">
      <c r="A1279" s="129"/>
      <c r="B1279" s="274"/>
      <c r="C1279" s="98"/>
      <c r="D1279" s="98"/>
      <c r="E1279" s="276"/>
    </row>
    <row r="1280" spans="1:5" ht="15">
      <c r="A1280" s="129"/>
      <c r="B1280" s="274"/>
      <c r="C1280" s="98"/>
      <c r="D1280" s="98"/>
      <c r="E1280" s="276"/>
    </row>
    <row r="1281" spans="1:5" ht="15">
      <c r="A1281" s="129"/>
      <c r="B1281" s="274"/>
      <c r="C1281" s="98"/>
      <c r="D1281" s="98"/>
      <c r="E1281" s="276"/>
    </row>
    <row r="1282" spans="1:5" ht="15">
      <c r="A1282" s="129"/>
      <c r="B1282" s="274"/>
      <c r="C1282" s="98"/>
      <c r="D1282" s="98"/>
      <c r="E1282" s="276"/>
    </row>
    <row r="1283" spans="1:5" ht="15">
      <c r="A1283" s="129"/>
      <c r="B1283" s="274"/>
      <c r="C1283" s="98"/>
      <c r="D1283" s="98"/>
      <c r="E1283" s="276"/>
    </row>
    <row r="1284" spans="1:5" ht="15">
      <c r="A1284" s="129"/>
      <c r="B1284" s="274"/>
      <c r="C1284" s="98"/>
      <c r="D1284" s="98"/>
      <c r="E1284" s="276"/>
    </row>
    <row r="1285" spans="1:5" ht="15">
      <c r="A1285" s="129"/>
      <c r="B1285" s="274"/>
      <c r="C1285" s="98"/>
      <c r="D1285" s="98"/>
      <c r="E1285" s="276"/>
    </row>
    <row r="1286" spans="1:5" ht="15">
      <c r="A1286" s="129"/>
      <c r="B1286" s="274"/>
      <c r="C1286" s="98"/>
      <c r="D1286" s="98"/>
      <c r="E1286" s="276"/>
    </row>
    <row r="1287" spans="1:5" ht="15">
      <c r="A1287" s="129"/>
      <c r="B1287" s="274"/>
      <c r="C1287" s="98"/>
      <c r="D1287" s="98"/>
      <c r="E1287" s="276"/>
    </row>
    <row r="1288" spans="1:5" ht="15">
      <c r="A1288" s="129"/>
      <c r="B1288" s="274"/>
      <c r="C1288" s="98"/>
      <c r="D1288" s="98"/>
      <c r="E1288" s="276"/>
    </row>
    <row r="1289" spans="1:5" ht="15">
      <c r="A1289" s="129"/>
      <c r="B1289" s="274"/>
      <c r="C1289" s="98"/>
      <c r="D1289" s="98"/>
      <c r="E1289" s="276"/>
    </row>
    <row r="1290" spans="1:5" ht="15">
      <c r="A1290" s="129"/>
      <c r="B1290" s="274"/>
      <c r="C1290" s="98"/>
      <c r="D1290" s="98"/>
      <c r="E1290" s="276"/>
    </row>
    <row r="1291" spans="1:5" ht="15">
      <c r="A1291" s="129"/>
      <c r="B1291" s="274"/>
      <c r="C1291" s="98"/>
      <c r="D1291" s="98"/>
      <c r="E1291" s="276"/>
    </row>
    <row r="1292" spans="1:5" ht="15">
      <c r="A1292" s="129"/>
      <c r="B1292" s="274"/>
      <c r="C1292" s="98"/>
      <c r="D1292" s="98"/>
      <c r="E1292" s="276"/>
    </row>
    <row r="1293" spans="1:5" ht="15">
      <c r="A1293" s="129"/>
      <c r="B1293" s="274"/>
      <c r="C1293" s="98"/>
      <c r="D1293" s="98"/>
      <c r="E1293" s="276"/>
    </row>
    <row r="1294" spans="1:5" ht="15">
      <c r="A1294" s="129"/>
      <c r="B1294" s="274"/>
      <c r="C1294" s="98"/>
      <c r="D1294" s="98"/>
      <c r="E1294" s="276"/>
    </row>
    <row r="1295" spans="1:5" ht="15">
      <c r="A1295" s="129"/>
      <c r="B1295" s="274"/>
      <c r="C1295" s="98"/>
      <c r="D1295" s="98"/>
      <c r="E1295" s="276"/>
    </row>
    <row r="1296" spans="1:5" ht="15">
      <c r="A1296" s="129"/>
      <c r="B1296" s="274"/>
      <c r="C1296" s="98"/>
      <c r="D1296" s="98"/>
      <c r="E1296" s="276"/>
    </row>
    <row r="1297" spans="1:5" ht="15">
      <c r="A1297" s="129"/>
      <c r="B1297" s="274"/>
      <c r="C1297" s="98"/>
      <c r="D1297" s="98"/>
      <c r="E1297" s="276"/>
    </row>
    <row r="1298" spans="1:5" ht="15">
      <c r="A1298" s="129"/>
      <c r="B1298" s="274"/>
      <c r="C1298" s="98"/>
      <c r="D1298" s="98"/>
      <c r="E1298" s="276"/>
    </row>
    <row r="1299" spans="1:5" ht="15">
      <c r="A1299" s="129"/>
      <c r="B1299" s="274"/>
      <c r="C1299" s="98"/>
      <c r="D1299" s="98"/>
      <c r="E1299" s="276"/>
    </row>
    <row r="1300" spans="1:5" ht="15">
      <c r="A1300" s="129"/>
      <c r="B1300" s="274"/>
      <c r="C1300" s="98"/>
      <c r="D1300" s="98"/>
      <c r="E1300" s="276"/>
    </row>
    <row r="1301" spans="1:5" ht="15">
      <c r="A1301" s="129"/>
      <c r="B1301" s="274"/>
      <c r="C1301" s="98"/>
      <c r="D1301" s="98"/>
      <c r="E1301" s="276"/>
    </row>
    <row r="1302" spans="1:5" ht="15">
      <c r="A1302" s="129"/>
      <c r="B1302" s="274"/>
      <c r="C1302" s="98"/>
      <c r="D1302" s="98"/>
      <c r="E1302" s="276"/>
    </row>
    <row r="1303" spans="1:5" ht="15">
      <c r="A1303" s="129"/>
      <c r="B1303" s="274"/>
      <c r="C1303" s="98"/>
      <c r="D1303" s="98"/>
      <c r="E1303" s="276"/>
    </row>
    <row r="1304" spans="1:5" ht="15">
      <c r="A1304" s="129"/>
      <c r="B1304" s="274"/>
      <c r="C1304" s="98"/>
      <c r="D1304" s="98"/>
      <c r="E1304" s="276"/>
    </row>
    <row r="1305" spans="1:5" ht="15">
      <c r="A1305" s="129"/>
      <c r="B1305" s="274"/>
      <c r="C1305" s="98"/>
      <c r="D1305" s="98"/>
      <c r="E1305" s="276"/>
    </row>
    <row r="1306" spans="1:5" ht="15">
      <c r="A1306" s="129"/>
      <c r="B1306" s="274"/>
      <c r="C1306" s="98"/>
      <c r="D1306" s="98"/>
      <c r="E1306" s="276"/>
    </row>
    <row r="1307" spans="1:5" ht="15">
      <c r="A1307" s="129"/>
      <c r="B1307" s="274"/>
      <c r="C1307" s="98"/>
      <c r="D1307" s="98"/>
      <c r="E1307" s="276"/>
    </row>
    <row r="1308" spans="1:5" ht="15">
      <c r="A1308" s="129"/>
      <c r="B1308" s="274"/>
      <c r="C1308" s="98"/>
      <c r="D1308" s="98"/>
      <c r="E1308" s="276"/>
    </row>
    <row r="1309" spans="1:5" ht="15">
      <c r="A1309" s="129"/>
      <c r="B1309" s="274"/>
      <c r="C1309" s="98"/>
      <c r="D1309" s="98"/>
      <c r="E1309" s="276"/>
    </row>
    <row r="1310" spans="1:5" ht="15">
      <c r="A1310" s="129"/>
      <c r="B1310" s="274"/>
      <c r="C1310" s="98"/>
      <c r="D1310" s="98"/>
      <c r="E1310" s="276"/>
    </row>
    <row r="1311" spans="1:5" ht="15">
      <c r="A1311" s="129"/>
      <c r="B1311" s="274"/>
      <c r="C1311" s="98"/>
      <c r="D1311" s="98"/>
      <c r="E1311" s="276"/>
    </row>
    <row r="1312" spans="1:5" ht="15">
      <c r="A1312" s="129"/>
      <c r="B1312" s="274"/>
      <c r="C1312" s="98"/>
      <c r="D1312" s="98"/>
      <c r="E1312" s="276"/>
    </row>
    <row r="1313" spans="1:5" ht="15">
      <c r="A1313" s="129"/>
      <c r="B1313" s="274"/>
      <c r="C1313" s="98"/>
      <c r="D1313" s="98"/>
      <c r="E1313" s="276"/>
    </row>
    <row r="1314" spans="1:5" ht="15">
      <c r="A1314" s="129"/>
      <c r="B1314" s="274"/>
      <c r="C1314" s="98"/>
      <c r="D1314" s="98"/>
      <c r="E1314" s="276"/>
    </row>
    <row r="1315" spans="1:5" ht="15">
      <c r="A1315" s="129"/>
      <c r="B1315" s="274"/>
      <c r="C1315" s="98"/>
      <c r="D1315" s="98"/>
      <c r="E1315" s="276"/>
    </row>
    <row r="1316" spans="1:5" ht="15">
      <c r="A1316" s="129"/>
      <c r="B1316" s="274"/>
      <c r="C1316" s="98"/>
      <c r="D1316" s="98"/>
      <c r="E1316" s="276"/>
    </row>
    <row r="1317" spans="1:5" ht="15">
      <c r="A1317" s="129"/>
      <c r="B1317" s="274"/>
      <c r="C1317" s="98"/>
      <c r="D1317" s="98"/>
      <c r="E1317" s="276"/>
    </row>
    <row r="1318" spans="1:5" ht="15">
      <c r="A1318" s="129"/>
      <c r="B1318" s="274"/>
      <c r="C1318" s="98"/>
      <c r="D1318" s="98"/>
      <c r="E1318" s="276"/>
    </row>
    <row r="1319" spans="1:5" ht="15">
      <c r="A1319" s="129"/>
      <c r="B1319" s="274"/>
      <c r="C1319" s="98"/>
      <c r="D1319" s="98"/>
      <c r="E1319" s="276"/>
    </row>
    <row r="1320" spans="1:5" ht="15">
      <c r="A1320" s="129"/>
      <c r="B1320" s="274"/>
      <c r="C1320" s="98"/>
      <c r="D1320" s="98"/>
      <c r="E1320" s="276"/>
    </row>
    <row r="1321" spans="1:5" ht="15">
      <c r="A1321" s="129"/>
      <c r="B1321" s="274"/>
      <c r="C1321" s="98"/>
      <c r="D1321" s="98"/>
      <c r="E1321" s="276"/>
    </row>
    <row r="1322" spans="1:5" ht="15">
      <c r="A1322" s="129"/>
      <c r="B1322" s="274"/>
      <c r="C1322" s="98"/>
      <c r="D1322" s="98"/>
      <c r="E1322" s="276"/>
    </row>
    <row r="1323" spans="1:5" ht="15">
      <c r="A1323" s="129"/>
      <c r="B1323" s="274"/>
      <c r="C1323" s="98"/>
      <c r="D1323" s="98"/>
      <c r="E1323" s="276"/>
    </row>
    <row r="1324" spans="1:5" ht="15">
      <c r="A1324" s="129"/>
      <c r="B1324" s="274"/>
      <c r="C1324" s="98"/>
      <c r="D1324" s="98"/>
      <c r="E1324" s="276"/>
    </row>
    <row r="1325" spans="1:5" ht="15">
      <c r="A1325" s="129"/>
      <c r="B1325" s="274"/>
      <c r="C1325" s="98"/>
      <c r="D1325" s="98"/>
      <c r="E1325" s="276"/>
    </row>
    <row r="1326" spans="1:5" ht="15">
      <c r="A1326" s="129"/>
      <c r="B1326" s="274"/>
      <c r="C1326" s="98"/>
      <c r="D1326" s="98"/>
      <c r="E1326" s="276"/>
    </row>
    <row r="1327" spans="1:5" ht="15">
      <c r="A1327" s="129"/>
      <c r="B1327" s="274"/>
      <c r="C1327" s="98"/>
      <c r="D1327" s="98"/>
      <c r="E1327" s="276"/>
    </row>
    <row r="1328" spans="1:5" ht="15">
      <c r="A1328" s="129"/>
      <c r="B1328" s="274"/>
      <c r="C1328" s="98"/>
      <c r="D1328" s="98"/>
      <c r="E1328" s="276"/>
    </row>
    <row r="1329" spans="1:5" ht="15">
      <c r="A1329" s="129"/>
      <c r="B1329" s="274"/>
      <c r="C1329" s="98"/>
      <c r="D1329" s="98"/>
      <c r="E1329" s="276"/>
    </row>
    <row r="1330" spans="1:5" ht="15">
      <c r="A1330" s="129"/>
      <c r="B1330" s="274"/>
      <c r="C1330" s="98"/>
      <c r="D1330" s="98"/>
      <c r="E1330" s="276"/>
    </row>
    <row r="1331" spans="1:5" ht="15">
      <c r="A1331" s="129"/>
      <c r="B1331" s="274"/>
      <c r="C1331" s="98"/>
      <c r="D1331" s="98"/>
      <c r="E1331" s="276"/>
    </row>
    <row r="1332" spans="1:5" ht="15">
      <c r="A1332" s="129"/>
      <c r="B1332" s="274"/>
      <c r="C1332" s="98"/>
      <c r="D1332" s="98"/>
      <c r="E1332" s="276"/>
    </row>
    <row r="1333" spans="1:5" ht="15">
      <c r="A1333" s="129"/>
      <c r="B1333" s="274"/>
      <c r="C1333" s="98"/>
      <c r="D1333" s="98"/>
      <c r="E1333" s="276"/>
    </row>
    <row r="1334" spans="1:5" ht="15">
      <c r="A1334" s="129"/>
      <c r="B1334" s="274"/>
      <c r="C1334" s="98"/>
      <c r="D1334" s="98"/>
      <c r="E1334" s="276"/>
    </row>
    <row r="1335" spans="1:5" ht="15">
      <c r="A1335" s="129"/>
      <c r="B1335" s="274"/>
      <c r="C1335" s="98"/>
      <c r="D1335" s="98"/>
      <c r="E1335" s="276"/>
    </row>
    <row r="1336" spans="1:5" ht="15">
      <c r="A1336" s="129"/>
      <c r="B1336" s="274"/>
      <c r="C1336" s="98"/>
      <c r="D1336" s="98"/>
      <c r="E1336" s="276"/>
    </row>
    <row r="1337" spans="1:5" ht="15">
      <c r="A1337" s="129"/>
      <c r="B1337" s="274"/>
      <c r="C1337" s="98"/>
      <c r="D1337" s="98"/>
      <c r="E1337" s="276"/>
    </row>
    <row r="1338" spans="1:5" ht="15">
      <c r="A1338" s="129"/>
      <c r="B1338" s="274"/>
      <c r="C1338" s="98"/>
      <c r="D1338" s="98"/>
      <c r="E1338" s="276"/>
    </row>
    <row r="1339" spans="1:5" ht="15">
      <c r="A1339" s="129"/>
      <c r="B1339" s="274"/>
      <c r="C1339" s="98"/>
      <c r="D1339" s="98"/>
      <c r="E1339" s="276"/>
    </row>
    <row r="1340" spans="1:5" ht="15">
      <c r="A1340" s="129"/>
      <c r="B1340" s="274"/>
      <c r="C1340" s="98"/>
      <c r="D1340" s="98"/>
      <c r="E1340" s="276"/>
    </row>
    <row r="1341" spans="1:5" ht="15">
      <c r="A1341" s="129"/>
      <c r="B1341" s="274"/>
      <c r="C1341" s="98"/>
      <c r="D1341" s="98"/>
      <c r="E1341" s="276"/>
    </row>
    <row r="1342" spans="1:5" ht="15">
      <c r="A1342" s="129"/>
      <c r="B1342" s="274"/>
      <c r="C1342" s="98"/>
      <c r="D1342" s="98"/>
      <c r="E1342" s="276"/>
    </row>
    <row r="1343" spans="1:5" ht="15">
      <c r="A1343" s="129"/>
      <c r="B1343" s="274"/>
      <c r="C1343" s="98"/>
      <c r="D1343" s="98"/>
      <c r="E1343" s="276"/>
    </row>
    <row r="1344" spans="1:5" ht="15">
      <c r="A1344" s="129"/>
      <c r="B1344" s="274"/>
      <c r="C1344" s="98"/>
      <c r="D1344" s="98"/>
      <c r="E1344" s="276"/>
    </row>
    <row r="1345" spans="1:5" ht="15">
      <c r="A1345" s="129"/>
      <c r="B1345" s="274"/>
      <c r="C1345" s="98"/>
      <c r="D1345" s="98"/>
      <c r="E1345" s="276"/>
    </row>
    <row r="1346" spans="1:5" ht="15">
      <c r="A1346" s="129"/>
      <c r="B1346" s="274"/>
      <c r="C1346" s="98"/>
      <c r="D1346" s="98"/>
      <c r="E1346" s="276"/>
    </row>
    <row r="1347" spans="1:5" ht="15">
      <c r="A1347" s="129"/>
      <c r="B1347" s="274"/>
      <c r="C1347" s="98"/>
      <c r="D1347" s="98"/>
      <c r="E1347" s="276"/>
    </row>
    <row r="1348" spans="1:5" ht="15">
      <c r="A1348" s="129"/>
      <c r="B1348" s="274"/>
      <c r="C1348" s="98"/>
      <c r="D1348" s="98"/>
      <c r="E1348" s="276"/>
    </row>
    <row r="1349" spans="1:5" ht="15">
      <c r="A1349" s="129"/>
      <c r="B1349" s="274"/>
      <c r="C1349" s="98"/>
      <c r="D1349" s="98"/>
      <c r="E1349" s="276"/>
    </row>
    <row r="1350" spans="1:5" ht="15">
      <c r="A1350" s="129"/>
      <c r="B1350" s="274"/>
      <c r="C1350" s="98"/>
      <c r="D1350" s="98"/>
      <c r="E1350" s="276"/>
    </row>
    <row r="1351" spans="1:5" ht="15">
      <c r="A1351" s="129"/>
      <c r="B1351" s="274"/>
      <c r="C1351" s="98"/>
      <c r="D1351" s="98"/>
      <c r="E1351" s="276"/>
    </row>
    <row r="1352" spans="1:5" ht="15">
      <c r="A1352" s="129"/>
      <c r="B1352" s="274"/>
      <c r="C1352" s="98"/>
      <c r="D1352" s="98"/>
      <c r="E1352" s="276"/>
    </row>
    <row r="1353" spans="1:5" ht="15">
      <c r="A1353" s="129"/>
      <c r="B1353" s="274"/>
      <c r="C1353" s="98"/>
      <c r="D1353" s="98"/>
      <c r="E1353" s="276"/>
    </row>
    <row r="1354" spans="1:5" ht="15">
      <c r="A1354" s="129"/>
      <c r="B1354" s="274"/>
      <c r="C1354" s="98"/>
      <c r="D1354" s="98"/>
      <c r="E1354" s="276"/>
    </row>
    <row r="1355" spans="1:5" ht="15">
      <c r="A1355" s="129"/>
      <c r="B1355" s="274"/>
      <c r="C1355" s="98"/>
      <c r="D1355" s="98"/>
      <c r="E1355" s="276"/>
    </row>
    <row r="1356" spans="1:5" ht="15">
      <c r="A1356" s="129"/>
      <c r="B1356" s="274"/>
      <c r="C1356" s="98"/>
      <c r="D1356" s="98"/>
      <c r="E1356" s="276"/>
    </row>
    <row r="1357" spans="1:5" ht="15">
      <c r="A1357" s="129"/>
      <c r="B1357" s="274"/>
      <c r="C1357" s="98"/>
      <c r="D1357" s="98"/>
      <c r="E1357" s="276"/>
    </row>
    <row r="1358" spans="1:5" ht="15">
      <c r="A1358" s="129"/>
      <c r="B1358" s="274"/>
      <c r="C1358" s="98"/>
      <c r="D1358" s="98"/>
      <c r="E1358" s="276"/>
    </row>
    <row r="1359" spans="1:5" ht="15">
      <c r="A1359" s="129"/>
      <c r="B1359" s="274"/>
      <c r="C1359" s="98"/>
      <c r="D1359" s="98"/>
      <c r="E1359" s="276"/>
    </row>
    <row r="1360" spans="1:5" ht="15">
      <c r="A1360" s="129"/>
      <c r="B1360" s="274"/>
      <c r="C1360" s="98"/>
      <c r="D1360" s="98"/>
      <c r="E1360" s="276"/>
    </row>
    <row r="1361" spans="1:5" ht="15">
      <c r="A1361" s="129"/>
      <c r="B1361" s="274"/>
      <c r="C1361" s="98"/>
      <c r="D1361" s="98"/>
      <c r="E1361" s="276"/>
    </row>
    <row r="1362" spans="1:5" ht="15">
      <c r="A1362" s="129"/>
      <c r="B1362" s="274"/>
      <c r="C1362" s="98"/>
      <c r="D1362" s="98"/>
      <c r="E1362" s="276"/>
    </row>
    <row r="1363" spans="1:5" ht="15">
      <c r="A1363" s="129"/>
      <c r="B1363" s="274"/>
      <c r="C1363" s="98"/>
      <c r="D1363" s="98"/>
      <c r="E1363" s="276"/>
    </row>
    <row r="1364" spans="1:5" ht="15">
      <c r="A1364" s="129"/>
      <c r="B1364" s="274"/>
      <c r="C1364" s="98"/>
      <c r="D1364" s="98"/>
      <c r="E1364" s="276"/>
    </row>
    <row r="1365" spans="1:5" ht="15">
      <c r="A1365" s="129"/>
      <c r="B1365" s="274"/>
      <c r="C1365" s="98"/>
      <c r="D1365" s="98"/>
      <c r="E1365" s="276"/>
    </row>
    <row r="1366" spans="1:5" ht="15">
      <c r="A1366" s="129"/>
      <c r="B1366" s="274"/>
      <c r="C1366" s="98"/>
      <c r="D1366" s="98"/>
      <c r="E1366" s="276"/>
    </row>
    <row r="1367" spans="1:5" ht="15">
      <c r="A1367" s="129"/>
      <c r="B1367" s="274"/>
      <c r="C1367" s="98"/>
      <c r="D1367" s="98"/>
      <c r="E1367" s="276"/>
    </row>
    <row r="1368" spans="1:5" ht="15">
      <c r="A1368" s="129"/>
      <c r="B1368" s="274"/>
      <c r="C1368" s="98"/>
      <c r="D1368" s="98"/>
      <c r="E1368" s="276"/>
    </row>
    <row r="1369" spans="1:5" ht="15">
      <c r="A1369" s="129"/>
      <c r="B1369" s="274"/>
      <c r="C1369" s="98"/>
      <c r="D1369" s="98"/>
      <c r="E1369" s="276"/>
    </row>
    <row r="1370" spans="1:5" ht="15">
      <c r="A1370" s="129"/>
      <c r="B1370" s="274"/>
      <c r="C1370" s="98"/>
      <c r="D1370" s="98"/>
      <c r="E1370" s="276"/>
    </row>
    <row r="1371" spans="1:5" ht="15">
      <c r="A1371" s="129"/>
      <c r="B1371" s="274"/>
      <c r="C1371" s="98"/>
      <c r="D1371" s="98"/>
      <c r="E1371" s="276"/>
    </row>
    <row r="1372" spans="1:5" ht="15">
      <c r="A1372" s="129"/>
      <c r="B1372" s="274"/>
      <c r="C1372" s="98"/>
      <c r="D1372" s="98"/>
      <c r="E1372" s="276"/>
    </row>
    <row r="1373" spans="1:5" ht="15">
      <c r="A1373" s="129"/>
      <c r="B1373" s="274"/>
      <c r="C1373" s="98"/>
      <c r="D1373" s="98"/>
      <c r="E1373" s="276"/>
    </row>
    <row r="1374" spans="1:5" ht="15">
      <c r="A1374" s="129"/>
      <c r="B1374" s="274"/>
      <c r="C1374" s="98"/>
      <c r="D1374" s="98"/>
      <c r="E1374" s="276"/>
    </row>
    <row r="1375" spans="1:5" ht="15">
      <c r="A1375" s="129"/>
      <c r="B1375" s="274"/>
      <c r="C1375" s="98"/>
      <c r="D1375" s="98"/>
      <c r="E1375" s="276"/>
    </row>
    <row r="1376" spans="1:5" ht="15">
      <c r="A1376" s="129"/>
      <c r="B1376" s="274"/>
      <c r="C1376" s="98"/>
      <c r="D1376" s="98"/>
      <c r="E1376" s="276"/>
    </row>
    <row r="1377" spans="1:5" ht="15">
      <c r="A1377" s="129"/>
      <c r="B1377" s="274"/>
      <c r="C1377" s="98"/>
      <c r="D1377" s="98"/>
      <c r="E1377" s="276"/>
    </row>
    <row r="1378" spans="1:5" ht="15">
      <c r="A1378" s="129"/>
      <c r="B1378" s="274"/>
      <c r="C1378" s="98"/>
      <c r="D1378" s="98"/>
      <c r="E1378" s="276"/>
    </row>
    <row r="1379" spans="1:5" ht="15">
      <c r="A1379" s="129"/>
      <c r="B1379" s="274"/>
      <c r="C1379" s="98"/>
      <c r="D1379" s="98"/>
      <c r="E1379" s="276"/>
    </row>
    <row r="1380" spans="1:5" ht="15">
      <c r="A1380" s="129"/>
      <c r="B1380" s="274"/>
      <c r="C1380" s="98"/>
      <c r="D1380" s="98"/>
      <c r="E1380" s="276"/>
    </row>
    <row r="1381" spans="1:5" ht="15">
      <c r="A1381" s="129"/>
      <c r="B1381" s="274"/>
      <c r="C1381" s="98"/>
      <c r="D1381" s="98"/>
      <c r="E1381" s="276"/>
    </row>
    <row r="1382" spans="1:5" ht="15">
      <c r="A1382" s="129"/>
      <c r="B1382" s="274"/>
      <c r="C1382" s="98"/>
      <c r="D1382" s="98"/>
      <c r="E1382" s="276"/>
    </row>
    <row r="1383" spans="1:5" ht="15">
      <c r="A1383" s="129"/>
      <c r="B1383" s="274"/>
      <c r="C1383" s="98"/>
      <c r="D1383" s="98"/>
      <c r="E1383" s="276"/>
    </row>
    <row r="1384" spans="1:5" ht="15">
      <c r="A1384" s="129"/>
      <c r="B1384" s="274"/>
      <c r="C1384" s="98"/>
      <c r="D1384" s="98"/>
      <c r="E1384" s="276"/>
    </row>
    <row r="1385" spans="1:5" ht="15">
      <c r="A1385" s="129"/>
      <c r="B1385" s="274"/>
      <c r="C1385" s="98"/>
      <c r="D1385" s="98"/>
      <c r="E1385" s="276"/>
    </row>
    <row r="1386" spans="1:5" ht="15">
      <c r="A1386" s="129"/>
      <c r="B1386" s="274"/>
      <c r="C1386" s="98"/>
      <c r="D1386" s="98"/>
      <c r="E1386" s="276"/>
    </row>
    <row r="1387" spans="1:5" ht="15">
      <c r="A1387" s="129"/>
      <c r="B1387" s="274"/>
      <c r="C1387" s="98"/>
      <c r="D1387" s="98"/>
      <c r="E1387" s="276"/>
    </row>
    <row r="1388" spans="1:5" ht="15">
      <c r="A1388" s="129"/>
      <c r="B1388" s="274"/>
      <c r="C1388" s="98"/>
      <c r="D1388" s="98"/>
      <c r="E1388" s="276"/>
    </row>
    <row r="1389" spans="1:5" ht="15">
      <c r="A1389" s="129"/>
      <c r="B1389" s="274"/>
      <c r="C1389" s="98"/>
      <c r="D1389" s="98"/>
      <c r="E1389" s="276"/>
    </row>
    <row r="1390" spans="1:5" ht="15">
      <c r="A1390" s="129"/>
      <c r="B1390" s="274"/>
      <c r="C1390" s="98"/>
      <c r="D1390" s="98"/>
      <c r="E1390" s="276"/>
    </row>
    <row r="1391" spans="1:5" ht="15">
      <c r="A1391" s="129"/>
      <c r="B1391" s="274"/>
      <c r="C1391" s="98"/>
      <c r="D1391" s="98"/>
      <c r="E1391" s="276"/>
    </row>
    <row r="1392" spans="1:5" ht="15">
      <c r="A1392" s="129"/>
      <c r="B1392" s="274"/>
      <c r="C1392" s="98"/>
      <c r="D1392" s="98"/>
      <c r="E1392" s="276"/>
    </row>
    <row r="1393" spans="1:5" ht="15">
      <c r="A1393" s="129"/>
      <c r="B1393" s="274"/>
      <c r="C1393" s="98"/>
      <c r="D1393" s="98"/>
      <c r="E1393" s="276"/>
    </row>
    <row r="1394" spans="1:5" ht="15">
      <c r="A1394" s="129"/>
      <c r="B1394" s="274"/>
      <c r="C1394" s="98"/>
      <c r="D1394" s="98"/>
      <c r="E1394" s="276"/>
    </row>
    <row r="1395" spans="1:5" ht="15">
      <c r="A1395" s="129"/>
      <c r="B1395" s="274"/>
      <c r="C1395" s="98"/>
      <c r="D1395" s="98"/>
      <c r="E1395" s="276"/>
    </row>
    <row r="1396" spans="1:5" ht="15">
      <c r="A1396" s="129"/>
      <c r="B1396" s="274"/>
      <c r="C1396" s="98"/>
      <c r="D1396" s="98"/>
      <c r="E1396" s="276"/>
    </row>
    <row r="1397" spans="1:5" ht="15">
      <c r="A1397" s="129"/>
      <c r="B1397" s="274"/>
      <c r="C1397" s="98"/>
      <c r="D1397" s="98"/>
      <c r="E1397" s="276"/>
    </row>
    <row r="1398" spans="1:5" ht="15">
      <c r="A1398" s="129"/>
      <c r="B1398" s="274"/>
      <c r="C1398" s="98"/>
      <c r="D1398" s="98"/>
      <c r="E1398" s="276"/>
    </row>
    <row r="1399" spans="1:5" ht="15">
      <c r="A1399" s="129"/>
      <c r="B1399" s="274"/>
      <c r="C1399" s="98"/>
      <c r="D1399" s="98"/>
      <c r="E1399" s="276"/>
    </row>
    <row r="1400" spans="1:5" ht="15">
      <c r="A1400" s="129"/>
      <c r="B1400" s="274"/>
      <c r="C1400" s="98"/>
      <c r="D1400" s="98"/>
      <c r="E1400" s="276"/>
    </row>
    <row r="1401" spans="1:5" ht="15">
      <c r="A1401" s="129"/>
      <c r="B1401" s="274"/>
      <c r="C1401" s="98"/>
      <c r="D1401" s="98"/>
      <c r="E1401" s="276"/>
    </row>
    <row r="1402" spans="1:5" ht="15">
      <c r="A1402" s="129"/>
      <c r="B1402" s="274"/>
      <c r="C1402" s="98"/>
      <c r="D1402" s="98"/>
      <c r="E1402" s="276"/>
    </row>
    <row r="1403" spans="1:5" ht="15">
      <c r="A1403" s="129"/>
      <c r="B1403" s="274"/>
      <c r="C1403" s="98"/>
      <c r="D1403" s="98"/>
      <c r="E1403" s="276"/>
    </row>
    <row r="1404" spans="1:5" ht="15">
      <c r="A1404" s="129"/>
      <c r="B1404" s="274"/>
      <c r="C1404" s="98"/>
      <c r="D1404" s="98"/>
      <c r="E1404" s="276"/>
    </row>
    <row r="1405" spans="1:5" ht="15">
      <c r="A1405" s="129"/>
      <c r="B1405" s="274"/>
      <c r="C1405" s="98"/>
      <c r="D1405" s="98"/>
      <c r="E1405" s="276"/>
    </row>
    <row r="1406" spans="1:5" ht="15">
      <c r="A1406" s="129"/>
      <c r="B1406" s="274"/>
      <c r="C1406" s="98"/>
      <c r="D1406" s="98"/>
      <c r="E1406" s="276"/>
    </row>
    <row r="1407" spans="1:5" ht="15">
      <c r="A1407" s="129"/>
      <c r="B1407" s="274"/>
      <c r="C1407" s="98"/>
      <c r="D1407" s="98"/>
      <c r="E1407" s="276"/>
    </row>
    <row r="1408" spans="1:5" ht="15">
      <c r="A1408" s="129"/>
      <c r="B1408" s="274"/>
      <c r="C1408" s="98"/>
      <c r="D1408" s="98"/>
      <c r="E1408" s="276"/>
    </row>
    <row r="1409" spans="1:5" ht="15">
      <c r="A1409" s="129"/>
      <c r="B1409" s="274"/>
      <c r="C1409" s="98"/>
      <c r="D1409" s="98"/>
      <c r="E1409" s="276"/>
    </row>
    <row r="1410" spans="1:5" ht="15">
      <c r="A1410" s="129"/>
      <c r="B1410" s="274"/>
      <c r="C1410" s="98"/>
      <c r="D1410" s="98"/>
      <c r="E1410" s="276"/>
    </row>
    <row r="1411" spans="1:5" ht="15">
      <c r="A1411" s="129"/>
      <c r="B1411" s="274"/>
      <c r="C1411" s="98"/>
      <c r="D1411" s="98"/>
      <c r="E1411" s="276"/>
    </row>
    <row r="1412" spans="1:5" ht="15">
      <c r="A1412" s="129"/>
      <c r="B1412" s="274"/>
      <c r="C1412" s="98"/>
      <c r="D1412" s="98"/>
      <c r="E1412" s="276"/>
    </row>
    <row r="1413" spans="1:5" ht="15">
      <c r="A1413" s="129"/>
      <c r="B1413" s="274"/>
      <c r="C1413" s="98"/>
      <c r="D1413" s="98"/>
      <c r="E1413" s="276"/>
    </row>
    <row r="1414" spans="1:5" ht="15">
      <c r="A1414" s="129"/>
      <c r="B1414" s="274"/>
      <c r="C1414" s="98"/>
      <c r="D1414" s="98"/>
      <c r="E1414" s="276"/>
    </row>
    <row r="1415" spans="1:5" ht="15">
      <c r="A1415" s="129"/>
      <c r="B1415" s="274"/>
      <c r="C1415" s="98"/>
      <c r="D1415" s="98"/>
      <c r="E1415" s="276"/>
    </row>
    <row r="1416" spans="1:5" ht="15">
      <c r="A1416" s="129"/>
      <c r="B1416" s="274"/>
      <c r="C1416" s="98"/>
      <c r="D1416" s="98"/>
      <c r="E1416" s="276"/>
    </row>
    <row r="1417" spans="1:5" ht="15">
      <c r="A1417" s="129"/>
      <c r="B1417" s="274"/>
      <c r="C1417" s="98"/>
      <c r="D1417" s="98"/>
      <c r="E1417" s="276"/>
    </row>
    <row r="1418" spans="1:5" ht="15">
      <c r="A1418" s="129"/>
      <c r="B1418" s="274"/>
      <c r="C1418" s="98"/>
      <c r="D1418" s="98"/>
      <c r="E1418" s="276"/>
    </row>
    <row r="1419" spans="1:5" ht="15">
      <c r="A1419" s="129"/>
      <c r="B1419" s="274"/>
      <c r="C1419" s="98"/>
      <c r="D1419" s="98"/>
      <c r="E1419" s="276"/>
    </row>
    <row r="1420" spans="1:5" ht="15">
      <c r="A1420" s="129"/>
      <c r="B1420" s="274"/>
      <c r="C1420" s="98"/>
      <c r="D1420" s="98"/>
      <c r="E1420" s="276"/>
    </row>
    <row r="1421" spans="1:5" ht="15">
      <c r="A1421" s="129"/>
      <c r="B1421" s="274"/>
      <c r="C1421" s="98"/>
      <c r="D1421" s="98"/>
      <c r="E1421" s="276"/>
    </row>
    <row r="1422" spans="1:5" ht="15">
      <c r="A1422" s="129"/>
      <c r="B1422" s="274"/>
      <c r="C1422" s="98"/>
      <c r="D1422" s="98"/>
      <c r="E1422" s="276"/>
    </row>
    <row r="1423" spans="1:5" ht="15">
      <c r="A1423" s="129"/>
      <c r="B1423" s="274"/>
      <c r="C1423" s="98"/>
      <c r="D1423" s="98"/>
      <c r="E1423" s="276"/>
    </row>
    <row r="1424" spans="1:5" ht="15">
      <c r="A1424" s="129"/>
      <c r="B1424" s="274"/>
      <c r="C1424" s="98"/>
      <c r="D1424" s="98"/>
      <c r="E1424" s="276"/>
    </row>
    <row r="1425" spans="1:5" ht="15">
      <c r="A1425" s="129"/>
      <c r="B1425" s="274"/>
      <c r="C1425" s="98"/>
      <c r="D1425" s="98"/>
      <c r="E1425" s="276"/>
    </row>
    <row r="1426" spans="1:5" ht="15">
      <c r="A1426" s="129"/>
      <c r="B1426" s="274"/>
      <c r="C1426" s="98"/>
      <c r="D1426" s="98"/>
      <c r="E1426" s="276"/>
    </row>
    <row r="1427" spans="1:5" ht="15">
      <c r="A1427" s="129"/>
      <c r="B1427" s="274"/>
      <c r="C1427" s="98"/>
      <c r="D1427" s="98"/>
      <c r="E1427" s="276"/>
    </row>
    <row r="1428" spans="1:5" ht="15">
      <c r="A1428" s="129"/>
      <c r="B1428" s="274"/>
      <c r="C1428" s="98"/>
      <c r="D1428" s="98"/>
      <c r="E1428" s="276"/>
    </row>
    <row r="1429" spans="1:5" ht="15">
      <c r="A1429" s="129"/>
      <c r="B1429" s="274"/>
      <c r="C1429" s="98"/>
      <c r="D1429" s="98"/>
      <c r="E1429" s="276"/>
    </row>
    <row r="1430" spans="1:5" ht="15">
      <c r="A1430" s="129"/>
      <c r="B1430" s="274"/>
      <c r="C1430" s="98"/>
      <c r="D1430" s="98"/>
      <c r="E1430" s="276"/>
    </row>
    <row r="1431" spans="1:5" ht="15">
      <c r="A1431" s="129"/>
      <c r="B1431" s="274"/>
      <c r="C1431" s="98"/>
      <c r="D1431" s="98"/>
      <c r="E1431" s="276"/>
    </row>
    <row r="1432" spans="1:5" ht="15">
      <c r="A1432" s="129"/>
      <c r="B1432" s="274"/>
      <c r="C1432" s="98"/>
      <c r="D1432" s="98"/>
      <c r="E1432" s="276"/>
    </row>
    <row r="1433" spans="1:5" ht="15">
      <c r="A1433" s="129"/>
      <c r="B1433" s="274"/>
      <c r="C1433" s="98"/>
      <c r="D1433" s="98"/>
      <c r="E1433" s="276"/>
    </row>
    <row r="1434" spans="1:5" ht="15">
      <c r="A1434" s="129"/>
      <c r="B1434" s="274"/>
      <c r="C1434" s="98"/>
      <c r="D1434" s="98"/>
      <c r="E1434" s="276"/>
    </row>
    <row r="1435" spans="1:5" ht="15">
      <c r="A1435" s="129"/>
      <c r="B1435" s="274"/>
      <c r="C1435" s="98"/>
      <c r="D1435" s="98"/>
      <c r="E1435" s="276"/>
    </row>
    <row r="1436" spans="1:5" ht="15">
      <c r="A1436" s="129"/>
      <c r="B1436" s="274"/>
      <c r="C1436" s="98"/>
      <c r="D1436" s="98"/>
      <c r="E1436" s="276"/>
    </row>
    <row r="1437" spans="1:5" ht="15">
      <c r="A1437" s="129"/>
      <c r="B1437" s="274"/>
      <c r="C1437" s="98"/>
      <c r="D1437" s="98"/>
      <c r="E1437" s="276"/>
    </row>
    <row r="1438" spans="1:5" ht="15">
      <c r="A1438" s="129"/>
      <c r="B1438" s="274"/>
      <c r="C1438" s="98"/>
      <c r="D1438" s="98"/>
      <c r="E1438" s="276"/>
    </row>
    <row r="1439" spans="1:5" ht="15">
      <c r="A1439" s="129"/>
      <c r="B1439" s="274"/>
      <c r="C1439" s="98"/>
      <c r="D1439" s="98"/>
      <c r="E1439" s="276"/>
    </row>
    <row r="1440" spans="1:5" ht="15">
      <c r="A1440" s="129"/>
      <c r="B1440" s="274"/>
      <c r="C1440" s="98"/>
      <c r="D1440" s="98"/>
      <c r="E1440" s="276"/>
    </row>
    <row r="1441" spans="1:5" ht="15">
      <c r="A1441" s="129"/>
      <c r="B1441" s="274"/>
      <c r="C1441" s="98"/>
      <c r="D1441" s="98"/>
      <c r="E1441" s="276"/>
    </row>
    <row r="1442" spans="1:5" ht="15">
      <c r="A1442" s="129"/>
      <c r="B1442" s="274"/>
      <c r="C1442" s="98"/>
      <c r="D1442" s="98"/>
      <c r="E1442" s="276"/>
    </row>
    <row r="1443" spans="1:5" ht="15">
      <c r="A1443" s="129"/>
      <c r="B1443" s="274"/>
      <c r="C1443" s="98"/>
      <c r="D1443" s="98"/>
      <c r="E1443" s="276"/>
    </row>
    <row r="1444" spans="1:5" ht="15">
      <c r="A1444" s="129"/>
      <c r="B1444" s="274"/>
      <c r="C1444" s="98"/>
      <c r="D1444" s="98"/>
      <c r="E1444" s="276"/>
    </row>
    <row r="1445" spans="1:5" ht="15">
      <c r="A1445" s="129"/>
      <c r="B1445" s="274"/>
      <c r="C1445" s="98"/>
      <c r="D1445" s="98"/>
      <c r="E1445" s="276"/>
    </row>
    <row r="1446" spans="1:5" ht="15">
      <c r="A1446" s="129"/>
      <c r="B1446" s="274"/>
      <c r="C1446" s="98"/>
      <c r="D1446" s="98"/>
      <c r="E1446" s="276"/>
    </row>
    <row r="1447" spans="1:5" ht="15">
      <c r="A1447" s="129"/>
      <c r="B1447" s="274"/>
      <c r="C1447" s="98"/>
      <c r="D1447" s="98"/>
      <c r="E1447" s="276"/>
    </row>
    <row r="1448" spans="1:5" ht="15">
      <c r="A1448" s="129"/>
      <c r="B1448" s="274"/>
      <c r="C1448" s="98"/>
      <c r="D1448" s="98"/>
      <c r="E1448" s="276"/>
    </row>
    <row r="1449" spans="1:5" ht="15">
      <c r="A1449" s="129"/>
      <c r="B1449" s="274"/>
      <c r="C1449" s="98"/>
      <c r="D1449" s="98"/>
      <c r="E1449" s="276"/>
    </row>
    <row r="1450" spans="1:5" ht="15">
      <c r="A1450" s="129"/>
      <c r="B1450" s="274"/>
      <c r="C1450" s="98"/>
      <c r="D1450" s="98"/>
      <c r="E1450" s="276"/>
    </row>
    <row r="1451" spans="1:5" ht="15">
      <c r="A1451" s="129"/>
      <c r="B1451" s="274"/>
      <c r="C1451" s="98"/>
      <c r="D1451" s="98"/>
      <c r="E1451" s="276"/>
    </row>
    <row r="1452" spans="1:5" ht="15">
      <c r="A1452" s="129"/>
      <c r="B1452" s="274"/>
      <c r="C1452" s="98"/>
      <c r="D1452" s="98"/>
      <c r="E1452" s="276"/>
    </row>
    <row r="1453" spans="1:5" ht="15">
      <c r="A1453" s="129"/>
      <c r="B1453" s="274"/>
      <c r="C1453" s="98"/>
      <c r="D1453" s="98"/>
      <c r="E1453" s="276"/>
    </row>
    <row r="1454" spans="1:5" ht="15">
      <c r="A1454" s="129"/>
      <c r="B1454" s="274"/>
      <c r="C1454" s="98"/>
      <c r="D1454" s="98"/>
      <c r="E1454" s="276"/>
    </row>
    <row r="1455" spans="1:5" ht="15">
      <c r="A1455" s="129"/>
      <c r="B1455" s="274"/>
      <c r="C1455" s="98"/>
      <c r="D1455" s="98"/>
      <c r="E1455" s="276"/>
    </row>
    <row r="1456" spans="1:5" ht="15">
      <c r="A1456" s="129"/>
      <c r="B1456" s="274"/>
      <c r="C1456" s="98"/>
      <c r="D1456" s="98"/>
      <c r="E1456" s="276"/>
    </row>
    <row r="1457" spans="1:5" ht="15">
      <c r="A1457" s="129"/>
      <c r="B1457" s="274"/>
      <c r="C1457" s="98"/>
      <c r="D1457" s="98"/>
      <c r="E1457" s="276"/>
    </row>
    <row r="1458" spans="1:5" ht="15">
      <c r="A1458" s="129"/>
      <c r="B1458" s="274"/>
      <c r="C1458" s="98"/>
      <c r="D1458" s="98"/>
      <c r="E1458" s="276"/>
    </row>
    <row r="1459" spans="1:5" ht="15">
      <c r="A1459" s="129"/>
      <c r="B1459" s="274"/>
      <c r="C1459" s="98"/>
      <c r="D1459" s="98"/>
      <c r="E1459" s="276"/>
    </row>
    <row r="1460" spans="1:5" ht="15">
      <c r="A1460" s="129"/>
      <c r="B1460" s="274"/>
      <c r="C1460" s="98"/>
      <c r="D1460" s="98"/>
      <c r="E1460" s="276"/>
    </row>
    <row r="1461" spans="1:5" ht="15">
      <c r="A1461" s="129"/>
      <c r="B1461" s="274"/>
      <c r="C1461" s="98"/>
      <c r="D1461" s="98"/>
      <c r="E1461" s="276"/>
    </row>
    <row r="1462" spans="1:5" ht="15">
      <c r="A1462" s="129"/>
      <c r="B1462" s="274"/>
      <c r="C1462" s="98"/>
      <c r="D1462" s="98"/>
      <c r="E1462" s="276"/>
    </row>
    <row r="1463" spans="1:5" ht="15">
      <c r="A1463" s="129"/>
      <c r="B1463" s="274"/>
      <c r="C1463" s="98"/>
      <c r="D1463" s="98"/>
      <c r="E1463" s="276"/>
    </row>
    <row r="1464" spans="1:5" ht="15">
      <c r="A1464" s="129"/>
      <c r="B1464" s="274"/>
      <c r="C1464" s="98"/>
      <c r="D1464" s="98"/>
      <c r="E1464" s="276"/>
    </row>
    <row r="1465" spans="1:5" ht="15">
      <c r="A1465" s="129"/>
      <c r="B1465" s="274"/>
      <c r="C1465" s="98"/>
      <c r="D1465" s="98"/>
      <c r="E1465" s="276"/>
    </row>
    <row r="1466" spans="1:5" ht="15">
      <c r="A1466" s="129"/>
      <c r="B1466" s="274"/>
      <c r="C1466" s="98"/>
      <c r="D1466" s="98"/>
      <c r="E1466" s="276"/>
    </row>
    <row r="1467" spans="1:5" ht="15">
      <c r="A1467" s="129"/>
      <c r="B1467" s="274"/>
      <c r="C1467" s="98"/>
      <c r="D1467" s="98"/>
      <c r="E1467" s="276"/>
    </row>
    <row r="1468" spans="1:5" ht="15">
      <c r="A1468" s="129"/>
      <c r="B1468" s="274"/>
      <c r="C1468" s="98"/>
      <c r="D1468" s="98"/>
      <c r="E1468" s="276"/>
    </row>
    <row r="1469" spans="1:5" ht="15">
      <c r="A1469" s="129"/>
      <c r="B1469" s="274"/>
      <c r="C1469" s="98"/>
      <c r="D1469" s="98"/>
      <c r="E1469" s="276"/>
    </row>
    <row r="1470" spans="1:5" ht="15">
      <c r="A1470" s="129"/>
      <c r="B1470" s="274"/>
      <c r="C1470" s="98"/>
      <c r="D1470" s="98"/>
      <c r="E1470" s="276"/>
    </row>
    <row r="1471" spans="1:5" ht="15">
      <c r="A1471" s="129"/>
      <c r="B1471" s="274"/>
      <c r="C1471" s="98"/>
      <c r="D1471" s="98"/>
      <c r="E1471" s="276"/>
    </row>
    <row r="1472" spans="1:5" ht="15">
      <c r="A1472" s="129"/>
      <c r="B1472" s="274"/>
      <c r="C1472" s="98"/>
      <c r="D1472" s="98"/>
      <c r="E1472" s="276"/>
    </row>
    <row r="1473" spans="1:5" ht="15">
      <c r="A1473" s="129"/>
      <c r="B1473" s="274"/>
      <c r="C1473" s="98"/>
      <c r="D1473" s="98"/>
      <c r="E1473" s="276"/>
    </row>
    <row r="1474" spans="1:5" ht="15">
      <c r="A1474" s="129"/>
      <c r="B1474" s="274"/>
      <c r="C1474" s="98"/>
      <c r="D1474" s="98"/>
      <c r="E1474" s="276"/>
    </row>
    <row r="1475" spans="1:5" ht="15">
      <c r="A1475" s="129"/>
      <c r="B1475" s="274"/>
      <c r="C1475" s="98"/>
      <c r="D1475" s="98"/>
      <c r="E1475" s="276"/>
    </row>
    <row r="1476" spans="1:5" ht="15">
      <c r="A1476" s="129"/>
      <c r="B1476" s="274"/>
      <c r="C1476" s="98"/>
      <c r="D1476" s="98"/>
      <c r="E1476" s="276"/>
    </row>
    <row r="1477" spans="1:5" ht="15">
      <c r="A1477" s="129"/>
      <c r="B1477" s="274"/>
      <c r="C1477" s="98"/>
      <c r="D1477" s="98"/>
      <c r="E1477" s="276"/>
    </row>
    <row r="1478" spans="1:5" ht="15">
      <c r="A1478" s="129"/>
      <c r="B1478" s="274"/>
      <c r="C1478" s="98"/>
      <c r="D1478" s="98"/>
      <c r="E1478" s="276"/>
    </row>
    <row r="1479" spans="1:5" ht="15">
      <c r="A1479" s="129"/>
      <c r="B1479" s="274"/>
      <c r="C1479" s="98"/>
      <c r="D1479" s="98"/>
      <c r="E1479" s="276"/>
    </row>
    <row r="1480" spans="1:5" ht="15">
      <c r="A1480" s="129"/>
      <c r="B1480" s="274"/>
      <c r="C1480" s="98"/>
      <c r="D1480" s="98"/>
      <c r="E1480" s="276"/>
    </row>
    <row r="1481" spans="1:5" ht="15">
      <c r="A1481" s="129"/>
      <c r="B1481" s="274"/>
      <c r="C1481" s="98"/>
      <c r="D1481" s="98"/>
      <c r="E1481" s="276"/>
    </row>
    <row r="1482" spans="1:5" ht="15">
      <c r="A1482" s="129"/>
      <c r="B1482" s="274"/>
      <c r="C1482" s="98"/>
      <c r="D1482" s="98"/>
      <c r="E1482" s="276"/>
    </row>
    <row r="1483" spans="1:5" ht="15">
      <c r="A1483" s="129"/>
      <c r="B1483" s="274"/>
      <c r="C1483" s="98"/>
      <c r="D1483" s="98"/>
      <c r="E1483" s="276"/>
    </row>
    <row r="1484" spans="1:5" ht="15">
      <c r="A1484" s="129"/>
      <c r="B1484" s="274"/>
      <c r="C1484" s="98"/>
      <c r="D1484" s="98"/>
      <c r="E1484" s="276"/>
    </row>
    <row r="1485" spans="1:5" ht="15">
      <c r="A1485" s="129"/>
      <c r="B1485" s="274"/>
      <c r="C1485" s="98"/>
      <c r="D1485" s="98"/>
      <c r="E1485" s="276"/>
    </row>
    <row r="1486" spans="1:5" ht="15">
      <c r="A1486" s="129"/>
      <c r="B1486" s="274"/>
      <c r="C1486" s="98"/>
      <c r="D1486" s="98"/>
      <c r="E1486" s="276"/>
    </row>
    <row r="1487" spans="1:5" ht="15">
      <c r="A1487" s="129"/>
      <c r="B1487" s="274"/>
      <c r="C1487" s="98"/>
      <c r="D1487" s="98"/>
      <c r="E1487" s="276"/>
    </row>
    <row r="1488" spans="1:5" ht="15">
      <c r="A1488" s="129"/>
      <c r="B1488" s="274"/>
      <c r="C1488" s="98"/>
      <c r="D1488" s="98"/>
      <c r="E1488" s="276"/>
    </row>
    <row r="1489" spans="1:5" ht="15">
      <c r="A1489" s="129"/>
      <c r="B1489" s="274"/>
      <c r="C1489" s="98"/>
      <c r="D1489" s="98"/>
      <c r="E1489" s="276"/>
    </row>
    <row r="1490" spans="1:5" ht="15">
      <c r="A1490" s="129"/>
      <c r="B1490" s="274"/>
      <c r="C1490" s="98"/>
      <c r="D1490" s="98"/>
      <c r="E1490" s="276"/>
    </row>
    <row r="1491" spans="1:5" ht="15">
      <c r="A1491" s="129"/>
      <c r="B1491" s="274"/>
      <c r="C1491" s="98"/>
      <c r="D1491" s="98"/>
      <c r="E1491" s="276"/>
    </row>
    <row r="1492" spans="1:5" ht="15">
      <c r="A1492" s="129"/>
      <c r="B1492" s="274"/>
      <c r="C1492" s="98"/>
      <c r="D1492" s="98"/>
      <c r="E1492" s="276"/>
    </row>
    <row r="1493" spans="1:5" ht="15">
      <c r="A1493" s="129"/>
      <c r="B1493" s="274"/>
      <c r="C1493" s="98"/>
      <c r="D1493" s="98"/>
      <c r="E1493" s="276"/>
    </row>
    <row r="1494" spans="1:5" ht="15">
      <c r="A1494" s="129"/>
      <c r="B1494" s="274"/>
      <c r="C1494" s="98"/>
      <c r="D1494" s="98"/>
      <c r="E1494" s="276"/>
    </row>
    <row r="1495" spans="1:5" ht="15">
      <c r="A1495" s="129"/>
      <c r="B1495" s="274"/>
      <c r="C1495" s="98"/>
      <c r="D1495" s="98"/>
      <c r="E1495" s="276"/>
    </row>
    <row r="1496" spans="1:5" ht="15">
      <c r="A1496" s="129"/>
      <c r="B1496" s="274"/>
      <c r="C1496" s="98"/>
      <c r="D1496" s="98"/>
      <c r="E1496" s="276"/>
    </row>
    <row r="1497" spans="1:5" ht="15">
      <c r="A1497" s="129"/>
      <c r="B1497" s="274"/>
      <c r="C1497" s="98"/>
      <c r="D1497" s="98"/>
      <c r="E1497" s="276"/>
    </row>
    <row r="1498" spans="1:5" ht="15">
      <c r="A1498" s="129"/>
      <c r="B1498" s="274"/>
      <c r="C1498" s="98"/>
      <c r="D1498" s="98"/>
      <c r="E1498" s="276"/>
    </row>
    <row r="1499" spans="1:5" ht="15">
      <c r="A1499" s="129"/>
      <c r="B1499" s="274"/>
      <c r="C1499" s="98"/>
      <c r="D1499" s="98"/>
      <c r="E1499" s="276"/>
    </row>
    <row r="1500" spans="1:5" ht="15">
      <c r="A1500" s="129"/>
      <c r="B1500" s="274"/>
      <c r="C1500" s="98"/>
      <c r="D1500" s="98"/>
      <c r="E1500" s="276"/>
    </row>
    <row r="1501" spans="1:5" ht="15">
      <c r="A1501" s="129"/>
      <c r="B1501" s="274"/>
      <c r="C1501" s="98"/>
      <c r="D1501" s="98"/>
      <c r="E1501" s="276"/>
    </row>
    <row r="1502" spans="1:5" ht="15">
      <c r="A1502" s="129"/>
      <c r="B1502" s="274"/>
      <c r="C1502" s="98"/>
      <c r="D1502" s="98"/>
      <c r="E1502" s="276"/>
    </row>
    <row r="1503" spans="1:5" ht="15">
      <c r="A1503" s="129"/>
      <c r="B1503" s="274"/>
      <c r="C1503" s="98"/>
      <c r="D1503" s="98"/>
      <c r="E1503" s="276"/>
    </row>
    <row r="1504" spans="1:5" ht="15">
      <c r="A1504" s="129"/>
      <c r="B1504" s="274"/>
      <c r="C1504" s="98"/>
      <c r="D1504" s="98"/>
      <c r="E1504" s="276"/>
    </row>
    <row r="1505" spans="1:5" ht="15">
      <c r="A1505" s="129"/>
      <c r="B1505" s="274"/>
      <c r="C1505" s="98"/>
      <c r="D1505" s="98"/>
      <c r="E1505" s="276"/>
    </row>
    <row r="1506" spans="1:5" ht="15">
      <c r="A1506" s="129"/>
      <c r="B1506" s="274"/>
      <c r="C1506" s="98"/>
      <c r="D1506" s="98"/>
      <c r="E1506" s="276"/>
    </row>
    <row r="1507" spans="1:5" ht="15">
      <c r="A1507" s="129"/>
      <c r="B1507" s="274"/>
      <c r="C1507" s="98"/>
      <c r="D1507" s="98"/>
      <c r="E1507" s="276"/>
    </row>
    <row r="1508" spans="1:5" ht="15">
      <c r="A1508" s="129"/>
      <c r="B1508" s="274"/>
      <c r="C1508" s="98"/>
      <c r="D1508" s="98"/>
      <c r="E1508" s="276"/>
    </row>
    <row r="1509" spans="1:5" ht="15">
      <c r="A1509" s="129"/>
      <c r="B1509" s="274"/>
      <c r="C1509" s="98"/>
      <c r="D1509" s="98"/>
      <c r="E1509" s="276"/>
    </row>
    <row r="1510" spans="1:5" ht="15">
      <c r="A1510" s="129"/>
      <c r="B1510" s="274"/>
      <c r="C1510" s="98"/>
      <c r="D1510" s="98"/>
      <c r="E1510" s="276"/>
    </row>
    <row r="1511" spans="1:5" ht="15">
      <c r="A1511" s="129"/>
      <c r="B1511" s="274"/>
      <c r="C1511" s="98"/>
      <c r="D1511" s="98"/>
      <c r="E1511" s="276"/>
    </row>
    <row r="1512" spans="1:5" ht="15">
      <c r="A1512" s="129"/>
      <c r="B1512" s="274"/>
      <c r="C1512" s="98"/>
      <c r="D1512" s="98"/>
      <c r="E1512" s="276"/>
    </row>
    <row r="1513" spans="1:5" ht="15">
      <c r="A1513" s="129"/>
      <c r="B1513" s="274"/>
      <c r="C1513" s="98"/>
      <c r="D1513" s="98"/>
      <c r="E1513" s="276"/>
    </row>
    <row r="1514" spans="1:5" ht="15">
      <c r="A1514" s="129"/>
      <c r="B1514" s="274"/>
      <c r="C1514" s="98"/>
      <c r="D1514" s="98"/>
      <c r="E1514" s="276"/>
    </row>
    <row r="1515" spans="1:5" ht="15">
      <c r="A1515" s="129"/>
      <c r="B1515" s="274"/>
      <c r="C1515" s="98"/>
      <c r="D1515" s="98"/>
      <c r="E1515" s="276"/>
    </row>
    <row r="1516" spans="1:5" ht="15">
      <c r="A1516" s="129"/>
      <c r="B1516" s="274"/>
      <c r="C1516" s="98"/>
      <c r="D1516" s="98"/>
      <c r="E1516" s="276"/>
    </row>
    <row r="1517" spans="1:5" ht="15">
      <c r="A1517" s="129"/>
      <c r="B1517" s="274"/>
      <c r="C1517" s="98"/>
      <c r="D1517" s="98"/>
      <c r="E1517" s="276"/>
    </row>
    <row r="1518" spans="1:5" ht="15">
      <c r="A1518" s="129"/>
      <c r="B1518" s="274"/>
      <c r="C1518" s="98"/>
      <c r="D1518" s="98"/>
      <c r="E1518" s="276"/>
    </row>
    <row r="1519" spans="1:5" ht="15">
      <c r="A1519" s="129"/>
      <c r="B1519" s="274"/>
      <c r="C1519" s="98"/>
      <c r="D1519" s="98"/>
      <c r="E1519" s="276"/>
    </row>
    <row r="1520" spans="1:5" ht="15">
      <c r="A1520" s="129"/>
      <c r="B1520" s="274"/>
      <c r="C1520" s="98"/>
      <c r="D1520" s="98"/>
      <c r="E1520" s="276"/>
    </row>
    <row r="1521" spans="1:5" ht="15">
      <c r="A1521" s="129"/>
      <c r="B1521" s="274"/>
      <c r="C1521" s="98"/>
      <c r="D1521" s="98"/>
      <c r="E1521" s="276"/>
    </row>
    <row r="1522" spans="1:5" ht="15">
      <c r="A1522" s="129"/>
      <c r="B1522" s="274"/>
      <c r="C1522" s="98"/>
      <c r="D1522" s="98"/>
      <c r="E1522" s="276"/>
    </row>
    <row r="1523" spans="1:5" ht="15">
      <c r="A1523" s="129"/>
      <c r="B1523" s="274"/>
      <c r="C1523" s="98"/>
      <c r="D1523" s="98"/>
      <c r="E1523" s="276"/>
    </row>
    <row r="1524" spans="1:5" ht="15">
      <c r="A1524" s="129"/>
      <c r="B1524" s="274"/>
      <c r="C1524" s="98"/>
      <c r="D1524" s="98"/>
      <c r="E1524" s="276"/>
    </row>
    <row r="1525" spans="1:5" ht="15">
      <c r="A1525" s="129"/>
      <c r="B1525" s="274"/>
      <c r="C1525" s="98"/>
      <c r="D1525" s="98"/>
      <c r="E1525" s="276"/>
    </row>
    <row r="1526" spans="1:5" ht="15">
      <c r="A1526" s="129"/>
      <c r="B1526" s="274"/>
      <c r="C1526" s="98"/>
      <c r="D1526" s="98"/>
      <c r="E1526" s="276"/>
    </row>
    <row r="1527" spans="1:5" ht="15">
      <c r="A1527" s="129"/>
      <c r="B1527" s="274"/>
      <c r="C1527" s="98"/>
      <c r="D1527" s="98"/>
      <c r="E1527" s="276"/>
    </row>
    <row r="1528" spans="1:5" ht="15">
      <c r="A1528" s="129"/>
      <c r="B1528" s="274"/>
      <c r="C1528" s="98"/>
      <c r="D1528" s="98"/>
      <c r="E1528" s="276"/>
    </row>
    <row r="1529" spans="1:5" ht="15">
      <c r="A1529" s="129"/>
      <c r="B1529" s="274"/>
      <c r="C1529" s="98"/>
      <c r="D1529" s="98"/>
      <c r="E1529" s="276"/>
    </row>
    <row r="1530" spans="1:5" ht="15">
      <c r="A1530" s="129"/>
      <c r="B1530" s="274"/>
      <c r="C1530" s="98"/>
      <c r="D1530" s="98"/>
      <c r="E1530" s="276"/>
    </row>
    <row r="1531" spans="1:5" ht="15">
      <c r="A1531" s="129"/>
      <c r="B1531" s="274"/>
      <c r="C1531" s="98"/>
      <c r="D1531" s="98"/>
      <c r="E1531" s="276"/>
    </row>
    <row r="1532" spans="1:5" ht="15">
      <c r="A1532" s="129"/>
      <c r="B1532" s="274"/>
      <c r="C1532" s="98"/>
      <c r="D1532" s="98"/>
      <c r="E1532" s="276"/>
    </row>
    <row r="1533" spans="1:5" ht="15">
      <c r="A1533" s="129"/>
      <c r="B1533" s="274"/>
      <c r="C1533" s="98"/>
      <c r="D1533" s="98"/>
      <c r="E1533" s="276"/>
    </row>
    <row r="1534" spans="1:5" ht="15">
      <c r="A1534" s="129"/>
      <c r="B1534" s="274"/>
      <c r="C1534" s="98"/>
      <c r="D1534" s="98"/>
      <c r="E1534" s="276"/>
    </row>
    <row r="1535" spans="1:5" ht="15">
      <c r="A1535" s="129"/>
      <c r="B1535" s="274"/>
      <c r="C1535" s="98"/>
      <c r="D1535" s="98"/>
      <c r="E1535" s="276"/>
    </row>
    <row r="1536" spans="1:5" ht="15">
      <c r="A1536" s="129"/>
      <c r="B1536" s="274"/>
      <c r="C1536" s="98"/>
      <c r="D1536" s="98"/>
      <c r="E1536" s="276"/>
    </row>
    <row r="1537" spans="1:5" ht="15">
      <c r="A1537" s="129"/>
      <c r="B1537" s="274"/>
      <c r="C1537" s="98"/>
      <c r="D1537" s="98"/>
      <c r="E1537" s="276"/>
    </row>
    <row r="1538" spans="1:5" ht="15">
      <c r="A1538" s="129"/>
      <c r="B1538" s="274"/>
      <c r="C1538" s="98"/>
      <c r="D1538" s="98"/>
      <c r="E1538" s="276"/>
    </row>
    <row r="1539" spans="1:5" ht="15">
      <c r="A1539" s="129"/>
      <c r="B1539" s="274"/>
      <c r="C1539" s="98"/>
      <c r="D1539" s="98"/>
      <c r="E1539" s="276"/>
    </row>
    <row r="1540" spans="1:5" ht="15">
      <c r="A1540" s="129"/>
      <c r="B1540" s="274"/>
      <c r="C1540" s="98"/>
      <c r="D1540" s="98"/>
      <c r="E1540" s="276"/>
    </row>
    <row r="1541" spans="1:5" ht="15">
      <c r="A1541" s="129"/>
      <c r="B1541" s="274"/>
      <c r="C1541" s="98"/>
      <c r="D1541" s="98"/>
      <c r="E1541" s="276"/>
    </row>
    <row r="1542" spans="1:5" ht="15">
      <c r="A1542" s="129"/>
      <c r="B1542" s="274"/>
      <c r="C1542" s="98"/>
      <c r="D1542" s="98"/>
      <c r="E1542" s="276"/>
    </row>
    <row r="1543" spans="1:5" ht="15">
      <c r="A1543" s="129"/>
      <c r="B1543" s="274"/>
      <c r="C1543" s="98"/>
      <c r="D1543" s="98"/>
      <c r="E1543" s="276"/>
    </row>
    <row r="1544" spans="1:5" ht="15">
      <c r="A1544" s="129"/>
      <c r="B1544" s="274"/>
      <c r="C1544" s="98"/>
      <c r="D1544" s="98"/>
      <c r="E1544" s="276"/>
    </row>
    <row r="1545" spans="1:5" ht="15">
      <c r="A1545" s="129"/>
      <c r="B1545" s="274"/>
      <c r="C1545" s="98"/>
      <c r="D1545" s="98"/>
      <c r="E1545" s="276"/>
    </row>
    <row r="1546" spans="1:5" ht="15">
      <c r="A1546" s="129"/>
      <c r="B1546" s="274"/>
      <c r="C1546" s="98"/>
      <c r="D1546" s="98"/>
      <c r="E1546" s="276"/>
    </row>
    <row r="1547" spans="1:5" ht="15">
      <c r="A1547" s="129"/>
      <c r="B1547" s="274"/>
      <c r="C1547" s="98"/>
      <c r="D1547" s="98"/>
      <c r="E1547" s="276"/>
    </row>
    <row r="1548" spans="1:5" ht="15">
      <c r="A1548" s="129"/>
      <c r="B1548" s="274"/>
      <c r="C1548" s="98"/>
      <c r="D1548" s="98"/>
      <c r="E1548" s="276"/>
    </row>
    <row r="1549" spans="1:5" ht="15">
      <c r="A1549" s="129"/>
      <c r="B1549" s="274"/>
      <c r="C1549" s="98"/>
      <c r="D1549" s="98"/>
      <c r="E1549" s="276"/>
    </row>
    <row r="1550" spans="1:5" ht="15">
      <c r="A1550" s="129"/>
      <c r="B1550" s="274"/>
      <c r="C1550" s="98"/>
      <c r="D1550" s="98"/>
      <c r="E1550" s="276"/>
    </row>
    <row r="1551" spans="1:5" ht="15">
      <c r="A1551" s="129"/>
      <c r="B1551" s="274"/>
      <c r="C1551" s="98"/>
      <c r="D1551" s="98"/>
      <c r="E1551" s="276"/>
    </row>
    <row r="1552" spans="1:5" ht="15">
      <c r="A1552" s="129"/>
      <c r="B1552" s="274"/>
      <c r="C1552" s="98"/>
      <c r="D1552" s="98"/>
      <c r="E1552" s="276"/>
    </row>
    <row r="1553" spans="1:5" ht="15">
      <c r="A1553" s="129"/>
      <c r="B1553" s="274"/>
      <c r="C1553" s="98"/>
      <c r="D1553" s="98"/>
      <c r="E1553" s="276"/>
    </row>
    <row r="1554" spans="1:5" ht="15">
      <c r="A1554" s="129"/>
      <c r="B1554" s="274"/>
      <c r="C1554" s="98"/>
      <c r="D1554" s="98"/>
      <c r="E1554" s="276"/>
    </row>
    <row r="1555" spans="1:5" ht="15">
      <c r="A1555" s="129"/>
      <c r="B1555" s="274"/>
      <c r="C1555" s="98"/>
      <c r="D1555" s="98"/>
      <c r="E1555" s="276"/>
    </row>
    <row r="1556" spans="1:5" ht="15">
      <c r="A1556" s="129"/>
      <c r="B1556" s="274"/>
      <c r="C1556" s="98"/>
      <c r="D1556" s="98"/>
      <c r="E1556" s="276"/>
    </row>
    <row r="1557" spans="1:5" ht="15">
      <c r="A1557" s="129"/>
      <c r="B1557" s="274"/>
      <c r="C1557" s="98"/>
      <c r="D1557" s="98"/>
      <c r="E1557" s="276"/>
    </row>
    <row r="1558" spans="1:5" ht="15">
      <c r="A1558" s="129"/>
      <c r="B1558" s="274"/>
      <c r="C1558" s="98"/>
      <c r="D1558" s="98"/>
      <c r="E1558" s="276"/>
    </row>
    <row r="1559" spans="1:5" ht="15">
      <c r="A1559" s="129"/>
      <c r="B1559" s="274"/>
      <c r="C1559" s="98"/>
      <c r="D1559" s="98"/>
      <c r="E1559" s="276"/>
    </row>
    <row r="1560" spans="1:5" ht="15">
      <c r="A1560" s="129"/>
      <c r="B1560" s="274"/>
      <c r="C1560" s="98"/>
      <c r="D1560" s="98"/>
      <c r="E1560" s="276"/>
    </row>
    <row r="1561" spans="1:5" ht="15">
      <c r="A1561" s="129"/>
      <c r="B1561" s="274"/>
      <c r="C1561" s="98"/>
      <c r="D1561" s="98"/>
      <c r="E1561" s="276"/>
    </row>
    <row r="1562" spans="1:5" ht="15">
      <c r="A1562" s="129"/>
      <c r="B1562" s="274"/>
      <c r="C1562" s="98"/>
      <c r="D1562" s="98"/>
      <c r="E1562" s="276"/>
    </row>
    <row r="1563" spans="1:5" ht="15">
      <c r="A1563" s="129"/>
      <c r="B1563" s="274"/>
      <c r="C1563" s="98"/>
      <c r="D1563" s="98"/>
      <c r="E1563" s="276"/>
    </row>
    <row r="1564" spans="1:5" ht="15">
      <c r="A1564" s="129"/>
      <c r="B1564" s="274"/>
      <c r="C1564" s="98"/>
      <c r="D1564" s="98"/>
      <c r="E1564" s="276"/>
    </row>
    <row r="1565" spans="1:5" ht="15">
      <c r="A1565" s="129"/>
      <c r="B1565" s="274"/>
      <c r="C1565" s="98"/>
      <c r="D1565" s="98"/>
      <c r="E1565" s="276"/>
    </row>
    <row r="1566" spans="1:5" ht="15">
      <c r="A1566" s="129"/>
      <c r="B1566" s="274"/>
      <c r="C1566" s="98"/>
      <c r="D1566" s="98"/>
      <c r="E1566" s="276"/>
    </row>
    <row r="1567" spans="1:5" ht="15">
      <c r="A1567" s="129"/>
      <c r="B1567" s="274"/>
      <c r="C1567" s="98"/>
      <c r="D1567" s="98"/>
      <c r="E1567" s="276"/>
    </row>
    <row r="1568" spans="1:5" ht="15">
      <c r="A1568" s="129"/>
      <c r="B1568" s="274"/>
      <c r="C1568" s="98"/>
      <c r="D1568" s="98"/>
      <c r="E1568" s="276"/>
    </row>
    <row r="1569" spans="1:5" ht="15">
      <c r="A1569" s="129"/>
      <c r="B1569" s="274"/>
      <c r="C1569" s="98"/>
      <c r="D1569" s="98"/>
      <c r="E1569" s="276"/>
    </row>
    <row r="1570" spans="1:5" ht="15">
      <c r="A1570" s="129"/>
      <c r="B1570" s="274"/>
      <c r="C1570" s="98"/>
      <c r="D1570" s="98"/>
      <c r="E1570" s="276"/>
    </row>
    <row r="1571" spans="1:5" ht="15">
      <c r="A1571" s="129"/>
      <c r="B1571" s="274"/>
      <c r="C1571" s="98"/>
      <c r="D1571" s="98"/>
      <c r="E1571" s="276"/>
    </row>
    <row r="1572" spans="1:5" ht="15">
      <c r="A1572" s="129"/>
      <c r="B1572" s="274"/>
      <c r="C1572" s="98"/>
      <c r="D1572" s="98"/>
      <c r="E1572" s="276"/>
    </row>
    <row r="1573" spans="1:5" ht="15">
      <c r="A1573" s="129"/>
      <c r="B1573" s="274"/>
      <c r="C1573" s="98"/>
      <c r="D1573" s="98"/>
      <c r="E1573" s="276"/>
    </row>
    <row r="1574" spans="1:5" ht="15">
      <c r="A1574" s="129"/>
      <c r="B1574" s="274"/>
      <c r="C1574" s="98"/>
      <c r="D1574" s="98"/>
      <c r="E1574" s="276"/>
    </row>
    <row r="1575" spans="1:5" ht="15">
      <c r="A1575" s="129"/>
      <c r="B1575" s="274"/>
      <c r="C1575" s="98"/>
      <c r="D1575" s="98"/>
      <c r="E1575" s="276"/>
    </row>
    <row r="1576" spans="1:5" ht="15">
      <c r="A1576" s="129"/>
      <c r="B1576" s="274"/>
      <c r="C1576" s="98"/>
      <c r="D1576" s="98"/>
      <c r="E1576" s="276"/>
    </row>
    <row r="1577" spans="1:5" ht="15">
      <c r="A1577" s="129"/>
      <c r="B1577" s="274"/>
      <c r="C1577" s="98"/>
      <c r="D1577" s="98"/>
      <c r="E1577" s="276"/>
    </row>
    <row r="1578" spans="1:5" ht="15">
      <c r="A1578" s="129"/>
      <c r="B1578" s="274"/>
      <c r="C1578" s="98"/>
      <c r="D1578" s="98"/>
      <c r="E1578" s="276"/>
    </row>
    <row r="1579" spans="1:5" ht="15">
      <c r="A1579" s="129"/>
      <c r="B1579" s="274"/>
      <c r="C1579" s="98"/>
      <c r="D1579" s="98"/>
      <c r="E1579" s="276"/>
    </row>
    <row r="1580" spans="1:5" ht="15">
      <c r="A1580" s="129"/>
      <c r="B1580" s="274"/>
      <c r="C1580" s="98"/>
      <c r="D1580" s="98"/>
      <c r="E1580" s="276"/>
    </row>
    <row r="1581" spans="1:5" ht="15">
      <c r="A1581" s="129"/>
      <c r="B1581" s="274"/>
      <c r="C1581" s="98"/>
      <c r="D1581" s="98"/>
      <c r="E1581" s="276"/>
    </row>
    <row r="1582" spans="1:5" ht="15">
      <c r="A1582" s="129"/>
      <c r="B1582" s="274"/>
      <c r="C1582" s="98"/>
      <c r="D1582" s="98"/>
      <c r="E1582" s="276"/>
    </row>
    <row r="1583" spans="1:5" ht="15">
      <c r="A1583" s="129"/>
      <c r="B1583" s="274"/>
      <c r="C1583" s="98"/>
      <c r="D1583" s="98"/>
      <c r="E1583" s="276"/>
    </row>
    <row r="1584" spans="1:5" ht="15">
      <c r="A1584" s="129"/>
      <c r="B1584" s="274"/>
      <c r="C1584" s="98"/>
      <c r="D1584" s="98"/>
      <c r="E1584" s="276"/>
    </row>
    <row r="1585" spans="1:5" ht="15">
      <c r="A1585" s="129"/>
      <c r="B1585" s="274"/>
      <c r="C1585" s="98"/>
      <c r="D1585" s="98"/>
      <c r="E1585" s="276"/>
    </row>
    <row r="1586" spans="1:5" ht="15">
      <c r="A1586" s="129"/>
      <c r="B1586" s="274"/>
      <c r="C1586" s="98"/>
      <c r="D1586" s="98"/>
      <c r="E1586" s="276"/>
    </row>
    <row r="1587" spans="1:5" ht="15">
      <c r="A1587" s="129"/>
      <c r="B1587" s="274"/>
      <c r="C1587" s="98"/>
      <c r="D1587" s="98"/>
      <c r="E1587" s="276"/>
    </row>
    <row r="1588" spans="1:5" ht="15">
      <c r="A1588" s="129"/>
      <c r="B1588" s="274"/>
      <c r="C1588" s="98"/>
      <c r="D1588" s="98"/>
      <c r="E1588" s="276"/>
    </row>
    <row r="1589" spans="1:5" ht="15">
      <c r="A1589" s="129"/>
      <c r="B1589" s="274"/>
      <c r="C1589" s="98"/>
      <c r="D1589" s="98"/>
      <c r="E1589" s="276"/>
    </row>
    <row r="1590" spans="1:5" ht="15">
      <c r="A1590" s="129"/>
      <c r="B1590" s="274"/>
      <c r="C1590" s="98"/>
      <c r="D1590" s="98"/>
      <c r="E1590" s="276"/>
    </row>
    <row r="1591" spans="1:5" ht="15">
      <c r="A1591" s="129"/>
      <c r="B1591" s="274"/>
      <c r="C1591" s="98"/>
      <c r="D1591" s="98"/>
      <c r="E1591" s="276"/>
    </row>
    <row r="1592" spans="1:5" ht="15">
      <c r="A1592" s="129"/>
      <c r="B1592" s="274"/>
      <c r="C1592" s="98"/>
      <c r="D1592" s="98"/>
      <c r="E1592" s="276"/>
    </row>
    <row r="1593" spans="1:5" ht="15">
      <c r="A1593" s="129"/>
      <c r="B1593" s="274"/>
      <c r="C1593" s="98"/>
      <c r="D1593" s="98"/>
      <c r="E1593" s="276"/>
    </row>
    <row r="1594" spans="1:5" ht="15">
      <c r="A1594" s="129"/>
      <c r="B1594" s="274"/>
      <c r="C1594" s="98"/>
      <c r="D1594" s="98"/>
      <c r="E1594" s="276"/>
    </row>
    <row r="1595" spans="1:5" ht="15">
      <c r="A1595" s="129"/>
      <c r="B1595" s="274"/>
      <c r="C1595" s="98"/>
      <c r="D1595" s="98"/>
      <c r="E1595" s="276"/>
    </row>
    <row r="1596" spans="1:5" ht="15">
      <c r="A1596" s="129"/>
      <c r="B1596" s="274"/>
      <c r="C1596" s="98"/>
      <c r="D1596" s="98"/>
      <c r="E1596" s="276"/>
    </row>
    <row r="1597" spans="1:5" ht="15">
      <c r="A1597" s="129"/>
      <c r="B1597" s="274"/>
      <c r="C1597" s="98"/>
      <c r="D1597" s="98"/>
      <c r="E1597" s="276"/>
    </row>
    <row r="1598" spans="1:5" ht="15">
      <c r="A1598" s="129"/>
      <c r="B1598" s="274"/>
      <c r="C1598" s="98"/>
      <c r="D1598" s="98"/>
      <c r="E1598" s="276"/>
    </row>
    <row r="1599" spans="1:5" ht="15">
      <c r="A1599" s="129"/>
      <c r="B1599" s="274"/>
      <c r="C1599" s="98"/>
      <c r="D1599" s="98"/>
      <c r="E1599" s="276"/>
    </row>
    <row r="1600" spans="1:5" ht="15">
      <c r="A1600" s="129"/>
      <c r="B1600" s="274"/>
      <c r="C1600" s="98"/>
      <c r="D1600" s="98"/>
      <c r="E1600" s="276"/>
    </row>
    <row r="1601" spans="1:5" ht="15">
      <c r="A1601" s="129"/>
      <c r="B1601" s="274"/>
      <c r="C1601" s="98"/>
      <c r="D1601" s="98"/>
      <c r="E1601" s="276"/>
    </row>
    <row r="1602" spans="1:5" ht="15">
      <c r="A1602" s="129"/>
      <c r="B1602" s="274"/>
      <c r="C1602" s="98"/>
      <c r="D1602" s="98"/>
      <c r="E1602" s="276"/>
    </row>
    <row r="1603" spans="1:5" ht="15">
      <c r="A1603" s="129"/>
      <c r="B1603" s="274"/>
      <c r="C1603" s="98"/>
      <c r="D1603" s="98"/>
      <c r="E1603" s="276"/>
    </row>
    <row r="1604" spans="1:5" ht="15">
      <c r="A1604" s="129"/>
      <c r="B1604" s="274"/>
      <c r="C1604" s="98"/>
      <c r="D1604" s="98"/>
      <c r="E1604" s="276"/>
    </row>
    <row r="1605" spans="1:5" ht="15">
      <c r="A1605" s="129"/>
      <c r="B1605" s="274"/>
      <c r="C1605" s="98"/>
      <c r="D1605" s="98"/>
      <c r="E1605" s="276"/>
    </row>
    <row r="1606" spans="1:5" ht="15">
      <c r="A1606" s="129"/>
      <c r="B1606" s="274"/>
      <c r="C1606" s="98"/>
      <c r="D1606" s="98"/>
      <c r="E1606" s="276"/>
    </row>
    <row r="1607" spans="1:5" ht="15">
      <c r="A1607" s="129"/>
      <c r="B1607" s="274"/>
      <c r="C1607" s="98"/>
      <c r="D1607" s="98"/>
      <c r="E1607" s="276"/>
    </row>
    <row r="1608" spans="1:5" ht="15">
      <c r="A1608" s="129"/>
      <c r="B1608" s="274"/>
      <c r="C1608" s="98"/>
      <c r="D1608" s="98"/>
      <c r="E1608" s="276"/>
    </row>
    <row r="1609" spans="1:5" ht="15">
      <c r="A1609" s="129"/>
      <c r="B1609" s="274"/>
      <c r="C1609" s="98"/>
      <c r="D1609" s="98"/>
      <c r="E1609" s="276"/>
    </row>
    <row r="1610" spans="1:5" ht="15">
      <c r="A1610" s="129"/>
      <c r="B1610" s="274"/>
      <c r="C1610" s="98"/>
      <c r="D1610" s="98"/>
      <c r="E1610" s="276"/>
    </row>
    <row r="1611" spans="1:5" ht="15">
      <c r="A1611" s="129"/>
      <c r="B1611" s="274"/>
      <c r="C1611" s="98"/>
      <c r="D1611" s="98"/>
      <c r="E1611" s="276"/>
    </row>
    <row r="1612" spans="1:5" ht="15">
      <c r="A1612" s="129"/>
      <c r="B1612" s="274"/>
      <c r="C1612" s="98"/>
      <c r="D1612" s="98"/>
      <c r="E1612" s="276"/>
    </row>
    <row r="1613" spans="1:5" ht="15">
      <c r="A1613" s="129"/>
      <c r="B1613" s="274"/>
      <c r="C1613" s="98"/>
      <c r="D1613" s="98"/>
      <c r="E1613" s="276"/>
    </row>
    <row r="1614" spans="1:5" ht="15">
      <c r="A1614" s="129"/>
      <c r="B1614" s="274"/>
      <c r="C1614" s="98"/>
      <c r="D1614" s="98"/>
      <c r="E1614" s="276"/>
    </row>
    <row r="1615" spans="1:5" ht="15">
      <c r="A1615" s="129"/>
      <c r="B1615" s="274"/>
      <c r="C1615" s="98"/>
      <c r="D1615" s="98"/>
      <c r="E1615" s="276"/>
    </row>
    <row r="1616" spans="1:5" ht="15">
      <c r="A1616" s="129"/>
      <c r="B1616" s="274"/>
      <c r="C1616" s="98"/>
      <c r="D1616" s="98"/>
      <c r="E1616" s="276"/>
    </row>
    <row r="1617" spans="1:5" ht="15">
      <c r="A1617" s="129"/>
      <c r="B1617" s="274"/>
      <c r="C1617" s="98"/>
      <c r="D1617" s="98"/>
      <c r="E1617" s="276"/>
    </row>
    <row r="1618" spans="1:5" ht="15">
      <c r="A1618" s="129"/>
      <c r="B1618" s="274"/>
      <c r="C1618" s="98"/>
      <c r="D1618" s="98"/>
      <c r="E1618" s="276"/>
    </row>
    <row r="1619" spans="1:5" ht="15">
      <c r="A1619" s="129"/>
      <c r="B1619" s="274"/>
      <c r="C1619" s="98"/>
      <c r="D1619" s="98"/>
      <c r="E1619" s="276"/>
    </row>
    <row r="1620" spans="1:5" ht="15">
      <c r="A1620" s="129"/>
      <c r="B1620" s="274"/>
      <c r="C1620" s="98"/>
      <c r="D1620" s="98"/>
      <c r="E1620" s="276"/>
    </row>
    <row r="1621" spans="1:5" ht="15">
      <c r="A1621" s="129"/>
      <c r="B1621" s="274"/>
      <c r="C1621" s="98"/>
      <c r="D1621" s="98"/>
      <c r="E1621" s="276"/>
    </row>
    <row r="1622" spans="1:5" ht="15">
      <c r="A1622" s="129"/>
      <c r="B1622" s="274"/>
      <c r="C1622" s="98"/>
      <c r="D1622" s="98"/>
      <c r="E1622" s="276"/>
    </row>
    <row r="1623" spans="1:5" ht="15">
      <c r="A1623" s="129"/>
      <c r="B1623" s="274"/>
      <c r="C1623" s="98"/>
      <c r="D1623" s="98"/>
      <c r="E1623" s="276"/>
    </row>
    <row r="1624" spans="1:5" ht="15">
      <c r="A1624" s="129"/>
      <c r="B1624" s="274"/>
      <c r="C1624" s="98"/>
      <c r="D1624" s="98"/>
      <c r="E1624" s="276"/>
    </row>
    <row r="1625" spans="1:5" ht="15">
      <c r="A1625" s="129"/>
      <c r="B1625" s="274"/>
      <c r="C1625" s="98"/>
      <c r="D1625" s="98"/>
      <c r="E1625" s="276"/>
    </row>
    <row r="1626" spans="1:5" ht="15">
      <c r="A1626" s="129"/>
      <c r="B1626" s="274"/>
      <c r="C1626" s="98"/>
      <c r="D1626" s="98"/>
      <c r="E1626" s="276"/>
    </row>
    <row r="1627" spans="1:5" ht="15">
      <c r="A1627" s="129"/>
      <c r="B1627" s="274"/>
      <c r="C1627" s="98"/>
      <c r="D1627" s="98"/>
      <c r="E1627" s="276"/>
    </row>
    <row r="1628" spans="1:5" ht="15">
      <c r="A1628" s="129"/>
      <c r="B1628" s="274"/>
      <c r="C1628" s="98"/>
      <c r="D1628" s="98"/>
      <c r="E1628" s="276"/>
    </row>
    <row r="1629" spans="1:5" ht="15">
      <c r="A1629" s="129"/>
      <c r="B1629" s="274"/>
      <c r="C1629" s="98"/>
      <c r="D1629" s="98"/>
      <c r="E1629" s="276"/>
    </row>
    <row r="1630" spans="1:5" ht="15">
      <c r="A1630" s="129"/>
      <c r="B1630" s="274"/>
      <c r="C1630" s="98"/>
      <c r="D1630" s="98"/>
      <c r="E1630" s="276"/>
    </row>
    <row r="1631" spans="1:5" ht="15">
      <c r="A1631" s="129"/>
      <c r="B1631" s="274"/>
      <c r="C1631" s="98"/>
      <c r="D1631" s="98"/>
      <c r="E1631" s="276"/>
    </row>
    <row r="1632" spans="1:5" ht="15">
      <c r="A1632" s="129"/>
      <c r="B1632" s="274"/>
      <c r="C1632" s="98"/>
      <c r="D1632" s="98"/>
      <c r="E1632" s="276"/>
    </row>
    <row r="1633" spans="1:5" ht="15">
      <c r="A1633" s="129"/>
      <c r="B1633" s="274"/>
      <c r="C1633" s="98"/>
      <c r="D1633" s="98"/>
      <c r="E1633" s="276"/>
    </row>
    <row r="1634" spans="1:5" ht="15">
      <c r="A1634" s="129"/>
      <c r="B1634" s="274"/>
      <c r="C1634" s="98"/>
      <c r="D1634" s="98"/>
      <c r="E1634" s="276"/>
    </row>
    <row r="1635" spans="1:5" ht="15">
      <c r="A1635" s="129"/>
      <c r="B1635" s="274"/>
      <c r="C1635" s="98"/>
      <c r="D1635" s="98"/>
      <c r="E1635" s="276"/>
    </row>
    <row r="1636" spans="1:5" ht="15">
      <c r="A1636" s="129"/>
      <c r="B1636" s="274"/>
      <c r="C1636" s="98"/>
      <c r="D1636" s="98"/>
      <c r="E1636" s="276"/>
    </row>
    <row r="1637" spans="1:5" ht="15">
      <c r="A1637" s="129"/>
      <c r="B1637" s="274"/>
      <c r="C1637" s="98"/>
      <c r="D1637" s="98"/>
      <c r="E1637" s="276"/>
    </row>
    <row r="1638" spans="1:5" ht="15">
      <c r="A1638" s="129"/>
      <c r="B1638" s="274"/>
      <c r="C1638" s="98"/>
      <c r="D1638" s="98"/>
      <c r="E1638" s="276"/>
    </row>
    <row r="1639" spans="1:5" ht="15">
      <c r="A1639" s="129"/>
      <c r="B1639" s="274"/>
      <c r="C1639" s="98"/>
      <c r="D1639" s="98"/>
      <c r="E1639" s="276"/>
    </row>
    <row r="1640" spans="1:5" ht="15">
      <c r="A1640" s="129"/>
      <c r="B1640" s="274"/>
      <c r="C1640" s="98"/>
      <c r="D1640" s="98"/>
      <c r="E1640" s="276"/>
    </row>
    <row r="1641" spans="1:5" ht="15">
      <c r="A1641" s="129"/>
      <c r="B1641" s="274"/>
      <c r="C1641" s="98"/>
      <c r="D1641" s="98"/>
      <c r="E1641" s="276"/>
    </row>
    <row r="1642" spans="1:5" ht="15">
      <c r="A1642" s="129"/>
      <c r="B1642" s="274"/>
      <c r="C1642" s="98"/>
      <c r="D1642" s="98"/>
      <c r="E1642" s="276"/>
    </row>
    <row r="1643" spans="1:5" ht="15">
      <c r="A1643" s="129"/>
      <c r="B1643" s="274"/>
      <c r="C1643" s="98"/>
      <c r="D1643" s="98"/>
      <c r="E1643" s="276"/>
    </row>
    <row r="1644" spans="1:5" ht="15">
      <c r="A1644" s="129"/>
      <c r="B1644" s="274"/>
      <c r="C1644" s="98"/>
      <c r="D1644" s="98"/>
      <c r="E1644" s="276"/>
    </row>
    <row r="1645" spans="1:5" ht="15">
      <c r="A1645" s="129"/>
      <c r="B1645" s="274"/>
      <c r="C1645" s="98"/>
      <c r="D1645" s="98"/>
      <c r="E1645" s="276"/>
    </row>
    <row r="1646" spans="1:5" ht="15">
      <c r="A1646" s="129"/>
      <c r="B1646" s="274"/>
      <c r="C1646" s="98"/>
      <c r="D1646" s="98"/>
      <c r="E1646" s="276"/>
    </row>
    <row r="1647" spans="1:5" ht="15">
      <c r="A1647" s="129"/>
      <c r="B1647" s="274"/>
      <c r="C1647" s="98"/>
      <c r="D1647" s="98"/>
      <c r="E1647" s="276"/>
    </row>
    <row r="1648" spans="1:5" ht="15">
      <c r="A1648" s="129"/>
      <c r="B1648" s="274"/>
      <c r="C1648" s="98"/>
      <c r="D1648" s="98"/>
      <c r="E1648" s="276"/>
    </row>
    <row r="1649" spans="1:5" ht="15">
      <c r="A1649" s="129"/>
      <c r="B1649" s="274"/>
      <c r="C1649" s="98"/>
      <c r="D1649" s="98"/>
      <c r="E1649" s="276"/>
    </row>
    <row r="1650" spans="1:5" ht="15">
      <c r="A1650" s="129"/>
      <c r="B1650" s="274"/>
      <c r="C1650" s="98"/>
      <c r="D1650" s="98"/>
      <c r="E1650" s="276"/>
    </row>
    <row r="1651" spans="1:5" ht="15">
      <c r="A1651" s="129"/>
      <c r="B1651" s="274"/>
      <c r="C1651" s="98"/>
      <c r="D1651" s="98"/>
      <c r="E1651" s="276"/>
    </row>
    <row r="1652" spans="1:5" ht="15">
      <c r="A1652" s="129"/>
      <c r="B1652" s="274"/>
      <c r="C1652" s="98"/>
      <c r="D1652" s="98"/>
      <c r="E1652" s="276"/>
    </row>
    <row r="1653" spans="1:5" ht="15">
      <c r="A1653" s="129"/>
      <c r="B1653" s="274"/>
      <c r="C1653" s="98"/>
      <c r="D1653" s="98"/>
      <c r="E1653" s="276"/>
    </row>
    <row r="1654" spans="1:5" ht="15">
      <c r="A1654" s="129"/>
      <c r="B1654" s="274"/>
      <c r="C1654" s="98"/>
      <c r="D1654" s="98"/>
      <c r="E1654" s="276"/>
    </row>
    <row r="1655" spans="1:5" ht="15">
      <c r="A1655" s="129"/>
      <c r="B1655" s="274"/>
      <c r="C1655" s="98"/>
      <c r="D1655" s="98"/>
      <c r="E1655" s="276"/>
    </row>
    <row r="1656" spans="1:5" ht="15">
      <c r="A1656" s="129"/>
      <c r="B1656" s="274"/>
      <c r="C1656" s="98"/>
      <c r="D1656" s="98"/>
      <c r="E1656" s="276"/>
    </row>
    <row r="1657" spans="1:5" ht="15">
      <c r="A1657" s="129"/>
      <c r="B1657" s="274"/>
      <c r="C1657" s="98"/>
      <c r="D1657" s="98"/>
      <c r="E1657" s="276"/>
    </row>
    <row r="1658" spans="1:5" ht="15">
      <c r="A1658" s="129"/>
      <c r="B1658" s="274"/>
      <c r="C1658" s="98"/>
      <c r="D1658" s="98"/>
      <c r="E1658" s="276"/>
    </row>
    <row r="1659" spans="1:5" ht="15">
      <c r="A1659" s="129"/>
      <c r="B1659" s="274"/>
      <c r="C1659" s="98"/>
      <c r="D1659" s="98"/>
      <c r="E1659" s="276"/>
    </row>
    <row r="1660" spans="1:5" ht="15">
      <c r="A1660" s="129"/>
      <c r="B1660" s="274"/>
      <c r="C1660" s="98"/>
      <c r="D1660" s="98"/>
      <c r="E1660" s="276"/>
    </row>
    <row r="1661" spans="1:5" ht="15">
      <c r="A1661" s="129"/>
      <c r="B1661" s="274"/>
      <c r="C1661" s="98"/>
      <c r="D1661" s="98"/>
      <c r="E1661" s="276"/>
    </row>
    <row r="1662" spans="1:5" ht="15">
      <c r="A1662" s="129"/>
      <c r="B1662" s="274"/>
      <c r="C1662" s="98"/>
      <c r="D1662" s="98"/>
      <c r="E1662" s="276"/>
    </row>
    <row r="1663" spans="1:5" ht="15">
      <c r="A1663" s="129"/>
      <c r="B1663" s="274"/>
      <c r="C1663" s="98"/>
      <c r="D1663" s="98"/>
      <c r="E1663" s="276"/>
    </row>
    <row r="1664" spans="1:5" ht="15">
      <c r="A1664" s="129"/>
      <c r="B1664" s="274"/>
      <c r="C1664" s="98"/>
      <c r="D1664" s="98"/>
      <c r="E1664" s="276"/>
    </row>
    <row r="1665" spans="1:5" ht="15">
      <c r="A1665" s="129"/>
      <c r="B1665" s="274"/>
      <c r="C1665" s="98"/>
      <c r="D1665" s="98"/>
      <c r="E1665" s="276"/>
    </row>
    <row r="1666" spans="1:5" ht="15">
      <c r="A1666" s="129"/>
      <c r="B1666" s="274"/>
      <c r="C1666" s="98"/>
      <c r="D1666" s="98"/>
      <c r="E1666" s="276"/>
    </row>
    <row r="1667" spans="1:5" ht="15">
      <c r="A1667" s="129"/>
      <c r="B1667" s="274"/>
      <c r="C1667" s="98"/>
      <c r="D1667" s="98"/>
      <c r="E1667" s="276"/>
    </row>
    <row r="1668" spans="1:5" ht="15">
      <c r="A1668" s="129"/>
      <c r="B1668" s="274"/>
      <c r="C1668" s="98"/>
      <c r="D1668" s="98"/>
      <c r="E1668" s="276"/>
    </row>
    <row r="1669" spans="1:5" ht="15">
      <c r="A1669" s="129"/>
      <c r="B1669" s="274"/>
      <c r="C1669" s="98"/>
      <c r="D1669" s="98"/>
      <c r="E1669" s="276"/>
    </row>
    <row r="1670" spans="1:5" ht="15">
      <c r="A1670" s="129"/>
      <c r="B1670" s="274"/>
      <c r="C1670" s="98"/>
      <c r="D1670" s="98"/>
      <c r="E1670" s="276"/>
    </row>
    <row r="1671" spans="1:5" ht="15">
      <c r="A1671" s="129"/>
      <c r="B1671" s="274"/>
      <c r="C1671" s="98"/>
      <c r="D1671" s="98"/>
      <c r="E1671" s="276"/>
    </row>
    <row r="1672" spans="1:5" ht="15">
      <c r="A1672" s="129"/>
      <c r="B1672" s="274"/>
      <c r="C1672" s="98"/>
      <c r="D1672" s="98"/>
      <c r="E1672" s="276"/>
    </row>
    <row r="1673" spans="1:5" ht="15">
      <c r="A1673" s="129"/>
      <c r="B1673" s="274"/>
      <c r="C1673" s="98"/>
      <c r="D1673" s="98"/>
      <c r="E1673" s="276"/>
    </row>
    <row r="1674" spans="1:5" ht="15">
      <c r="A1674" s="129"/>
      <c r="B1674" s="274"/>
      <c r="C1674" s="98"/>
      <c r="D1674" s="98"/>
      <c r="E1674" s="276"/>
    </row>
    <row r="1675" spans="1:5" ht="15">
      <c r="A1675" s="129"/>
      <c r="B1675" s="274"/>
      <c r="C1675" s="98"/>
      <c r="D1675" s="98"/>
      <c r="E1675" s="276"/>
    </row>
    <row r="1676" spans="1:5" ht="15">
      <c r="A1676" s="129"/>
      <c r="B1676" s="274"/>
      <c r="C1676" s="98"/>
      <c r="D1676" s="98"/>
      <c r="E1676" s="276"/>
    </row>
    <row r="1677" spans="1:5" ht="15">
      <c r="A1677" s="129"/>
      <c r="B1677" s="274"/>
      <c r="C1677" s="98"/>
      <c r="D1677" s="98"/>
      <c r="E1677" s="276"/>
    </row>
    <row r="1678" spans="1:5" ht="15">
      <c r="A1678" s="129"/>
      <c r="B1678" s="274"/>
      <c r="C1678" s="98"/>
      <c r="D1678" s="98"/>
      <c r="E1678" s="276"/>
    </row>
    <row r="1679" spans="1:5" ht="15">
      <c r="A1679" s="129"/>
      <c r="B1679" s="274"/>
      <c r="C1679" s="98"/>
      <c r="D1679" s="98"/>
      <c r="E1679" s="276"/>
    </row>
    <row r="1680" spans="1:5" ht="15">
      <c r="A1680" s="129"/>
      <c r="B1680" s="274"/>
      <c r="C1680" s="98"/>
      <c r="D1680" s="98"/>
      <c r="E1680" s="276"/>
    </row>
    <row r="1681" spans="1:5" ht="15">
      <c r="A1681" s="129"/>
      <c r="B1681" s="274"/>
      <c r="C1681" s="98"/>
      <c r="D1681" s="98"/>
      <c r="E1681" s="276"/>
    </row>
    <row r="1682" spans="1:5" ht="15">
      <c r="A1682" s="129"/>
      <c r="B1682" s="274"/>
      <c r="C1682" s="98"/>
      <c r="D1682" s="98"/>
      <c r="E1682" s="276"/>
    </row>
    <row r="1683" spans="1:5" ht="15">
      <c r="A1683" s="129"/>
      <c r="B1683" s="274"/>
      <c r="C1683" s="98"/>
      <c r="D1683" s="98"/>
      <c r="E1683" s="276"/>
    </row>
    <row r="1684" spans="1:5" ht="15">
      <c r="A1684" s="129"/>
      <c r="B1684" s="274"/>
      <c r="C1684" s="98"/>
      <c r="D1684" s="98"/>
      <c r="E1684" s="276"/>
    </row>
    <row r="1685" spans="1:5" ht="15">
      <c r="A1685" s="129"/>
      <c r="B1685" s="274"/>
      <c r="C1685" s="98"/>
      <c r="D1685" s="98"/>
      <c r="E1685" s="276"/>
    </row>
    <row r="1686" spans="1:5" ht="15">
      <c r="A1686" s="129"/>
      <c r="B1686" s="274"/>
      <c r="C1686" s="98"/>
      <c r="D1686" s="98"/>
      <c r="E1686" s="276"/>
    </row>
    <row r="1687" spans="1:5" ht="15">
      <c r="A1687" s="129"/>
      <c r="B1687" s="274"/>
      <c r="C1687" s="98"/>
      <c r="D1687" s="98"/>
      <c r="E1687" s="276"/>
    </row>
    <row r="1688" spans="1:5" ht="15">
      <c r="A1688" s="129"/>
      <c r="B1688" s="274"/>
      <c r="C1688" s="98"/>
      <c r="D1688" s="98"/>
      <c r="E1688" s="276"/>
    </row>
    <row r="1689" spans="1:5" ht="15">
      <c r="A1689" s="129"/>
      <c r="B1689" s="274"/>
      <c r="C1689" s="98"/>
      <c r="D1689" s="98"/>
      <c r="E1689" s="276"/>
    </row>
    <row r="1690" spans="1:5" ht="15">
      <c r="A1690" s="129"/>
      <c r="B1690" s="274"/>
      <c r="C1690" s="98"/>
      <c r="D1690" s="98"/>
      <c r="E1690" s="276"/>
    </row>
    <row r="1691" spans="1:5" ht="15">
      <c r="A1691" s="129"/>
      <c r="B1691" s="274"/>
      <c r="C1691" s="98"/>
      <c r="D1691" s="98"/>
      <c r="E1691" s="276"/>
    </row>
    <row r="1692" spans="1:5" ht="15">
      <c r="A1692" s="129"/>
      <c r="B1692" s="274"/>
      <c r="C1692" s="98"/>
      <c r="D1692" s="98"/>
      <c r="E1692" s="276"/>
    </row>
    <row r="1693" spans="1:5" ht="15">
      <c r="A1693" s="129"/>
      <c r="B1693" s="274"/>
      <c r="C1693" s="98"/>
      <c r="D1693" s="98"/>
      <c r="E1693" s="276"/>
    </row>
    <row r="1694" spans="1:5" ht="15">
      <c r="A1694" s="129"/>
      <c r="B1694" s="274"/>
      <c r="C1694" s="98"/>
      <c r="D1694" s="98"/>
      <c r="E1694" s="276"/>
    </row>
    <row r="1695" spans="1:5" ht="15">
      <c r="A1695" s="129"/>
      <c r="B1695" s="274"/>
      <c r="C1695" s="98"/>
      <c r="D1695" s="98"/>
      <c r="E1695" s="276"/>
    </row>
    <row r="1696" spans="1:5" ht="15">
      <c r="A1696" s="129"/>
      <c r="B1696" s="274"/>
      <c r="C1696" s="98"/>
      <c r="D1696" s="98"/>
      <c r="E1696" s="276"/>
    </row>
    <row r="1697" spans="1:5" ht="15">
      <c r="A1697" s="129"/>
      <c r="B1697" s="274"/>
      <c r="C1697" s="98"/>
      <c r="D1697" s="98"/>
      <c r="E1697" s="276"/>
    </row>
    <row r="1698" spans="1:5" ht="15">
      <c r="A1698" s="129"/>
      <c r="B1698" s="274"/>
      <c r="C1698" s="98"/>
      <c r="D1698" s="98"/>
      <c r="E1698" s="276"/>
    </row>
    <row r="1699" spans="1:5" ht="15">
      <c r="A1699" s="129"/>
      <c r="B1699" s="274"/>
      <c r="C1699" s="98"/>
      <c r="D1699" s="98"/>
      <c r="E1699" s="276"/>
    </row>
    <row r="1700" spans="1:5" ht="15">
      <c r="A1700" s="129"/>
      <c r="B1700" s="274"/>
      <c r="C1700" s="98"/>
      <c r="D1700" s="98"/>
      <c r="E1700" s="276"/>
    </row>
    <row r="1701" spans="1:5" ht="15">
      <c r="A1701" s="129"/>
      <c r="B1701" s="274"/>
      <c r="C1701" s="98"/>
      <c r="D1701" s="98"/>
      <c r="E1701" s="276"/>
    </row>
    <row r="1702" spans="1:5" ht="15">
      <c r="A1702" s="129"/>
      <c r="B1702" s="274"/>
      <c r="C1702" s="98"/>
      <c r="D1702" s="98"/>
      <c r="E1702" s="276"/>
    </row>
    <row r="1703" spans="1:5" ht="15">
      <c r="A1703" s="129"/>
      <c r="B1703" s="274"/>
      <c r="C1703" s="98"/>
      <c r="D1703" s="98"/>
      <c r="E1703" s="276"/>
    </row>
    <row r="1704" spans="1:5" ht="15">
      <c r="A1704" s="129"/>
      <c r="B1704" s="274"/>
      <c r="C1704" s="98"/>
      <c r="D1704" s="98"/>
      <c r="E1704" s="276"/>
    </row>
    <row r="1705" spans="1:5" ht="15">
      <c r="A1705" s="129"/>
      <c r="B1705" s="274"/>
      <c r="C1705" s="98"/>
      <c r="D1705" s="98"/>
      <c r="E1705" s="276"/>
    </row>
    <row r="1706" spans="1:5" ht="15">
      <c r="A1706" s="129"/>
      <c r="B1706" s="274"/>
      <c r="C1706" s="98"/>
      <c r="D1706" s="98"/>
      <c r="E1706" s="276"/>
    </row>
    <row r="1707" spans="1:5" ht="15">
      <c r="A1707" s="129"/>
      <c r="B1707" s="274"/>
      <c r="C1707" s="98"/>
      <c r="D1707" s="98"/>
      <c r="E1707" s="276"/>
    </row>
    <row r="1708" spans="1:5" ht="15">
      <c r="A1708" s="129"/>
      <c r="B1708" s="274"/>
      <c r="C1708" s="98"/>
      <c r="D1708" s="98"/>
      <c r="E1708" s="276"/>
    </row>
    <row r="1709" spans="1:5" ht="15">
      <c r="A1709" s="129"/>
      <c r="B1709" s="274"/>
      <c r="C1709" s="98"/>
      <c r="D1709" s="98"/>
      <c r="E1709" s="276"/>
    </row>
    <row r="1710" spans="1:5" ht="15">
      <c r="A1710" s="129"/>
      <c r="B1710" s="274"/>
      <c r="C1710" s="98"/>
      <c r="D1710" s="98"/>
      <c r="E1710" s="276"/>
    </row>
    <row r="1711" spans="1:5" ht="15">
      <c r="A1711" s="129"/>
      <c r="B1711" s="274"/>
      <c r="C1711" s="98"/>
      <c r="D1711" s="98"/>
      <c r="E1711" s="276"/>
    </row>
    <row r="1712" spans="1:5" ht="15">
      <c r="A1712" s="129"/>
      <c r="B1712" s="274"/>
      <c r="C1712" s="98"/>
      <c r="D1712" s="98"/>
      <c r="E1712" s="276"/>
    </row>
    <row r="1713" spans="1:5" ht="15">
      <c r="A1713" s="129"/>
      <c r="B1713" s="274"/>
      <c r="C1713" s="98"/>
      <c r="D1713" s="98"/>
      <c r="E1713" s="276"/>
    </row>
    <row r="1714" spans="1:5" ht="15">
      <c r="A1714" s="129"/>
      <c r="B1714" s="274"/>
      <c r="C1714" s="98"/>
      <c r="D1714" s="98"/>
      <c r="E1714" s="276"/>
    </row>
    <row r="1715" spans="1:5" ht="15">
      <c r="A1715" s="129"/>
      <c r="B1715" s="274"/>
      <c r="C1715" s="98"/>
      <c r="D1715" s="98"/>
      <c r="E1715" s="276"/>
    </row>
    <row r="1716" spans="1:5" ht="15">
      <c r="A1716" s="129"/>
      <c r="B1716" s="274"/>
      <c r="C1716" s="98"/>
      <c r="D1716" s="98"/>
      <c r="E1716" s="276"/>
    </row>
    <row r="1717" spans="1:5" ht="15">
      <c r="A1717" s="129"/>
      <c r="B1717" s="274"/>
      <c r="C1717" s="98"/>
      <c r="D1717" s="98"/>
      <c r="E1717" s="276"/>
    </row>
    <row r="1718" spans="1:5" ht="15">
      <c r="A1718" s="129"/>
      <c r="B1718" s="274"/>
      <c r="C1718" s="98"/>
      <c r="D1718" s="98"/>
      <c r="E1718" s="276"/>
    </row>
    <row r="1719" spans="1:5" ht="15">
      <c r="A1719" s="129"/>
      <c r="B1719" s="274"/>
      <c r="C1719" s="98"/>
      <c r="D1719" s="98"/>
      <c r="E1719" s="276"/>
    </row>
    <row r="1720" spans="1:5" ht="15">
      <c r="A1720" s="129"/>
      <c r="B1720" s="274"/>
      <c r="C1720" s="98"/>
      <c r="D1720" s="98"/>
      <c r="E1720" s="276"/>
    </row>
    <row r="1721" spans="1:5" ht="15">
      <c r="A1721" s="129"/>
      <c r="B1721" s="274"/>
      <c r="C1721" s="98"/>
      <c r="D1721" s="98"/>
      <c r="E1721" s="276"/>
    </row>
    <row r="1722" spans="1:5" ht="15">
      <c r="A1722" s="129"/>
      <c r="B1722" s="274"/>
      <c r="C1722" s="98"/>
      <c r="D1722" s="98"/>
      <c r="E1722" s="276"/>
    </row>
    <row r="1723" spans="1:5" ht="15">
      <c r="A1723" s="129"/>
      <c r="B1723" s="274"/>
      <c r="C1723" s="98"/>
      <c r="D1723" s="98"/>
      <c r="E1723" s="276"/>
    </row>
    <row r="1724" spans="1:5" ht="15">
      <c r="A1724" s="129"/>
      <c r="B1724" s="274"/>
      <c r="C1724" s="98"/>
      <c r="D1724" s="98"/>
      <c r="E1724" s="276"/>
    </row>
    <row r="1725" spans="1:5" ht="15">
      <c r="A1725" s="129"/>
      <c r="B1725" s="274"/>
      <c r="C1725" s="98"/>
      <c r="D1725" s="98"/>
      <c r="E1725" s="276"/>
    </row>
    <row r="1726" spans="1:5" ht="15">
      <c r="A1726" s="129"/>
      <c r="B1726" s="274"/>
      <c r="C1726" s="98"/>
      <c r="D1726" s="98"/>
      <c r="E1726" s="276"/>
    </row>
    <row r="1727" spans="1:5" ht="15">
      <c r="A1727" s="129"/>
      <c r="B1727" s="274"/>
      <c r="C1727" s="98"/>
      <c r="D1727" s="98"/>
      <c r="E1727" s="276"/>
    </row>
    <row r="1728" spans="1:5" ht="15">
      <c r="A1728" s="129"/>
      <c r="B1728" s="274"/>
      <c r="C1728" s="98"/>
      <c r="D1728" s="98"/>
      <c r="E1728" s="276"/>
    </row>
    <row r="1729" spans="1:5" ht="15">
      <c r="A1729" s="129"/>
      <c r="B1729" s="274"/>
      <c r="C1729" s="98"/>
      <c r="D1729" s="98"/>
      <c r="E1729" s="276"/>
    </row>
    <row r="1730" spans="1:5" ht="15">
      <c r="A1730" s="129"/>
      <c r="B1730" s="274"/>
      <c r="C1730" s="98"/>
      <c r="D1730" s="98"/>
      <c r="E1730" s="276"/>
    </row>
    <row r="1731" spans="1:5" ht="15">
      <c r="A1731" s="129"/>
      <c r="B1731" s="274"/>
      <c r="C1731" s="98"/>
      <c r="D1731" s="98"/>
      <c r="E1731" s="276"/>
    </row>
    <row r="1732" spans="1:5" ht="15">
      <c r="A1732" s="129"/>
      <c r="B1732" s="274"/>
      <c r="C1732" s="98"/>
      <c r="D1732" s="98"/>
      <c r="E1732" s="276"/>
    </row>
    <row r="1733" spans="1:5" ht="15">
      <c r="A1733" s="129"/>
      <c r="B1733" s="274"/>
      <c r="C1733" s="98"/>
      <c r="D1733" s="98"/>
      <c r="E1733" s="276"/>
    </row>
    <row r="1734" spans="1:5" ht="15">
      <c r="A1734" s="129"/>
      <c r="B1734" s="274"/>
      <c r="C1734" s="98"/>
      <c r="D1734" s="98"/>
      <c r="E1734" s="276"/>
    </row>
    <row r="1735" spans="1:5" ht="15">
      <c r="A1735" s="129"/>
      <c r="B1735" s="274"/>
      <c r="C1735" s="98"/>
      <c r="D1735" s="98"/>
      <c r="E1735" s="276"/>
    </row>
    <row r="1736" spans="1:5" ht="15">
      <c r="A1736" s="129"/>
      <c r="B1736" s="274"/>
      <c r="C1736" s="98"/>
      <c r="D1736" s="98"/>
      <c r="E1736" s="276"/>
    </row>
    <row r="1737" spans="1:5" ht="15">
      <c r="A1737" s="129"/>
      <c r="B1737" s="274"/>
      <c r="C1737" s="98"/>
      <c r="D1737" s="98"/>
      <c r="E1737" s="276"/>
    </row>
    <row r="1738" spans="1:5" ht="15">
      <c r="A1738" s="129"/>
      <c r="B1738" s="274"/>
      <c r="C1738" s="98"/>
      <c r="D1738" s="98"/>
      <c r="E1738" s="276"/>
    </row>
    <row r="1739" spans="1:5" ht="15">
      <c r="A1739" s="129"/>
      <c r="B1739" s="274"/>
      <c r="C1739" s="98"/>
      <c r="D1739" s="98"/>
      <c r="E1739" s="276"/>
    </row>
    <row r="1740" spans="1:5" ht="15">
      <c r="A1740" s="129"/>
      <c r="B1740" s="274"/>
      <c r="C1740" s="98"/>
      <c r="D1740" s="98"/>
      <c r="E1740" s="276"/>
    </row>
    <row r="1741" spans="1:5" ht="15">
      <c r="A1741" s="129"/>
      <c r="B1741" s="274"/>
      <c r="C1741" s="98"/>
      <c r="D1741" s="98"/>
      <c r="E1741" s="276"/>
    </row>
    <row r="1742" spans="1:5" ht="15">
      <c r="A1742" s="129"/>
      <c r="B1742" s="274"/>
      <c r="C1742" s="98"/>
      <c r="D1742" s="98"/>
      <c r="E1742" s="276"/>
    </row>
    <row r="1743" spans="1:5" ht="15">
      <c r="A1743" s="129"/>
      <c r="B1743" s="274"/>
      <c r="C1743" s="98"/>
      <c r="D1743" s="98"/>
      <c r="E1743" s="276"/>
    </row>
    <row r="1744" spans="1:5" ht="15">
      <c r="A1744" s="129"/>
      <c r="B1744" s="274"/>
      <c r="C1744" s="98"/>
      <c r="D1744" s="98"/>
      <c r="E1744" s="276"/>
    </row>
    <row r="1745" spans="1:5" ht="15">
      <c r="A1745" s="129"/>
      <c r="B1745" s="274"/>
      <c r="C1745" s="98"/>
      <c r="D1745" s="98"/>
      <c r="E1745" s="276"/>
    </row>
    <row r="1746" spans="1:5" ht="15">
      <c r="A1746" s="129"/>
      <c r="B1746" s="274"/>
      <c r="C1746" s="98"/>
      <c r="D1746" s="98"/>
      <c r="E1746" s="276"/>
    </row>
    <row r="1747" spans="1:5" ht="15">
      <c r="A1747" s="129"/>
      <c r="B1747" s="274"/>
      <c r="C1747" s="98"/>
      <c r="D1747" s="98"/>
      <c r="E1747" s="276"/>
    </row>
    <row r="1748" spans="1:5" ht="15">
      <c r="A1748" s="129"/>
      <c r="B1748" s="274"/>
      <c r="C1748" s="98"/>
      <c r="D1748" s="98"/>
      <c r="E1748" s="276"/>
    </row>
    <row r="1749" spans="1:5" ht="15">
      <c r="A1749" s="129"/>
      <c r="B1749" s="274"/>
      <c r="C1749" s="98"/>
      <c r="D1749" s="98"/>
      <c r="E1749" s="276"/>
    </row>
    <row r="1750" spans="1:5" ht="15">
      <c r="A1750" s="129"/>
      <c r="B1750" s="274"/>
      <c r="C1750" s="98"/>
      <c r="D1750" s="98"/>
      <c r="E1750" s="276"/>
    </row>
    <row r="1751" spans="1:5" ht="15">
      <c r="A1751" s="129"/>
      <c r="B1751" s="274"/>
      <c r="C1751" s="98"/>
      <c r="D1751" s="98"/>
      <c r="E1751" s="276"/>
    </row>
    <row r="1752" spans="1:5" ht="15">
      <c r="A1752" s="129"/>
      <c r="B1752" s="274"/>
      <c r="C1752" s="98"/>
      <c r="D1752" s="98"/>
      <c r="E1752" s="276"/>
    </row>
    <row r="1753" spans="1:5" ht="15">
      <c r="A1753" s="129"/>
      <c r="B1753" s="274"/>
      <c r="C1753" s="98"/>
      <c r="D1753" s="98"/>
      <c r="E1753" s="276"/>
    </row>
    <row r="1754" spans="1:5" ht="15">
      <c r="A1754" s="129"/>
      <c r="B1754" s="274"/>
      <c r="C1754" s="98"/>
      <c r="D1754" s="98"/>
      <c r="E1754" s="276"/>
    </row>
    <row r="1755" spans="1:5" ht="15">
      <c r="A1755" s="129"/>
      <c r="B1755" s="274"/>
      <c r="C1755" s="98"/>
      <c r="D1755" s="98"/>
      <c r="E1755" s="276"/>
    </row>
    <row r="1756" spans="1:5" ht="15">
      <c r="A1756" s="129"/>
      <c r="B1756" s="274"/>
      <c r="C1756" s="98"/>
      <c r="D1756" s="98"/>
      <c r="E1756" s="276"/>
    </row>
    <row r="1757" spans="1:5" ht="15">
      <c r="A1757" s="129"/>
      <c r="B1757" s="274"/>
      <c r="C1757" s="98"/>
      <c r="D1757" s="98"/>
      <c r="E1757" s="276"/>
    </row>
    <row r="1758" spans="1:5" ht="15">
      <c r="A1758" s="129"/>
      <c r="B1758" s="274"/>
      <c r="C1758" s="98"/>
      <c r="D1758" s="98"/>
      <c r="E1758" s="276"/>
    </row>
    <row r="1759" spans="1:5" ht="15">
      <c r="A1759" s="129"/>
      <c r="B1759" s="274"/>
      <c r="C1759" s="98"/>
      <c r="D1759" s="98"/>
      <c r="E1759" s="276"/>
    </row>
    <row r="1760" spans="1:5" ht="15">
      <c r="A1760" s="129"/>
      <c r="B1760" s="274"/>
      <c r="C1760" s="98"/>
      <c r="D1760" s="98"/>
      <c r="E1760" s="276"/>
    </row>
    <row r="1761" spans="1:5" ht="15">
      <c r="A1761" s="129"/>
      <c r="B1761" s="274"/>
      <c r="C1761" s="98"/>
      <c r="D1761" s="98"/>
      <c r="E1761" s="276"/>
    </row>
    <row r="1762" spans="1:5" ht="15">
      <c r="A1762" s="129"/>
      <c r="B1762" s="274"/>
      <c r="C1762" s="98"/>
      <c r="D1762" s="98"/>
      <c r="E1762" s="276"/>
    </row>
    <row r="1763" spans="1:5" ht="15">
      <c r="A1763" s="129"/>
      <c r="B1763" s="274"/>
      <c r="C1763" s="98"/>
      <c r="D1763" s="98"/>
      <c r="E1763" s="276"/>
    </row>
    <row r="1764" spans="1:5" ht="15">
      <c r="A1764" s="129"/>
      <c r="B1764" s="274"/>
      <c r="C1764" s="98"/>
      <c r="D1764" s="98"/>
      <c r="E1764" s="276"/>
    </row>
    <row r="1765" spans="1:5" ht="15">
      <c r="A1765" s="129"/>
      <c r="B1765" s="274"/>
      <c r="C1765" s="98"/>
      <c r="D1765" s="98"/>
      <c r="E1765" s="276"/>
    </row>
    <row r="1766" spans="1:5" ht="15">
      <c r="A1766" s="129"/>
      <c r="B1766" s="274"/>
      <c r="C1766" s="98"/>
      <c r="D1766" s="98"/>
      <c r="E1766" s="276"/>
    </row>
    <row r="1767" spans="1:5" ht="15">
      <c r="A1767" s="129"/>
      <c r="B1767" s="274"/>
      <c r="C1767" s="98"/>
      <c r="D1767" s="98"/>
      <c r="E1767" s="276"/>
    </row>
    <row r="1768" spans="1:5" ht="15">
      <c r="A1768" s="129"/>
      <c r="B1768" s="274"/>
      <c r="C1768" s="98"/>
      <c r="D1768" s="98"/>
      <c r="E1768" s="276"/>
    </row>
    <row r="1769" spans="1:5" ht="15">
      <c r="A1769" s="129"/>
      <c r="B1769" s="274"/>
      <c r="C1769" s="98"/>
      <c r="D1769" s="98"/>
      <c r="E1769" s="276"/>
    </row>
    <row r="1770" spans="1:5" ht="15">
      <c r="A1770" s="129"/>
      <c r="B1770" s="274"/>
      <c r="C1770" s="98"/>
      <c r="D1770" s="98"/>
      <c r="E1770" s="276"/>
    </row>
    <row r="1771" spans="1:5" ht="15">
      <c r="A1771" s="129"/>
      <c r="B1771" s="274"/>
      <c r="C1771" s="98"/>
      <c r="D1771" s="98"/>
      <c r="E1771" s="276"/>
    </row>
    <row r="1772" spans="1:5" ht="15">
      <c r="A1772" s="129"/>
      <c r="B1772" s="274"/>
      <c r="C1772" s="98"/>
      <c r="D1772" s="98"/>
      <c r="E1772" s="276"/>
    </row>
    <row r="1773" spans="1:5" ht="15">
      <c r="A1773" s="129"/>
      <c r="B1773" s="274"/>
      <c r="C1773" s="98"/>
      <c r="D1773" s="98"/>
      <c r="E1773" s="276"/>
    </row>
    <row r="1774" spans="1:5" ht="15">
      <c r="A1774" s="129"/>
      <c r="B1774" s="274"/>
      <c r="C1774" s="98"/>
      <c r="D1774" s="98"/>
      <c r="E1774" s="276"/>
    </row>
    <row r="1775" spans="1:5" ht="15">
      <c r="A1775" s="129"/>
      <c r="B1775" s="274"/>
      <c r="C1775" s="98"/>
      <c r="D1775" s="98"/>
      <c r="E1775" s="276"/>
    </row>
    <row r="1776" spans="1:5" ht="15">
      <c r="A1776" s="129"/>
      <c r="B1776" s="274"/>
      <c r="C1776" s="98"/>
      <c r="D1776" s="98"/>
      <c r="E1776" s="276"/>
    </row>
    <row r="1777" spans="1:5" ht="15">
      <c r="A1777" s="129"/>
      <c r="B1777" s="274"/>
      <c r="C1777" s="98"/>
      <c r="D1777" s="98"/>
      <c r="E1777" s="276"/>
    </row>
    <row r="1778" spans="1:5" ht="15">
      <c r="A1778" s="129"/>
      <c r="B1778" s="274"/>
      <c r="C1778" s="98"/>
      <c r="D1778" s="98"/>
      <c r="E1778" s="276"/>
    </row>
    <row r="1779" spans="1:5" ht="15">
      <c r="A1779" s="129"/>
      <c r="B1779" s="274"/>
      <c r="C1779" s="98"/>
      <c r="D1779" s="98"/>
      <c r="E1779" s="276"/>
    </row>
    <row r="1780" spans="1:5" ht="15">
      <c r="A1780" s="129"/>
      <c r="B1780" s="274"/>
      <c r="C1780" s="98"/>
      <c r="D1780" s="98"/>
      <c r="E1780" s="276"/>
    </row>
    <row r="1781" spans="1:5" ht="15">
      <c r="A1781" s="129"/>
      <c r="B1781" s="274"/>
      <c r="C1781" s="98"/>
      <c r="D1781" s="98"/>
      <c r="E1781" s="276"/>
    </row>
    <row r="1782" spans="1:5" ht="15">
      <c r="A1782" s="129"/>
      <c r="B1782" s="274"/>
      <c r="C1782" s="98"/>
      <c r="D1782" s="98"/>
      <c r="E1782" s="276"/>
    </row>
    <row r="1783" spans="1:5" ht="15">
      <c r="A1783" s="129"/>
      <c r="B1783" s="274"/>
      <c r="C1783" s="98"/>
      <c r="D1783" s="98"/>
      <c r="E1783" s="276"/>
    </row>
    <row r="1784" spans="1:5" ht="15">
      <c r="A1784" s="129"/>
      <c r="B1784" s="274"/>
      <c r="C1784" s="98"/>
      <c r="D1784" s="98"/>
      <c r="E1784" s="276"/>
    </row>
    <row r="1785" spans="1:5" ht="15">
      <c r="A1785" s="129"/>
      <c r="B1785" s="274"/>
      <c r="C1785" s="98"/>
      <c r="D1785" s="98"/>
      <c r="E1785" s="276"/>
    </row>
    <row r="1786" spans="1:5" ht="15">
      <c r="A1786" s="129"/>
      <c r="B1786" s="274"/>
      <c r="C1786" s="98"/>
      <c r="D1786" s="98"/>
      <c r="E1786" s="276"/>
    </row>
    <row r="1787" spans="1:5" ht="15">
      <c r="A1787" s="129"/>
      <c r="B1787" s="274"/>
      <c r="C1787" s="98"/>
      <c r="D1787" s="98"/>
      <c r="E1787" s="276"/>
    </row>
    <row r="1788" spans="1:5" ht="15">
      <c r="A1788" s="129"/>
      <c r="B1788" s="274"/>
      <c r="C1788" s="98"/>
      <c r="D1788" s="98"/>
      <c r="E1788" s="276"/>
    </row>
    <row r="1789" spans="1:5" ht="15">
      <c r="A1789" s="129"/>
      <c r="B1789" s="274"/>
      <c r="C1789" s="98"/>
      <c r="D1789" s="98"/>
      <c r="E1789" s="276"/>
    </row>
    <row r="1790" spans="1:5" ht="15">
      <c r="A1790" s="129"/>
      <c r="B1790" s="274"/>
      <c r="C1790" s="98"/>
      <c r="D1790" s="98"/>
      <c r="E1790" s="276"/>
    </row>
    <row r="1791" spans="1:5" ht="15">
      <c r="A1791" s="129"/>
      <c r="B1791" s="274"/>
      <c r="C1791" s="98"/>
      <c r="D1791" s="98"/>
      <c r="E1791" s="276"/>
    </row>
    <row r="1792" spans="1:5" ht="15">
      <c r="A1792" s="129"/>
      <c r="B1792" s="274"/>
      <c r="C1792" s="98"/>
      <c r="D1792" s="98"/>
      <c r="E1792" s="276"/>
    </row>
    <row r="1793" spans="1:5" ht="15">
      <c r="A1793" s="129"/>
      <c r="B1793" s="274"/>
      <c r="C1793" s="98"/>
      <c r="D1793" s="98"/>
      <c r="E1793" s="276"/>
    </row>
    <row r="1794" spans="1:5" ht="15">
      <c r="A1794" s="129"/>
      <c r="B1794" s="274"/>
      <c r="C1794" s="98"/>
      <c r="D1794" s="98"/>
      <c r="E1794" s="276"/>
    </row>
    <row r="1795" spans="1:5" ht="15">
      <c r="A1795" s="129"/>
      <c r="B1795" s="274"/>
      <c r="C1795" s="98"/>
      <c r="D1795" s="98"/>
      <c r="E1795" s="276"/>
    </row>
    <row r="1796" spans="1:5" ht="15">
      <c r="A1796" s="129"/>
      <c r="B1796" s="274"/>
      <c r="C1796" s="98"/>
      <c r="D1796" s="98"/>
      <c r="E1796" s="276"/>
    </row>
    <row r="1797" spans="1:5" ht="15">
      <c r="A1797" s="129"/>
      <c r="B1797" s="274"/>
      <c r="C1797" s="98"/>
      <c r="D1797" s="98"/>
      <c r="E1797" s="276"/>
    </row>
    <row r="1798" spans="1:5" ht="15">
      <c r="A1798" s="129"/>
      <c r="B1798" s="274"/>
      <c r="C1798" s="98"/>
      <c r="D1798" s="98"/>
      <c r="E1798" s="276"/>
    </row>
    <row r="1799" spans="1:5" ht="15">
      <c r="A1799" s="129"/>
      <c r="B1799" s="274"/>
      <c r="C1799" s="98"/>
      <c r="D1799" s="98"/>
      <c r="E1799" s="276"/>
    </row>
    <row r="1800" spans="1:5" ht="15">
      <c r="A1800" s="129"/>
      <c r="B1800" s="274"/>
      <c r="C1800" s="98"/>
      <c r="D1800" s="98"/>
      <c r="E1800" s="276"/>
    </row>
    <row r="1801" spans="1:5" ht="15">
      <c r="A1801" s="129"/>
      <c r="B1801" s="274"/>
      <c r="C1801" s="98"/>
      <c r="D1801" s="98"/>
      <c r="E1801" s="276"/>
    </row>
    <row r="1802" spans="1:5" ht="15">
      <c r="A1802" s="129"/>
      <c r="B1802" s="274"/>
      <c r="C1802" s="98"/>
      <c r="D1802" s="98"/>
      <c r="E1802" s="276"/>
    </row>
    <row r="1803" spans="1:5" ht="15">
      <c r="A1803" s="129"/>
      <c r="B1803" s="274"/>
      <c r="C1803" s="98"/>
      <c r="D1803" s="98"/>
      <c r="E1803" s="276"/>
    </row>
    <row r="1804" spans="1:5" ht="15">
      <c r="A1804" s="129"/>
      <c r="B1804" s="274"/>
      <c r="C1804" s="98"/>
      <c r="D1804" s="98"/>
      <c r="E1804" s="276"/>
    </row>
    <row r="1805" spans="1:5" ht="15">
      <c r="A1805" s="129"/>
      <c r="B1805" s="274"/>
      <c r="C1805" s="98"/>
      <c r="D1805" s="98"/>
      <c r="E1805" s="276"/>
    </row>
    <row r="1806" spans="1:5" ht="15">
      <c r="A1806" s="129"/>
      <c r="B1806" s="274"/>
      <c r="C1806" s="98"/>
      <c r="D1806" s="98"/>
      <c r="E1806" s="276"/>
    </row>
    <row r="1807" spans="1:5" ht="15">
      <c r="A1807" s="129"/>
      <c r="B1807" s="274"/>
      <c r="C1807" s="98"/>
      <c r="D1807" s="98"/>
      <c r="E1807" s="276"/>
    </row>
    <row r="1808" spans="1:5" ht="15">
      <c r="A1808" s="129"/>
      <c r="B1808" s="274"/>
      <c r="C1808" s="98"/>
      <c r="D1808" s="98"/>
      <c r="E1808" s="276"/>
    </row>
    <row r="1809" spans="1:5" ht="15">
      <c r="A1809" s="129"/>
      <c r="B1809" s="274"/>
      <c r="C1809" s="98"/>
      <c r="D1809" s="98"/>
      <c r="E1809" s="276"/>
    </row>
    <row r="1810" spans="1:5" ht="15">
      <c r="A1810" s="129"/>
      <c r="B1810" s="274"/>
      <c r="C1810" s="98"/>
      <c r="D1810" s="98"/>
      <c r="E1810" s="276"/>
    </row>
    <row r="1811" spans="1:5" ht="15">
      <c r="A1811" s="129"/>
      <c r="B1811" s="274"/>
      <c r="C1811" s="98"/>
      <c r="D1811" s="98"/>
      <c r="E1811" s="276"/>
    </row>
    <row r="1812" spans="1:5" ht="15">
      <c r="A1812" s="129"/>
      <c r="B1812" s="274"/>
      <c r="C1812" s="98"/>
      <c r="D1812" s="98"/>
      <c r="E1812" s="276"/>
    </row>
    <row r="1813" spans="1:5" ht="15">
      <c r="A1813" s="129"/>
      <c r="B1813" s="274"/>
      <c r="C1813" s="98"/>
      <c r="D1813" s="98"/>
      <c r="E1813" s="276"/>
    </row>
    <row r="1814" spans="1:5" ht="15">
      <c r="A1814" s="129"/>
      <c r="B1814" s="274"/>
      <c r="C1814" s="98"/>
      <c r="D1814" s="98"/>
      <c r="E1814" s="276"/>
    </row>
    <row r="1815" spans="1:5" ht="15">
      <c r="A1815" s="129"/>
      <c r="B1815" s="274"/>
      <c r="C1815" s="98"/>
      <c r="D1815" s="98"/>
      <c r="E1815" s="276"/>
    </row>
    <row r="1816" spans="1:5" ht="15">
      <c r="A1816" s="129"/>
      <c r="B1816" s="274"/>
      <c r="C1816" s="98"/>
      <c r="D1816" s="98"/>
      <c r="E1816" s="276"/>
    </row>
    <row r="1817" spans="1:5" ht="15">
      <c r="A1817" s="129"/>
      <c r="B1817" s="274"/>
      <c r="C1817" s="98"/>
      <c r="D1817" s="98"/>
      <c r="E1817" s="276"/>
    </row>
    <row r="1818" spans="1:5" ht="15">
      <c r="A1818" s="129"/>
      <c r="B1818" s="274"/>
      <c r="C1818" s="98"/>
      <c r="D1818" s="98"/>
      <c r="E1818" s="276"/>
    </row>
    <row r="1819" spans="1:5" ht="15">
      <c r="A1819" s="129"/>
      <c r="B1819" s="274"/>
      <c r="C1819" s="98"/>
      <c r="D1819" s="98"/>
      <c r="E1819" s="276"/>
    </row>
    <row r="1820" spans="1:5" ht="15">
      <c r="A1820" s="129"/>
      <c r="B1820" s="274"/>
      <c r="C1820" s="98"/>
      <c r="D1820" s="98"/>
      <c r="E1820" s="276"/>
    </row>
    <row r="1821" spans="1:5" ht="15">
      <c r="A1821" s="129"/>
      <c r="B1821" s="274"/>
      <c r="C1821" s="98"/>
      <c r="D1821" s="98"/>
      <c r="E1821" s="276"/>
    </row>
    <row r="1822" spans="1:5" ht="15">
      <c r="A1822" s="129"/>
      <c r="B1822" s="274"/>
      <c r="C1822" s="98"/>
      <c r="D1822" s="98"/>
      <c r="E1822" s="276"/>
    </row>
    <row r="1823" spans="1:5" ht="15">
      <c r="A1823" s="129"/>
      <c r="B1823" s="274"/>
      <c r="C1823" s="98"/>
      <c r="D1823" s="98"/>
      <c r="E1823" s="276"/>
    </row>
    <row r="1824" spans="1:5" ht="15">
      <c r="A1824" s="129"/>
      <c r="B1824" s="274"/>
      <c r="C1824" s="98"/>
      <c r="D1824" s="98"/>
      <c r="E1824" s="276"/>
    </row>
    <row r="1825" spans="1:5" ht="15">
      <c r="A1825" s="129"/>
      <c r="B1825" s="274"/>
      <c r="C1825" s="98"/>
      <c r="D1825" s="98"/>
      <c r="E1825" s="276"/>
    </row>
    <row r="1826" spans="1:5" ht="15">
      <c r="A1826" s="129"/>
      <c r="B1826" s="274"/>
      <c r="C1826" s="98"/>
      <c r="D1826" s="98"/>
      <c r="E1826" s="276"/>
    </row>
    <row r="1827" spans="1:5" ht="15">
      <c r="A1827" s="129"/>
      <c r="B1827" s="274"/>
      <c r="C1827" s="98"/>
      <c r="D1827" s="98"/>
      <c r="E1827" s="276"/>
    </row>
    <row r="1828" spans="1:5" ht="15">
      <c r="A1828" s="129"/>
      <c r="B1828" s="274"/>
      <c r="C1828" s="98"/>
      <c r="D1828" s="98"/>
      <c r="E1828" s="276"/>
    </row>
    <row r="1829" spans="1:5" ht="15">
      <c r="A1829" s="129"/>
      <c r="B1829" s="274"/>
      <c r="C1829" s="98"/>
      <c r="D1829" s="98"/>
      <c r="E1829" s="276"/>
    </row>
    <row r="1830" spans="1:5" ht="15">
      <c r="A1830" s="129"/>
      <c r="B1830" s="274"/>
      <c r="C1830" s="98"/>
      <c r="D1830" s="98"/>
      <c r="E1830" s="276"/>
    </row>
    <row r="1831" spans="1:5" ht="15">
      <c r="A1831" s="129"/>
      <c r="B1831" s="274"/>
      <c r="C1831" s="98"/>
      <c r="D1831" s="98"/>
      <c r="E1831" s="276"/>
    </row>
    <row r="1832" spans="1:5" ht="15">
      <c r="A1832" s="129"/>
      <c r="B1832" s="274"/>
      <c r="C1832" s="98"/>
      <c r="D1832" s="98"/>
      <c r="E1832" s="276"/>
    </row>
    <row r="1833" spans="1:5" ht="15">
      <c r="A1833" s="129"/>
      <c r="B1833" s="274"/>
      <c r="C1833" s="98"/>
      <c r="D1833" s="98"/>
      <c r="E1833" s="276"/>
    </row>
    <row r="1834" spans="1:5" ht="15">
      <c r="A1834" s="129"/>
      <c r="B1834" s="274"/>
      <c r="C1834" s="98"/>
      <c r="D1834" s="98"/>
      <c r="E1834" s="276"/>
    </row>
    <row r="1835" spans="1:5" ht="15">
      <c r="A1835" s="129"/>
      <c r="B1835" s="274"/>
      <c r="C1835" s="98"/>
      <c r="D1835" s="98"/>
      <c r="E1835" s="276"/>
    </row>
    <row r="1836" spans="1:5" ht="15">
      <c r="A1836" s="129"/>
      <c r="B1836" s="274"/>
      <c r="C1836" s="98"/>
      <c r="D1836" s="98"/>
      <c r="E1836" s="276"/>
    </row>
    <row r="1837" spans="1:5" ht="15">
      <c r="A1837" s="129"/>
      <c r="B1837" s="274"/>
      <c r="C1837" s="98"/>
      <c r="D1837" s="98"/>
      <c r="E1837" s="276"/>
    </row>
    <row r="1838" spans="1:5" ht="15">
      <c r="A1838" s="129"/>
      <c r="B1838" s="274"/>
      <c r="C1838" s="98"/>
      <c r="D1838" s="98"/>
      <c r="E1838" s="276"/>
    </row>
    <row r="1839" spans="1:5" ht="15">
      <c r="A1839" s="129"/>
      <c r="B1839" s="274"/>
      <c r="C1839" s="98"/>
      <c r="D1839" s="98"/>
      <c r="E1839" s="276"/>
    </row>
    <row r="1840" spans="1:5" ht="15">
      <c r="A1840" s="129"/>
      <c r="B1840" s="274"/>
      <c r="C1840" s="98"/>
      <c r="D1840" s="98"/>
      <c r="E1840" s="276"/>
    </row>
    <row r="1841" spans="1:5" ht="15">
      <c r="A1841" s="129"/>
      <c r="B1841" s="274"/>
      <c r="C1841" s="98"/>
      <c r="D1841" s="98"/>
      <c r="E1841" s="276"/>
    </row>
    <row r="1842" spans="1:5" ht="15">
      <c r="A1842" s="129"/>
      <c r="B1842" s="274"/>
      <c r="C1842" s="98"/>
      <c r="D1842" s="98"/>
      <c r="E1842" s="276"/>
    </row>
    <row r="1843" spans="1:5" ht="15">
      <c r="A1843" s="129"/>
      <c r="B1843" s="274"/>
      <c r="C1843" s="98"/>
      <c r="D1843" s="98"/>
      <c r="E1843" s="276"/>
    </row>
    <row r="1844" spans="1:5" ht="15">
      <c r="A1844" s="129"/>
      <c r="B1844" s="274"/>
      <c r="C1844" s="98"/>
      <c r="D1844" s="98"/>
      <c r="E1844" s="276"/>
    </row>
    <row r="1845" spans="1:5" ht="15">
      <c r="A1845" s="129"/>
      <c r="B1845" s="274"/>
      <c r="C1845" s="98"/>
      <c r="D1845" s="98"/>
      <c r="E1845" s="276"/>
    </row>
    <row r="1846" spans="1:5" ht="15">
      <c r="A1846" s="129"/>
      <c r="B1846" s="274"/>
      <c r="C1846" s="98"/>
      <c r="D1846" s="98"/>
      <c r="E1846" s="276"/>
    </row>
    <row r="1847" spans="1:5" ht="15">
      <c r="A1847" s="129"/>
      <c r="B1847" s="274"/>
      <c r="C1847" s="98"/>
      <c r="D1847" s="98"/>
      <c r="E1847" s="276"/>
    </row>
    <row r="1848" spans="1:5" ht="15">
      <c r="A1848" s="129"/>
      <c r="B1848" s="274"/>
      <c r="C1848" s="98"/>
      <c r="D1848" s="98"/>
      <c r="E1848" s="276"/>
    </row>
    <row r="1849" spans="1:5" ht="15">
      <c r="A1849" s="129"/>
      <c r="B1849" s="274"/>
      <c r="C1849" s="98"/>
      <c r="D1849" s="98"/>
      <c r="E1849" s="276"/>
    </row>
    <row r="1850" spans="1:5" ht="15">
      <c r="A1850" s="129"/>
      <c r="B1850" s="274"/>
      <c r="C1850" s="98"/>
      <c r="D1850" s="98"/>
      <c r="E1850" s="276"/>
    </row>
    <row r="1851" spans="1:5" ht="15">
      <c r="A1851" s="129"/>
      <c r="B1851" s="274"/>
      <c r="C1851" s="98"/>
      <c r="D1851" s="98"/>
      <c r="E1851" s="276"/>
    </row>
    <row r="1852" spans="1:5" ht="15">
      <c r="A1852" s="129"/>
      <c r="B1852" s="274"/>
      <c r="C1852" s="98"/>
      <c r="D1852" s="98"/>
      <c r="E1852" s="276"/>
    </row>
    <row r="1853" spans="1:5" ht="15">
      <c r="A1853" s="129"/>
      <c r="B1853" s="274"/>
      <c r="C1853" s="98"/>
      <c r="D1853" s="98"/>
      <c r="E1853" s="276"/>
    </row>
    <row r="1854" spans="1:5" ht="15">
      <c r="A1854" s="129"/>
      <c r="B1854" s="274"/>
      <c r="C1854" s="98"/>
      <c r="D1854" s="98"/>
      <c r="E1854" s="276"/>
    </row>
    <row r="1855" spans="1:5" ht="15">
      <c r="A1855" s="129"/>
      <c r="B1855" s="274"/>
      <c r="C1855" s="98"/>
      <c r="D1855" s="98"/>
      <c r="E1855" s="276"/>
    </row>
    <row r="1856" spans="1:5" ht="15">
      <c r="A1856" s="129"/>
      <c r="B1856" s="274"/>
      <c r="C1856" s="98"/>
      <c r="D1856" s="98"/>
      <c r="E1856" s="276"/>
    </row>
    <row r="1857" spans="1:5" ht="15">
      <c r="A1857" s="129"/>
      <c r="B1857" s="274"/>
      <c r="C1857" s="98"/>
      <c r="D1857" s="98"/>
      <c r="E1857" s="276"/>
    </row>
    <row r="1858" spans="1:5" ht="15">
      <c r="A1858" s="129"/>
      <c r="B1858" s="274"/>
      <c r="C1858" s="98"/>
      <c r="D1858" s="98"/>
      <c r="E1858" s="276"/>
    </row>
    <row r="1859" spans="1:5" ht="15">
      <c r="A1859" s="129"/>
      <c r="B1859" s="274"/>
      <c r="C1859" s="98"/>
      <c r="D1859" s="98"/>
      <c r="E1859" s="276"/>
    </row>
    <row r="1860" spans="1:5" ht="15">
      <c r="A1860" s="129"/>
      <c r="B1860" s="274"/>
      <c r="C1860" s="98"/>
      <c r="D1860" s="98"/>
      <c r="E1860" s="276"/>
    </row>
    <row r="1861" spans="1:5" ht="15">
      <c r="A1861" s="129"/>
      <c r="B1861" s="274"/>
      <c r="C1861" s="98"/>
      <c r="D1861" s="98"/>
      <c r="E1861" s="276"/>
    </row>
    <row r="1862" spans="1:5" ht="15">
      <c r="A1862" s="129"/>
      <c r="B1862" s="274"/>
      <c r="C1862" s="98"/>
      <c r="D1862" s="98"/>
      <c r="E1862" s="276"/>
    </row>
    <row r="1863" spans="1:5" ht="15">
      <c r="A1863" s="129"/>
      <c r="B1863" s="274"/>
      <c r="C1863" s="98"/>
      <c r="D1863" s="98"/>
      <c r="E1863" s="276"/>
    </row>
    <row r="1864" spans="1:5" ht="15">
      <c r="A1864" s="129"/>
      <c r="B1864" s="274"/>
      <c r="C1864" s="98"/>
      <c r="D1864" s="98"/>
      <c r="E1864" s="276"/>
    </row>
    <row r="1865" spans="1:5" ht="15">
      <c r="A1865" s="129"/>
      <c r="B1865" s="274"/>
      <c r="C1865" s="98"/>
      <c r="D1865" s="98"/>
      <c r="E1865" s="276"/>
    </row>
    <row r="1866" spans="1:5" ht="15">
      <c r="A1866" s="129"/>
      <c r="B1866" s="274"/>
      <c r="C1866" s="98"/>
      <c r="D1866" s="98"/>
      <c r="E1866" s="276"/>
    </row>
    <row r="1867" spans="1:5" ht="15">
      <c r="A1867" s="129"/>
      <c r="B1867" s="274"/>
      <c r="C1867" s="98"/>
      <c r="D1867" s="98"/>
      <c r="E1867" s="276"/>
    </row>
    <row r="1868" spans="1:5" ht="15">
      <c r="A1868" s="129"/>
      <c r="B1868" s="274"/>
      <c r="C1868" s="98"/>
      <c r="D1868" s="98"/>
      <c r="E1868" s="276"/>
    </row>
    <row r="1869" spans="1:5" ht="15">
      <c r="A1869" s="129"/>
      <c r="B1869" s="274"/>
      <c r="C1869" s="98"/>
      <c r="D1869" s="98"/>
      <c r="E1869" s="276"/>
    </row>
    <row r="1870" spans="1:5" ht="15">
      <c r="A1870" s="129"/>
      <c r="B1870" s="274"/>
      <c r="C1870" s="98"/>
      <c r="D1870" s="98"/>
      <c r="E1870" s="276"/>
    </row>
    <row r="1871" spans="1:5" ht="15">
      <c r="A1871" s="129"/>
      <c r="B1871" s="274"/>
      <c r="C1871" s="98"/>
      <c r="D1871" s="98"/>
      <c r="E1871" s="276"/>
    </row>
    <row r="1872" spans="1:5" ht="15">
      <c r="A1872" s="129"/>
      <c r="B1872" s="274"/>
      <c r="C1872" s="98"/>
      <c r="D1872" s="98"/>
      <c r="E1872" s="276"/>
    </row>
    <row r="1873" spans="1:5" ht="15">
      <c r="A1873" s="129"/>
      <c r="B1873" s="274"/>
      <c r="C1873" s="98"/>
      <c r="D1873" s="98"/>
      <c r="E1873" s="276"/>
    </row>
    <row r="1874" spans="1:5" ht="15">
      <c r="A1874" s="129"/>
      <c r="B1874" s="274"/>
      <c r="C1874" s="98"/>
      <c r="D1874" s="98"/>
      <c r="E1874" s="276"/>
    </row>
    <row r="1875" spans="1:5" ht="15">
      <c r="A1875" s="129"/>
      <c r="B1875" s="274"/>
      <c r="C1875" s="98"/>
      <c r="D1875" s="98"/>
      <c r="E1875" s="276"/>
    </row>
    <row r="1876" spans="1:5" ht="15">
      <c r="A1876" s="129"/>
      <c r="B1876" s="274"/>
      <c r="C1876" s="98"/>
      <c r="D1876" s="98"/>
      <c r="E1876" s="276"/>
    </row>
    <row r="1877" spans="1:5" ht="15">
      <c r="A1877" s="129"/>
      <c r="B1877" s="274"/>
      <c r="C1877" s="98"/>
      <c r="D1877" s="98"/>
      <c r="E1877" s="276"/>
    </row>
    <row r="1878" spans="1:5" ht="15">
      <c r="A1878" s="129"/>
      <c r="B1878" s="274"/>
      <c r="C1878" s="98"/>
      <c r="D1878" s="98"/>
      <c r="E1878" s="276"/>
    </row>
    <row r="1879" spans="1:5" ht="15">
      <c r="A1879" s="129"/>
      <c r="B1879" s="274"/>
      <c r="C1879" s="98"/>
      <c r="D1879" s="98"/>
      <c r="E1879" s="276"/>
    </row>
    <row r="1880" spans="1:5" ht="15">
      <c r="A1880" s="129"/>
      <c r="B1880" s="274"/>
      <c r="C1880" s="98"/>
      <c r="D1880" s="98"/>
      <c r="E1880" s="276"/>
    </row>
    <row r="1881" spans="1:5" ht="15">
      <c r="A1881" s="129"/>
      <c r="B1881" s="274"/>
      <c r="C1881" s="98"/>
      <c r="D1881" s="98"/>
      <c r="E1881" s="276"/>
    </row>
    <row r="1882" spans="1:5" ht="15">
      <c r="A1882" s="129"/>
      <c r="B1882" s="274"/>
      <c r="C1882" s="98"/>
      <c r="D1882" s="98"/>
      <c r="E1882" s="276"/>
    </row>
    <row r="1883" spans="1:5" ht="15">
      <c r="A1883" s="129"/>
      <c r="B1883" s="274"/>
      <c r="C1883" s="98"/>
      <c r="D1883" s="98"/>
      <c r="E1883" s="276"/>
    </row>
    <row r="1884" spans="1:5" ht="15">
      <c r="A1884" s="129"/>
      <c r="B1884" s="274"/>
      <c r="C1884" s="98"/>
      <c r="D1884" s="98"/>
      <c r="E1884" s="276"/>
    </row>
    <row r="1885" spans="1:5" ht="15">
      <c r="A1885" s="129"/>
      <c r="B1885" s="274"/>
      <c r="C1885" s="98"/>
      <c r="D1885" s="98"/>
      <c r="E1885" s="276"/>
    </row>
    <row r="1886" spans="1:5" ht="15">
      <c r="A1886" s="129"/>
      <c r="B1886" s="274"/>
      <c r="C1886" s="98"/>
      <c r="D1886" s="98"/>
      <c r="E1886" s="276"/>
    </row>
    <row r="1887" spans="1:5" ht="15">
      <c r="A1887" s="129"/>
      <c r="B1887" s="274"/>
      <c r="C1887" s="98"/>
      <c r="D1887" s="98"/>
      <c r="E1887" s="276"/>
    </row>
    <row r="1888" spans="1:5" ht="15">
      <c r="A1888" s="129"/>
      <c r="B1888" s="274"/>
      <c r="C1888" s="98"/>
      <c r="D1888" s="98"/>
      <c r="E1888" s="276"/>
    </row>
    <row r="1889" spans="1:5" ht="15">
      <c r="A1889" s="129"/>
      <c r="B1889" s="274"/>
      <c r="C1889" s="98"/>
      <c r="D1889" s="98"/>
      <c r="E1889" s="276"/>
    </row>
    <row r="1890" spans="1:5" ht="15">
      <c r="A1890" s="129"/>
      <c r="B1890" s="274"/>
      <c r="C1890" s="98"/>
      <c r="D1890" s="98"/>
      <c r="E1890" s="276"/>
    </row>
    <row r="1891" spans="1:5" ht="15">
      <c r="A1891" s="129"/>
      <c r="B1891" s="274"/>
      <c r="C1891" s="98"/>
      <c r="D1891" s="98"/>
      <c r="E1891" s="276"/>
    </row>
    <row r="1892" spans="1:5" ht="15">
      <c r="A1892" s="129"/>
      <c r="B1892" s="274"/>
      <c r="C1892" s="98"/>
      <c r="D1892" s="98"/>
      <c r="E1892" s="276"/>
    </row>
    <row r="1893" spans="1:5" ht="15">
      <c r="A1893" s="129"/>
      <c r="B1893" s="274"/>
      <c r="C1893" s="98"/>
      <c r="D1893" s="98"/>
      <c r="E1893" s="276"/>
    </row>
    <row r="1894" spans="1:5" ht="15">
      <c r="A1894" s="129"/>
      <c r="B1894" s="274"/>
      <c r="C1894" s="98"/>
      <c r="D1894" s="98"/>
      <c r="E1894" s="276"/>
    </row>
    <row r="1895" spans="1:5" ht="15">
      <c r="A1895" s="129"/>
      <c r="B1895" s="274"/>
      <c r="C1895" s="98"/>
      <c r="D1895" s="98"/>
      <c r="E1895" s="276"/>
    </row>
    <row r="1896" spans="1:5" ht="15">
      <c r="A1896" s="129"/>
      <c r="B1896" s="274"/>
      <c r="C1896" s="98"/>
      <c r="D1896" s="98"/>
      <c r="E1896" s="276"/>
    </row>
    <row r="1897" spans="1:5" ht="15">
      <c r="A1897" s="129"/>
      <c r="B1897" s="274"/>
      <c r="C1897" s="98"/>
      <c r="D1897" s="98"/>
      <c r="E1897" s="276"/>
    </row>
    <row r="1898" spans="1:5" ht="15">
      <c r="A1898" s="129"/>
      <c r="B1898" s="274"/>
      <c r="C1898" s="98"/>
      <c r="D1898" s="98"/>
      <c r="E1898" s="276"/>
    </row>
    <row r="1899" spans="1:5" ht="15">
      <c r="A1899" s="129"/>
      <c r="B1899" s="274"/>
      <c r="C1899" s="98"/>
      <c r="D1899" s="98"/>
      <c r="E1899" s="276"/>
    </row>
    <row r="1900" spans="1:5" ht="15">
      <c r="A1900" s="129"/>
      <c r="B1900" s="274"/>
      <c r="C1900" s="98"/>
      <c r="D1900" s="98"/>
      <c r="E1900" s="276"/>
    </row>
    <row r="1901" spans="1:5" ht="15">
      <c r="A1901" s="129"/>
      <c r="B1901" s="274"/>
      <c r="C1901" s="98"/>
      <c r="D1901" s="98"/>
      <c r="E1901" s="276"/>
    </row>
    <row r="1902" spans="1:5" ht="15">
      <c r="A1902" s="129"/>
      <c r="B1902" s="274"/>
      <c r="C1902" s="98"/>
      <c r="D1902" s="98"/>
      <c r="E1902" s="276"/>
    </row>
    <row r="1903" spans="1:5" ht="15">
      <c r="A1903" s="129"/>
      <c r="B1903" s="274"/>
      <c r="C1903" s="98"/>
      <c r="D1903" s="98"/>
      <c r="E1903" s="276"/>
    </row>
    <row r="1904" spans="1:5" ht="15">
      <c r="A1904" s="129"/>
      <c r="B1904" s="274"/>
      <c r="C1904" s="98"/>
      <c r="D1904" s="98"/>
      <c r="E1904" s="276"/>
    </row>
    <row r="1905" spans="1:5" ht="15">
      <c r="A1905" s="129"/>
      <c r="B1905" s="274"/>
      <c r="C1905" s="98"/>
      <c r="D1905" s="98"/>
      <c r="E1905" s="276"/>
    </row>
    <row r="1906" spans="1:5" ht="15">
      <c r="A1906" s="129"/>
      <c r="B1906" s="274"/>
      <c r="C1906" s="98"/>
      <c r="D1906" s="98"/>
      <c r="E1906" s="276"/>
    </row>
    <row r="1907" spans="1:5" ht="15">
      <c r="A1907" s="129"/>
      <c r="B1907" s="274"/>
      <c r="C1907" s="98"/>
      <c r="D1907" s="98"/>
      <c r="E1907" s="276"/>
    </row>
    <row r="1908" spans="1:5" ht="15">
      <c r="A1908" s="129"/>
      <c r="B1908" s="274"/>
      <c r="C1908" s="98"/>
      <c r="D1908" s="98"/>
      <c r="E1908" s="276"/>
    </row>
    <row r="1909" spans="1:5" ht="15">
      <c r="A1909" s="129"/>
      <c r="B1909" s="274"/>
      <c r="C1909" s="98"/>
      <c r="D1909" s="98"/>
      <c r="E1909" s="276"/>
    </row>
    <row r="1910" spans="1:5" ht="15">
      <c r="A1910" s="129"/>
      <c r="B1910" s="274"/>
      <c r="C1910" s="98"/>
      <c r="D1910" s="98"/>
      <c r="E1910" s="276"/>
    </row>
    <row r="1911" spans="1:5" ht="15">
      <c r="A1911" s="129"/>
      <c r="B1911" s="274"/>
      <c r="C1911" s="98"/>
      <c r="D1911" s="98"/>
      <c r="E1911" s="276"/>
    </row>
    <row r="1912" spans="1:5" ht="15">
      <c r="A1912" s="129"/>
      <c r="B1912" s="274"/>
      <c r="C1912" s="98"/>
      <c r="D1912" s="98"/>
      <c r="E1912" s="276"/>
    </row>
    <row r="1913" spans="1:5" ht="15">
      <c r="A1913" s="129"/>
      <c r="B1913" s="274"/>
      <c r="C1913" s="98"/>
      <c r="D1913" s="98"/>
      <c r="E1913" s="276"/>
    </row>
    <row r="1914" spans="1:5" ht="15">
      <c r="A1914" s="129"/>
      <c r="B1914" s="274"/>
      <c r="C1914" s="98"/>
      <c r="D1914" s="98"/>
      <c r="E1914" s="276"/>
    </row>
    <row r="1915" spans="1:5" ht="15">
      <c r="A1915" s="129"/>
      <c r="B1915" s="274"/>
      <c r="C1915" s="98"/>
      <c r="D1915" s="98"/>
      <c r="E1915" s="276"/>
    </row>
    <row r="1916" spans="1:5" ht="15">
      <c r="A1916" s="129"/>
      <c r="B1916" s="274"/>
      <c r="C1916" s="98"/>
      <c r="D1916" s="98"/>
      <c r="E1916" s="276"/>
    </row>
    <row r="1917" spans="1:5" ht="15">
      <c r="A1917" s="129"/>
      <c r="B1917" s="274"/>
      <c r="C1917" s="98"/>
      <c r="D1917" s="98"/>
      <c r="E1917" s="276"/>
    </row>
    <row r="1918" spans="1:5" ht="15">
      <c r="A1918" s="129"/>
      <c r="B1918" s="274"/>
      <c r="C1918" s="98"/>
      <c r="D1918" s="98"/>
      <c r="E1918" s="276"/>
    </row>
    <row r="1919" spans="1:5" ht="15">
      <c r="A1919" s="129"/>
      <c r="B1919" s="274"/>
      <c r="C1919" s="98"/>
      <c r="D1919" s="98"/>
      <c r="E1919" s="276"/>
    </row>
    <row r="1920" spans="1:5" ht="15">
      <c r="A1920" s="129"/>
      <c r="B1920" s="274"/>
      <c r="C1920" s="98"/>
      <c r="D1920" s="98"/>
      <c r="E1920" s="276"/>
    </row>
    <row r="1921" spans="1:5" ht="15">
      <c r="A1921" s="129"/>
      <c r="B1921" s="274"/>
      <c r="C1921" s="98"/>
      <c r="D1921" s="98"/>
      <c r="E1921" s="276"/>
    </row>
    <row r="1922" spans="1:5" ht="15">
      <c r="A1922" s="129"/>
      <c r="B1922" s="274"/>
      <c r="C1922" s="98"/>
      <c r="D1922" s="98"/>
      <c r="E1922" s="276"/>
    </row>
    <row r="1923" spans="1:5" ht="15">
      <c r="A1923" s="129"/>
      <c r="B1923" s="274"/>
      <c r="C1923" s="98"/>
      <c r="D1923" s="98"/>
      <c r="E1923" s="276"/>
    </row>
    <row r="1924" spans="1:5" ht="15">
      <c r="A1924" s="129"/>
      <c r="B1924" s="274"/>
      <c r="C1924" s="98"/>
      <c r="D1924" s="98"/>
      <c r="E1924" s="276"/>
    </row>
    <row r="1925" spans="1:5" ht="15">
      <c r="A1925" s="129"/>
      <c r="B1925" s="274"/>
      <c r="C1925" s="98"/>
      <c r="D1925" s="98"/>
      <c r="E1925" s="276"/>
    </row>
    <row r="1926" spans="1:5" ht="15">
      <c r="A1926" s="129"/>
      <c r="B1926" s="274"/>
      <c r="C1926" s="98"/>
      <c r="D1926" s="98"/>
      <c r="E1926" s="276"/>
    </row>
    <row r="1927" spans="1:5" ht="15">
      <c r="A1927" s="129"/>
      <c r="B1927" s="274"/>
      <c r="C1927" s="98"/>
      <c r="D1927" s="98"/>
      <c r="E1927" s="276"/>
    </row>
    <row r="1928" spans="1:5" ht="15">
      <c r="A1928" s="129"/>
      <c r="B1928" s="274"/>
      <c r="C1928" s="98"/>
      <c r="D1928" s="98"/>
      <c r="E1928" s="276"/>
    </row>
    <row r="1929" spans="1:5" ht="15">
      <c r="A1929" s="129"/>
      <c r="B1929" s="274"/>
      <c r="C1929" s="98"/>
      <c r="D1929" s="98"/>
      <c r="E1929" s="276"/>
    </row>
    <row r="1930" spans="1:5" ht="15">
      <c r="A1930" s="129"/>
      <c r="B1930" s="274"/>
      <c r="C1930" s="98"/>
      <c r="D1930" s="98"/>
      <c r="E1930" s="276"/>
    </row>
    <row r="1931" spans="1:5" ht="15">
      <c r="A1931" s="129"/>
      <c r="B1931" s="274"/>
      <c r="C1931" s="98"/>
      <c r="D1931" s="98"/>
      <c r="E1931" s="276"/>
    </row>
    <row r="1932" spans="1:5" ht="15">
      <c r="A1932" s="129"/>
      <c r="B1932" s="274"/>
      <c r="C1932" s="98"/>
      <c r="D1932" s="98"/>
      <c r="E1932" s="276"/>
    </row>
    <row r="1933" spans="1:5" ht="15">
      <c r="A1933" s="129"/>
      <c r="B1933" s="274"/>
      <c r="C1933" s="98"/>
      <c r="D1933" s="98"/>
      <c r="E1933" s="276"/>
    </row>
    <row r="1934" spans="1:5" ht="15">
      <c r="A1934" s="129"/>
      <c r="B1934" s="274"/>
      <c r="C1934" s="98"/>
      <c r="D1934" s="98"/>
      <c r="E1934" s="276"/>
    </row>
    <row r="1935" spans="1:5" ht="15">
      <c r="A1935" s="129"/>
      <c r="B1935" s="274"/>
      <c r="C1935" s="98"/>
      <c r="D1935" s="98"/>
      <c r="E1935" s="276"/>
    </row>
    <row r="1936" spans="1:5" ht="15">
      <c r="A1936" s="129"/>
      <c r="B1936" s="274"/>
      <c r="C1936" s="98"/>
      <c r="D1936" s="98"/>
      <c r="E1936" s="276"/>
    </row>
    <row r="1937" spans="1:5" ht="15">
      <c r="A1937" s="129"/>
      <c r="B1937" s="274"/>
      <c r="C1937" s="98"/>
      <c r="D1937" s="98"/>
      <c r="E1937" s="276"/>
    </row>
    <row r="1938" spans="1:5" ht="15">
      <c r="A1938" s="129"/>
      <c r="B1938" s="274"/>
      <c r="C1938" s="98"/>
      <c r="D1938" s="98"/>
      <c r="E1938" s="276"/>
    </row>
    <row r="1939" spans="1:5" ht="15">
      <c r="A1939" s="129"/>
      <c r="B1939" s="274"/>
      <c r="C1939" s="98"/>
      <c r="D1939" s="98"/>
      <c r="E1939" s="276"/>
    </row>
    <row r="1940" spans="1:5" ht="15">
      <c r="A1940" s="129"/>
      <c r="B1940" s="274"/>
      <c r="C1940" s="98"/>
      <c r="D1940" s="98"/>
      <c r="E1940" s="276"/>
    </row>
    <row r="1941" spans="1:5" ht="15">
      <c r="A1941" s="129"/>
      <c r="B1941" s="274"/>
      <c r="C1941" s="98"/>
      <c r="D1941" s="98"/>
      <c r="E1941" s="276"/>
    </row>
    <row r="1942" spans="1:5" ht="15">
      <c r="A1942" s="129"/>
      <c r="B1942" s="274"/>
      <c r="C1942" s="98"/>
      <c r="D1942" s="98"/>
      <c r="E1942" s="276"/>
    </row>
    <row r="1943" spans="1:5" ht="15">
      <c r="A1943" s="129"/>
      <c r="B1943" s="274"/>
      <c r="C1943" s="98"/>
      <c r="D1943" s="98"/>
      <c r="E1943" s="276"/>
    </row>
    <row r="1944" spans="1:5" ht="15">
      <c r="A1944" s="129"/>
      <c r="B1944" s="274"/>
      <c r="C1944" s="98"/>
      <c r="D1944" s="98"/>
      <c r="E1944" s="276"/>
    </row>
    <row r="1945" spans="1:5" ht="15">
      <c r="A1945" s="129"/>
      <c r="B1945" s="274"/>
      <c r="C1945" s="98"/>
      <c r="D1945" s="98"/>
      <c r="E1945" s="276"/>
    </row>
    <row r="1946" spans="1:5" ht="15">
      <c r="A1946" s="129"/>
      <c r="B1946" s="274"/>
      <c r="C1946" s="98"/>
      <c r="D1946" s="98"/>
      <c r="E1946" s="276"/>
    </row>
    <row r="1947" spans="1:5" ht="15">
      <c r="A1947" s="129"/>
      <c r="B1947" s="274"/>
      <c r="C1947" s="98"/>
      <c r="D1947" s="98"/>
      <c r="E1947" s="276"/>
    </row>
    <row r="1948" spans="1:5" ht="15">
      <c r="A1948" s="129"/>
      <c r="B1948" s="274"/>
      <c r="C1948" s="98"/>
      <c r="D1948" s="98"/>
      <c r="E1948" s="276"/>
    </row>
    <row r="1949" spans="1:5" ht="15">
      <c r="A1949" s="129"/>
      <c r="B1949" s="274"/>
      <c r="C1949" s="98"/>
      <c r="D1949" s="98"/>
      <c r="E1949" s="276"/>
    </row>
    <row r="1950" spans="1:5" ht="15">
      <c r="A1950" s="129"/>
      <c r="B1950" s="274"/>
      <c r="C1950" s="98"/>
      <c r="D1950" s="98"/>
      <c r="E1950" s="276"/>
    </row>
    <row r="1951" spans="1:5" ht="15">
      <c r="A1951" s="129"/>
      <c r="B1951" s="274"/>
      <c r="C1951" s="98"/>
      <c r="D1951" s="98"/>
      <c r="E1951" s="276"/>
    </row>
    <row r="1952" spans="1:5" ht="15">
      <c r="A1952" s="129"/>
      <c r="B1952" s="274"/>
      <c r="C1952" s="98"/>
      <c r="D1952" s="98"/>
      <c r="E1952" s="276"/>
    </row>
    <row r="1953" spans="1:5" ht="15">
      <c r="A1953" s="129"/>
      <c r="B1953" s="274"/>
      <c r="C1953" s="98"/>
      <c r="D1953" s="98"/>
      <c r="E1953" s="276"/>
    </row>
    <row r="1954" spans="1:5" ht="15">
      <c r="A1954" s="129"/>
      <c r="B1954" s="274"/>
      <c r="C1954" s="98"/>
      <c r="D1954" s="98"/>
      <c r="E1954" s="276"/>
    </row>
    <row r="1955" spans="1:5" ht="15">
      <c r="A1955" s="129"/>
      <c r="B1955" s="274"/>
      <c r="C1955" s="98"/>
      <c r="D1955" s="98"/>
      <c r="E1955" s="276"/>
    </row>
    <row r="1956" spans="1:5" ht="15">
      <c r="A1956" s="129"/>
      <c r="B1956" s="274"/>
      <c r="C1956" s="98"/>
      <c r="D1956" s="98"/>
      <c r="E1956" s="276"/>
    </row>
    <row r="1957" spans="1:5" ht="15">
      <c r="A1957" s="129"/>
      <c r="B1957" s="274"/>
      <c r="C1957" s="98"/>
      <c r="D1957" s="98"/>
      <c r="E1957" s="276"/>
    </row>
    <row r="1958" spans="1:5" ht="15">
      <c r="A1958" s="129"/>
      <c r="B1958" s="274"/>
      <c r="C1958" s="98"/>
      <c r="D1958" s="98"/>
      <c r="E1958" s="276"/>
    </row>
    <row r="1959" spans="1:5" ht="15">
      <c r="A1959" s="129"/>
      <c r="B1959" s="274"/>
      <c r="C1959" s="98"/>
      <c r="D1959" s="98"/>
      <c r="E1959" s="276"/>
    </row>
    <row r="1960" spans="1:5" ht="15">
      <c r="A1960" s="129"/>
      <c r="B1960" s="274"/>
      <c r="C1960" s="98"/>
      <c r="D1960" s="98"/>
      <c r="E1960" s="276"/>
    </row>
    <row r="1961" spans="1:5" ht="15">
      <c r="A1961" s="129"/>
      <c r="B1961" s="274"/>
      <c r="C1961" s="98"/>
      <c r="D1961" s="98"/>
      <c r="E1961" s="276"/>
    </row>
    <row r="1962" spans="1:5" ht="15">
      <c r="A1962" s="129"/>
      <c r="B1962" s="274"/>
      <c r="C1962" s="98"/>
      <c r="D1962" s="98"/>
      <c r="E1962" s="276"/>
    </row>
    <row r="1963" spans="1:5" ht="15">
      <c r="A1963" s="129"/>
      <c r="B1963" s="274"/>
      <c r="C1963" s="98"/>
      <c r="D1963" s="98"/>
      <c r="E1963" s="276"/>
    </row>
    <row r="1964" spans="1:5" ht="15">
      <c r="A1964" s="129"/>
      <c r="B1964" s="274"/>
      <c r="C1964" s="98"/>
      <c r="D1964" s="98"/>
      <c r="E1964" s="276"/>
    </row>
    <row r="1965" spans="1:5" ht="15">
      <c r="A1965" s="129"/>
      <c r="B1965" s="274"/>
      <c r="C1965" s="98"/>
      <c r="D1965" s="98"/>
      <c r="E1965" s="276"/>
    </row>
    <row r="1966" spans="1:5" ht="15">
      <c r="A1966" s="129"/>
      <c r="B1966" s="274"/>
      <c r="C1966" s="98"/>
      <c r="D1966" s="98"/>
      <c r="E1966" s="276"/>
    </row>
    <row r="1967" spans="1:5" ht="15">
      <c r="A1967" s="129"/>
      <c r="B1967" s="274"/>
      <c r="C1967" s="98"/>
      <c r="D1967" s="98"/>
      <c r="E1967" s="276"/>
    </row>
    <row r="1968" spans="1:5" ht="15">
      <c r="A1968" s="129"/>
      <c r="B1968" s="274"/>
      <c r="C1968" s="98"/>
      <c r="D1968" s="98"/>
      <c r="E1968" s="276"/>
    </row>
    <row r="1969" spans="1:5" ht="15">
      <c r="A1969" s="129"/>
      <c r="B1969" s="274"/>
      <c r="C1969" s="98"/>
      <c r="D1969" s="98"/>
      <c r="E1969" s="276"/>
    </row>
    <row r="1970" spans="1:5" ht="15">
      <c r="A1970" s="129"/>
      <c r="B1970" s="274"/>
      <c r="C1970" s="98"/>
      <c r="D1970" s="98"/>
      <c r="E1970" s="276"/>
    </row>
    <row r="1971" spans="1:5" ht="15">
      <c r="A1971" s="129"/>
      <c r="B1971" s="274"/>
      <c r="C1971" s="98"/>
      <c r="D1971" s="98"/>
      <c r="E1971" s="276"/>
    </row>
    <row r="1972" spans="1:5" ht="15">
      <c r="A1972" s="129"/>
      <c r="B1972" s="274"/>
      <c r="C1972" s="98"/>
      <c r="D1972" s="98"/>
      <c r="E1972" s="276"/>
    </row>
    <row r="1973" spans="1:5" ht="15">
      <c r="A1973" s="129"/>
      <c r="B1973" s="274"/>
      <c r="C1973" s="98"/>
      <c r="D1973" s="98"/>
      <c r="E1973" s="276"/>
    </row>
    <row r="1974" spans="1:5" ht="15">
      <c r="A1974" s="129"/>
      <c r="B1974" s="274"/>
      <c r="C1974" s="98"/>
      <c r="D1974" s="98"/>
      <c r="E1974" s="276"/>
    </row>
    <row r="1975" spans="1:5" ht="15">
      <c r="A1975" s="129"/>
      <c r="B1975" s="274"/>
      <c r="C1975" s="98"/>
      <c r="D1975" s="98"/>
      <c r="E1975" s="276"/>
    </row>
    <row r="1976" spans="1:5" ht="15">
      <c r="A1976" s="129"/>
      <c r="B1976" s="274"/>
      <c r="C1976" s="98"/>
      <c r="D1976" s="98"/>
      <c r="E1976" s="276"/>
    </row>
    <row r="1977" spans="1:5" ht="15">
      <c r="A1977" s="129"/>
      <c r="B1977" s="274"/>
      <c r="C1977" s="98"/>
      <c r="D1977" s="98"/>
      <c r="E1977" s="276"/>
    </row>
    <row r="1978" spans="1:5" ht="15">
      <c r="A1978" s="129"/>
      <c r="B1978" s="274"/>
      <c r="C1978" s="98"/>
      <c r="D1978" s="98"/>
      <c r="E1978" s="276"/>
    </row>
    <row r="1979" spans="1:5" ht="15">
      <c r="A1979" s="129"/>
      <c r="B1979" s="274"/>
      <c r="C1979" s="98"/>
      <c r="D1979" s="98"/>
      <c r="E1979" s="276"/>
    </row>
    <row r="1980" spans="1:5" ht="15">
      <c r="A1980" s="129"/>
      <c r="B1980" s="274"/>
      <c r="C1980" s="98"/>
      <c r="D1980" s="98"/>
      <c r="E1980" s="276"/>
    </row>
    <row r="1981" spans="1:5" ht="15">
      <c r="A1981" s="129"/>
      <c r="B1981" s="274"/>
      <c r="C1981" s="98"/>
      <c r="D1981" s="98"/>
      <c r="E1981" s="276"/>
    </row>
    <row r="1982" spans="1:5" ht="15">
      <c r="A1982" s="129"/>
      <c r="B1982" s="274"/>
      <c r="C1982" s="98"/>
      <c r="D1982" s="98"/>
      <c r="E1982" s="276"/>
    </row>
    <row r="1983" spans="1:5" ht="15">
      <c r="A1983" s="129"/>
      <c r="B1983" s="274"/>
      <c r="C1983" s="98"/>
      <c r="D1983" s="98"/>
      <c r="E1983" s="276"/>
    </row>
    <row r="1984" spans="1:5" ht="15">
      <c r="A1984" s="129"/>
      <c r="B1984" s="274"/>
      <c r="C1984" s="98"/>
      <c r="D1984" s="98"/>
      <c r="E1984" s="276"/>
    </row>
    <row r="1985" spans="1:5" ht="15">
      <c r="A1985" s="129"/>
      <c r="B1985" s="274"/>
      <c r="C1985" s="98"/>
      <c r="D1985" s="98"/>
      <c r="E1985" s="276"/>
    </row>
    <row r="1986" spans="1:5" ht="15">
      <c r="A1986" s="129"/>
      <c r="B1986" s="274"/>
      <c r="C1986" s="98"/>
      <c r="D1986" s="98"/>
      <c r="E1986" s="276"/>
    </row>
    <row r="1987" spans="1:5" ht="15">
      <c r="A1987" s="129"/>
      <c r="B1987" s="274"/>
      <c r="C1987" s="98"/>
      <c r="D1987" s="98"/>
      <c r="E1987" s="276"/>
    </row>
    <row r="1988" spans="1:5" ht="15">
      <c r="A1988" s="129"/>
      <c r="B1988" s="274"/>
      <c r="C1988" s="98"/>
      <c r="D1988" s="98"/>
      <c r="E1988" s="276"/>
    </row>
    <row r="1989" spans="1:5" ht="15">
      <c r="A1989" s="129"/>
      <c r="B1989" s="274"/>
      <c r="C1989" s="98"/>
      <c r="D1989" s="98"/>
      <c r="E1989" s="276"/>
    </row>
    <row r="1990" spans="1:5" ht="15">
      <c r="A1990" s="129"/>
      <c r="B1990" s="274"/>
      <c r="C1990" s="98"/>
      <c r="D1990" s="98"/>
      <c r="E1990" s="276"/>
    </row>
    <row r="1991" spans="1:5" ht="15">
      <c r="A1991" s="129"/>
      <c r="B1991" s="274"/>
      <c r="C1991" s="98"/>
      <c r="D1991" s="98"/>
      <c r="E1991" s="276"/>
    </row>
    <row r="1992" spans="1:5" ht="15">
      <c r="A1992" s="129"/>
      <c r="B1992" s="274"/>
      <c r="C1992" s="98"/>
      <c r="D1992" s="98"/>
      <c r="E1992" s="276"/>
    </row>
    <row r="1993" spans="1:5" ht="15">
      <c r="A1993" s="129"/>
      <c r="B1993" s="274"/>
      <c r="C1993" s="98"/>
      <c r="D1993" s="98"/>
      <c r="E1993" s="276"/>
    </row>
    <row r="1994" spans="1:5" ht="15">
      <c r="A1994" s="129"/>
      <c r="B1994" s="274"/>
      <c r="C1994" s="98"/>
      <c r="D1994" s="98"/>
      <c r="E1994" s="276"/>
    </row>
    <row r="1995" spans="1:5" ht="15">
      <c r="A1995" s="129"/>
      <c r="B1995" s="274"/>
      <c r="C1995" s="98"/>
      <c r="D1995" s="98"/>
      <c r="E1995" s="276"/>
    </row>
    <row r="1996" spans="1:5" ht="15">
      <c r="A1996" s="129"/>
      <c r="B1996" s="274"/>
      <c r="C1996" s="98"/>
      <c r="D1996" s="98"/>
      <c r="E1996" s="276"/>
    </row>
    <row r="1997" spans="1:5" ht="15">
      <c r="A1997" s="129"/>
      <c r="B1997" s="274"/>
      <c r="C1997" s="98"/>
      <c r="D1997" s="98"/>
      <c r="E1997" s="276"/>
    </row>
    <row r="1998" spans="1:5" ht="15">
      <c r="A1998" s="129"/>
      <c r="B1998" s="274"/>
      <c r="C1998" s="98"/>
      <c r="D1998" s="98"/>
      <c r="E1998" s="276"/>
    </row>
    <row r="1999" spans="1:5" ht="15">
      <c r="A1999" s="129"/>
      <c r="B1999" s="274"/>
      <c r="C1999" s="98"/>
      <c r="D1999" s="98"/>
      <c r="E1999" s="276"/>
    </row>
    <row r="2000" spans="1:5" ht="15">
      <c r="A2000" s="129"/>
      <c r="B2000" s="274"/>
      <c r="C2000" s="98"/>
      <c r="D2000" s="98"/>
      <c r="E2000" s="276"/>
    </row>
    <row r="2001" spans="1:5" ht="15">
      <c r="A2001" s="129"/>
      <c r="B2001" s="274"/>
      <c r="C2001" s="98"/>
      <c r="D2001" s="98"/>
      <c r="E2001" s="276"/>
    </row>
    <row r="2002" spans="1:5" ht="15">
      <c r="A2002" s="129"/>
      <c r="B2002" s="274"/>
      <c r="C2002" s="98"/>
      <c r="D2002" s="98"/>
      <c r="E2002" s="276"/>
    </row>
    <row r="2003" spans="1:5" ht="15">
      <c r="A2003" s="129"/>
      <c r="B2003" s="274"/>
      <c r="C2003" s="98"/>
      <c r="D2003" s="98"/>
      <c r="E2003" s="276"/>
    </row>
    <row r="2004" spans="1:5" ht="15">
      <c r="A2004" s="129"/>
      <c r="B2004" s="274"/>
      <c r="C2004" s="98"/>
      <c r="D2004" s="98"/>
      <c r="E2004" s="276"/>
    </row>
    <row r="2005" spans="1:5" ht="15">
      <c r="A2005" s="129"/>
      <c r="B2005" s="274"/>
      <c r="C2005" s="98"/>
      <c r="D2005" s="98"/>
      <c r="E2005" s="276"/>
    </row>
    <row r="2006" spans="1:5" ht="13.35" customHeight="1" thickBot="1">
      <c r="A2006" s="130"/>
      <c r="B2006" s="390" t="str">
        <f ca="1">OFFSET(L!$C$1,MATCH("General"&amp;"Cpy",L!$A:$A,0)-1,SL,,)</f>
        <v>© 2024 Responsible Minerals Initiative. All rights reserved.</v>
      </c>
      <c r="C2006" s="390"/>
      <c r="D2006" s="390"/>
      <c r="E2006" s="279"/>
    </row>
    <row r="2007" spans="1:5" ht="13.2"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100" type="noConversion"/>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1640625" defaultRowHeight="12.6"/>
  <cols>
    <col min="1" max="1" width="9.1796875" style="189" bestFit="1" customWidth="1"/>
    <col min="2" max="2" width="42.81640625" style="189" customWidth="1"/>
    <col min="3" max="3" width="63.81640625" style="189" customWidth="1"/>
    <col min="4" max="4" width="25.6328125" style="189" customWidth="1"/>
    <col min="5" max="5" width="12.6328125" style="189" customWidth="1"/>
    <col min="6" max="6" width="12.6328125" style="190" customWidth="1"/>
    <col min="7" max="7" width="15.36328125" style="189" customWidth="1"/>
    <col min="8" max="8" width="23.81640625" style="189" customWidth="1"/>
    <col min="9" max="9" width="28.1796875" style="189" customWidth="1"/>
    <col min="10" max="10" width="48.26953125" style="189" hidden="1" customWidth="1"/>
    <col min="11" max="11" width="49.7265625" style="189" hidden="1" customWidth="1"/>
    <col min="12" max="16384" width="8.81640625" style="189"/>
  </cols>
  <sheetData>
    <row r="1" spans="1:11" ht="168.6" customHeight="1">
      <c r="A1" s="391"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1"/>
      <c r="C1" s="391"/>
      <c r="D1" s="391"/>
      <c r="E1" s="391"/>
      <c r="F1" s="391"/>
      <c r="G1" s="391"/>
    </row>
    <row r="2" spans="1:11">
      <c r="A2" s="392"/>
      <c r="B2" s="392"/>
      <c r="C2" s="392"/>
      <c r="D2" s="392"/>
      <c r="E2" s="392"/>
      <c r="F2" s="392"/>
      <c r="G2" s="392"/>
      <c r="H2" s="392"/>
      <c r="I2" s="392"/>
    </row>
    <row r="3" spans="1:11">
      <c r="A3" s="392"/>
      <c r="B3" s="392"/>
      <c r="C3" s="392"/>
      <c r="D3" s="392"/>
      <c r="E3" s="392"/>
      <c r="F3" s="392"/>
      <c r="G3" s="392"/>
      <c r="H3" s="392"/>
      <c r="I3" s="392"/>
    </row>
    <row r="4" spans="1:11" s="192" customFormat="1" ht="50.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100" type="noConversion"/>
  <conditionalFormatting sqref="J5:J664">
    <cfRule type="cellIs" dxfId="1"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1640625" defaultRowHeight="13.8"/>
  <cols>
    <col min="1" max="1" width="14.6328125" style="155" customWidth="1"/>
    <col min="2" max="2" width="14" style="155" customWidth="1"/>
    <col min="3" max="3" width="6.1796875" style="155" customWidth="1"/>
    <col min="4" max="4" width="56.26953125" style="155" customWidth="1"/>
    <col min="5" max="5" width="53.7265625" style="233" customWidth="1"/>
    <col min="6" max="6" width="54.1796875" style="155" customWidth="1"/>
    <col min="7" max="7" width="68.26953125" style="155" customWidth="1"/>
    <col min="8" max="8" width="49.26953125" style="155" customWidth="1"/>
    <col min="9" max="9" width="51.6328125" style="155" customWidth="1"/>
    <col min="10" max="10" width="50.26953125" style="155" customWidth="1"/>
    <col min="11" max="11" width="51.81640625" customWidth="1"/>
    <col min="12" max="12" width="66.81640625" style="256" customWidth="1"/>
    <col min="13" max="13" width="46.1796875" style="109" customWidth="1"/>
    <col min="14" max="15" width="8.81640625" style="109" customWidth="1"/>
    <col min="16" max="16384" width="8.8164062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2.8">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31.2">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1.4">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7.6">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6">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41.4">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1.4">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1.4">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1.4">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69">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27.6">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82.8">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7.6">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69">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1.4">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1.4">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38.6">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13.4">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6">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41.4">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409.6">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14.2">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95.8">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21.8">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39.19999999999999">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1.4">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57.6">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96.6">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10.4">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00.8">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345">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43.6">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208.8">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86.4">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1.4">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7.6">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104.4">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69">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5.2">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56.6">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69">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82.8">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10.4">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69">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3.2">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3.2">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0.4">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31.2">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82.8">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65.6">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179.4">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39.19999999999999">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41.4">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193.2">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27.6">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289.8">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51.80000000000001">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38">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276">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96.6">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41.4">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69">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7.6">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1.4">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7.6">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7.6">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7.6">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7.6">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7.6">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7.6">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5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7.6">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7.6">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7.6">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7.6">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2.8">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76.4">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24.2">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38">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69">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24.2">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10.4">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38">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6">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20.8">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10.4">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17.39999999999998">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07">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7.6">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55.2">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7.6">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38">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96.6">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262.2">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34.6">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7.6">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38">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82.8">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193.2">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193.2">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179.4">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7.6">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7.6">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41.4">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52.2">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41.4">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7.6">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7.6">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7.6">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7.6">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27.6">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34.799999999999997">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17.399999999999999">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37.799999999999997">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37.799999999999997">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37.799999999999997">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28.8">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28.8">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37.799999999999997">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7.6">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55.2">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0.4">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25.2">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28.8">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41.4">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7.6">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34.799999999999997">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17.399999999999999">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17.399999999999999">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17.399999999999999">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17.399999999999999">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17.399999999999999">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17.399999999999999">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17.399999999999999">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17.399999999999999">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17.399999999999999">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7.6">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7.6">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7.6">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7.6">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7.6">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7.6">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7.6">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27.6">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1.4">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5.2">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27.6">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1.4">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9.6">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5.2">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7.6">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27.6">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7.6">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7.6">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27.6">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7.6">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1.4">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41.4">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27.6">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27.6">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27.6">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27.6">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27.6">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41.4">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41.4">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41.4">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41.4">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55.2">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55.2">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55.2">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55.2">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55.2">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55.2">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55.2">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55.2">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55.2">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55.2">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55.2">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55.2">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41.4">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5.2">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5.2">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5.2">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1.4">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1.4">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1.4">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1.4">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5.2">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55.2">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41.4">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82.8">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41.4">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41.4">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1.4">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41.4">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41.4">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41.4">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2.8">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7.6">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7.6">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69">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7.6">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27.6">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69">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100" type="noConversion"/>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1640625" defaultRowHeight="12.6"/>
  <cols>
    <col min="1" max="1" width="20.6328125" style="65" customWidth="1"/>
    <col min="2" max="2" width="57.1796875" style="65" customWidth="1"/>
    <col min="3" max="16384" width="8.8164062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00000000-0000-0000-0000-000000000000}"/>
    </customSheetView>
  </customSheetViews>
  <phoneticPr fontId="100" type="noConversion"/>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1640625" defaultRowHeight="12.6"/>
  <cols>
    <col min="1" max="1" width="11.1796875" customWidth="1"/>
    <col min="2" max="2" width="25.7265625" customWidth="1"/>
    <col min="3" max="3" width="11.9062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00000000-0000-0000-0000-000000000000}"/>
    </customSheetView>
  </customSheetViews>
  <phoneticPr fontId="100" type="noConversion"/>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3DEE780-EC47-41FC-861F-1BDFE6C5F8C3}">
  <ds:schemaRefs>
    <ds:schemaRef ds:uri="http://www.w3.org/XML/1998/namespace"/>
    <ds:schemaRef ds:uri="http://purl.org/dc/dcmitype/"/>
    <ds:schemaRef ds:uri="http://purl.org/dc/elements/1.1/"/>
    <ds:schemaRef ds:uri="http://schemas.microsoft.com/office/2006/documentManagement/types"/>
    <ds:schemaRef ds:uri="http://schemas.microsoft.com/office/2006/metadata/properties"/>
    <ds:schemaRef ds:uri="http://purl.org/dc/terms/"/>
    <ds:schemaRef ds:uri="6e8a5f3d-031c-4996-804e-0e28298fe1e2"/>
    <ds:schemaRef ds:uri="http://schemas.microsoft.com/office/infopath/2007/PartnerControls"/>
    <ds:schemaRef ds:uri="http://schemas.openxmlformats.org/package/2006/metadata/core-properties"/>
    <ds:schemaRef ds:uri="a54701f6-876b-4337-a24e-543e1bd311e6"/>
  </ds:schemaRefs>
</ds:datastoreItem>
</file>

<file path=customXml/itemProps3.xml><?xml version="1.0" encoding="utf-8"?>
<ds:datastoreItem xmlns:ds="http://schemas.openxmlformats.org/officeDocument/2006/customXml" ds:itemID="{71B78452-A4D6-436F-BBC5-7317890A5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워크시트</vt:lpstr>
      </vt:variant>
      <vt:variant>
        <vt:i4>11</vt:i4>
      </vt:variant>
      <vt:variant>
        <vt:lpstr>이름 지정된 범위</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이현섭(HYUNSEOP LEE)/SK스페셜티 구매1팀/SKMR</cp:lastModifiedBy>
  <cp:lastPrinted>2015-04-21T20:47:43Z</cp:lastPrinted>
  <dcterms:created xsi:type="dcterms:W3CDTF">2010-06-21T21:00:23Z</dcterms:created>
  <dcterms:modified xsi:type="dcterms:W3CDTF">2024-05-09T08:22:45Z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