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820"/>
  </bookViews>
  <sheets>
    <sheet name="线管桥架计算" sheetId="16" r:id="rId1"/>
    <sheet name="基础数据" sheetId="3" r:id="rId2"/>
    <sheet name="飞鹤" sheetId="5" r:id="rId3"/>
    <sheet name="长飞" sheetId="6" r:id="rId4"/>
    <sheet name="天诚" sheetId="8" r:id="rId5"/>
    <sheet name="RD" sheetId="19" r:id="rId6"/>
    <sheet name="QD" sheetId="20" r:id="rId7"/>
  </sheets>
  <definedNames>
    <definedName name="_xlnm._FilterDatabase" localSheetId="1" hidden="1">基础数据!$A$2:$T$191</definedName>
    <definedName name="室内光缆">RD!$A$2:$A$13</definedName>
    <definedName name="室外光缆">RD!$A$14:$A$22</definedName>
    <definedName name="网线">RD!$A$27:$A$40</definedName>
    <definedName name="电话线">RD!$A$41:$A$44</definedName>
    <definedName name="大对数电缆">RD!$A$23:$A$26</definedName>
    <definedName name="RVV信号线">RD!$A$45:$A$61</definedName>
    <definedName name="RVVP信号线">RD!$A$67:$A$86</definedName>
    <definedName name="RVS信号线">RD!$A$62:$A$66</definedName>
    <definedName name="RVSP信号线">RD!$A$87:$A$91</definedName>
    <definedName name="话筒线">RD!$A$92:$A$97</definedName>
    <definedName name="音响线">RD!$A$98:$A$104</definedName>
    <definedName name="同轴线缆">RD!$A$105:$A$111</definedName>
    <definedName name="电梯随行电缆">RD!$A$112:$A$113</definedName>
    <definedName name="RVV电源线">QD!$A$2:$A$7</definedName>
    <definedName name="BV电源线">QD!$A$8:$A$11</definedName>
    <definedName name="BVR电源线">QD!$A$12:$A$15</definedName>
    <definedName name="YJV3芯电源线">QD!$A$16:$A$22</definedName>
    <definedName name="YJV5芯电源线">QD!$A$23:$A$44</definedName>
    <definedName name="RDWJ">RD!$B$2:$B$138</definedName>
    <definedName name="RDJMJ">RD!$C$2:$C$138</definedName>
    <definedName name="RDGS">RD!$D$2:$D$138</definedName>
    <definedName name="QDGS">QD!$D$2:$D$57</definedName>
    <definedName name="QDWJ">QD!$B$2:$B$57</definedName>
    <definedName name="QDJMJ">QD!$C$2:$C$57</definedName>
    <definedName name="RDDXWJ">RD!$B$7:$B$26</definedName>
    <definedName name="RDDXGS">RD!$D$7:$D$26</definedName>
  </definedNames>
  <calcPr calcId="144525"/>
</workbook>
</file>

<file path=xl/sharedStrings.xml><?xml version="1.0" encoding="utf-8"?>
<sst xmlns="http://schemas.openxmlformats.org/spreadsheetml/2006/main" count="2840" uniqueCount="2277">
  <si>
    <t>常用线缆穿管、桥架计算</t>
  </si>
  <si>
    <t>《民用建筑电气设计标准》GB 51348-2019</t>
  </si>
  <si>
    <t>弱电线管</t>
  </si>
  <si>
    <t>26.5.7 1 单根25对及以上的大对数对绞电缆、12芯及以上光缆或单根其他弱电主干线缆，当在1根直线导管内敷设时，其管径利用率不宜大于50%；当在1根弯曲段导管内敷设时，其管径利用率不宜大于40%。</t>
  </si>
  <si>
    <t>选择管材类型</t>
  </si>
  <si>
    <t>套接紧定式钢管（JDG）</t>
  </si>
  <si>
    <t>26.5.7 2 同一根导管内敷设多根4对对绞电缆或多根4芯及以下配线光缆或多根其他弱电线缆时，其管径截面积利用率不应大于30%。</t>
  </si>
  <si>
    <t>弱电线缆</t>
  </si>
  <si>
    <t>弱电桥架</t>
  </si>
  <si>
    <t>26.5.7 3 同一根槽盒内可同时敷设多根电缆或光缆，其电缆槽盒截面积利用率不应大于50%。</t>
  </si>
  <si>
    <t>线缆总根数</t>
  </si>
  <si>
    <t>线缆总截面积</t>
  </si>
  <si>
    <t>建议管径</t>
  </si>
  <si>
    <t>线管截面积</t>
  </si>
  <si>
    <t>建议桥架规格</t>
  </si>
  <si>
    <t>桥架截面积</t>
  </si>
  <si>
    <t>光缆</t>
  </si>
  <si>
    <t>外径</t>
  </si>
  <si>
    <t>截面积</t>
  </si>
  <si>
    <t>根数</t>
  </si>
  <si>
    <t>铜缆</t>
  </si>
  <si>
    <t>信号线</t>
  </si>
  <si>
    <t>话筒线</t>
  </si>
  <si>
    <t>2芯皮线光缆</t>
  </si>
  <si>
    <t>音响线</t>
  </si>
  <si>
    <t>同轴线缆</t>
  </si>
  <si>
    <t>1/2"馈线 HCAAYZ 50-12射频同轴电缆</t>
  </si>
  <si>
    <t>电梯随行电缆</t>
  </si>
  <si>
    <t>19DX101-1 表14.2 同轴电缆规格</t>
  </si>
  <si>
    <t>19DX101-1 表6.55 0.45/0.75KV BV、BV-105、ZR-BV、NH-BV、WDZ-BYJ(F)、WDZN-BYJ(F)、WDZ-GYJS(F)、WDZN-GYJS(F)电线外径与截面积关系表</t>
  </si>
  <si>
    <t>19DX101-1 表6.61 管材规格</t>
  </si>
  <si>
    <t>常用桥架规格</t>
  </si>
  <si>
    <t>电缆型号</t>
  </si>
  <si>
    <t>最大外径
（mm）</t>
  </si>
  <si>
    <t>电缆截面积
（mm2）</t>
  </si>
  <si>
    <t>线缆型号
0.45/0.75KV</t>
  </si>
  <si>
    <t>参考外径
（mm）</t>
  </si>
  <si>
    <t>管材种类
（标注代号）</t>
  </si>
  <si>
    <t>公称口径
（mm）</t>
  </si>
  <si>
    <t>外径
（mm）</t>
  </si>
  <si>
    <t>最小公称壁厚
（mm）</t>
  </si>
  <si>
    <t>内径
（mm）</t>
  </si>
  <si>
    <t>内孔截面积
（mm2）</t>
  </si>
  <si>
    <t>电线电缆可占用内孔截面积（mm2）</t>
  </si>
  <si>
    <t>桥架规格</t>
  </si>
  <si>
    <t>宽
（mm）</t>
  </si>
  <si>
    <t>高
（mm）</t>
  </si>
  <si>
    <t>截面积（mm2）</t>
  </si>
  <si>
    <t>SYV-75-5</t>
  </si>
  <si>
    <t>BV、BV-105、ZR-BV、NH-BV、WDZ-BYJ(F)、WDZN-BYJ(F)、WDZ-GYJS(F)、WDZN-GYJS(F)</t>
  </si>
  <si>
    <t>SYV-75-7</t>
  </si>
  <si>
    <t>低压流体输送用焊接钢管
（SC）</t>
  </si>
  <si>
    <t>DN15</t>
  </si>
  <si>
    <t>50*50</t>
  </si>
  <si>
    <t>SYV-75-9</t>
  </si>
  <si>
    <t>DN20</t>
  </si>
  <si>
    <t>100*50</t>
  </si>
  <si>
    <t>SYV-75-12</t>
  </si>
  <si>
    <t>DN25</t>
  </si>
  <si>
    <t>100*100</t>
  </si>
  <si>
    <t>SYWV-75-5</t>
  </si>
  <si>
    <t>DN32</t>
  </si>
  <si>
    <t>150*100</t>
  </si>
  <si>
    <t>SYWV-75-7</t>
  </si>
  <si>
    <t>DN40</t>
  </si>
  <si>
    <t>200*100</t>
  </si>
  <si>
    <t>SYWV-75-9</t>
  </si>
  <si>
    <t>DN50</t>
  </si>
  <si>
    <t>300*100</t>
  </si>
  <si>
    <t>SYWLV-75-9</t>
  </si>
  <si>
    <t>DN65</t>
  </si>
  <si>
    <t>400*100</t>
  </si>
  <si>
    <t>SYWLV-75-12</t>
  </si>
  <si>
    <t>DN80</t>
  </si>
  <si>
    <t>300*150</t>
  </si>
  <si>
    <t>SYDLY-75-9</t>
  </si>
  <si>
    <t>DN100</t>
  </si>
  <si>
    <t>500*100</t>
  </si>
  <si>
    <t>SYDLY-75-12</t>
  </si>
  <si>
    <t>DN125</t>
  </si>
  <si>
    <t>300*200</t>
  </si>
  <si>
    <t>SYDLY-75-14</t>
  </si>
  <si>
    <t>DN150</t>
  </si>
  <si>
    <t>400*150</t>
  </si>
  <si>
    <t>19DX101-1 表14.3 HYA型电话电缆规格</t>
  </si>
  <si>
    <t>DN200</t>
  </si>
  <si>
    <t>600*100</t>
  </si>
  <si>
    <t>套接紧定式钢管
（JDG）
CECS 120:2007</t>
  </si>
  <si>
    <t>Φ16</t>
  </si>
  <si>
    <t>500*150</t>
  </si>
  <si>
    <t>HYA-5*2*0.5</t>
  </si>
  <si>
    <t>Φ20</t>
  </si>
  <si>
    <t>400*200</t>
  </si>
  <si>
    <t>HYA-10*2*0.5</t>
  </si>
  <si>
    <t>Φ25</t>
  </si>
  <si>
    <t>800*100</t>
  </si>
  <si>
    <t>HYA-15*2*0.5</t>
  </si>
  <si>
    <t>19DX101-1 表6.56 电力电缆外径与截面积关系表</t>
  </si>
  <si>
    <t>Φ32</t>
  </si>
  <si>
    <t>600*150</t>
  </si>
  <si>
    <t>HYA-20*2*0.5</t>
  </si>
  <si>
    <t>线缆型号
0.6/1KV</t>
  </si>
  <si>
    <t>Φ40</t>
  </si>
  <si>
    <t>500*200</t>
  </si>
  <si>
    <t>HYA-25*2*0.5</t>
  </si>
  <si>
    <t>YJV、YJLV、ZR-YJV、WDZ-YJ(F)E</t>
  </si>
  <si>
    <t>5*2.5</t>
  </si>
  <si>
    <t>Φ50</t>
  </si>
  <si>
    <t>1000*100</t>
  </si>
  <si>
    <t>HYA-30*2*0.5</t>
  </si>
  <si>
    <t>5*4</t>
  </si>
  <si>
    <t>聚氯乙烯硬质电线管
（PC）
GA 305-2001</t>
  </si>
  <si>
    <t>600*200</t>
  </si>
  <si>
    <t>HYA-50*2*0.5</t>
  </si>
  <si>
    <t>5*6</t>
  </si>
  <si>
    <t>800*150</t>
  </si>
  <si>
    <t>HYA-100*2*0.5</t>
  </si>
  <si>
    <t>5*10</t>
  </si>
  <si>
    <t>1000*150</t>
  </si>
  <si>
    <t>HYA-200*2*0.5</t>
  </si>
  <si>
    <t>5*18</t>
  </si>
  <si>
    <t>800*200</t>
  </si>
  <si>
    <t>HYA-300*2*0.5</t>
  </si>
  <si>
    <t>4*25+1*16</t>
  </si>
  <si>
    <t>1000*200</t>
  </si>
  <si>
    <t>HYA-400*2*0.5</t>
  </si>
  <si>
    <t>4*35+1*16</t>
  </si>
  <si>
    <t>HYA-500*2*0.5</t>
  </si>
  <si>
    <t>4*50+1*25</t>
  </si>
  <si>
    <t>聚氯乙烯半硬质电线管
（FPC）</t>
  </si>
  <si>
    <t>GB 51348-2019 《民用建筑电气设计标准》26.5.7</t>
  </si>
  <si>
    <t>19DX101-1 表14.4 HYAT型电话电缆规格</t>
  </si>
  <si>
    <t>4*70+1*35</t>
  </si>
  <si>
    <t>4*95+1*50</t>
  </si>
  <si>
    <t>HYAT-5*2*0.5</t>
  </si>
  <si>
    <t>4*120+1*70</t>
  </si>
  <si>
    <t>HYAT-10*2*0.5</t>
  </si>
  <si>
    <t>4*150+1*70</t>
  </si>
  <si>
    <t>HYAT-15*2*0.5</t>
  </si>
  <si>
    <t>4*185+1*95</t>
  </si>
  <si>
    <t>HYAT-20*2*0.5</t>
  </si>
  <si>
    <t>4*240+1*120</t>
  </si>
  <si>
    <t>19DX101-1 表14.36 聚氯乙烯（PVC-U）实壁管管材规格</t>
  </si>
  <si>
    <t>HYAT-25*2*0.5</t>
  </si>
  <si>
    <t>VV、VLV、NH-YJV、WDZN-YJ(F)E</t>
  </si>
  <si>
    <t>壁厚
（mm）</t>
  </si>
  <si>
    <t>内孔%时截面积（mm2）</t>
  </si>
  <si>
    <t>HYAT-30*2*0.5</t>
  </si>
  <si>
    <t>HYAT-50*2*0.5</t>
  </si>
  <si>
    <t>聚氯乙烯（PVC-U）</t>
  </si>
  <si>
    <t>HYAT-100*2*0.5</t>
  </si>
  <si>
    <t>HYAT-200*2*0.5</t>
  </si>
  <si>
    <t>Φ63</t>
  </si>
  <si>
    <t>HYAT-300*2*0.5</t>
  </si>
  <si>
    <t>Φ75</t>
  </si>
  <si>
    <t>HYAT-400*2*0.5</t>
  </si>
  <si>
    <t>Φ90</t>
  </si>
  <si>
    <t>HYAT-500*2*0.5</t>
  </si>
  <si>
    <t>Φ100</t>
  </si>
  <si>
    <t>GB 51348-2019 《民用建筑电气设计标准》8.3.3</t>
  </si>
  <si>
    <t>19DX101-1 表14.5 光缆规格</t>
  </si>
  <si>
    <t>Φ110</t>
  </si>
  <si>
    <t>规格</t>
  </si>
  <si>
    <t>Φ125</t>
  </si>
  <si>
    <t>2芯室内型</t>
  </si>
  <si>
    <t>Φ140</t>
  </si>
  <si>
    <t>4芯室内型</t>
  </si>
  <si>
    <t>Φ160</t>
  </si>
  <si>
    <t>6芯室内型</t>
  </si>
  <si>
    <t>注：表中的数据引自《地下通信管道用塑料管 第2部分：实壁管》YD/T 841.2-2016</t>
  </si>
  <si>
    <t>8芯室内型</t>
  </si>
  <si>
    <t>19DX101-1 表14.37 聚乙烯（PE）实壁管管材规格</t>
  </si>
  <si>
    <t>12芯室内型</t>
  </si>
  <si>
    <t>YJV22、YJLV22</t>
  </si>
  <si>
    <t>24芯室内型</t>
  </si>
  <si>
    <t>48芯室内型</t>
  </si>
  <si>
    <t>聚乙烯（PE）</t>
  </si>
  <si>
    <t>72/96芯室内型</t>
  </si>
  <si>
    <t>144芯室内型</t>
  </si>
  <si>
    <t>2~24芯室外型</t>
  </si>
  <si>
    <t>48/72芯室外型</t>
  </si>
  <si>
    <t>96芯室外型</t>
  </si>
  <si>
    <t>144芯室外型</t>
  </si>
  <si>
    <t>19DX101-1 表14.6 4对对绞电缆规格</t>
  </si>
  <si>
    <t>5类非屏蔽</t>
  </si>
  <si>
    <t>GB 51348-2019 《民用建筑电气设计标准》8.5.8</t>
  </si>
  <si>
    <t>5类屏蔽</t>
  </si>
  <si>
    <t>6类非屏蔽</t>
  </si>
  <si>
    <t>6类屏蔽</t>
  </si>
  <si>
    <t>VV22、VLV22</t>
  </si>
  <si>
    <t>-</t>
  </si>
  <si>
    <t>6A类非屏蔽</t>
  </si>
  <si>
    <t>19DX101-1 表14.38 双壁波纹管管材规格</t>
  </si>
  <si>
    <t>6A类屏蔽</t>
  </si>
  <si>
    <t>最小平均内径
（mm）</t>
  </si>
  <si>
    <t>7类屏蔽</t>
  </si>
  <si>
    <t>7A类屏蔽</t>
  </si>
  <si>
    <t>双壁波纹管</t>
  </si>
  <si>
    <t>8类屏蔽</t>
  </si>
  <si>
    <t>19DX101-1 表14.7 大对数电缆（非屏蔽）规格</t>
  </si>
  <si>
    <t>3类25对大对数</t>
  </si>
  <si>
    <t>3类50对大对数</t>
  </si>
  <si>
    <t>Φ200</t>
  </si>
  <si>
    <t>3类100对大对数</t>
  </si>
  <si>
    <t>注：表中的数据引自《地下通信管道用塑料管 第3部分：双壁波纹管》YD/T 841.3-2016</t>
  </si>
  <si>
    <t>5类25对大对数</t>
  </si>
  <si>
    <t>19DX101-1 表14.39 塑料合金复合型管管材规格</t>
  </si>
  <si>
    <t>19DX101-1 表14.8 RVVP、RVVPS型电线规格</t>
  </si>
  <si>
    <t>线缆型号</t>
  </si>
  <si>
    <t>RVVP-2*1.0</t>
  </si>
  <si>
    <t>天正电气 电力电缆</t>
  </si>
  <si>
    <t>塑料合金复合型管</t>
  </si>
  <si>
    <t>Φ62</t>
  </si>
  <si>
    <t>RVVP-3*1.0</t>
  </si>
  <si>
    <t>Φ92</t>
  </si>
  <si>
    <t>RVVP-5*1.0</t>
  </si>
  <si>
    <t>3芯电力电缆</t>
  </si>
  <si>
    <t>RVVP-7*1.0</t>
  </si>
  <si>
    <t>注：表中的数据引自《地下通信管道用塑料管 第8部分：塑料合金复合型管》YD/T 841.8-2014</t>
  </si>
  <si>
    <t>RVVP-10*1.0</t>
  </si>
  <si>
    <t>19DX101-1 表14.40 硅芯管管材规格</t>
  </si>
  <si>
    <t>RVVP-12*1.0</t>
  </si>
  <si>
    <t>RVVP-2*1.5</t>
  </si>
  <si>
    <t>RVVP-3*1.5</t>
  </si>
  <si>
    <t>硅芯管</t>
  </si>
  <si>
    <t>32/26</t>
  </si>
  <si>
    <t>RVVP-5*1.5</t>
  </si>
  <si>
    <t>34/28</t>
  </si>
  <si>
    <t>RVVP-7*1.5</t>
  </si>
  <si>
    <t>40/33</t>
  </si>
  <si>
    <t>RVVP-10*1.5</t>
  </si>
  <si>
    <t>46/38</t>
  </si>
  <si>
    <t>RVVP-12*1.5</t>
  </si>
  <si>
    <t>50/41</t>
  </si>
  <si>
    <t>RVVP-2*2.5</t>
  </si>
  <si>
    <t>63/54</t>
  </si>
  <si>
    <t>RVVP-3*2.5</t>
  </si>
  <si>
    <t>注：表中的数据引自《地下通信管道用塑料管 第4部分：硅芯管》YD/T 841.4-2016</t>
  </si>
  <si>
    <t>RVVP-5*2.5</t>
  </si>
  <si>
    <t>19DX101-1 表14.41 梅花管管材规格</t>
  </si>
  <si>
    <t>RVVP-7*2.5</t>
  </si>
  <si>
    <t>型号</t>
  </si>
  <si>
    <t>单孔内径
（mm）</t>
  </si>
  <si>
    <t>单孔截面积
（mm2）</t>
  </si>
  <si>
    <t>等效外径
（mm）</t>
  </si>
  <si>
    <t>等效截面积
（mm2）</t>
  </si>
  <si>
    <t>RVVP-10*2.5</t>
  </si>
  <si>
    <t>RVVP-12*2.5</t>
  </si>
  <si>
    <t>3+1芯电力电缆</t>
  </si>
  <si>
    <t>梅花管</t>
  </si>
  <si>
    <t>Φ25*5</t>
  </si>
  <si>
    <t>RVVP-2*4</t>
  </si>
  <si>
    <t>Φ26*5</t>
  </si>
  <si>
    <t>RVVP-3*4</t>
  </si>
  <si>
    <t>Φ28*4</t>
  </si>
  <si>
    <t>RVVPS-2*2*0.5</t>
  </si>
  <si>
    <t>Φ28*5</t>
  </si>
  <si>
    <t>RVVPS-2*2*0.75</t>
  </si>
  <si>
    <t>Φ32*4</t>
  </si>
  <si>
    <t>RVVPS-2*2*1.0</t>
  </si>
  <si>
    <t>Φ32*5</t>
  </si>
  <si>
    <t>RVVPS-2*2*1.5</t>
  </si>
  <si>
    <t>Φ32*7</t>
  </si>
  <si>
    <t>RVVPS-2*2*2.5</t>
  </si>
  <si>
    <t>注：表中的数据引自《地下通信管道用塑料管 第5部分：梅花管》YD/T 841.5-2016</t>
  </si>
  <si>
    <t>19DX101-1 表14.9 RVS、RV型电线规格</t>
  </si>
  <si>
    <t>CECS 100:1998 套接扣压式薄壁钢导管（KBG）</t>
  </si>
  <si>
    <t>RVS-2*0.5</t>
  </si>
  <si>
    <t>RVS-2*0.75</t>
  </si>
  <si>
    <t>RVS-2*1.0</t>
  </si>
  <si>
    <t>套接扣压式薄壁钢导管
（KBG）
CECS 100:1998</t>
  </si>
  <si>
    <t>RVS-2*1.5</t>
  </si>
  <si>
    <t>RVS-2*2.5</t>
  </si>
  <si>
    <t>RV-0.75</t>
  </si>
  <si>
    <t>3+2芯电力电缆</t>
  </si>
  <si>
    <t>RV-1.0</t>
  </si>
  <si>
    <t>RV-1.5</t>
  </si>
  <si>
    <r>
      <rPr>
        <sz val="10"/>
        <color theme="1"/>
        <rFont val="宋体"/>
        <charset val="134"/>
      </rPr>
      <t>注：KBG导管的壁厚不满足GB 50311-2016 《综合布线系统工程设计规范》7.5.8、GB 51348-2019 《民用建筑电气设计标准》26.5.4、26.5.5的要求，依据CECS 100:1998 《套接扣压式薄壁钢导管电线管路施工及验收规范》1.0.2 仅适用于1KV及以下无特殊规定的室内干燥场所。</t>
    </r>
    <r>
      <rPr>
        <sz val="10"/>
        <color rgb="FFFF0000"/>
        <rFont val="宋体"/>
        <charset val="134"/>
      </rPr>
      <t>（个人理解：弱电智能化工程中仅适用于室内干燥场所墙面明敷）</t>
    </r>
  </si>
  <si>
    <t>RV-2.5</t>
  </si>
  <si>
    <t>RV-4.0</t>
  </si>
  <si>
    <t>19DX101-1 表14.10 RVV型电线规格</t>
  </si>
  <si>
    <t>GB 51348-2019 《民用建筑电气设计标准》26.5.4、26.5.5</t>
  </si>
  <si>
    <t>RVV-2*1.0</t>
  </si>
  <si>
    <t>RVV-3*1.0</t>
  </si>
  <si>
    <t>RVV-5*1.0</t>
  </si>
  <si>
    <t>RVV-7*1.0</t>
  </si>
  <si>
    <t>RVV-10*1.0</t>
  </si>
  <si>
    <t>RVV-12*1.0</t>
  </si>
  <si>
    <t>RVV-2*1.5</t>
  </si>
  <si>
    <t>RVV-3*1.5</t>
  </si>
  <si>
    <t>RVV-5*1.5</t>
  </si>
  <si>
    <t>4芯电力电缆</t>
  </si>
  <si>
    <t>RVV-7*1.5</t>
  </si>
  <si>
    <t>RVV-10*1.5</t>
  </si>
  <si>
    <t>RVV-2*2.5</t>
  </si>
  <si>
    <t>RVV-3*2.5</t>
  </si>
  <si>
    <t>RVV-5*2.5</t>
  </si>
  <si>
    <t>RVV-7*2.5</t>
  </si>
  <si>
    <t>RVV-10*2.5</t>
  </si>
  <si>
    <t>RVV-2*4</t>
  </si>
  <si>
    <t>RVV-3*4</t>
  </si>
  <si>
    <t>19DX101-1 表14.11 RVSVP型电线规格</t>
  </si>
  <si>
    <t>RVSVP-1*2*1.5</t>
  </si>
  <si>
    <t>RVSVP-1*2*2.5</t>
  </si>
  <si>
    <t>RVSVP-2*2*1.5</t>
  </si>
  <si>
    <t>RVSVP-2*2*2.5</t>
  </si>
  <si>
    <t>4+1芯电力电缆</t>
  </si>
  <si>
    <t>RVSVP-4*2*1.5</t>
  </si>
  <si>
    <t>RVSVP-4*2*2.5</t>
  </si>
  <si>
    <t>RVSVP-7*2*1.5</t>
  </si>
  <si>
    <t>RVSVP-7*2*2.5</t>
  </si>
  <si>
    <t>YD/T 1019-2013 四对对绞电缆</t>
  </si>
  <si>
    <t>电缆最大外径
（mm）</t>
  </si>
  <si>
    <t>GB 50311-2016 《综合布线系统工程设计规范》7.5.8</t>
  </si>
  <si>
    <t>3类非屏蔽</t>
  </si>
  <si>
    <t>3类屏蔽</t>
  </si>
  <si>
    <t>5e类非屏蔽</t>
  </si>
  <si>
    <t>5e类屏蔽</t>
  </si>
  <si>
    <t>5芯电力电缆</t>
  </si>
  <si>
    <t>RVS 300/300V 铜芯聚氯乙烯绝缘绞型连接用软电线</t>
  </si>
  <si>
    <t>RVS-2*0.3</t>
  </si>
  <si>
    <t>RVS-2*0.4</t>
  </si>
  <si>
    <t>RVS-2*4</t>
  </si>
  <si>
    <t>RVS-2*6</t>
  </si>
  <si>
    <t>60227 IEC 52(RVV) 300/300V 轻型聚氯乙烯护套软线</t>
  </si>
  <si>
    <t>RVV-2*0.5</t>
  </si>
  <si>
    <t>RVV-2*0.75</t>
  </si>
  <si>
    <t>RVV-3*0.5</t>
  </si>
  <si>
    <t>RVV-3*0.75</t>
  </si>
  <si>
    <t>60227 IEC 53(RVV) 300/300V 轻型聚氯乙烯护套软线</t>
  </si>
  <si>
    <t>RVV-4*0.75</t>
  </si>
  <si>
    <t>RVV-4*1.0</t>
  </si>
  <si>
    <t>RVV-4*1.5</t>
  </si>
  <si>
    <t>RVV-4*2.5</t>
  </si>
  <si>
    <t>RVV-5*0.75</t>
  </si>
  <si>
    <t>RVV 300/500V 铜芯聚氯乙烯绝缘聚乙烯护套软线</t>
  </si>
  <si>
    <t>RVV-2*6</t>
  </si>
  <si>
    <t>RVV-2*10</t>
  </si>
  <si>
    <t>RVV-3*6</t>
  </si>
  <si>
    <t>RVV-3*10</t>
  </si>
  <si>
    <t>RVV-4*4</t>
  </si>
  <si>
    <t>RVV-4*6</t>
  </si>
  <si>
    <t>RVV-4*10</t>
  </si>
  <si>
    <t>RVV-5*4</t>
  </si>
  <si>
    <t>RVV-5*6</t>
  </si>
  <si>
    <t>RVV-5*10</t>
  </si>
  <si>
    <t>RVV-6*0.75</t>
  </si>
  <si>
    <t>RVV-6*1.0</t>
  </si>
  <si>
    <t>RVV-6*1.5</t>
  </si>
  <si>
    <t>RVV-6*2.5</t>
  </si>
  <si>
    <t>RVV-7*0.75</t>
  </si>
  <si>
    <t>RVV-8*0.75</t>
  </si>
  <si>
    <t>RVV-8*1.0</t>
  </si>
  <si>
    <t>RVV-8*1.5</t>
  </si>
  <si>
    <t>RVV-8*2.5</t>
  </si>
  <si>
    <t>RVV-10*0.5</t>
  </si>
  <si>
    <t>RVV-10*0.75</t>
  </si>
  <si>
    <t>RVV-12*0.5</t>
  </si>
  <si>
    <t>RVV-12*0.75</t>
  </si>
  <si>
    <t>RVV-2*16</t>
  </si>
  <si>
    <t>RVV-2*25</t>
  </si>
  <si>
    <t>RVV-2*35</t>
  </si>
  <si>
    <t>RVV-3*16</t>
  </si>
  <si>
    <t>RVV-3*25</t>
  </si>
  <si>
    <t>RVV-3*35</t>
  </si>
  <si>
    <t>RVV-4*16</t>
  </si>
  <si>
    <t>RVV-4*25</t>
  </si>
  <si>
    <t>RVV-4*35</t>
  </si>
  <si>
    <t>RVV-5*16</t>
  </si>
  <si>
    <t>RVV-5*25</t>
  </si>
  <si>
    <t>RVV-5*35</t>
  </si>
  <si>
    <t>RVVP 300/500V 铜芯聚氯乙烯绝缘编织屏蔽聚氯乙烯护套软线</t>
  </si>
  <si>
    <t>RVVP-2*0.3</t>
  </si>
  <si>
    <t>RVVP-2*0.4</t>
  </si>
  <si>
    <t>RVVP-2*0.5</t>
  </si>
  <si>
    <t>RVVP-2*0.75</t>
  </si>
  <si>
    <t>RVVP-3*0.3</t>
  </si>
  <si>
    <t>RVVP-3*0.4</t>
  </si>
  <si>
    <t>RVVP-3*0.5</t>
  </si>
  <si>
    <t>RVVP-3*0.75</t>
  </si>
  <si>
    <t>RVVP-4*0.3</t>
  </si>
  <si>
    <t>RVVP-4*0.4</t>
  </si>
  <si>
    <t>RVVP-4*0.5</t>
  </si>
  <si>
    <t>RVVP-4*0.75</t>
  </si>
  <si>
    <t>RVVP-4*1.0</t>
  </si>
  <si>
    <t>RVVP-4*1.5</t>
  </si>
  <si>
    <t>RVVP-4*2.5</t>
  </si>
  <si>
    <t>RVVP-5*0.3</t>
  </si>
  <si>
    <t>RVVP-5*0.4</t>
  </si>
  <si>
    <t>RVVP-5*0.5</t>
  </si>
  <si>
    <t>RVVP-5*0.75</t>
  </si>
  <si>
    <t>RVVP-6*0.3</t>
  </si>
  <si>
    <t>RVVP-6*0.4</t>
  </si>
  <si>
    <t>RVVP-6*0.5</t>
  </si>
  <si>
    <t>RVVP-6*0.75</t>
  </si>
  <si>
    <t>RVVP-6*1.0</t>
  </si>
  <si>
    <t>RVVP-6*1.5</t>
  </si>
  <si>
    <t>RVVP-6*2.5</t>
  </si>
  <si>
    <t>RVVP-7*0.3</t>
  </si>
  <si>
    <t>RVVP-7*0.4</t>
  </si>
  <si>
    <t>RVVP-7*0.5</t>
  </si>
  <si>
    <t>RVVP-7*0.75</t>
  </si>
  <si>
    <t>RVVP-8*0.3</t>
  </si>
  <si>
    <t>RVVP-8*0.4</t>
  </si>
  <si>
    <t>RVVP-8*0.5</t>
  </si>
  <si>
    <t>RVVP-8*0.75</t>
  </si>
  <si>
    <t>RVVP-8*1.0</t>
  </si>
  <si>
    <t>RVVP-8*1.5</t>
  </si>
  <si>
    <t>RVVP-8*2.5</t>
  </si>
  <si>
    <t>RVVP-9*0.3</t>
  </si>
  <si>
    <t>RVVP-9*0.4</t>
  </si>
  <si>
    <t>RVVP-9*0.5</t>
  </si>
  <si>
    <t>RVVP-9*0.75</t>
  </si>
  <si>
    <t>RVVP-9*1.0</t>
  </si>
  <si>
    <t>RVVP-9*1.5</t>
  </si>
  <si>
    <t>RVVP-9*2.5</t>
  </si>
  <si>
    <t>RVVP-10*0.3</t>
  </si>
  <si>
    <t>RVVP-10*0.4</t>
  </si>
  <si>
    <t>RVVP-10*0.5</t>
  </si>
  <si>
    <t>RVVP-10*0.75</t>
  </si>
  <si>
    <t>RVVP-12*0.3</t>
  </si>
  <si>
    <t>RVVP-12*0.4</t>
  </si>
  <si>
    <t>RVVP-12*0.5</t>
  </si>
  <si>
    <t>RVVP-12*0.75</t>
  </si>
  <si>
    <t>RVSP 300/300V 铜芯聚氯乙烯绝缘绞型连接用屏蔽软线</t>
  </si>
  <si>
    <t>RVSP-2*0.3</t>
  </si>
  <si>
    <t>RVSP-2*0.4</t>
  </si>
  <si>
    <t>RVSP-2*0.5</t>
  </si>
  <si>
    <t>RVSP-2*0.75</t>
  </si>
  <si>
    <t>RVSP-2*1.0</t>
  </si>
  <si>
    <t>RVSP-2*1.5</t>
  </si>
  <si>
    <t>RVSP-2*2.5</t>
  </si>
  <si>
    <t>RVSP-2*4</t>
  </si>
  <si>
    <t>RVSP-2*6</t>
  </si>
  <si>
    <t>RVSP-3*0.3</t>
  </si>
  <si>
    <t>RVSP-3*0.4</t>
  </si>
  <si>
    <t>RVSP-3*0.5</t>
  </si>
  <si>
    <t>RVSP-3*0.75</t>
  </si>
  <si>
    <t>RVSP-3*1.0</t>
  </si>
  <si>
    <t>RVSP-3*1.5</t>
  </si>
  <si>
    <t>RVSP-3*2.5</t>
  </si>
  <si>
    <t>RVSP-3*4</t>
  </si>
  <si>
    <t>RVSP-3*6</t>
  </si>
  <si>
    <t>JZ-BV-105型 450/750V 铜芯聚氯乙烯绝缘家装电线</t>
  </si>
  <si>
    <t>BV-1.5</t>
  </si>
  <si>
    <t>BV-2.5</t>
  </si>
  <si>
    <t>BV-4</t>
  </si>
  <si>
    <t>BV-6</t>
  </si>
  <si>
    <t>JZ-BVR-105型 450/750V 铜芯聚氯乙烯绝缘家装电线</t>
  </si>
  <si>
    <t>BVR-1.5</t>
  </si>
  <si>
    <t>BVR-2.5</t>
  </si>
  <si>
    <t>BVR-4</t>
  </si>
  <si>
    <t>BVR-6</t>
  </si>
  <si>
    <t>EC-BYJ(F)-125型 铜芯耐热125℃辐照交联聚烯烃绝缘电线</t>
  </si>
  <si>
    <t>BYJ(F)-1.5</t>
  </si>
  <si>
    <t>BYJ(F)-2.5</t>
  </si>
  <si>
    <t>BYJ(F)-4</t>
  </si>
  <si>
    <t>BYJ(F)-6</t>
  </si>
  <si>
    <t>EC-BYJR(F)-125型 固定布线用铜芯耐热125℃辐照交联聚烯烃绝缘软电线</t>
  </si>
  <si>
    <t>BYJR(F)-1.5</t>
  </si>
  <si>
    <t>BYJR(F)-2.5</t>
  </si>
  <si>
    <t>BYJR(F)-4</t>
  </si>
  <si>
    <t>BYJR(F)-6</t>
  </si>
  <si>
    <t>WDZB-BYJ 300/500V 铜芯交联聚烯烃绝缘无卤低烟阻燃B类电线</t>
  </si>
  <si>
    <t>WDZB-BYJ-0.5</t>
  </si>
  <si>
    <t>WDZB-BYJ-0.75</t>
  </si>
  <si>
    <t>WDZB-BYJ-1.0</t>
  </si>
  <si>
    <t>WDZB-BYJ 400/750V 铜芯交联聚烯烃绝缘无卤低烟阻燃B类电线</t>
  </si>
  <si>
    <t>WDZB-BYJ-1.5</t>
  </si>
  <si>
    <t>WDZB-BYJ-2.5</t>
  </si>
  <si>
    <t>WDZB-BYJ-4</t>
  </si>
  <si>
    <t>WDZB-BYJ-6</t>
  </si>
  <si>
    <t>WDZB-BYJ-10</t>
  </si>
  <si>
    <t>WDZB-BYJ-16</t>
  </si>
  <si>
    <t>WDZB-BYJ-25</t>
  </si>
  <si>
    <t>WDZB-BYJ-35</t>
  </si>
  <si>
    <t>WDZB-BYJ-50</t>
  </si>
  <si>
    <t>WDZB-BYJ-70</t>
  </si>
  <si>
    <t>WDZB-BYJ-95</t>
  </si>
  <si>
    <t>WDZB-BYJ-120</t>
  </si>
  <si>
    <t>WDZB-BYJ-150</t>
  </si>
  <si>
    <t>WDZB-BYJ-185</t>
  </si>
  <si>
    <t>WDZB-BYJ-240</t>
  </si>
  <si>
    <t>WDZB-BYJ-300</t>
  </si>
  <si>
    <t>WDZB-BYJ-400</t>
  </si>
  <si>
    <t>WDZB-BYJR 400/750V 铜芯交联聚烯烃绝缘无卤低烟阻燃B类软电线</t>
  </si>
  <si>
    <t>WDZB-BYJR-2.5</t>
  </si>
  <si>
    <t>WDZB-BYJR-4</t>
  </si>
  <si>
    <t>WDZB-BYJR-6</t>
  </si>
  <si>
    <t>WDZB-BYJR-10</t>
  </si>
  <si>
    <t>WDZB-BYJR-16</t>
  </si>
  <si>
    <t>WDZB-BYJR-25</t>
  </si>
  <si>
    <t>WDZB-BYJR-35</t>
  </si>
  <si>
    <t>WDZB-BYJR-50</t>
  </si>
  <si>
    <t>WDZB-BYJR-70</t>
  </si>
  <si>
    <t>WDZB-BYJR-95</t>
  </si>
  <si>
    <t>WDZB-BYJR-120</t>
  </si>
  <si>
    <t>WDZB-BYJR-150</t>
  </si>
  <si>
    <t>WDZB-BYJR-185</t>
  </si>
  <si>
    <t>WDZB-BYJR-240</t>
  </si>
  <si>
    <t>WDZB-BYJR-300</t>
  </si>
  <si>
    <t>WDZB-BYJR-400</t>
  </si>
  <si>
    <t>WDZB-RYJ 300/500V 铜芯单芯软导体交联聚烯烃绝缘无卤低烟阻燃B类电线</t>
  </si>
  <si>
    <t>WDZB-RYJ-0.5</t>
  </si>
  <si>
    <t>WDZB-RYJ-0.75</t>
  </si>
  <si>
    <t>WDZB-RYJ-1.0</t>
  </si>
  <si>
    <t>WDZB-RYJ 450/750V 铜芯单芯软导体交联聚烯烃绝缘无卤低烟阻燃B类电线</t>
  </si>
  <si>
    <t>WDZB-RYJ-1.5</t>
  </si>
  <si>
    <t>WDZB-RYJ-2.5</t>
  </si>
  <si>
    <t>WDZB-RYJ-4</t>
  </si>
  <si>
    <t>WDZB-RYJ-6</t>
  </si>
  <si>
    <t>WDZB-RYJ-10</t>
  </si>
  <si>
    <t>WDZB-RYJ-16</t>
  </si>
  <si>
    <t>WDZB-RYJ-25</t>
  </si>
  <si>
    <t>WDZB-RYJ-35</t>
  </si>
  <si>
    <t>WDZB-RYJ-50</t>
  </si>
  <si>
    <t>WDZB-RYJ-70</t>
  </si>
  <si>
    <t>WDZB-RYJ-95</t>
  </si>
  <si>
    <t>WDZB-RYJ-120</t>
  </si>
  <si>
    <t>WDZB-RYJ-150</t>
  </si>
  <si>
    <t>WDZB-RYJ-185</t>
  </si>
  <si>
    <t>WDZB-RYJ-240</t>
  </si>
  <si>
    <t>WDZB-RYJS 300/300V 铜芯交联聚烯烃绝缘绞型连接用无卤低烟阻燃B类软电线</t>
  </si>
  <si>
    <t>WDZB-RYJS-2*0.3</t>
  </si>
  <si>
    <t>WDZB-RYJS-2*0.4</t>
  </si>
  <si>
    <t>WDZB-RYJS-2*0.5</t>
  </si>
  <si>
    <t>WDZB-RYJS-2*0.75</t>
  </si>
  <si>
    <t>WDZB-RYJS-2*1.0</t>
  </si>
  <si>
    <t>WDZB-RYJS-2*1.5</t>
  </si>
  <si>
    <t>WDZB-RYJS-2*2.5</t>
  </si>
  <si>
    <t>WDZB-RYJS-2*4</t>
  </si>
  <si>
    <t>WDZB-RYJS-2*6</t>
  </si>
  <si>
    <t>WDZB1-BYJ 300/500V 铜芯交联聚烯烃绝缘无卤低烟阻燃B1级电线</t>
  </si>
  <si>
    <t>WDZB1-BYJ-0.5</t>
  </si>
  <si>
    <t>WDZB1-BYJ-0.75</t>
  </si>
  <si>
    <t>WDZB1-BYJ-1.0</t>
  </si>
  <si>
    <t>WDZB1-BYJ 450/750V 铜芯交联聚烯烃绝缘无卤低烟阻燃B1级电线</t>
  </si>
  <si>
    <t>WDZB1-BYJ-1.5</t>
  </si>
  <si>
    <t>WDZB1-BYJ-2.5</t>
  </si>
  <si>
    <t>WDZB1-BYJ-4</t>
  </si>
  <si>
    <t>WDZB1-BYJ-6</t>
  </si>
  <si>
    <t>WDZB1-BYJ-10</t>
  </si>
  <si>
    <t>WDZB1-BYJ-16</t>
  </si>
  <si>
    <t>WDZB1-BYJ-25</t>
  </si>
  <si>
    <t>WDZB1-BYJ-35</t>
  </si>
  <si>
    <t>WDZB1-BYJ-50</t>
  </si>
  <si>
    <t>WDZB1-BYJ-70</t>
  </si>
  <si>
    <t>WDZB1-BYJ-95</t>
  </si>
  <si>
    <t>WDZB1-BYJ-120</t>
  </si>
  <si>
    <t>WDZB1-BYJ-150</t>
  </si>
  <si>
    <t>WDZB1-BYJ-185</t>
  </si>
  <si>
    <t>WDZB1-BYJ-240</t>
  </si>
  <si>
    <t>WDZB1-BYJ-300</t>
  </si>
  <si>
    <t>WDZB1-BYJ-400</t>
  </si>
  <si>
    <t>WDZB1-BYJR 450/750V 铜芯交联聚烯烃绝缘无卤低烟阻燃B1级软电线</t>
  </si>
  <si>
    <t>WDZB1-BYJR-2.5</t>
  </si>
  <si>
    <t>WDZB1-BYJR-4</t>
  </si>
  <si>
    <t>WDZB1-BYJR-6</t>
  </si>
  <si>
    <t>WDZB1-BYJR-10</t>
  </si>
  <si>
    <t>WDZB1-BYJR-16</t>
  </si>
  <si>
    <t>WDZB1-BYJR-25</t>
  </si>
  <si>
    <t>WDZB1-BYJR-35</t>
  </si>
  <si>
    <t>WDZB1-BYJR-50</t>
  </si>
  <si>
    <t>WDZB1-BYJR-70</t>
  </si>
  <si>
    <t>WDZB1-BYJR-95</t>
  </si>
  <si>
    <t>WDZB1-BYJR-120</t>
  </si>
  <si>
    <t>WDZB1-BYJR-150</t>
  </si>
  <si>
    <t>WDZB1-BYJR-185</t>
  </si>
  <si>
    <t>WDZB1-BYJR-240</t>
  </si>
  <si>
    <t>WDZB1-BYJR-300</t>
  </si>
  <si>
    <t>WDZB1-BYJR-400</t>
  </si>
  <si>
    <t>WDZB1-RYJ 300/500V 铜芯单芯软导体交联聚烯烃绝缘无卤低烟阻燃B1级电线</t>
  </si>
  <si>
    <t>WDZB1-RYJ-0.5</t>
  </si>
  <si>
    <t>WDZB1-RYJ-0.75</t>
  </si>
  <si>
    <t>WDZB1-RYJ-1.0</t>
  </si>
  <si>
    <t>WDZB1-RYJ 450/750V 铜芯单芯软导体交联聚烯烃绝缘无卤低烟阻燃B1级电线</t>
  </si>
  <si>
    <t>WDZB1-RYJ-1.5</t>
  </si>
  <si>
    <t>WDZB1-RYJ-2.5</t>
  </si>
  <si>
    <t>WDZB1-RYJ-4</t>
  </si>
  <si>
    <t>WDZB1-RYJ-6</t>
  </si>
  <si>
    <t>WDZB1-RYJ-10</t>
  </si>
  <si>
    <t>WDZB1-RYJ-16</t>
  </si>
  <si>
    <t>WDZB1-RYJ-25</t>
  </si>
  <si>
    <t>WDZB1-RYJ-35</t>
  </si>
  <si>
    <t>WDZB1-RYJ-50</t>
  </si>
  <si>
    <t>WDZB1-RYJ-70</t>
  </si>
  <si>
    <t>WDZB1-RYJ-95</t>
  </si>
  <si>
    <t>WDZB1-RYJ-120</t>
  </si>
  <si>
    <t>WDZB1-RYJ-150</t>
  </si>
  <si>
    <t>WDZB1-RYJ-185</t>
  </si>
  <si>
    <t>WDZB1-RYJ-240</t>
  </si>
  <si>
    <t>WDZB1-RYJS 300/300V 铜芯交联聚烯烃绝缘绞型连接用无卤低烟阻燃B1级软电线</t>
  </si>
  <si>
    <t>WDZB1-RYJS-2*0.3</t>
  </si>
  <si>
    <t>WDZB1-RYJS-2*0.4</t>
  </si>
  <si>
    <t>WDZB1-RYJS-2*0.5</t>
  </si>
  <si>
    <t>WDZB1-RYJS-2*0.75</t>
  </si>
  <si>
    <t>WDZB1-RYJS-2*1.0</t>
  </si>
  <si>
    <t>WDZB1-RYJS-2*1.5</t>
  </si>
  <si>
    <t>WDZB1-RYJS-2*2.5</t>
  </si>
  <si>
    <t>WDZB1-RYJS-2*4</t>
  </si>
  <si>
    <t>WDZB1-RYJS-2*6</t>
  </si>
  <si>
    <t>YJV/ZC-YJV/ZD-YJV 额定电压 0.6/1KV及以下铜芯交联聚乙烯绝缘聚氯乙烯护套电力电缆</t>
  </si>
  <si>
    <t>YJV-1*1.5</t>
  </si>
  <si>
    <t>YJV-1*2.5</t>
  </si>
  <si>
    <t>YJV-1*4</t>
  </si>
  <si>
    <t>YJV-1*6</t>
  </si>
  <si>
    <t>YJV-1*10</t>
  </si>
  <si>
    <t>YJV-1*16</t>
  </si>
  <si>
    <t>YJV-1*25</t>
  </si>
  <si>
    <t>YJV-1*35</t>
  </si>
  <si>
    <t>YJV-1*50</t>
  </si>
  <si>
    <t>YJV-1*70</t>
  </si>
  <si>
    <t>YJV-1*95</t>
  </si>
  <si>
    <t>YJV-1*120</t>
  </si>
  <si>
    <t>YJV-1*150</t>
  </si>
  <si>
    <t>YJV-1*185</t>
  </si>
  <si>
    <t>YJV-1*240</t>
  </si>
  <si>
    <t>YJV-1*300</t>
  </si>
  <si>
    <t>YJV-1*400</t>
  </si>
  <si>
    <t>YJV-1*500</t>
  </si>
  <si>
    <t>YJV-2*1.5</t>
  </si>
  <si>
    <t>YJV-2*2.5</t>
  </si>
  <si>
    <t>YJV-2*4</t>
  </si>
  <si>
    <t>YJV-2*6</t>
  </si>
  <si>
    <t>YJV-2*10</t>
  </si>
  <si>
    <t>YJV-2*16</t>
  </si>
  <si>
    <t>YJV-2*25</t>
  </si>
  <si>
    <t>YJV-2*35</t>
  </si>
  <si>
    <t>YJV-2*50</t>
  </si>
  <si>
    <t>YJV-2*70</t>
  </si>
  <si>
    <t>YJV-2*95</t>
  </si>
  <si>
    <t>YJV-2*120</t>
  </si>
  <si>
    <t>YJV-2*150</t>
  </si>
  <si>
    <t>YJV-2*185</t>
  </si>
  <si>
    <t>YJV-2*240</t>
  </si>
  <si>
    <t>YJV-2*300</t>
  </si>
  <si>
    <t>YJV-2*400</t>
  </si>
  <si>
    <t>YJV-3*1.5</t>
  </si>
  <si>
    <t>YJV-3*2.5</t>
  </si>
  <si>
    <t>YJV-3*4</t>
  </si>
  <si>
    <t>YJV-3*6</t>
  </si>
  <si>
    <t>YJV-3*10</t>
  </si>
  <si>
    <t>YJV-3*16</t>
  </si>
  <si>
    <t>YJV-3*25</t>
  </si>
  <si>
    <t>YJV-3*35</t>
  </si>
  <si>
    <t>YJV-3*50</t>
  </si>
  <si>
    <t>YJV-3*70</t>
  </si>
  <si>
    <t>YJV-3*95</t>
  </si>
  <si>
    <t>YJV-3*120</t>
  </si>
  <si>
    <t>YJV-3*150</t>
  </si>
  <si>
    <t>YJV-3*185</t>
  </si>
  <si>
    <t>YJV-3*240</t>
  </si>
  <si>
    <t>YJV-3*300</t>
  </si>
  <si>
    <t>YJV-3*400</t>
  </si>
  <si>
    <t>YJV-4*1.5</t>
  </si>
  <si>
    <t>YJV-4*2.5</t>
  </si>
  <si>
    <t>YJV-4*4</t>
  </si>
  <si>
    <t>YJV-4*6</t>
  </si>
  <si>
    <t>YJV-4*10</t>
  </si>
  <si>
    <t>YJV-4*16</t>
  </si>
  <si>
    <t>YJV-4*25</t>
  </si>
  <si>
    <t>YJV-4*35</t>
  </si>
  <si>
    <t>YJV-4*50</t>
  </si>
  <si>
    <t>YJV-4*70</t>
  </si>
  <si>
    <t>YJV-4*95</t>
  </si>
  <si>
    <t>YJV-4*120</t>
  </si>
  <si>
    <t>YJV-4*150</t>
  </si>
  <si>
    <t>YJV-4*185</t>
  </si>
  <si>
    <t>YJV-4*240</t>
  </si>
  <si>
    <t>YJV-4*300</t>
  </si>
  <si>
    <t>YJV-4*400</t>
  </si>
  <si>
    <t>YJV-5*1.5</t>
  </si>
  <si>
    <t>YJV-5*2.5</t>
  </si>
  <si>
    <t>YJV-5*4</t>
  </si>
  <si>
    <t>YJV-5*6</t>
  </si>
  <si>
    <t>YJV-5*10</t>
  </si>
  <si>
    <t>YJV-5*16</t>
  </si>
  <si>
    <t>YJV-5*25</t>
  </si>
  <si>
    <t>YJV-5*35</t>
  </si>
  <si>
    <t>YJV-5*50</t>
  </si>
  <si>
    <t>YJV-5*70</t>
  </si>
  <si>
    <t>YJV-5*95</t>
  </si>
  <si>
    <t>YJV-5*120</t>
  </si>
  <si>
    <t>YJV-5*150</t>
  </si>
  <si>
    <t>YJV-5*185</t>
  </si>
  <si>
    <t>YJV-5*240</t>
  </si>
  <si>
    <t>YJV-5*300</t>
  </si>
  <si>
    <t>YJV-5*400</t>
  </si>
  <si>
    <t>YJV-3*2.5+1*1.5</t>
  </si>
  <si>
    <t>YJV-3*4+1*2.5</t>
  </si>
  <si>
    <t>YJV-3*6+1*4</t>
  </si>
  <si>
    <t>YJV-3*10+1*6</t>
  </si>
  <si>
    <t>YJV-3*16+1*10</t>
  </si>
  <si>
    <t>YJV-3*25+1*16</t>
  </si>
  <si>
    <t>YJV-3*35+1*16</t>
  </si>
  <si>
    <t>YJV-3*50+1*25</t>
  </si>
  <si>
    <t>YJV-3*70+1*35</t>
  </si>
  <si>
    <t>YJV-3*95+1*50</t>
  </si>
  <si>
    <t>YJV-3*120+1*70</t>
  </si>
  <si>
    <t>YJV-3*120+1*95</t>
  </si>
  <si>
    <t>YJV-3*150+1*70</t>
  </si>
  <si>
    <t>YJV-3*150+1*95</t>
  </si>
  <si>
    <t>YJV-3*185+1*95</t>
  </si>
  <si>
    <t>YJV-3*185+1*120</t>
  </si>
  <si>
    <t>YJV-3*240+1*120</t>
  </si>
  <si>
    <t>YJV-3*300+1*150</t>
  </si>
  <si>
    <t>YJV-3*400+1*185</t>
  </si>
  <si>
    <t>YJV-3*2.5+2*1.5</t>
  </si>
  <si>
    <t>YJV-3*4+2*2.5</t>
  </si>
  <si>
    <t>YJV-3*6+2*4</t>
  </si>
  <si>
    <t>YJV-3*10+2*6</t>
  </si>
  <si>
    <t>YJV-3*16+2*10</t>
  </si>
  <si>
    <t>YJV-3*25+2*16</t>
  </si>
  <si>
    <t>YJV-3*35+2*16</t>
  </si>
  <si>
    <t>YJV-3*50+2*25</t>
  </si>
  <si>
    <t>YJV-3*70+2*35</t>
  </si>
  <si>
    <t>YJV-3*95+2*50</t>
  </si>
  <si>
    <t>YJV-3*120+2*70</t>
  </si>
  <si>
    <t>YJV-3*150+2*70</t>
  </si>
  <si>
    <t>YJV-3*150+2*95</t>
  </si>
  <si>
    <t>YJV-3*185+2*95</t>
  </si>
  <si>
    <t>YJV-3*240+2*120</t>
  </si>
  <si>
    <t>YJV-3*300+2*150</t>
  </si>
  <si>
    <t>YJV-3*400+2*185</t>
  </si>
  <si>
    <t>YJV-4*2.5+1*1.5</t>
  </si>
  <si>
    <t>YJV-4*4+1*2.5</t>
  </si>
  <si>
    <t>YJV-4*6+1*4</t>
  </si>
  <si>
    <t>YJV-4*10+1*6</t>
  </si>
  <si>
    <t>YJV-4*16+1*10</t>
  </si>
  <si>
    <t>YJV-4*25+1*16</t>
  </si>
  <si>
    <t>YJV-4*35+1*16</t>
  </si>
  <si>
    <t>YJV-4*50+1*25</t>
  </si>
  <si>
    <t>YJV-4*70+1*35</t>
  </si>
  <si>
    <t>YJV-4*95+1*50</t>
  </si>
  <si>
    <t>YJV-4*120+1*70</t>
  </si>
  <si>
    <t>YJV-4*120+1*95</t>
  </si>
  <si>
    <t>YJV-4*150+1*70</t>
  </si>
  <si>
    <t>YJV-4*150+1*95</t>
  </si>
  <si>
    <t>YJV-4*185+1*95</t>
  </si>
  <si>
    <t>YJV-4*240+1*120</t>
  </si>
  <si>
    <t>YJV-4*300+1*150</t>
  </si>
  <si>
    <t>YJV-4*400+1*185</t>
  </si>
  <si>
    <t>ZA-YJV/ZB-YJV 额定电压 0.6/1KV及以下铜芯交联聚乙烯绝缘聚氯乙烯护套电力电缆</t>
  </si>
  <si>
    <t>ZA-YJV-1*1.5</t>
  </si>
  <si>
    <t>ZA-YJV-1*2.5</t>
  </si>
  <si>
    <t>ZA-YJV-1*4</t>
  </si>
  <si>
    <t>ZA-YJV-1*6</t>
  </si>
  <si>
    <t>ZA-YJV-1*10</t>
  </si>
  <si>
    <t>ZA-YJV-1*16</t>
  </si>
  <si>
    <t>ZA-YJV-1*25</t>
  </si>
  <si>
    <t>ZA-YJV-1*35</t>
  </si>
  <si>
    <t>ZA-YJV-1*50</t>
  </si>
  <si>
    <t>ZA-YJV-1*70</t>
  </si>
  <si>
    <t>ZA-YJV-1*95</t>
  </si>
  <si>
    <t>ZA-YJV-1*120</t>
  </si>
  <si>
    <t>ZA-YJV-1*150</t>
  </si>
  <si>
    <t>ZA-YJV-1*185</t>
  </si>
  <si>
    <t>ZA-YJV-1*240</t>
  </si>
  <si>
    <t>ZA-YJV-1*300</t>
  </si>
  <si>
    <t>ZA-YJV-1*400</t>
  </si>
  <si>
    <t>ZA-YJV-1*500</t>
  </si>
  <si>
    <t>ZA-YJV-2*1.5</t>
  </si>
  <si>
    <t>ZA-YJV-2*2.5</t>
  </si>
  <si>
    <t>ZA-YJV-2*4</t>
  </si>
  <si>
    <t>ZA-YJV-2*6</t>
  </si>
  <si>
    <t>ZA-YJV-2*10</t>
  </si>
  <si>
    <t>ZA-YJV-2*16</t>
  </si>
  <si>
    <t>ZA-YJV-2*25</t>
  </si>
  <si>
    <t>ZA-YJV-2*35</t>
  </si>
  <si>
    <t>ZA-YJV-2*50</t>
  </si>
  <si>
    <t>ZA-YJV-2*70</t>
  </si>
  <si>
    <t>ZA-YJV-2*95</t>
  </si>
  <si>
    <t>ZA-YJV-2*120</t>
  </si>
  <si>
    <t>ZA-YJV-2*150</t>
  </si>
  <si>
    <t>ZA-YJV-2*185</t>
  </si>
  <si>
    <t>ZA-YJV-2*240</t>
  </si>
  <si>
    <t>ZA-YJV-2*300</t>
  </si>
  <si>
    <t>ZA-YJV-2*400</t>
  </si>
  <si>
    <t>ZA-YJV-3*1.5</t>
  </si>
  <si>
    <t>ZA-YJV-3*2.5</t>
  </si>
  <si>
    <t>ZA-YJV-3*4</t>
  </si>
  <si>
    <t>ZA-YJV-3*6</t>
  </si>
  <si>
    <t>ZA-YJV-3*10</t>
  </si>
  <si>
    <t>ZA-YJV-3*16</t>
  </si>
  <si>
    <t>ZA-YJV-3*25</t>
  </si>
  <si>
    <t>ZA-YJV-3*35</t>
  </si>
  <si>
    <t>ZA-YJV-3*50</t>
  </si>
  <si>
    <t>ZA-YJV-3*70</t>
  </si>
  <si>
    <t>ZA-YJV-3*95</t>
  </si>
  <si>
    <t>ZA-YJV-3*120</t>
  </si>
  <si>
    <t>ZA-YJV-3*150</t>
  </si>
  <si>
    <t>ZA-YJV-3*185</t>
  </si>
  <si>
    <t>ZA-YJV-3*240</t>
  </si>
  <si>
    <t>ZA-YJV-3*300</t>
  </si>
  <si>
    <t>ZA-YJV-3*400</t>
  </si>
  <si>
    <t>ZA-YJV-4*1.5</t>
  </si>
  <si>
    <t>ZA-YJV-4*2.5</t>
  </si>
  <si>
    <t>ZA-YJV-4*4</t>
  </si>
  <si>
    <t>ZA-YJV-4*6</t>
  </si>
  <si>
    <t>ZA-YJV-4*10</t>
  </si>
  <si>
    <t>ZA-YJV-4*16</t>
  </si>
  <si>
    <t>ZA-YJV-4*25</t>
  </si>
  <si>
    <t>ZA-YJV-4*35</t>
  </si>
  <si>
    <t>ZA-YJV-4*50</t>
  </si>
  <si>
    <t>ZA-YJV-4*70</t>
  </si>
  <si>
    <t>ZA-YJV-4*95</t>
  </si>
  <si>
    <t>ZA-YJV-4*120</t>
  </si>
  <si>
    <t>ZA-YJV-4*150</t>
  </si>
  <si>
    <t>ZA-YJV-4*185</t>
  </si>
  <si>
    <t>ZA-YJV-4*240</t>
  </si>
  <si>
    <t>ZA-YJV-4*300</t>
  </si>
  <si>
    <t>ZA-YJV-4*400</t>
  </si>
  <si>
    <t>ZA-YJV-5*1.5</t>
  </si>
  <si>
    <t>ZA-YJV-5*2.5</t>
  </si>
  <si>
    <t>ZA-YJV-5*4</t>
  </si>
  <si>
    <t>ZA-YJV-5*6</t>
  </si>
  <si>
    <t>ZA-YJV-5*10</t>
  </si>
  <si>
    <t>ZA-YJV-5*16</t>
  </si>
  <si>
    <t>ZA-YJV-5*25</t>
  </si>
  <si>
    <t>ZA-YJV-5*35</t>
  </si>
  <si>
    <t>ZA-YJV-5*50</t>
  </si>
  <si>
    <t>ZA-YJV-5*70</t>
  </si>
  <si>
    <t>ZA-YJV-5*95</t>
  </si>
  <si>
    <t>ZA-YJV-5*120</t>
  </si>
  <si>
    <t>ZA-YJV-5*150</t>
  </si>
  <si>
    <t>ZA-YJV-5*185</t>
  </si>
  <si>
    <t>ZA-YJV-5*240</t>
  </si>
  <si>
    <t>ZA-YJV-5*300</t>
  </si>
  <si>
    <t>ZA-YJV-5*400</t>
  </si>
  <si>
    <t>ZA-YJV-3*2.5+1*1.5</t>
  </si>
  <si>
    <t>ZA-YJV-3*4+1*2.5</t>
  </si>
  <si>
    <t>ZA-YJV-3*6+1*4</t>
  </si>
  <si>
    <t>ZA-YJV-3*10+1*6</t>
  </si>
  <si>
    <t>ZA-YJV-3*16+1*10</t>
  </si>
  <si>
    <t>ZA-YJV-3*25+1*16</t>
  </si>
  <si>
    <t>ZA-YJV-3*35+1*16</t>
  </si>
  <si>
    <t>ZA-YJV-3*50+1*25</t>
  </si>
  <si>
    <t>ZA-YJV-3*70+1*35</t>
  </si>
  <si>
    <t>ZA-YJV-3*95+1*50</t>
  </si>
  <si>
    <t>ZA-YJV-3*120+1*70</t>
  </si>
  <si>
    <t>ZA-YJV-3*120+1*95</t>
  </si>
  <si>
    <t>ZA-YJV-3*150+1*70</t>
  </si>
  <si>
    <t>ZA-YJV-3*150+1*95</t>
  </si>
  <si>
    <t>ZA-YJV-3*185+1*95</t>
  </si>
  <si>
    <t>ZA-YJV-3*185+1*120</t>
  </si>
  <si>
    <t>ZA-YJV-3*240+1*120</t>
  </si>
  <si>
    <t>ZA-YJV-3*300+1*150</t>
  </si>
  <si>
    <t>ZA-YJV-3*400+1*185</t>
  </si>
  <si>
    <t>ZA-YJV-3*2.5+2*1.5</t>
  </si>
  <si>
    <t>ZA-YJV-3*4+2*2.5</t>
  </si>
  <si>
    <t>ZA-YJV-3*6+2*4</t>
  </si>
  <si>
    <t>ZA-YJV-3*10+2*6</t>
  </si>
  <si>
    <t>ZA-YJV-3*16+2*10</t>
  </si>
  <si>
    <t>ZA-YJV-3*25+2*16</t>
  </si>
  <si>
    <t>ZA-YJV-3*35+2*16</t>
  </si>
  <si>
    <t>ZA-YJV-3*50+2*25</t>
  </si>
  <si>
    <t>ZA-YJV-3*70+2*35</t>
  </si>
  <si>
    <t>ZA-YJV-3*95+2*50</t>
  </si>
  <si>
    <t>ZA-YJV-3*120+2*70</t>
  </si>
  <si>
    <t>ZA-YJV-3*150+2*70</t>
  </si>
  <si>
    <t>ZA-YJV-3*150+2*95</t>
  </si>
  <si>
    <t>ZA-YJV-3*185+2*95</t>
  </si>
  <si>
    <t>ZA-YJV-3*240+2*120</t>
  </si>
  <si>
    <t>ZA-YJV-3*300+2*150</t>
  </si>
  <si>
    <t>ZA-YJV-3*400+2*185</t>
  </si>
  <si>
    <t>ZA-YJV-4*2.5+1*1.5</t>
  </si>
  <si>
    <t>ZA-YJV-4*4+1*2.5</t>
  </si>
  <si>
    <t>ZA-YJV-4*6+1*4</t>
  </si>
  <si>
    <t>ZA-YJV-4*10+1*6</t>
  </si>
  <si>
    <t>ZA-YJV-4*16+1*10</t>
  </si>
  <si>
    <t>ZA-YJV-4*25+1*16</t>
  </si>
  <si>
    <t>ZA-YJV-4*35+1*16</t>
  </si>
  <si>
    <t>ZA-YJV-4*50+1*25</t>
  </si>
  <si>
    <t>ZA-YJV-4*70+1*35</t>
  </si>
  <si>
    <t>ZA-YJV-4*95+1*50</t>
  </si>
  <si>
    <t>ZA-YJV-4*120+1*70</t>
  </si>
  <si>
    <t>ZA-YJV-4*120+1*95</t>
  </si>
  <si>
    <t>ZA-YJV-4*150+1*70</t>
  </si>
  <si>
    <t>ZA-YJV-4*150+1*95</t>
  </si>
  <si>
    <t>ZA-YJV-4*185+1*95</t>
  </si>
  <si>
    <t>ZA-YJV-4*240+1*120</t>
  </si>
  <si>
    <t>ZA-YJV-4*300+1*150</t>
  </si>
  <si>
    <t>ZA-YJV-4*400+1*185</t>
  </si>
  <si>
    <t>WDZA-YJY/WDZB-YJY/WDZ-YJY/WDZC-YJY/WDZD-YJY 额定电压 0.6/1KV及以下铜芯交联聚乙烯绝缘聚氯乙烯护套无卤低烟阻燃电力电缆</t>
  </si>
  <si>
    <t>WDZ-YJY-1*1.5</t>
  </si>
  <si>
    <t>WDZ-YJY-1*2.5</t>
  </si>
  <si>
    <t>WDZ-YJY-1*4</t>
  </si>
  <si>
    <t>WDZ-YJY-1*6</t>
  </si>
  <si>
    <t>WDZ-YJY-1*10</t>
  </si>
  <si>
    <t>WDZ-YJY-1*16</t>
  </si>
  <si>
    <t>WDZ-YJY-1*25</t>
  </si>
  <si>
    <t>WDZ-YJY-1*35</t>
  </si>
  <si>
    <t>WDZ-YJY-1*50</t>
  </si>
  <si>
    <t>WDZ-YJY-1*70</t>
  </si>
  <si>
    <t>WDZ-YJY-1*95</t>
  </si>
  <si>
    <t>WDZ-YJY-1*120</t>
  </si>
  <si>
    <t>WDZ-YJY-1*150</t>
  </si>
  <si>
    <t>WDZ-YJY-1*185</t>
  </si>
  <si>
    <t>WDZ-YJY-1*240</t>
  </si>
  <si>
    <t>WDZ-YJY-1*300</t>
  </si>
  <si>
    <t>WDZ-YJY-1*400</t>
  </si>
  <si>
    <t>WDZ-YJY-1*500</t>
  </si>
  <si>
    <t>WDZ-YJY-2*1.5</t>
  </si>
  <si>
    <t>WDZ-YJY-2*2.5</t>
  </si>
  <si>
    <t>WDZ-YJY-2*4</t>
  </si>
  <si>
    <t>WDZ-YJY-2*6</t>
  </si>
  <si>
    <t>WDZ-YJY-2*10</t>
  </si>
  <si>
    <t>WDZ-YJY-2*16</t>
  </si>
  <si>
    <t>WDZ-YJY-2*25</t>
  </si>
  <si>
    <t>WDZ-YJY-2*35</t>
  </si>
  <si>
    <t>WDZ-YJY-2*50</t>
  </si>
  <si>
    <t>WDZ-YJY-2*70</t>
  </si>
  <si>
    <t>WDZ-YJY-2*95</t>
  </si>
  <si>
    <t>WDZ-YJY-2*120</t>
  </si>
  <si>
    <t>WDZ-YJY-2*150</t>
  </si>
  <si>
    <t>WDZ-YJY-2*185</t>
  </si>
  <si>
    <t>WDZ-YJY-2*240</t>
  </si>
  <si>
    <t>WDZ-YJY-2*300</t>
  </si>
  <si>
    <t>WDZ-YJY-2*400</t>
  </si>
  <si>
    <t>WDZ-YJY-3*1.5</t>
  </si>
  <si>
    <t>WDZ-YJY-3*2.5</t>
  </si>
  <si>
    <t>WDZ-YJY-3*4</t>
  </si>
  <si>
    <t>WDZ-YJY-3*6</t>
  </si>
  <si>
    <t>WDZ-YJY-3*10</t>
  </si>
  <si>
    <t>WDZ-YJY-3*16</t>
  </si>
  <si>
    <t>WDZ-YJY-3*25</t>
  </si>
  <si>
    <t>WDZ-YJY-3*35</t>
  </si>
  <si>
    <t>WDZ-YJY-3*50</t>
  </si>
  <si>
    <t>WDZ-YJY-3*70</t>
  </si>
  <si>
    <t>WDZ-YJY-3*95</t>
  </si>
  <si>
    <t>WDZ-YJY-3*120</t>
  </si>
  <si>
    <t>WDZ-YJY-3*150</t>
  </si>
  <si>
    <t>WDZ-YJY-3*185</t>
  </si>
  <si>
    <t>WDZ-YJY-3*240</t>
  </si>
  <si>
    <t>WDZ-YJY-3*300</t>
  </si>
  <si>
    <t>WDZ-YJY-3*400</t>
  </si>
  <si>
    <t>WDZ-YJY-4*1.5</t>
  </si>
  <si>
    <t>WDZ-YJY-4*2.5</t>
  </si>
  <si>
    <t>WDZ-YJY-4*4</t>
  </si>
  <si>
    <t>WDZ-YJY-4*6</t>
  </si>
  <si>
    <t>WDZ-YJY-4*10</t>
  </si>
  <si>
    <t>WDZ-YJY-4*16</t>
  </si>
  <si>
    <t>WDZ-YJY-4*25</t>
  </si>
  <si>
    <t>WDZ-YJY-4*35</t>
  </si>
  <si>
    <t>WDZ-YJY-4*50</t>
  </si>
  <si>
    <t>WDZ-YJY-4*70</t>
  </si>
  <si>
    <t>WDZ-YJY-4*95</t>
  </si>
  <si>
    <t>WDZ-YJY-4*120</t>
  </si>
  <si>
    <t>WDZ-YJY-4*150</t>
  </si>
  <si>
    <t>WDZ-YJY-4*185</t>
  </si>
  <si>
    <t>WDZ-YJY-4*240</t>
  </si>
  <si>
    <t>WDZ-YJY-4*300</t>
  </si>
  <si>
    <t>WDZ-YJY-4*400</t>
  </si>
  <si>
    <t>WDZ-YJY-5*1.5</t>
  </si>
  <si>
    <t>WDZ-YJY-5*2.5</t>
  </si>
  <si>
    <t>WDZ-YJY-5*4</t>
  </si>
  <si>
    <t>WDZ-YJY-5*6</t>
  </si>
  <si>
    <t>WDZ-YJY-5*10</t>
  </si>
  <si>
    <t>WDZ-YJY-5*16</t>
  </si>
  <si>
    <t>WDZ-YJY-5*25</t>
  </si>
  <si>
    <t>WDZ-YJY-5*35</t>
  </si>
  <si>
    <t>WDZ-YJY-5*50</t>
  </si>
  <si>
    <t>WDZ-YJY-5*70</t>
  </si>
  <si>
    <t>WDZ-YJY-5*95</t>
  </si>
  <si>
    <t>WDZ-YJY-5*120</t>
  </si>
  <si>
    <t>WDZ-YJY-5*150</t>
  </si>
  <si>
    <t>WDZ-YJY-5*185</t>
  </si>
  <si>
    <t>WDZ-YJY-5*240</t>
  </si>
  <si>
    <t>WDZ-YJY-5*300</t>
  </si>
  <si>
    <t>WDZ-YJY-5*400</t>
  </si>
  <si>
    <t>WDZ-YJY-3*2.5+1*1.5</t>
  </si>
  <si>
    <t>WDZ-YJY-3*4+1*2.5</t>
  </si>
  <si>
    <t>WDZ-YJY-3*6+1*4</t>
  </si>
  <si>
    <t>WDZ-YJY-3*10+1*6</t>
  </si>
  <si>
    <t>WDZ-YJY-3*16+1*10</t>
  </si>
  <si>
    <t>WDZ-YJY-3*25+1*16</t>
  </si>
  <si>
    <t>WDZ-YJY-3*35+1*16</t>
  </si>
  <si>
    <t>WDZ-YJY-3*50+1*25</t>
  </si>
  <si>
    <t>WDZ-YJY-3*70+1*35</t>
  </si>
  <si>
    <t>WDZ-YJY-3*95+1*50</t>
  </si>
  <si>
    <t>WDZ-YJY-3*120+1*70</t>
  </si>
  <si>
    <t>WDZ-YJY-3*120+1*95</t>
  </si>
  <si>
    <t>WDZ-YJY-3*150+1*70</t>
  </si>
  <si>
    <t>WDZ-YJY-3*150+1*95</t>
  </si>
  <si>
    <t>WDZ-YJY-3*185+1*95</t>
  </si>
  <si>
    <t>WDZ-YJY-3*185+1*120</t>
  </si>
  <si>
    <t>WDZ-YJY-3*240+1*120</t>
  </si>
  <si>
    <t>WDZ-YJY-3*300+1*150</t>
  </si>
  <si>
    <t>WDZ-YJY-3*400+1*185</t>
  </si>
  <si>
    <t>WDZ-YJY-3*2.5+2*1.5</t>
  </si>
  <si>
    <t>WDZ-YJY-3*4+2*2.5</t>
  </si>
  <si>
    <t>WDZ-YJY-3*6+2*4</t>
  </si>
  <si>
    <t>WDZ-YJY-3*10+2*6</t>
  </si>
  <si>
    <t>WDZ-YJY-3*16+2*10</t>
  </si>
  <si>
    <t>WDZ-YJY-3*25+2*16</t>
  </si>
  <si>
    <t>WDZ-YJY-3*35+2*16</t>
  </si>
  <si>
    <t>WDZ-YJY-3*50+2*25</t>
  </si>
  <si>
    <t>WDZ-YJY-3*70+2*35</t>
  </si>
  <si>
    <t>WDZ-YJY-3*95+2*50</t>
  </si>
  <si>
    <t>WDZ-YJY-3*120+2*70</t>
  </si>
  <si>
    <t>WDZ-YJY-3*150+2*70</t>
  </si>
  <si>
    <t>WDZ-YJY-3*150+2*95</t>
  </si>
  <si>
    <t>WDZ-YJY-3*185+2*95</t>
  </si>
  <si>
    <t>WDZ-YJY-3*240+2*120</t>
  </si>
  <si>
    <t>WDZ-YJY-3*300+2*150</t>
  </si>
  <si>
    <t>WDZ-YJY-3*400+2*185</t>
  </si>
  <si>
    <t>WDZ-YJY-4*2.5+1*1.5</t>
  </si>
  <si>
    <t>WDZ-YJY-4*4+1*2.5</t>
  </si>
  <si>
    <t>WDZ-YJY-4*6+1*4</t>
  </si>
  <si>
    <t>WDZ-YJY-4*10+1*6</t>
  </si>
  <si>
    <t>WDZ-YJY-4*16+1*10</t>
  </si>
  <si>
    <t>WDZ-YJY-4*25+1*16</t>
  </si>
  <si>
    <t>WDZ-YJY-4*35+1*16</t>
  </si>
  <si>
    <t>WDZ-YJY-4*50+1*25</t>
  </si>
  <si>
    <t>WDZ-YJY-4*70+1*35</t>
  </si>
  <si>
    <t>WDZ-YJY-4*95+1*50</t>
  </si>
  <si>
    <t>WDZ-YJY-4*120+1*70</t>
  </si>
  <si>
    <t>WDZ-YJY-4*120+1*95</t>
  </si>
  <si>
    <t>WDZ-YJY-4*150+1*70</t>
  </si>
  <si>
    <t>WDZ-YJY-4*150+1*95</t>
  </si>
  <si>
    <t>WDZ-YJY-4*185+1*95</t>
  </si>
  <si>
    <t>WDZ-YJY-4*240+1*120</t>
  </si>
  <si>
    <t>WDZ-YJY-4*300+1*150</t>
  </si>
  <si>
    <t>WDZ-YJY-4*400+1*185</t>
  </si>
  <si>
    <t>NH-YJV/ZCN-YJV/ZDN-YJV 额定电压 0.6/1KV及以下铜芯交联聚乙烯绝缘聚氯乙烯护套耐火电力电缆</t>
  </si>
  <si>
    <t>NH-YJV-1*1.5</t>
  </si>
  <si>
    <t>NH-YJV-1*2.5</t>
  </si>
  <si>
    <t>NH-YJV-1*4</t>
  </si>
  <si>
    <t>NH-YJV-1*6</t>
  </si>
  <si>
    <t>NH-YJV-1*10</t>
  </si>
  <si>
    <t>NH-YJV-1*16</t>
  </si>
  <si>
    <t>NH-YJV-1*25</t>
  </si>
  <si>
    <t>NH-YJV-1*35</t>
  </si>
  <si>
    <t>NH-YJV-1*50</t>
  </si>
  <si>
    <t>NH-YJV-1*70</t>
  </si>
  <si>
    <t>NH-YJV-1*95</t>
  </si>
  <si>
    <t>NH-YJV-1*120</t>
  </si>
  <si>
    <t>NH-YJV-1*150</t>
  </si>
  <si>
    <t>NH-YJV-1*185</t>
  </si>
  <si>
    <t>NH-YJV-1*240</t>
  </si>
  <si>
    <t>NH-YJV-1*300</t>
  </si>
  <si>
    <t>NH-YJV-1*400</t>
  </si>
  <si>
    <t>NH-YJV-1*500</t>
  </si>
  <si>
    <t>NH-YJV-2*1.5</t>
  </si>
  <si>
    <t>NH-YJV-2*2.5</t>
  </si>
  <si>
    <t>NH-YJV-2*4</t>
  </si>
  <si>
    <t>NH-YJV-2*6</t>
  </si>
  <si>
    <t>NH-YJV-2*10</t>
  </si>
  <si>
    <t>NH-YJV-2*16</t>
  </si>
  <si>
    <t>NH-YJV-2*25</t>
  </si>
  <si>
    <t>NH-YJV-2*35</t>
  </si>
  <si>
    <t>NH-YJV-2*50</t>
  </si>
  <si>
    <t>NH-YJV-2*70</t>
  </si>
  <si>
    <t>NH-YJV-2*95</t>
  </si>
  <si>
    <t>NH-YJV-2*120</t>
  </si>
  <si>
    <t>NH-YJV-2*150</t>
  </si>
  <si>
    <t>NH-YJV-2*185</t>
  </si>
  <si>
    <t>NH-YJV-2*240</t>
  </si>
  <si>
    <t>NH-YJV-2*300</t>
  </si>
  <si>
    <t>NH-YJV-2*400</t>
  </si>
  <si>
    <t>NH-YJV-3*1.5</t>
  </si>
  <si>
    <t>NH-YJV-3*2.5</t>
  </si>
  <si>
    <t>NH-YJV-3*4</t>
  </si>
  <si>
    <t>NH-YJV-3*6</t>
  </si>
  <si>
    <t>NH-YJV-3*10</t>
  </si>
  <si>
    <t>NH-YJV-3*16</t>
  </si>
  <si>
    <t>NH-YJV-3*25</t>
  </si>
  <si>
    <t>NH-YJV-3*35</t>
  </si>
  <si>
    <t>NH-YJV-3*50</t>
  </si>
  <si>
    <t>NH-YJV-3*70</t>
  </si>
  <si>
    <t>NH-YJV-3*95</t>
  </si>
  <si>
    <t>NH-YJV-3*120</t>
  </si>
  <si>
    <t>NH-YJV-3*150</t>
  </si>
  <si>
    <t>NH-YJV-3*185</t>
  </si>
  <si>
    <t>NH-YJV-3*240</t>
  </si>
  <si>
    <t>NH-YJV-3*300</t>
  </si>
  <si>
    <t>NH-YJV-3*400</t>
  </si>
  <si>
    <t>NH-YJV-4*1.5</t>
  </si>
  <si>
    <t>NH-YJV-4*2.5</t>
  </si>
  <si>
    <t>NH-YJV-4*4</t>
  </si>
  <si>
    <t>NH-YJV-4*6</t>
  </si>
  <si>
    <t>NH-YJV-4*10</t>
  </si>
  <si>
    <t>NH-YJV-4*16</t>
  </si>
  <si>
    <t>NH-YJV-4*25</t>
  </si>
  <si>
    <t>NH-YJV-4*35</t>
  </si>
  <si>
    <t>NH-YJV-4*50</t>
  </si>
  <si>
    <t>NH-YJV-4*70</t>
  </si>
  <si>
    <t>NH-YJV-4*95</t>
  </si>
  <si>
    <t>NH-YJV-4*120</t>
  </si>
  <si>
    <t>NH-YJV-4*150</t>
  </si>
  <si>
    <t>NH-YJV-4*185</t>
  </si>
  <si>
    <t>NH-YJV-4*240</t>
  </si>
  <si>
    <t>NH-YJV-4*300</t>
  </si>
  <si>
    <t>NH-YJV-4*400</t>
  </si>
  <si>
    <t>NH-YJV-5*1.5</t>
  </si>
  <si>
    <t>NH-YJV-5*2.5</t>
  </si>
  <si>
    <t>NH-YJV-5*4</t>
  </si>
  <si>
    <t>NH-YJV-5*6</t>
  </si>
  <si>
    <t>NH-YJV-5*10</t>
  </si>
  <si>
    <t>NH-YJV-5*16</t>
  </si>
  <si>
    <t>NH-YJV-5*25</t>
  </si>
  <si>
    <t>NH-YJV-5*35</t>
  </si>
  <si>
    <t>NH-YJV-5*50</t>
  </si>
  <si>
    <t>NH-YJV-5*70</t>
  </si>
  <si>
    <t>NH-YJV-5*95</t>
  </si>
  <si>
    <t>NH-YJV-5*120</t>
  </si>
  <si>
    <t>NH-YJV-5*150</t>
  </si>
  <si>
    <t>NH-YJV-5*185</t>
  </si>
  <si>
    <t>NH-YJV-5*240</t>
  </si>
  <si>
    <t>NH-YJV-5*300</t>
  </si>
  <si>
    <t>NH-YJV-5*400</t>
  </si>
  <si>
    <t>NH-YJV-3*2.5+1*1.5</t>
  </si>
  <si>
    <t>NH-YJV-3*4+1*2.5</t>
  </si>
  <si>
    <t>NH-YJV-3*6+1*4</t>
  </si>
  <si>
    <t>NH-YJV-3*10+1*6</t>
  </si>
  <si>
    <t>NH-YJV-3*16+1*10</t>
  </si>
  <si>
    <t>NH-YJV-3*25+1*16</t>
  </si>
  <si>
    <t>NH-YJV-3*35+1*16</t>
  </si>
  <si>
    <t>NH-YJV-3*50+1*25</t>
  </si>
  <si>
    <t>NH-YJV-3*70+1*35</t>
  </si>
  <si>
    <t>NH-YJV-3*95+1*50</t>
  </si>
  <si>
    <t>NH-YJV-3*120+1*70</t>
  </si>
  <si>
    <t>NH-YJV-3*120+1*95</t>
  </si>
  <si>
    <t>NH-YJV-3*150+1*70</t>
  </si>
  <si>
    <t>NH-YJV-3*150+1*95</t>
  </si>
  <si>
    <t>NH-YJV-3*185+1*95</t>
  </si>
  <si>
    <t>NH-YJV-3*185+1*120</t>
  </si>
  <si>
    <t>NH-YJV-3*240+1*120</t>
  </si>
  <si>
    <t>NH-YJV-3*300+1*150</t>
  </si>
  <si>
    <t>NH-YJV-3*400+1*185</t>
  </si>
  <si>
    <t>NH-YJV-3*2.5+2*1.5</t>
  </si>
  <si>
    <t>NH-YJV-3*4+2*2.5</t>
  </si>
  <si>
    <t>NH-YJV-3*6+2*4</t>
  </si>
  <si>
    <t>NH-YJV-3*10+2*6</t>
  </si>
  <si>
    <t>NH-YJV-3*16+2*10</t>
  </si>
  <si>
    <t>NH-YJV-3*25+2*16</t>
  </si>
  <si>
    <t>NH-YJV-3*35+2*16</t>
  </si>
  <si>
    <t>NH-YJV-3*50+2*25</t>
  </si>
  <si>
    <t>NH-YJV-3*70+2*35</t>
  </si>
  <si>
    <t>NH-YJV-3*95+2*50</t>
  </si>
  <si>
    <t>NH-YJV-3*120+2*70</t>
  </si>
  <si>
    <t>NH-YJV-3*150+2*70</t>
  </si>
  <si>
    <t>NH-YJV-3*150+2*95</t>
  </si>
  <si>
    <t>NH-YJV-3*185+2*95</t>
  </si>
  <si>
    <t>NH-YJV-3*240+2*120</t>
  </si>
  <si>
    <t>NH-YJV-3*300+2*150</t>
  </si>
  <si>
    <t>NH-YJV-3*400+2*185</t>
  </si>
  <si>
    <t>NH-YJV-4*2.5+1*1.5</t>
  </si>
  <si>
    <t>NH-YJV-4*4+1*2.5</t>
  </si>
  <si>
    <t>NH-YJV-4*6+1*4</t>
  </si>
  <si>
    <t>NH-YJV-4*10+1*6</t>
  </si>
  <si>
    <t>NH-YJV-4*16+1*10</t>
  </si>
  <si>
    <t>NH-YJV-4*25+1*16</t>
  </si>
  <si>
    <t>NH-YJV-4*35+1*16</t>
  </si>
  <si>
    <t>NH-YJV-4*50+1*25</t>
  </si>
  <si>
    <t>NH-YJV-4*70+1*35</t>
  </si>
  <si>
    <t>NH-YJV-4*95+1*50</t>
  </si>
  <si>
    <t>NH-YJV-4*120+1*70</t>
  </si>
  <si>
    <t>NH-YJV-4*120+1*95</t>
  </si>
  <si>
    <t>NH-YJV-4*150+1*70</t>
  </si>
  <si>
    <t>NH-YJV-4*150+1*95</t>
  </si>
  <si>
    <t>NH-YJV-4*185+1*95</t>
  </si>
  <si>
    <t>NH-YJV-4*240+1*120</t>
  </si>
  <si>
    <t>NH-YJV-4*300+1*150</t>
  </si>
  <si>
    <t>NH-YJV-4*400+1*185</t>
  </si>
  <si>
    <t>ZAN-YJV/ZBN-YJV 额定电压 0.6/1KV及以下铜芯交联聚乙烯绝缘聚氯乙烯护套耐火电力电缆</t>
  </si>
  <si>
    <t>ZAN-YJV-1*1.5</t>
  </si>
  <si>
    <t>ZAN-YJV-1*2.5</t>
  </si>
  <si>
    <t>ZAN-YJV-1*4</t>
  </si>
  <si>
    <t>ZAN-YJV-1*6</t>
  </si>
  <si>
    <t>ZAN-YJV-1*10</t>
  </si>
  <si>
    <t>ZAN-YJV-1*16</t>
  </si>
  <si>
    <t>ZAN-YJV-1*25</t>
  </si>
  <si>
    <t>ZAN-YJV-1*35</t>
  </si>
  <si>
    <t>ZAN-YJV-1*50</t>
  </si>
  <si>
    <t>ZAN-YJV-1*70</t>
  </si>
  <si>
    <t>ZAN-YJV-1*95</t>
  </si>
  <si>
    <t>ZAN-YJV-1*120</t>
  </si>
  <si>
    <t>ZAN-YJV-1*150</t>
  </si>
  <si>
    <t>ZAN-YJV-1*185</t>
  </si>
  <si>
    <t>ZAN-YJV-1*240</t>
  </si>
  <si>
    <t>ZAN-YJV-1*300</t>
  </si>
  <si>
    <t>ZAN-YJV-1*400</t>
  </si>
  <si>
    <t>ZAN-YJV-1*500</t>
  </si>
  <si>
    <t>ZAN-YJV-2*1.5</t>
  </si>
  <si>
    <t>ZAN-YJV-2*2.5</t>
  </si>
  <si>
    <t>ZAN-YJV-2*4</t>
  </si>
  <si>
    <t>ZAN-YJV-2*6</t>
  </si>
  <si>
    <t>ZAN-YJV-2*10</t>
  </si>
  <si>
    <t>ZAN-YJV-2*16</t>
  </si>
  <si>
    <t>ZAN-YJV-2*25</t>
  </si>
  <si>
    <t>ZAN-YJV-2*35</t>
  </si>
  <si>
    <t>ZAN-YJV-2*50</t>
  </si>
  <si>
    <t>ZAN-YJV-2*70</t>
  </si>
  <si>
    <t>ZAN-YJV-2*95</t>
  </si>
  <si>
    <t>ZAN-YJV-2*120</t>
  </si>
  <si>
    <t>ZAN-YJV-2*150</t>
  </si>
  <si>
    <t>ZAN-YJV-2*185</t>
  </si>
  <si>
    <t>ZAN-YJV-2*240</t>
  </si>
  <si>
    <t>ZAN-YJV-2*300</t>
  </si>
  <si>
    <t>ZAN-YJV-2*400</t>
  </si>
  <si>
    <t>ZAN-YJV-3*1.5</t>
  </si>
  <si>
    <t>ZAN-YJV-3*2.5</t>
  </si>
  <si>
    <t>ZAN-YJV-3*4</t>
  </si>
  <si>
    <t>ZAN-YJV-3*6</t>
  </si>
  <si>
    <t>ZAN-YJV-3*10</t>
  </si>
  <si>
    <t>ZAN-YJV-3*16</t>
  </si>
  <si>
    <t>ZAN-YJV-3*25</t>
  </si>
  <si>
    <t>ZAN-YJV-3*35</t>
  </si>
  <si>
    <t>ZAN-YJV-3*50</t>
  </si>
  <si>
    <t>ZAN-YJV-3*70</t>
  </si>
  <si>
    <t>ZAN-YJV-3*95</t>
  </si>
  <si>
    <t>ZAN-YJV-3*120</t>
  </si>
  <si>
    <t>ZAN-YJV-3*150</t>
  </si>
  <si>
    <t>ZAN-YJV-3*185</t>
  </si>
  <si>
    <t>ZAN-YJV-3*240</t>
  </si>
  <si>
    <t>ZAN-YJV-3*300</t>
  </si>
  <si>
    <t>ZAN-YJV-3*400</t>
  </si>
  <si>
    <t>ZAN-YJV-4*1.5</t>
  </si>
  <si>
    <t>ZAN-YJV-4*2.5</t>
  </si>
  <si>
    <t>ZAN-YJV-4*4</t>
  </si>
  <si>
    <t>ZAN-YJV-4*6</t>
  </si>
  <si>
    <t>ZAN-YJV-4*10</t>
  </si>
  <si>
    <t>ZAN-YJV-4*16</t>
  </si>
  <si>
    <t>ZAN-YJV-4*25</t>
  </si>
  <si>
    <t>ZAN-YJV-4*35</t>
  </si>
  <si>
    <t>ZAN-YJV-4*50</t>
  </si>
  <si>
    <t>ZAN-YJV-4*70</t>
  </si>
  <si>
    <t>ZAN-YJV-4*95</t>
  </si>
  <si>
    <t>ZAN-YJV-4*120</t>
  </si>
  <si>
    <t>ZAN-YJV-4*150</t>
  </si>
  <si>
    <t>ZAN-YJV-4*185</t>
  </si>
  <si>
    <t>ZAN-YJV-4*240</t>
  </si>
  <si>
    <t>ZAN-YJV-4*300</t>
  </si>
  <si>
    <t>ZAN-YJV-4*400</t>
  </si>
  <si>
    <t>ZAN-YJV-5*1.5</t>
  </si>
  <si>
    <t>ZAN-YJV-5*2.5</t>
  </si>
  <si>
    <t>ZAN-YJV-5*4</t>
  </si>
  <si>
    <t>ZAN-YJV-5*6</t>
  </si>
  <si>
    <t>ZAN-YJV-5*10</t>
  </si>
  <si>
    <t>ZAN-YJV-5*16</t>
  </si>
  <si>
    <t>ZAN-YJV-5*25</t>
  </si>
  <si>
    <t>ZAN-YJV-5*35</t>
  </si>
  <si>
    <t>ZAN-YJV-5*50</t>
  </si>
  <si>
    <t>ZAN-YJV-5*70</t>
  </si>
  <si>
    <t>ZAN-YJV-5*95</t>
  </si>
  <si>
    <t>ZAN-YJV-5*120</t>
  </si>
  <si>
    <t>ZAN-YJV-5*150</t>
  </si>
  <si>
    <t>ZAN-YJV-5*185</t>
  </si>
  <si>
    <t>ZAN-YJV-5*240</t>
  </si>
  <si>
    <t>ZAN-YJV-5*300</t>
  </si>
  <si>
    <t>ZAN-YJV-5*400</t>
  </si>
  <si>
    <t>ZAN-YJV-3*2.5+1*1.5</t>
  </si>
  <si>
    <t>ZAN-YJV-3*4+1*2.5</t>
  </si>
  <si>
    <t>ZAN-YJV-3*6+1*4</t>
  </si>
  <si>
    <t>ZAN-YJV-3*10+1*6</t>
  </si>
  <si>
    <t>ZAN-YJV-3*16+1*10</t>
  </si>
  <si>
    <t>ZAN-YJV-3*25+1*16</t>
  </si>
  <si>
    <t>ZAN-YJV-3*35+1*16</t>
  </si>
  <si>
    <t>ZAN-YJV-3*50+1*25</t>
  </si>
  <si>
    <t>ZAN-YJV-3*70+1*35</t>
  </si>
  <si>
    <t>ZAN-YJV-3*95+1*50</t>
  </si>
  <si>
    <t>ZAN-YJV-3*120+1*70</t>
  </si>
  <si>
    <t>ZAN-YJV-3*120+1*95</t>
  </si>
  <si>
    <t>ZAN-YJV-3*150+1*70</t>
  </si>
  <si>
    <t>ZAN-YJV-3*150+1*95</t>
  </si>
  <si>
    <t>ZAN-YJV-3*185+1*95</t>
  </si>
  <si>
    <t>ZAN-YJV-3*185+1*120</t>
  </si>
  <si>
    <t>ZAN-YJV-3*240+1*120</t>
  </si>
  <si>
    <t>ZAN-YJV-3*300+1*150</t>
  </si>
  <si>
    <t>ZAN-YJV-3*400+1*185</t>
  </si>
  <si>
    <t>ZAN-YJV-3*2.5+2*1.5</t>
  </si>
  <si>
    <t>ZAN-YJV-3*4+2*2.5</t>
  </si>
  <si>
    <t>ZAN-YJV-3*6+2*4</t>
  </si>
  <si>
    <t>ZAN-YJV-3*10+2*6</t>
  </si>
  <si>
    <t>ZAN-YJV-3*16+2*10</t>
  </si>
  <si>
    <t>ZAN-YJV-3*25+2*16</t>
  </si>
  <si>
    <t>ZAN-YJV-3*35+2*16</t>
  </si>
  <si>
    <t>ZAN-YJV-3*50+2*25</t>
  </si>
  <si>
    <t>ZAN-YJV-3*70+2*35</t>
  </si>
  <si>
    <t>ZAN-YJV-3*95+2*50</t>
  </si>
  <si>
    <t>ZAN-YJV-3*120+2*70</t>
  </si>
  <si>
    <t>ZAN-YJV-3*150+2*70</t>
  </si>
  <si>
    <t>ZAN-YJV-3*150+2*95</t>
  </si>
  <si>
    <t>ZAN-YJV-3*185+2*95</t>
  </si>
  <si>
    <t>ZAN-YJV-3*240+2*120</t>
  </si>
  <si>
    <t>ZAN-YJV-3*300+2*150</t>
  </si>
  <si>
    <t>ZAN-YJV-3*400+2*185</t>
  </si>
  <si>
    <t>ZAN-YJV-4*2.5+1*1.5</t>
  </si>
  <si>
    <t>ZAN-YJV-4*4+1*2.5</t>
  </si>
  <si>
    <t>ZAN-YJV-4*6+1*4</t>
  </si>
  <si>
    <t>ZAN-YJV-4*10+1*6</t>
  </si>
  <si>
    <t>ZAN-YJV-4*16+1*10</t>
  </si>
  <si>
    <t>ZAN-YJV-4*25+1*16</t>
  </si>
  <si>
    <t>ZAN-YJV-4*35+1*16</t>
  </si>
  <si>
    <t>ZAN-YJV-4*50+1*25</t>
  </si>
  <si>
    <t>ZAN-YJV-4*70+1*35</t>
  </si>
  <si>
    <t>ZAN-YJV-4*95+1*50</t>
  </si>
  <si>
    <t>ZAN-YJV-4*120+1*70</t>
  </si>
  <si>
    <t>ZAN-YJV-4*120+1*95</t>
  </si>
  <si>
    <t>ZAN-YJV-4*150+1*70</t>
  </si>
  <si>
    <t>ZAN-YJV-4*150+1*95</t>
  </si>
  <si>
    <t>ZAN-YJV-4*185+1*95</t>
  </si>
  <si>
    <t>ZAN-YJV-4*240+1*120</t>
  </si>
  <si>
    <t>ZAN-YJV-4*300+1*150</t>
  </si>
  <si>
    <t>ZAN-YJV-4*400+1*185</t>
  </si>
  <si>
    <t>WDZAN-YJY 额定电压 0.6/1KV及以下铜芯交联聚乙烯绝缘无卤低烟护套耐火电力电缆</t>
  </si>
  <si>
    <t>WDZAN-YJY-1*1.5</t>
  </si>
  <si>
    <t>WDZAN-YJY-1*2.5</t>
  </si>
  <si>
    <t>WDZAN-YJY-1*4</t>
  </si>
  <si>
    <t>WDZAN-YJY-1*6</t>
  </si>
  <si>
    <t>WDZAN-YJY-1*10</t>
  </si>
  <si>
    <t>WDZAN-YJY-1*16</t>
  </si>
  <si>
    <t>WDZAN-YJY-1*25</t>
  </si>
  <si>
    <t>WDZAN-YJY-1*35</t>
  </si>
  <si>
    <t>WDZAN-YJY-1*50</t>
  </si>
  <si>
    <t>WDZAN-YJY-1*70</t>
  </si>
  <si>
    <t>WDZAN-YJY-1*95</t>
  </si>
  <si>
    <t>WDZAN-YJY-1*120</t>
  </si>
  <si>
    <t>WDZAN-YJY-1*150</t>
  </si>
  <si>
    <t>WDZAN-YJY-1*185</t>
  </si>
  <si>
    <t>WDZAN-YJY-1*240</t>
  </si>
  <si>
    <t>WDZAN-YJY-1*300</t>
  </si>
  <si>
    <t>WDZAN-YJY-1*400</t>
  </si>
  <si>
    <t>WDZAN-YJY-1*500</t>
  </si>
  <si>
    <t>WDZAN-YJY-2*1.5</t>
  </si>
  <si>
    <t>WDZAN-YJY-2*2.5</t>
  </si>
  <si>
    <t>WDZAN-YJY-2*4</t>
  </si>
  <si>
    <t>WDZAN-YJY-2*6</t>
  </si>
  <si>
    <t>WDZAN-YJY-2*10</t>
  </si>
  <si>
    <t>WDZAN-YJY-2*16</t>
  </si>
  <si>
    <t>WDZAN-YJY-2*25</t>
  </si>
  <si>
    <t>WDZAN-YJY-2*35</t>
  </si>
  <si>
    <t>WDZAN-YJY-2*50</t>
  </si>
  <si>
    <t>WDZAN-YJY-2*70</t>
  </si>
  <si>
    <t>WDZAN-YJY-2*95</t>
  </si>
  <si>
    <t>WDZAN-YJY-2*120</t>
  </si>
  <si>
    <t>WDZAN-YJY-2*150</t>
  </si>
  <si>
    <t>WDZAN-YJY-2*185</t>
  </si>
  <si>
    <t>WDZAN-YJY-2*240</t>
  </si>
  <si>
    <t>WDZAN-YJY-2*300</t>
  </si>
  <si>
    <t>WDZAN-YJY-2*400</t>
  </si>
  <si>
    <t>WDZAN-YJY-3*1.5</t>
  </si>
  <si>
    <t>WDZAN-YJY-3*2.5</t>
  </si>
  <si>
    <t>WDZAN-YJY-3*4</t>
  </si>
  <si>
    <t>WDZAN-YJY-3*6</t>
  </si>
  <si>
    <t>WDZAN-YJY-3*10</t>
  </si>
  <si>
    <t>WDZAN-YJY-3*16</t>
  </si>
  <si>
    <t>WDZAN-YJY-3*25</t>
  </si>
  <si>
    <t>WDZAN-YJY-3*35</t>
  </si>
  <si>
    <t>WDZAN-YJY-3*50</t>
  </si>
  <si>
    <t>WDZAN-YJY-3*70</t>
  </si>
  <si>
    <t>WDZAN-YJY-3*95</t>
  </si>
  <si>
    <t>WDZAN-YJY-3*120</t>
  </si>
  <si>
    <t>WDZAN-YJY-3*150</t>
  </si>
  <si>
    <t>WDZAN-YJY-3*185</t>
  </si>
  <si>
    <t>WDZAN-YJY-3*240</t>
  </si>
  <si>
    <t>WDZAN-YJY-3*300</t>
  </si>
  <si>
    <t>WDZAN-YJY-3*400</t>
  </si>
  <si>
    <t>WDZAN-YJY-4*1.5</t>
  </si>
  <si>
    <t>WDZAN-YJY-4*2.5</t>
  </si>
  <si>
    <t>WDZAN-YJY-4*4</t>
  </si>
  <si>
    <t>WDZAN-YJY-4*6</t>
  </si>
  <si>
    <t>WDZAN-YJY-4*10</t>
  </si>
  <si>
    <t>WDZAN-YJY-4*16</t>
  </si>
  <si>
    <t>WDZAN-YJY-4*25</t>
  </si>
  <si>
    <t>WDZAN-YJY-4*35</t>
  </si>
  <si>
    <t>WDZAN-YJY-4*50</t>
  </si>
  <si>
    <t>WDZAN-YJY-4*70</t>
  </si>
  <si>
    <t>WDZAN-YJY-4*95</t>
  </si>
  <si>
    <t>WDZAN-YJY-4*120</t>
  </si>
  <si>
    <t>WDZAN-YJY-4*150</t>
  </si>
  <si>
    <t>WDZAN-YJY-4*185</t>
  </si>
  <si>
    <t>WDZAN-YJY-4*240</t>
  </si>
  <si>
    <t>WDZAN-YJY-4*300</t>
  </si>
  <si>
    <t>WDZAN-YJY-4*400</t>
  </si>
  <si>
    <t>WDZAN-YJY-5*1.5</t>
  </si>
  <si>
    <t>WDZAN-YJY-5*2.5</t>
  </si>
  <si>
    <t>WDZAN-YJY-5*4</t>
  </si>
  <si>
    <t>WDZAN-YJY-5*6</t>
  </si>
  <si>
    <t>WDZAN-YJY-5*10</t>
  </si>
  <si>
    <t>WDZAN-YJY-5*16</t>
  </si>
  <si>
    <t>WDZAN-YJY-5*25</t>
  </si>
  <si>
    <t>WDZAN-YJY-5*35</t>
  </si>
  <si>
    <t>WDZAN-YJY-5*50</t>
  </si>
  <si>
    <t>WDZAN-YJY-5*70</t>
  </si>
  <si>
    <t>WDZAN-YJY-5*95</t>
  </si>
  <si>
    <t>WDZAN-YJY-5*120</t>
  </si>
  <si>
    <t>WDZAN-YJY-5*150</t>
  </si>
  <si>
    <t>WDZAN-YJY-5*185</t>
  </si>
  <si>
    <t>WDZAN-YJY-5*240</t>
  </si>
  <si>
    <t>WDZAN-YJY-5*300</t>
  </si>
  <si>
    <t>WDZAN-YJY-5*400</t>
  </si>
  <si>
    <t>WDZAN-YJY-3*2.5+1*1.5</t>
  </si>
  <si>
    <t>WDZAN-YJY-3*4+1*2.5</t>
  </si>
  <si>
    <t>WDZAN-YJY-3*6+1*4</t>
  </si>
  <si>
    <t>WDZAN-YJY-3*10+1*6</t>
  </si>
  <si>
    <t>WDZAN-YJY-3*16+1*10</t>
  </si>
  <si>
    <t>WDZAN-YJY-3*25+1*16</t>
  </si>
  <si>
    <t>WDZAN-YJY-3*35+1*16</t>
  </si>
  <si>
    <t>WDZAN-YJY-3*50+1*25</t>
  </si>
  <si>
    <t>WDZAN-YJY-3*70+1*35</t>
  </si>
  <si>
    <t>WDZAN-YJY-3*95+1*50</t>
  </si>
  <si>
    <t>WDZAN-YJY-3*120+1*70</t>
  </si>
  <si>
    <t>WDZAN-YJY-3*120+1*95</t>
  </si>
  <si>
    <t>WDZAN-YJY-3*150+1*70</t>
  </si>
  <si>
    <t>WDZAN-YJY-3*150+1*95</t>
  </si>
  <si>
    <t>WDZAN-YJY-3*185+1*95</t>
  </si>
  <si>
    <t>WDZAN-YJY-3*185+1*120</t>
  </si>
  <si>
    <t>WDZAN-YJY-3*240+1*120</t>
  </si>
  <si>
    <t>WDZAN-YJY-3*300+1*150</t>
  </si>
  <si>
    <t>WDZAN-YJY-3*400+1*185</t>
  </si>
  <si>
    <t>WDZAN-YJY-3*2.5+2*1.5</t>
  </si>
  <si>
    <t>WDZAN-YJY-3*4+2*2.5</t>
  </si>
  <si>
    <t>WDZAN-YJY-3*6+2*4</t>
  </si>
  <si>
    <t>WDZAN-YJY-3*10+2*6</t>
  </si>
  <si>
    <t>WDZAN-YJY-3*16+2*10</t>
  </si>
  <si>
    <t>WDZAN-YJY-3*25+2*16</t>
  </si>
  <si>
    <t>WDZAN-YJY-3*35+2*16</t>
  </si>
  <si>
    <t>WDZAN-YJY-3*50+2*25</t>
  </si>
  <si>
    <t>WDZAN-YJY-3*70+2*35</t>
  </si>
  <si>
    <t>WDZAN-YJY-3*95+2*50</t>
  </si>
  <si>
    <t>WDZAN-YJY-3*120+2*70</t>
  </si>
  <si>
    <t>WDZAN-YJY-3*150+2*70</t>
  </si>
  <si>
    <t>WDZAN-YJY-3*150+2*95</t>
  </si>
  <si>
    <t>WDZAN-YJY-3*185+2*95</t>
  </si>
  <si>
    <t>WDZAN-YJY-3*240+2*120</t>
  </si>
  <si>
    <t>WDZAN-YJY-3*300+2*150</t>
  </si>
  <si>
    <t>WDZAN-YJY-3*400+2*185</t>
  </si>
  <si>
    <t>WDZAN-YJY-4*2.5+1*1.5</t>
  </si>
  <si>
    <t>WDZAN-YJY-4*4+1*2.5</t>
  </si>
  <si>
    <t>WDZAN-YJY-4*6+1*4</t>
  </si>
  <si>
    <t>WDZAN-YJY-4*10+1*6</t>
  </si>
  <si>
    <t>WDZAN-YJY-4*16+1*10</t>
  </si>
  <si>
    <t>WDZAN-YJY-4*25+1*16</t>
  </si>
  <si>
    <t>WDZAN-YJY-4*35+1*16</t>
  </si>
  <si>
    <t>WDZAN-YJY-4*50+1*25</t>
  </si>
  <si>
    <t>WDZAN-YJY-4*70+1*35</t>
  </si>
  <si>
    <t>WDZAN-YJY-4*95+1*50</t>
  </si>
  <si>
    <t>WDZAN-YJY-4*120+1*70</t>
  </si>
  <si>
    <t>WDZAN-YJY-4*120+1*95</t>
  </si>
  <si>
    <t>WDZAN-YJY-4*150+1*70</t>
  </si>
  <si>
    <t>WDZAN-YJY-4*150+1*95</t>
  </si>
  <si>
    <t>WDZAN-YJY-4*185+1*95</t>
  </si>
  <si>
    <t>WDZAN-YJY-4*240+1*120</t>
  </si>
  <si>
    <t>WDZAN-YJY-4*300+1*150</t>
  </si>
  <si>
    <t>WDZAN-YJY-4*400+1*185</t>
  </si>
  <si>
    <t>WDZBN-YJY/WDZN-YJY/WDZCN-YJY/WDZDN-YJY 额定电压 0.6/1KV及以下铜芯交联聚乙烯绝缘无卤低烟护套耐火电力电缆</t>
  </si>
  <si>
    <t>WDZN-YJY-1*1.5</t>
  </si>
  <si>
    <t>WDZN-YJY-1*2.5</t>
  </si>
  <si>
    <t>WDZN-YJY-1*4</t>
  </si>
  <si>
    <t>WDZN-YJY-1*6</t>
  </si>
  <si>
    <t>WDZN-YJY-1*10</t>
  </si>
  <si>
    <t>WDZN-YJY-1*16</t>
  </si>
  <si>
    <t>WDZN-YJY-1*25</t>
  </si>
  <si>
    <t>WDZN-YJY-1*35</t>
  </si>
  <si>
    <t>WDZN-YJY-1*50</t>
  </si>
  <si>
    <t>WDZN-YJY-1*70</t>
  </si>
  <si>
    <t>WDZN-YJY-1*95</t>
  </si>
  <si>
    <t>WDZN-YJY-1*120</t>
  </si>
  <si>
    <t>WDZN-YJY-1*150</t>
  </si>
  <si>
    <t>WDZN-YJY-1*185</t>
  </si>
  <si>
    <t>WDZN-YJY-1*240</t>
  </si>
  <si>
    <t>WDZN-YJY-1*300</t>
  </si>
  <si>
    <t>WDZN-YJY-1*400</t>
  </si>
  <si>
    <t>WDZN-YJY-1*500</t>
  </si>
  <si>
    <t>WDZN-YJY-2*1.5</t>
  </si>
  <si>
    <t>WDZN-YJY-2*2.5</t>
  </si>
  <si>
    <t>WDZN-YJY-2*4</t>
  </si>
  <si>
    <t>WDZN-YJY-2*6</t>
  </si>
  <si>
    <t>WDZN-YJY-2*10</t>
  </si>
  <si>
    <t>WDZN-YJY-2*16</t>
  </si>
  <si>
    <t>WDZN-YJY-2*25</t>
  </si>
  <si>
    <t>WDZN-YJY-2*35</t>
  </si>
  <si>
    <t>WDZN-YJY-2*50</t>
  </si>
  <si>
    <t>WDZN-YJY-2*70</t>
  </si>
  <si>
    <t>WDZN-YJY-2*95</t>
  </si>
  <si>
    <t>WDZN-YJY-2*120</t>
  </si>
  <si>
    <t>WDZN-YJY-2*150</t>
  </si>
  <si>
    <t>WDZN-YJY-2*185</t>
  </si>
  <si>
    <t>WDZN-YJY-2*240</t>
  </si>
  <si>
    <t>WDZN-YJY-2*300</t>
  </si>
  <si>
    <t>WDZN-YJY-2*400</t>
  </si>
  <si>
    <t>WDZN-YJY-3*1.5</t>
  </si>
  <si>
    <t>WDZN-YJY-3*2.5</t>
  </si>
  <si>
    <t>WDZN-YJY-3*4</t>
  </si>
  <si>
    <t>WDZN-YJY-3*6</t>
  </si>
  <si>
    <t>WDZN-YJY-3*10</t>
  </si>
  <si>
    <t>WDZN-YJY-3*16</t>
  </si>
  <si>
    <t>WDZN-YJY-3*25</t>
  </si>
  <si>
    <t>WDZN-YJY-3*35</t>
  </si>
  <si>
    <t>WDZN-YJY-3*50</t>
  </si>
  <si>
    <t>WDZN-YJY-3*70</t>
  </si>
  <si>
    <t>WDZN-YJY-3*95</t>
  </si>
  <si>
    <t>WDZN-YJY-3*120</t>
  </si>
  <si>
    <t>WDZN-YJY-3*150</t>
  </si>
  <si>
    <t>WDZN-YJY-3*185</t>
  </si>
  <si>
    <t>WDZN-YJY-3*240</t>
  </si>
  <si>
    <t>WDZN-YJY-3*300</t>
  </si>
  <si>
    <t>WDZN-YJY-3*400</t>
  </si>
  <si>
    <t>WDZN-YJY-4*1.5</t>
  </si>
  <si>
    <t>WDZN-YJY-4*2.5</t>
  </si>
  <si>
    <t>WDZN-YJY-4*4</t>
  </si>
  <si>
    <t>WDZN-YJY-4*6</t>
  </si>
  <si>
    <t>WDZN-YJY-4*10</t>
  </si>
  <si>
    <t>WDZN-YJY-4*16</t>
  </si>
  <si>
    <t>WDZN-YJY-4*25</t>
  </si>
  <si>
    <t>WDZN-YJY-4*35</t>
  </si>
  <si>
    <t>WDZN-YJY-4*50</t>
  </si>
  <si>
    <t>WDZN-YJY-4*70</t>
  </si>
  <si>
    <t>WDZN-YJY-4*95</t>
  </si>
  <si>
    <t>WDZN-YJY-4*120</t>
  </si>
  <si>
    <t>WDZN-YJY-4*150</t>
  </si>
  <si>
    <t>WDZN-YJY-4*185</t>
  </si>
  <si>
    <t>WDZN-YJY-4*240</t>
  </si>
  <si>
    <t>WDZN-YJY-4*300</t>
  </si>
  <si>
    <t>WDZN-YJY-4*400</t>
  </si>
  <si>
    <t>WDZN-YJY-5*1.5</t>
  </si>
  <si>
    <t>WDZN-YJY-5*2.5</t>
  </si>
  <si>
    <t>WDZN-YJY-5*4</t>
  </si>
  <si>
    <t>WDZN-YJY-5*6</t>
  </si>
  <si>
    <t>WDZN-YJY-5*10</t>
  </si>
  <si>
    <t>WDZN-YJY-5*16</t>
  </si>
  <si>
    <t>WDZN-YJY-5*25</t>
  </si>
  <si>
    <t>WDZN-YJY-5*35</t>
  </si>
  <si>
    <t>WDZN-YJY-5*50</t>
  </si>
  <si>
    <t>WDZN-YJY-5*70</t>
  </si>
  <si>
    <t>WDZN-YJY-5*95</t>
  </si>
  <si>
    <t>WDZN-YJY-5*120</t>
  </si>
  <si>
    <t>WDZN-YJY-5*150</t>
  </si>
  <si>
    <t>WDZN-YJY-5*185</t>
  </si>
  <si>
    <t>WDZN-YJY-5*240</t>
  </si>
  <si>
    <t>WDZN-YJY-5*300</t>
  </si>
  <si>
    <t>WDZN-YJY-5*400</t>
  </si>
  <si>
    <t>WDZN-YJY-3*2.5+1*1.5</t>
  </si>
  <si>
    <t>WDZN-YJY-3*4+1*2.5</t>
  </si>
  <si>
    <t>WDZN-YJY-3*6+1*4</t>
  </si>
  <si>
    <t>WDZN-YJY-3*10+1*6</t>
  </si>
  <si>
    <t>WDZN-YJY-3*16+1*10</t>
  </si>
  <si>
    <t>WDZN-YJY-3*25+1*16</t>
  </si>
  <si>
    <t>WDZN-YJY-3*35+1*16</t>
  </si>
  <si>
    <t>WDZN-YJY-3*50+1*25</t>
  </si>
  <si>
    <t>WDZN-YJY-3*70+1*35</t>
  </si>
  <si>
    <t>WDZN-YJY-3*95+1*50</t>
  </si>
  <si>
    <t>WDZN-YJY-3*120+1*70</t>
  </si>
  <si>
    <t>WDZN-YJY-3*120+1*95</t>
  </si>
  <si>
    <t>WDZN-YJY-3*150+1*70</t>
  </si>
  <si>
    <t>WDZN-YJY-3*150+1*95</t>
  </si>
  <si>
    <t>WDZN-YJY-3*185+1*95</t>
  </si>
  <si>
    <t>WDZN-YJY-3*185+1*120</t>
  </si>
  <si>
    <t>WDZN-YJY-3*240+1*120</t>
  </si>
  <si>
    <t>WDZN-YJY-3*300+1*150</t>
  </si>
  <si>
    <t>WDZN-YJY-3*400+1*185</t>
  </si>
  <si>
    <t>WDZN-YJY-3*2.5+2*1.5</t>
  </si>
  <si>
    <t>WDZN-YJY-3*4+2*2.5</t>
  </si>
  <si>
    <t>WDZN-YJY-3*6+2*4</t>
  </si>
  <si>
    <t>WDZN-YJY-3*10+2*6</t>
  </si>
  <si>
    <t>WDZN-YJY-3*16+2*10</t>
  </si>
  <si>
    <t>WDZN-YJY-3*25+2*16</t>
  </si>
  <si>
    <t>WDZN-YJY-3*35+2*16</t>
  </si>
  <si>
    <t>WDZN-YJY-3*50+2*25</t>
  </si>
  <si>
    <t>WDZN-YJY-3*70+2*35</t>
  </si>
  <si>
    <t>WDZN-YJY-3*95+2*50</t>
  </si>
  <si>
    <t>WDZN-YJY-3*120+2*70</t>
  </si>
  <si>
    <t>WDZN-YJY-3*150+2*70</t>
  </si>
  <si>
    <t>WDZN-YJY-3*150+2*95</t>
  </si>
  <si>
    <t>WDZN-YJY-3*185+2*95</t>
  </si>
  <si>
    <t>WDZN-YJY-3*240+2*120</t>
  </si>
  <si>
    <t>WDZN-YJY-3*300+2*150</t>
  </si>
  <si>
    <t>WDZN-YJY-3*400+2*185</t>
  </si>
  <si>
    <t>WDZN-YJY-4*2.5+1*1.5</t>
  </si>
  <si>
    <t>WDZN-YJY-4*4+1*2.5</t>
  </si>
  <si>
    <t>WDZN-YJY-4*6+1*4</t>
  </si>
  <si>
    <t>WDZN-YJY-4*10+1*6</t>
  </si>
  <si>
    <t>WDZN-YJY-4*16+1*10</t>
  </si>
  <si>
    <t>WDZN-YJY-4*25+1*16</t>
  </si>
  <si>
    <t>WDZN-YJY-4*35+1*16</t>
  </si>
  <si>
    <t>WDZN-YJY-4*50+1*25</t>
  </si>
  <si>
    <t>WDZN-YJY-4*70+1*35</t>
  </si>
  <si>
    <t>WDZN-YJY-4*95+1*50</t>
  </si>
  <si>
    <t>WDZN-YJY-4*120+1*70</t>
  </si>
  <si>
    <t>WDZN-YJY-4*120+1*95</t>
  </si>
  <si>
    <t>WDZN-YJY-4*150+1*70</t>
  </si>
  <si>
    <t>WDZN-YJY-4*150+1*95</t>
  </si>
  <si>
    <t>WDZN-YJY-4*185+1*95</t>
  </si>
  <si>
    <t>WDZN-YJY-4*240+1*120</t>
  </si>
  <si>
    <t>WDZN-YJY-4*300+1*150</t>
  </si>
  <si>
    <t>WDZN-YJY-4*400+1*185</t>
  </si>
  <si>
    <t>ZA-YJY 额定电压 0.6/1KV及以下铜芯交联聚乙烯绝缘聚乙烯护套电力电缆</t>
  </si>
  <si>
    <t>ZA-YJY-1*1.5</t>
  </si>
  <si>
    <t>ZA-YJY-1*2.5</t>
  </si>
  <si>
    <t>ZA-YJY-1*4</t>
  </si>
  <si>
    <t>ZA-YJY-1*6</t>
  </si>
  <si>
    <t>ZA-YJY-1*10</t>
  </si>
  <si>
    <t>ZA-YJY-1*16</t>
  </si>
  <si>
    <t>ZA-YJY-1*25</t>
  </si>
  <si>
    <t>ZA-YJY-1*35</t>
  </si>
  <si>
    <t>ZA-YJY-1*50</t>
  </si>
  <si>
    <t>ZA-YJY-1*70</t>
  </si>
  <si>
    <t>ZA-YJY-1*95</t>
  </si>
  <si>
    <t>ZA-YJY-1*120</t>
  </si>
  <si>
    <t>ZA-YJY-1*150</t>
  </si>
  <si>
    <t>ZA-YJY-1*185</t>
  </si>
  <si>
    <t>ZA-YJY-1*240</t>
  </si>
  <si>
    <t>ZA-YJY-1*300</t>
  </si>
  <si>
    <t>ZA-YJY-1*400</t>
  </si>
  <si>
    <t>ZA-YJY-1*500</t>
  </si>
  <si>
    <t>ZA-YJY-2*1.5</t>
  </si>
  <si>
    <t>ZA-YJY-2*2.5</t>
  </si>
  <si>
    <t>ZA-YJY-2*4</t>
  </si>
  <si>
    <t>ZA-YJY-2*6</t>
  </si>
  <si>
    <t>ZA-YJY-2*10</t>
  </si>
  <si>
    <t>ZA-YJY-2*16</t>
  </si>
  <si>
    <t>ZA-YJY-2*25</t>
  </si>
  <si>
    <t>ZA-YJY-2*35</t>
  </si>
  <si>
    <t>ZA-YJY-2*50</t>
  </si>
  <si>
    <t>ZA-YJY-2*70</t>
  </si>
  <si>
    <t>ZA-YJY-2*95</t>
  </si>
  <si>
    <t>ZA-YJY-2*120</t>
  </si>
  <si>
    <t>ZA-YJY-2*150</t>
  </si>
  <si>
    <t>ZA-YJY-2*185</t>
  </si>
  <si>
    <t>ZA-YJY-2*240</t>
  </si>
  <si>
    <t>ZA-YJY-2*300</t>
  </si>
  <si>
    <t>ZA-YJY-2*400</t>
  </si>
  <si>
    <t>ZA-YJY-3*1.5</t>
  </si>
  <si>
    <t>ZA-YJY-3*2.5</t>
  </si>
  <si>
    <t>ZA-YJY-3*4</t>
  </si>
  <si>
    <t>ZA-YJY-3*6</t>
  </si>
  <si>
    <t>ZA-YJY-3*10</t>
  </si>
  <si>
    <t>ZA-YJY-3*16</t>
  </si>
  <si>
    <t>ZA-YJY-3*25</t>
  </si>
  <si>
    <t>ZA-YJY-3*35</t>
  </si>
  <si>
    <t>ZA-YJY-3*50</t>
  </si>
  <si>
    <t>ZA-YJY-3*70</t>
  </si>
  <si>
    <t>ZA-YJY-3*95</t>
  </si>
  <si>
    <t>ZA-YJY-3*120</t>
  </si>
  <si>
    <t>ZA-YJY-3*150</t>
  </si>
  <si>
    <t>ZA-YJY-3*185</t>
  </si>
  <si>
    <t>ZA-YJY-3*240</t>
  </si>
  <si>
    <t>ZA-YJY-3*300</t>
  </si>
  <si>
    <t>ZA-YJY-3*400</t>
  </si>
  <si>
    <t>ZA-YJY-4*1.5</t>
  </si>
  <si>
    <t>ZA-YJY-4*2.5</t>
  </si>
  <si>
    <t>ZA-YJY-4*4</t>
  </si>
  <si>
    <t>ZA-YJY-4*6</t>
  </si>
  <si>
    <t>ZA-YJY-4*10</t>
  </si>
  <si>
    <t>ZA-YJY-4*16</t>
  </si>
  <si>
    <t>ZA-YJY-4*25</t>
  </si>
  <si>
    <t>ZA-YJY-4*35</t>
  </si>
  <si>
    <t>ZA-YJY-4*50</t>
  </si>
  <si>
    <t>ZA-YJY-4*70</t>
  </si>
  <si>
    <t>ZA-YJY-4*95</t>
  </si>
  <si>
    <t>ZA-YJY-4*120</t>
  </si>
  <si>
    <t>ZA-YJY-4*150</t>
  </si>
  <si>
    <t>ZA-YJY-4*185</t>
  </si>
  <si>
    <t>ZA-YJY-4*240</t>
  </si>
  <si>
    <t>ZA-YJY-4*300</t>
  </si>
  <si>
    <t>ZA-YJY-4*400</t>
  </si>
  <si>
    <t>ZA-YJY-5*1.5</t>
  </si>
  <si>
    <t>ZA-YJY-5*2.5</t>
  </si>
  <si>
    <t>ZA-YJY-5*4</t>
  </si>
  <si>
    <t>ZA-YJY-5*6</t>
  </si>
  <si>
    <t>ZA-YJY-5*10</t>
  </si>
  <si>
    <t>ZA-YJY-5*16</t>
  </si>
  <si>
    <t>ZA-YJY-5*25</t>
  </si>
  <si>
    <t>ZA-YJY-5*35</t>
  </si>
  <si>
    <t>ZA-YJY-5*50</t>
  </si>
  <si>
    <t>ZA-YJY-5*70</t>
  </si>
  <si>
    <t>ZA-YJY-5*95</t>
  </si>
  <si>
    <t>ZA-YJY-5*120</t>
  </si>
  <si>
    <t>ZA-YJY-5*150</t>
  </si>
  <si>
    <t>ZA-YJY-5*185</t>
  </si>
  <si>
    <t>ZA-YJY-5*240</t>
  </si>
  <si>
    <t>ZA-YJY-5*300</t>
  </si>
  <si>
    <t>ZA-YJY-5*400</t>
  </si>
  <si>
    <t>ZA-YJY-3*2.5+1*1.5</t>
  </si>
  <si>
    <t>ZA-YJY-3*4+1*2.5</t>
  </si>
  <si>
    <t>ZA-YJY-3*6+1*4</t>
  </si>
  <si>
    <t>ZA-YJY-3*10+1*6</t>
  </si>
  <si>
    <t>ZA-YJY-3*16+1*10</t>
  </si>
  <si>
    <t>ZA-YJY-3*25+1*16</t>
  </si>
  <si>
    <t>ZA-YJY-3*35+1*16</t>
  </si>
  <si>
    <t>ZA-YJY-3*50+1*25</t>
  </si>
  <si>
    <t>ZA-YJY-3*70+1*35</t>
  </si>
  <si>
    <t>ZA-YJY-3*95+1*50</t>
  </si>
  <si>
    <t>ZA-YJY-3*120+1*70</t>
  </si>
  <si>
    <t>ZA-YJY-3*120+1*95</t>
  </si>
  <si>
    <t>ZA-YJY-3*150+1*70</t>
  </si>
  <si>
    <t>ZA-YJY-3*150+1*95</t>
  </si>
  <si>
    <t>ZA-YJY-3*185+1*95</t>
  </si>
  <si>
    <t>ZA-YJY-3*185+1*120</t>
  </si>
  <si>
    <t>ZA-YJY-3*240+1*120</t>
  </si>
  <si>
    <t>ZA-YJY-3*300+1*150</t>
  </si>
  <si>
    <t>ZA-YJY-3*400+1*185</t>
  </si>
  <si>
    <t>ZA-YJY-3*2.5+2*1.5</t>
  </si>
  <si>
    <t>ZA-YJY-3*4+2*2.5</t>
  </si>
  <si>
    <t>ZA-YJY-3*6+2*4</t>
  </si>
  <si>
    <t>ZA-YJY-3*10+2*6</t>
  </si>
  <si>
    <t>ZA-YJY-3*16+2*10</t>
  </si>
  <si>
    <t>ZA-YJY-3*25+2*16</t>
  </si>
  <si>
    <t>ZA-YJY-3*35+2*16</t>
  </si>
  <si>
    <t>ZA-YJY-3*50+2*25</t>
  </si>
  <si>
    <t>ZA-YJY-3*70+2*35</t>
  </si>
  <si>
    <t>ZA-YJY-3*95+2*50</t>
  </si>
  <si>
    <t>ZA-YJY-3*120+2*70</t>
  </si>
  <si>
    <t>ZA-YJY-3*150+2*70</t>
  </si>
  <si>
    <t>ZA-YJY-3*150+2*95</t>
  </si>
  <si>
    <t>ZA-YJY-3*185+2*95</t>
  </si>
  <si>
    <t>ZA-YJY-3*240+2*120</t>
  </si>
  <si>
    <t>ZA-YJY-3*300+2*150</t>
  </si>
  <si>
    <t>ZA-YJY-3*400+2*185</t>
  </si>
  <si>
    <t>ZA-YJY-4*2.5+1*1.5</t>
  </si>
  <si>
    <t>ZA-YJY-4*4+1*2.5</t>
  </si>
  <si>
    <t>ZA-YJY-4*6+1*4</t>
  </si>
  <si>
    <t>ZA-YJY-4*10+1*6</t>
  </si>
  <si>
    <t>ZA-YJY-4*16+1*10</t>
  </si>
  <si>
    <t>ZA-YJY-4*25+1*16</t>
  </si>
  <si>
    <t>ZA-YJY-4*35+1*16</t>
  </si>
  <si>
    <t>ZA-YJY-4*50+1*25</t>
  </si>
  <si>
    <t>ZA-YJY-4*70+1*35</t>
  </si>
  <si>
    <t>ZA-YJY-4*95+1*50</t>
  </si>
  <si>
    <t>ZA-YJY-4*120+1*70</t>
  </si>
  <si>
    <t>ZA-YJY-4*120+1*95</t>
  </si>
  <si>
    <t>ZA-YJY-4*150+1*70</t>
  </si>
  <si>
    <t>ZA-YJY-4*150+1*95</t>
  </si>
  <si>
    <t>ZA-YJY-4*185+1*95</t>
  </si>
  <si>
    <t>ZA-YJY-4*240+1*120</t>
  </si>
  <si>
    <t>ZA-YJY-4*300+1*150</t>
  </si>
  <si>
    <t>ZA-YJY-4*400+1*185</t>
  </si>
  <si>
    <t>ZB-YJY/ZC-YJY 额定电压 0.6/1KV及以下铜芯交联聚乙烯绝缘聚乙烯护套电力电缆</t>
  </si>
  <si>
    <t>ZAN-YJY 额定电压 0.6/1KV及以下铜芯交联聚乙烯绝缘聚乙烯护套耐火电力电缆</t>
  </si>
  <si>
    <t>ZAN-YJY-1*1.5</t>
  </si>
  <si>
    <t>ZAN-YJY-1*2.5</t>
  </si>
  <si>
    <t>ZAN-YJY-1*4</t>
  </si>
  <si>
    <t>ZAN-YJY-1*6</t>
  </si>
  <si>
    <t>ZAN-YJY-1*10</t>
  </si>
  <si>
    <t>ZAN-YJY-1*16</t>
  </si>
  <si>
    <t>ZAN-YJY-1*25</t>
  </si>
  <si>
    <t>ZAN-YJY-1*35</t>
  </si>
  <si>
    <t>ZAN-YJY-1*50</t>
  </si>
  <si>
    <t>ZAN-YJY-1*70</t>
  </si>
  <si>
    <t>ZAN-YJY-1*95</t>
  </si>
  <si>
    <t>ZAN-YJY-1*120</t>
  </si>
  <si>
    <t>ZAN-YJY-1*150</t>
  </si>
  <si>
    <t>ZAN-YJY-1*185</t>
  </si>
  <si>
    <t>ZAN-YJY-1*240</t>
  </si>
  <si>
    <t>ZAN-YJY-1*300</t>
  </si>
  <si>
    <t>ZAN-YJY-1*400</t>
  </si>
  <si>
    <t>ZAN-YJY-1*500</t>
  </si>
  <si>
    <t>ZAN-YJY-2*1.5</t>
  </si>
  <si>
    <t>ZAN-YJY-2*2.5</t>
  </si>
  <si>
    <t>ZAN-YJY-2*4</t>
  </si>
  <si>
    <t>ZAN-YJY-2*6</t>
  </si>
  <si>
    <t>ZAN-YJY-2*10</t>
  </si>
  <si>
    <t>ZAN-YJY-2*16</t>
  </si>
  <si>
    <t>ZAN-YJY-2*25</t>
  </si>
  <si>
    <t>ZAN-YJY-2*35</t>
  </si>
  <si>
    <t>ZAN-YJY-2*50</t>
  </si>
  <si>
    <t>ZAN-YJY-2*70</t>
  </si>
  <si>
    <t>ZAN-YJY-2*95</t>
  </si>
  <si>
    <t>ZAN-YJY-2*120</t>
  </si>
  <si>
    <t>ZAN-YJY-2*150</t>
  </si>
  <si>
    <t>ZAN-YJY-2*185</t>
  </si>
  <si>
    <t>ZAN-YJY-2*240</t>
  </si>
  <si>
    <t>ZAN-YJY-2*300</t>
  </si>
  <si>
    <t>ZAN-YJY-2*400</t>
  </si>
  <si>
    <t>ZAN-YJY-3*1.5</t>
  </si>
  <si>
    <t>ZAN-YJY-3*2.5</t>
  </si>
  <si>
    <t>ZAN-YJY-3*4</t>
  </si>
  <si>
    <t>ZAN-YJY-3*6</t>
  </si>
  <si>
    <t>ZAN-YJY-3*10</t>
  </si>
  <si>
    <t>ZAN-YJY-3*16</t>
  </si>
  <si>
    <t>ZAN-YJY-3*25</t>
  </si>
  <si>
    <t>ZAN-YJY-3*35</t>
  </si>
  <si>
    <t>ZAN-YJY-3*50</t>
  </si>
  <si>
    <t>ZAN-YJY-3*70</t>
  </si>
  <si>
    <t>ZAN-YJY-3*95</t>
  </si>
  <si>
    <t>ZAN-YJY-3*120</t>
  </si>
  <si>
    <t>ZAN-YJY-3*150</t>
  </si>
  <si>
    <t>ZAN-YJY-3*185</t>
  </si>
  <si>
    <t>ZAN-YJY-3*240</t>
  </si>
  <si>
    <t>ZAN-YJY-3*300</t>
  </si>
  <si>
    <t>ZAN-YJY-3*400</t>
  </si>
  <si>
    <t>ZAN-YJY-4*1.5</t>
  </si>
  <si>
    <t>ZAN-YJY-4*2.5</t>
  </si>
  <si>
    <t>ZAN-YJY-4*4</t>
  </si>
  <si>
    <t>ZAN-YJY-4*6</t>
  </si>
  <si>
    <t>ZAN-YJY-4*10</t>
  </si>
  <si>
    <t>ZAN-YJY-4*16</t>
  </si>
  <si>
    <t>ZAN-YJY-4*25</t>
  </si>
  <si>
    <t>ZAN-YJY-4*35</t>
  </si>
  <si>
    <t>ZAN-YJY-4*50</t>
  </si>
  <si>
    <t>ZAN-YJY-4*70</t>
  </si>
  <si>
    <t>ZAN-YJY-4*95</t>
  </si>
  <si>
    <t>ZAN-YJY-4*120</t>
  </si>
  <si>
    <t>ZAN-YJY-4*150</t>
  </si>
  <si>
    <t>ZAN-YJY-4*185</t>
  </si>
  <si>
    <t>ZAN-YJY-4*240</t>
  </si>
  <si>
    <t>ZAN-YJY-4*300</t>
  </si>
  <si>
    <t>ZAN-YJY-4*400</t>
  </si>
  <si>
    <t>ZAN-YJY-5*1.5</t>
  </si>
  <si>
    <t>ZAN-YJY-5*2.5</t>
  </si>
  <si>
    <t>ZAN-YJY-5*4</t>
  </si>
  <si>
    <t>ZAN-YJY-5*6</t>
  </si>
  <si>
    <t>ZAN-YJY-5*10</t>
  </si>
  <si>
    <t>ZAN-YJY-5*16</t>
  </si>
  <si>
    <t>ZAN-YJY-5*25</t>
  </si>
  <si>
    <t>ZAN-YJY-5*35</t>
  </si>
  <si>
    <t>ZAN-YJY-5*50</t>
  </si>
  <si>
    <t>ZAN-YJY-5*70</t>
  </si>
  <si>
    <t>ZAN-YJY-5*95</t>
  </si>
  <si>
    <t>ZAN-YJY-5*120</t>
  </si>
  <si>
    <t>ZAN-YJY-5*150</t>
  </si>
  <si>
    <t>ZAN-YJY-5*185</t>
  </si>
  <si>
    <t>ZAN-YJY-5*240</t>
  </si>
  <si>
    <t>ZAN-YJY-5*300</t>
  </si>
  <si>
    <t>ZAN-YJY-5*400</t>
  </si>
  <si>
    <t>ZAN-YJY-3*2.5+1*1.5</t>
  </si>
  <si>
    <t>ZAN-YJY-3*4+1*2.5</t>
  </si>
  <si>
    <t>ZAN-YJY-3*6+1*4</t>
  </si>
  <si>
    <t>ZAN-YJY-3*10+1*6</t>
  </si>
  <si>
    <t>ZAN-YJY-3*16+1*10</t>
  </si>
  <si>
    <t>ZAN-YJY-3*25+1*16</t>
  </si>
  <si>
    <t>ZAN-YJY-3*35+1*16</t>
  </si>
  <si>
    <t>ZAN-YJY-3*50+1*25</t>
  </si>
  <si>
    <t>ZAN-YJY-3*70+1*35</t>
  </si>
  <si>
    <t>ZAN-YJY-3*95+1*50</t>
  </si>
  <si>
    <t>ZAN-YJY-3*120+1*70</t>
  </si>
  <si>
    <t>ZAN-YJY-3*120+1*95</t>
  </si>
  <si>
    <t>ZAN-YJY-3*150+1*70</t>
  </si>
  <si>
    <t>ZAN-YJY-3*150+1*95</t>
  </si>
  <si>
    <t>ZAN-YJY-3*185+1*95</t>
  </si>
  <si>
    <t>ZAN-YJY-3*185+1*120</t>
  </si>
  <si>
    <t>ZAN-YJY-3*240+1*120</t>
  </si>
  <si>
    <t>ZAN-YJY-3*300+1*150</t>
  </si>
  <si>
    <t>ZAN-YJY-3*400+1*185</t>
  </si>
  <si>
    <t>ZAN-YJY-3*2.5+2*1.5</t>
  </si>
  <si>
    <t>ZAN-YJY-3*4+2*2.5</t>
  </si>
  <si>
    <t>ZAN-YJY-3*6+2*4</t>
  </si>
  <si>
    <t>ZAN-YJY-3*10+2*6</t>
  </si>
  <si>
    <t>ZAN-YJY-3*16+2*10</t>
  </si>
  <si>
    <t>ZAN-YJY-3*25+2*16</t>
  </si>
  <si>
    <t>ZAN-YJY-3*35+2*16</t>
  </si>
  <si>
    <t>ZAN-YJY-3*50+2*25</t>
  </si>
  <si>
    <t>ZAN-YJY-3*70+2*35</t>
  </si>
  <si>
    <t>ZAN-YJY-3*95+2*50</t>
  </si>
  <si>
    <t>ZAN-YJY-3*120+2*70</t>
  </si>
  <si>
    <t>ZAN-YJY-3*150+2*70</t>
  </si>
  <si>
    <t>ZAN-YJY-3*150+2*95</t>
  </si>
  <si>
    <t>ZAN-YJY-3*185+2*95</t>
  </si>
  <si>
    <t>ZAN-YJY-3*240+2*120</t>
  </si>
  <si>
    <t>ZAN-YJY-3*300+2*150</t>
  </si>
  <si>
    <t>ZAN-YJY-3*400+2*185</t>
  </si>
  <si>
    <t>ZAN-YJY-4*2.5+1*1.5</t>
  </si>
  <si>
    <t>ZAN-YJY-4*4+1*2.5</t>
  </si>
  <si>
    <t>ZAN-YJY-4*6+1*4</t>
  </si>
  <si>
    <t>ZAN-YJY-4*10+1*6</t>
  </si>
  <si>
    <t>ZAN-YJY-4*16+1*10</t>
  </si>
  <si>
    <t>ZAN-YJY-4*25+1*16</t>
  </si>
  <si>
    <t>ZAN-YJY-4*35+1*16</t>
  </si>
  <si>
    <t>ZAN-YJY-4*50+1*25</t>
  </si>
  <si>
    <t>ZAN-YJY-4*70+1*35</t>
  </si>
  <si>
    <t>ZAN-YJY-4*95+1*50</t>
  </si>
  <si>
    <t>ZAN-YJY-4*120+1*70</t>
  </si>
  <si>
    <t>ZAN-YJY-4*120+1*95</t>
  </si>
  <si>
    <t>ZAN-YJY-4*150+1*70</t>
  </si>
  <si>
    <t>ZAN-YJY-4*150+1*95</t>
  </si>
  <si>
    <t>ZAN-YJY-4*185+1*95</t>
  </si>
  <si>
    <t>ZAN-YJY-4*240+1*120</t>
  </si>
  <si>
    <t>ZAN-YJY-4*300+1*150</t>
  </si>
  <si>
    <t>ZAN-YJY-4*400+1*185</t>
  </si>
  <si>
    <t>ZBN-YJY 额定电压 0.6/1KV及以下铜芯交联聚乙烯绝缘聚乙烯护套耐火电力电缆</t>
  </si>
  <si>
    <t>ZBN-YJY-1*1.5</t>
  </si>
  <si>
    <t>ZBN-YJY-1*2.5</t>
  </si>
  <si>
    <t>ZBN-YJY-1*4</t>
  </si>
  <si>
    <t>ZBN-YJY-1*6</t>
  </si>
  <si>
    <t>ZBN-YJY-1*10</t>
  </si>
  <si>
    <t>ZBN-YJY-1*16</t>
  </si>
  <si>
    <t>ZBN-YJY-1*25</t>
  </si>
  <si>
    <t>ZBN-YJY-1*35</t>
  </si>
  <si>
    <t>ZBN-YJY-1*50</t>
  </si>
  <si>
    <t>ZBN-YJY-1*70</t>
  </si>
  <si>
    <t>ZBN-YJY-1*95</t>
  </si>
  <si>
    <t>ZBN-YJY-1*120</t>
  </si>
  <si>
    <t>ZBN-YJY-1*150</t>
  </si>
  <si>
    <t>ZBN-YJY-1*185</t>
  </si>
  <si>
    <t>ZBN-YJY-1*240</t>
  </si>
  <si>
    <t>ZBN-YJY-1*300</t>
  </si>
  <si>
    <t>ZBN-YJY-1*400</t>
  </si>
  <si>
    <t>ZBN-YJY-1*500</t>
  </si>
  <si>
    <t>ZBN-YJY-2*1.5</t>
  </si>
  <si>
    <t>ZBN-YJY-2*2.5</t>
  </si>
  <si>
    <t>ZBN-YJY-2*4</t>
  </si>
  <si>
    <t>ZBN-YJY-2*6</t>
  </si>
  <si>
    <t>ZBN-YJY-2*10</t>
  </si>
  <si>
    <t>ZBN-YJY-2*16</t>
  </si>
  <si>
    <t>ZBN-YJY-2*25</t>
  </si>
  <si>
    <t>ZBN-YJY-2*35</t>
  </si>
  <si>
    <t>ZBN-YJY-2*50</t>
  </si>
  <si>
    <t>ZBN-YJY-2*70</t>
  </si>
  <si>
    <t>ZBN-YJY-2*95</t>
  </si>
  <si>
    <t>ZBN-YJY-2*120</t>
  </si>
  <si>
    <t>ZBN-YJY-2*150</t>
  </si>
  <si>
    <t>ZBN-YJY-2*185</t>
  </si>
  <si>
    <t>ZBN-YJY-2*240</t>
  </si>
  <si>
    <t>ZBN-YJY-2*300</t>
  </si>
  <si>
    <t>ZBN-YJY-2*400</t>
  </si>
  <si>
    <t>ZBN-YJY-3*1.5</t>
  </si>
  <si>
    <t>ZBN-YJY-3*2.5</t>
  </si>
  <si>
    <t>ZBN-YJY-3*4</t>
  </si>
  <si>
    <t>ZBN-YJY-3*6</t>
  </si>
  <si>
    <t>ZBN-YJY-3*10</t>
  </si>
  <si>
    <t>ZBN-YJY-3*16</t>
  </si>
  <si>
    <t>ZBN-YJY-3*25</t>
  </si>
  <si>
    <t>ZBN-YJY-3*35</t>
  </si>
  <si>
    <t>ZBN-YJY-3*50</t>
  </si>
  <si>
    <t>ZBN-YJY-3*70</t>
  </si>
  <si>
    <t>ZBN-YJY-3*95</t>
  </si>
  <si>
    <t>ZBN-YJY-3*120</t>
  </si>
  <si>
    <t>ZBN-YJY-3*150</t>
  </si>
  <si>
    <t>ZBN-YJY-3*185</t>
  </si>
  <si>
    <t>ZBN-YJY-3*240</t>
  </si>
  <si>
    <t>ZBN-YJY-3*300</t>
  </si>
  <si>
    <t>ZBN-YJY-3*400</t>
  </si>
  <si>
    <t>ZBN-YJY-4*1.5</t>
  </si>
  <si>
    <t>ZBN-YJY-4*2.5</t>
  </si>
  <si>
    <t>ZBN-YJY-4*4</t>
  </si>
  <si>
    <t>ZBN-YJY-4*6</t>
  </si>
  <si>
    <t>ZBN-YJY-4*10</t>
  </si>
  <si>
    <t>ZBN-YJY-4*16</t>
  </si>
  <si>
    <t>ZBN-YJY-4*25</t>
  </si>
  <si>
    <t>ZBN-YJY-4*35</t>
  </si>
  <si>
    <t>ZBN-YJY-4*50</t>
  </si>
  <si>
    <t>ZBN-YJY-4*70</t>
  </si>
  <si>
    <t>ZBN-YJY-4*95</t>
  </si>
  <si>
    <t>ZBN-YJY-4*120</t>
  </si>
  <si>
    <t>ZBN-YJY-4*150</t>
  </si>
  <si>
    <t>ZBN-YJY-4*185</t>
  </si>
  <si>
    <t>ZBN-YJY-4*240</t>
  </si>
  <si>
    <t>ZBN-YJY-4*300</t>
  </si>
  <si>
    <t>ZBN-YJY-4*400</t>
  </si>
  <si>
    <t>ZBN-YJY-5*1.5</t>
  </si>
  <si>
    <t>ZBN-YJY-5*2.5</t>
  </si>
  <si>
    <t>ZBN-YJY-5*4</t>
  </si>
  <si>
    <t>ZBN-YJY-5*6</t>
  </si>
  <si>
    <t>ZBN-YJY-5*10</t>
  </si>
  <si>
    <t>ZBN-YJY-5*16</t>
  </si>
  <si>
    <t>ZBN-YJY-5*25</t>
  </si>
  <si>
    <t>ZBN-YJY-5*35</t>
  </si>
  <si>
    <t>ZBN-YJY-5*50</t>
  </si>
  <si>
    <t>ZBN-YJY-5*70</t>
  </si>
  <si>
    <t>ZBN-YJY-5*95</t>
  </si>
  <si>
    <t>ZBN-YJY-5*120</t>
  </si>
  <si>
    <t>ZBN-YJY-5*150</t>
  </si>
  <si>
    <t>ZBN-YJY-5*185</t>
  </si>
  <si>
    <t>ZBN-YJY-5*240</t>
  </si>
  <si>
    <t>ZBN-YJY-5*300</t>
  </si>
  <si>
    <t>ZBN-YJY-5*400</t>
  </si>
  <si>
    <t>ZBN-YJY-3*2.5+1*1.5</t>
  </si>
  <si>
    <t>ZBN-YJY-3*4+1*2.5</t>
  </si>
  <si>
    <t>ZBN-YJY-3*6+1*4</t>
  </si>
  <si>
    <t>ZBN-YJY-3*10+1*6</t>
  </si>
  <si>
    <t>ZBN-YJY-3*16+1*10</t>
  </si>
  <si>
    <t>ZBN-YJY-3*25+1*16</t>
  </si>
  <si>
    <t>ZBN-YJY-3*35+1*16</t>
  </si>
  <si>
    <t>ZBN-YJY-3*50+1*25</t>
  </si>
  <si>
    <t>ZBN-YJY-3*70+1*35</t>
  </si>
  <si>
    <t>ZBN-YJY-3*95+1*50</t>
  </si>
  <si>
    <t>ZBN-YJY-3*120+1*70</t>
  </si>
  <si>
    <t>ZBN-YJY-3*120+1*95</t>
  </si>
  <si>
    <t>ZBN-YJY-3*150+1*70</t>
  </si>
  <si>
    <t>ZBN-YJY-3*150+1*95</t>
  </si>
  <si>
    <t>ZBN-YJY-3*185+1*95</t>
  </si>
  <si>
    <t>ZBN-YJY-3*185+1*120</t>
  </si>
  <si>
    <t>ZBN-YJY-3*240+1*120</t>
  </si>
  <si>
    <t>ZBN-YJY-3*300+1*150</t>
  </si>
  <si>
    <t>ZBN-YJY-3*400+1*185</t>
  </si>
  <si>
    <t>ZBN-YJY-3*2.5+2*1.5</t>
  </si>
  <si>
    <t>ZBN-YJY-3*4+2*2.5</t>
  </si>
  <si>
    <t>ZBN-YJY-3*6+2*4</t>
  </si>
  <si>
    <t>ZBN-YJY-3*10+2*6</t>
  </si>
  <si>
    <t>ZBN-YJY-3*16+2*10</t>
  </si>
  <si>
    <t>ZBN-YJY-3*25+2*16</t>
  </si>
  <si>
    <t>ZBN-YJY-3*35+2*16</t>
  </si>
  <si>
    <t>ZBN-YJY-3*50+2*25</t>
  </si>
  <si>
    <t>ZBN-YJY-3*70+2*35</t>
  </si>
  <si>
    <t>ZBN-YJY-3*95+2*50</t>
  </si>
  <si>
    <t>ZBN-YJY-3*120+2*70</t>
  </si>
  <si>
    <t>ZBN-YJY-3*150+2*70</t>
  </si>
  <si>
    <t>ZBN-YJY-3*150+2*95</t>
  </si>
  <si>
    <t>ZBN-YJY-3*185+2*95</t>
  </si>
  <si>
    <t>ZBN-YJY-3*240+2*120</t>
  </si>
  <si>
    <t>ZBN-YJY-3*300+2*150</t>
  </si>
  <si>
    <t>ZBN-YJY-3*400+2*185</t>
  </si>
  <si>
    <t>ZBN-YJY-4*2.5+1*1.5</t>
  </si>
  <si>
    <t>ZBN-YJY-4*4+1*2.5</t>
  </si>
  <si>
    <t>ZBN-YJY-4*6+1*4</t>
  </si>
  <si>
    <t>ZBN-YJY-4*10+1*6</t>
  </si>
  <si>
    <t>ZBN-YJY-4*16+1*10</t>
  </si>
  <si>
    <t>ZBN-YJY-4*25+1*16</t>
  </si>
  <si>
    <t>ZBN-YJY-4*35+1*16</t>
  </si>
  <si>
    <t>ZBN-YJY-4*50+1*25</t>
  </si>
  <si>
    <t>ZBN-YJY-4*70+1*35</t>
  </si>
  <si>
    <t>ZBN-YJY-4*95+1*50</t>
  </si>
  <si>
    <t>ZBN-YJY-4*120+1*70</t>
  </si>
  <si>
    <t>ZBN-YJY-4*120+1*95</t>
  </si>
  <si>
    <t>ZBN-YJY-4*150+1*70</t>
  </si>
  <si>
    <t>ZBN-YJY-4*150+1*95</t>
  </si>
  <si>
    <t>ZBN-YJY-4*185+1*95</t>
  </si>
  <si>
    <t>ZBN-YJY-4*240+1*120</t>
  </si>
  <si>
    <t>ZBN-YJY-4*300+1*150</t>
  </si>
  <si>
    <t>ZBN-YJY-4*400+1*185</t>
  </si>
  <si>
    <t>ZCN-YJY 额定电压 0.6/1KV及以下铜芯交联聚乙烯绝缘聚乙烯护套耐火电力电缆</t>
  </si>
  <si>
    <t>ZCN-YJY-1*1.5</t>
  </si>
  <si>
    <t>ZCN-YJY-1*2.5</t>
  </si>
  <si>
    <t>ZCN-YJY-1*4</t>
  </si>
  <si>
    <t>ZCN-YJY-1*6</t>
  </si>
  <si>
    <t>ZCN-YJY-1*10</t>
  </si>
  <si>
    <t>ZCN-YJY-1*16</t>
  </si>
  <si>
    <t>ZCN-YJY-1*25</t>
  </si>
  <si>
    <t>ZCN-YJY-1*35</t>
  </si>
  <si>
    <t>ZCN-YJY-1*50</t>
  </si>
  <si>
    <t>ZCN-YJY-1*70</t>
  </si>
  <si>
    <t>ZCN-YJY-1*95</t>
  </si>
  <si>
    <t>ZCN-YJY-1*120</t>
  </si>
  <si>
    <t>ZCN-YJY-1*150</t>
  </si>
  <si>
    <t>ZCN-YJY-1*185</t>
  </si>
  <si>
    <t>ZCN-YJY-1*240</t>
  </si>
  <si>
    <t>ZCN-YJY-1*300</t>
  </si>
  <si>
    <t>ZCN-YJY-1*400</t>
  </si>
  <si>
    <t>ZCN-YJY-1*500</t>
  </si>
  <si>
    <t>ZCN-YJY-2*1.5</t>
  </si>
  <si>
    <t>ZCN-YJY-2*2.5</t>
  </si>
  <si>
    <t>ZCN-YJY-2*4</t>
  </si>
  <si>
    <t>ZCN-YJY-2*6</t>
  </si>
  <si>
    <t>ZCN-YJY-2*10</t>
  </si>
  <si>
    <t>ZCN-YJY-2*16</t>
  </si>
  <si>
    <t>ZCN-YJY-2*25</t>
  </si>
  <si>
    <t>ZCN-YJY-2*35</t>
  </si>
  <si>
    <t>ZCN-YJY-2*50</t>
  </si>
  <si>
    <t>ZCN-YJY-2*70</t>
  </si>
  <si>
    <t>ZCN-YJY-2*95</t>
  </si>
  <si>
    <t>ZCN-YJY-2*120</t>
  </si>
  <si>
    <t>ZCN-YJY-2*150</t>
  </si>
  <si>
    <t>ZCN-YJY-2*185</t>
  </si>
  <si>
    <t>ZCN-YJY-2*240</t>
  </si>
  <si>
    <t>ZCN-YJY-2*300</t>
  </si>
  <si>
    <t>ZCN-YJY-2*400</t>
  </si>
  <si>
    <t>ZCN-YJY-3*1.5</t>
  </si>
  <si>
    <t>ZCN-YJY-3*2.5</t>
  </si>
  <si>
    <t>ZCN-YJY-3*4</t>
  </si>
  <si>
    <t>ZCN-YJY-3*6</t>
  </si>
  <si>
    <t>ZCN-YJY-3*10</t>
  </si>
  <si>
    <t>ZCN-YJY-3*16</t>
  </si>
  <si>
    <t>ZCN-YJY-3*25</t>
  </si>
  <si>
    <t>ZCN-YJY-3*35</t>
  </si>
  <si>
    <t>ZCN-YJY-3*50</t>
  </si>
  <si>
    <t>ZCN-YJY-3*70</t>
  </si>
  <si>
    <t>ZCN-YJY-3*95</t>
  </si>
  <si>
    <t>ZCN-YJY-3*120</t>
  </si>
  <si>
    <t>ZCN-YJY-3*150</t>
  </si>
  <si>
    <t>ZCN-YJY-3*185</t>
  </si>
  <si>
    <t>ZCN-YJY-3*240</t>
  </si>
  <si>
    <t>ZCN-YJY-3*300</t>
  </si>
  <si>
    <t>ZCN-YJY-3*400</t>
  </si>
  <si>
    <t>ZCN-YJY-4*1.5</t>
  </si>
  <si>
    <t>ZCN-YJY-4*2.5</t>
  </si>
  <si>
    <t>ZCN-YJY-4*4</t>
  </si>
  <si>
    <t>ZCN-YJY-4*6</t>
  </si>
  <si>
    <t>ZCN-YJY-4*10</t>
  </si>
  <si>
    <t>ZCN-YJY-4*16</t>
  </si>
  <si>
    <t>ZCN-YJY-4*25</t>
  </si>
  <si>
    <t>ZCN-YJY-4*35</t>
  </si>
  <si>
    <t>ZCN-YJY-4*50</t>
  </si>
  <si>
    <t>ZCN-YJY-4*70</t>
  </si>
  <si>
    <t>ZCN-YJY-4*95</t>
  </si>
  <si>
    <t>ZCN-YJY-4*120</t>
  </si>
  <si>
    <t>ZCN-YJY-4*150</t>
  </si>
  <si>
    <t>ZCN-YJY-4*185</t>
  </si>
  <si>
    <t>ZCN-YJY-4*240</t>
  </si>
  <si>
    <t>ZCN-YJY-4*300</t>
  </si>
  <si>
    <t>ZCN-YJY-4*400</t>
  </si>
  <si>
    <t>ZCN-YJY-5*1.5</t>
  </si>
  <si>
    <t>ZCN-YJY-5*2.5</t>
  </si>
  <si>
    <t>ZCN-YJY-5*4</t>
  </si>
  <si>
    <t>ZCN-YJY-5*6</t>
  </si>
  <si>
    <t>ZCN-YJY-5*10</t>
  </si>
  <si>
    <t>ZCN-YJY-5*16</t>
  </si>
  <si>
    <t>ZCN-YJY-5*25</t>
  </si>
  <si>
    <t>ZCN-YJY-5*35</t>
  </si>
  <si>
    <t>ZCN-YJY-5*50</t>
  </si>
  <si>
    <t>ZCN-YJY-5*70</t>
  </si>
  <si>
    <t>ZCN-YJY-5*95</t>
  </si>
  <si>
    <t>ZCN-YJY-5*120</t>
  </si>
  <si>
    <t>ZCN-YJY-5*150</t>
  </si>
  <si>
    <t>ZCN-YJY-5*185</t>
  </si>
  <si>
    <t>ZCN-YJY-5*240</t>
  </si>
  <si>
    <t>ZCN-YJY-5*300</t>
  </si>
  <si>
    <t>ZCN-YJY-5*400</t>
  </si>
  <si>
    <t>ZCN-YJY-3*2.5+1*1.5</t>
  </si>
  <si>
    <t>ZCN-YJY-3*4+1*2.5</t>
  </si>
  <si>
    <t>ZCN-YJY-3*6+1*4</t>
  </si>
  <si>
    <t>ZCN-YJY-3*10+1*6</t>
  </si>
  <si>
    <t>ZCN-YJY-3*16+1*10</t>
  </si>
  <si>
    <t>ZCN-YJY-3*25+1*16</t>
  </si>
  <si>
    <t>ZCN-YJY-3*35+1*16</t>
  </si>
  <si>
    <t>ZCN-YJY-3*50+1*25</t>
  </si>
  <si>
    <t>ZCN-YJY-3*70+1*35</t>
  </si>
  <si>
    <t>ZCN-YJY-3*95+1*50</t>
  </si>
  <si>
    <t>ZCN-YJY-3*120+1*70</t>
  </si>
  <si>
    <t>ZCN-YJY-3*120+1*95</t>
  </si>
  <si>
    <t>ZCN-YJY-3*150+1*70</t>
  </si>
  <si>
    <t>ZCN-YJY-3*150+1*95</t>
  </si>
  <si>
    <t>ZCN-YJY-3*185+1*95</t>
  </si>
  <si>
    <t>ZCN-YJY-3*185+1*120</t>
  </si>
  <si>
    <t>ZCN-YJY-3*240+1*120</t>
  </si>
  <si>
    <t>ZCN-YJY-3*300+1*150</t>
  </si>
  <si>
    <t>ZCN-YJY-3*400+1*185</t>
  </si>
  <si>
    <t>ZCN-YJY-3*2.5+2*1.5</t>
  </si>
  <si>
    <t>ZCN-YJY-3*4+2*2.5</t>
  </si>
  <si>
    <t>ZCN-YJY-3*6+2*4</t>
  </si>
  <si>
    <t>ZCN-YJY-3*10+2*6</t>
  </si>
  <si>
    <t>ZCN-YJY-3*16+2*10</t>
  </si>
  <si>
    <t>ZCN-YJY-3*25+2*16</t>
  </si>
  <si>
    <t>ZCN-YJY-3*35+2*16</t>
  </si>
  <si>
    <t>ZCN-YJY-3*50+2*25</t>
  </si>
  <si>
    <t>ZCN-YJY-3*70+2*35</t>
  </si>
  <si>
    <t>ZCN-YJY-3*95+2*50</t>
  </si>
  <si>
    <t>ZCN-YJY-3*120+2*70</t>
  </si>
  <si>
    <t>ZCN-YJY-3*150+2*70</t>
  </si>
  <si>
    <t>ZCN-YJY-3*150+2*95</t>
  </si>
  <si>
    <t>ZCN-YJY-3*185+2*95</t>
  </si>
  <si>
    <t>ZCN-YJY-3*240+2*120</t>
  </si>
  <si>
    <t>ZCN-YJY-3*300+2*150</t>
  </si>
  <si>
    <t>ZCN-YJY-3*400+2*185</t>
  </si>
  <si>
    <t>ZCN-YJY-4*2.5+1*1.5</t>
  </si>
  <si>
    <t>ZCN-YJY-4*4+1*2.5</t>
  </si>
  <si>
    <t>ZCN-YJY-4*6+1*4</t>
  </si>
  <si>
    <t>ZCN-YJY-4*10+1*6</t>
  </si>
  <si>
    <t>ZCN-YJY-4*16+1*10</t>
  </si>
  <si>
    <t>ZCN-YJY-4*25+1*16</t>
  </si>
  <si>
    <t>ZCN-YJY-4*35+1*16</t>
  </si>
  <si>
    <t>ZCN-YJY-4*50+1*25</t>
  </si>
  <si>
    <t>ZCN-YJY-4*70+1*35</t>
  </si>
  <si>
    <t>ZCN-YJY-4*95+1*50</t>
  </si>
  <si>
    <t>ZCN-YJY-4*120+1*70</t>
  </si>
  <si>
    <t>ZCN-YJY-4*120+1*95</t>
  </si>
  <si>
    <t>ZCN-YJY-4*150+1*70</t>
  </si>
  <si>
    <t>ZCN-YJY-4*150+1*95</t>
  </si>
  <si>
    <t>ZCN-YJY-4*185+1*95</t>
  </si>
  <si>
    <t>ZCN-YJY-4*240+1*120</t>
  </si>
  <si>
    <t>ZCN-YJY-4*300+1*150</t>
  </si>
  <si>
    <t>ZCN-YJY-4*400+1*185</t>
  </si>
  <si>
    <t>光缆型号</t>
  </si>
  <si>
    <t>2芯室内光缆</t>
  </si>
  <si>
    <t>室内光缆</t>
  </si>
  <si>
    <t>4芯室内光缆</t>
  </si>
  <si>
    <t>6芯室内光缆</t>
  </si>
  <si>
    <t>8芯室内光缆</t>
  </si>
  <si>
    <t>12芯室内光缆</t>
  </si>
  <si>
    <t>24芯室内光缆</t>
  </si>
  <si>
    <t>36芯室内光缆</t>
  </si>
  <si>
    <t>48芯室内光缆</t>
  </si>
  <si>
    <t>72芯室内光缆</t>
  </si>
  <si>
    <t>96芯室内光缆</t>
  </si>
  <si>
    <t>144芯室内光缆</t>
  </si>
  <si>
    <t>2~30芯室外光缆</t>
  </si>
  <si>
    <t>室外光缆-松套层绞式非铠装光缆</t>
  </si>
  <si>
    <t>32~36芯室外光缆</t>
  </si>
  <si>
    <t>38~60芯室外光缆</t>
  </si>
  <si>
    <t>62~72芯室外光缆</t>
  </si>
  <si>
    <t>74~96芯室外光缆</t>
  </si>
  <si>
    <t>98~120芯室外光缆</t>
  </si>
  <si>
    <t>122~144芯室外光缆</t>
  </si>
  <si>
    <t>146~216芯室外光缆</t>
  </si>
  <si>
    <t>288芯室外光缆</t>
  </si>
  <si>
    <t>线缆名称</t>
  </si>
  <si>
    <t>安防专用非屏蔽双绞线</t>
  </si>
  <si>
    <t>UTP-CAT.5E Plus</t>
  </si>
  <si>
    <t>非屏蔽双绞线</t>
  </si>
  <si>
    <t>UTP-CAT.5E</t>
  </si>
  <si>
    <t>屏蔽双绞线</t>
  </si>
  <si>
    <t>FTP-CAT.5E</t>
  </si>
  <si>
    <t>双屏蔽双绞线</t>
  </si>
  <si>
    <t>SFTP-CAT.5E</t>
  </si>
  <si>
    <t>交联护套屏蔽多股双绞线</t>
  </si>
  <si>
    <t>非屏蔽双绞线 23AWG</t>
  </si>
  <si>
    <t>UTP-CAT.6</t>
  </si>
  <si>
    <t>非屏蔽双绞线 24AWG</t>
  </si>
  <si>
    <t>防啮齿非屏蔽双绞线</t>
  </si>
  <si>
    <t>UTP-CAT.6 Plus</t>
  </si>
  <si>
    <t>FTP-CAT.6</t>
  </si>
  <si>
    <t>防啮齿屏蔽双绞线</t>
  </si>
  <si>
    <t>室内外野战屏蔽双绞线</t>
  </si>
  <si>
    <t>对对屏蔽双绞线</t>
  </si>
  <si>
    <t>U/FTP-CAT.6</t>
  </si>
  <si>
    <t>SFTP-CAT.6</t>
  </si>
  <si>
    <t>非连续铝箔非屏蔽双绞线</t>
  </si>
  <si>
    <t>UTP-CAT.6A</t>
  </si>
  <si>
    <t>FTP-CAT.6A</t>
  </si>
  <si>
    <t>U/FTP-CAT.6A</t>
  </si>
  <si>
    <t>SFTP-CAT.6A</t>
  </si>
  <si>
    <t>S/FTP-CAT.7</t>
  </si>
  <si>
    <t>S/FTP-CAT.7A</t>
  </si>
  <si>
    <t>S/FTP-CAT.8</t>
  </si>
  <si>
    <t>蝶形光缆（皮线光缆）</t>
  </si>
  <si>
    <t>金属加强低烟无卤</t>
  </si>
  <si>
    <t>GJXH-02B6</t>
  </si>
  <si>
    <t>2.0*3.0</t>
  </si>
  <si>
    <t>非金属加强低烟无卤</t>
  </si>
  <si>
    <t>GJXFH-02B6</t>
  </si>
  <si>
    <t>金属加强低烟无卤阻燃</t>
  </si>
  <si>
    <t>GJXZH-02B6</t>
  </si>
  <si>
    <t>非金属加强低烟无卤阻燃</t>
  </si>
  <si>
    <t>GJXFZH-02B6</t>
  </si>
  <si>
    <t>YXB音箱线</t>
  </si>
  <si>
    <t>YXB-0.24</t>
  </si>
  <si>
    <t>2.6*5.1</t>
  </si>
  <si>
    <t>YXB-0.4</t>
  </si>
  <si>
    <t>3.1*6.1</t>
  </si>
  <si>
    <t>YXB-0.5</t>
  </si>
  <si>
    <t>3.3*6.5</t>
  </si>
  <si>
    <t>YXB-0.55</t>
  </si>
  <si>
    <t>3.6*7.1</t>
  </si>
  <si>
    <t>YXB-0.7</t>
  </si>
  <si>
    <t>YXB-0.8</t>
  </si>
  <si>
    <t>4.1*8.1</t>
  </si>
  <si>
    <t>YXB-1.0</t>
  </si>
  <si>
    <t>YXB-1.2</t>
  </si>
  <si>
    <t>YXB-1.5</t>
  </si>
  <si>
    <t>YXB-1.54</t>
  </si>
  <si>
    <t>YXB-2.5</t>
  </si>
  <si>
    <t>5.1*10.1</t>
  </si>
  <si>
    <t>YXB-5.0</t>
  </si>
  <si>
    <t>6.0*12.1</t>
  </si>
  <si>
    <t>GYX工程音响线</t>
  </si>
  <si>
    <t>GYX-2*1.0</t>
  </si>
  <si>
    <t>GYX-2*1.5</t>
  </si>
  <si>
    <t>GYX-2*2.0</t>
  </si>
  <si>
    <t>GYX-2*2.5</t>
  </si>
  <si>
    <t>GYX-2*3.0</t>
  </si>
  <si>
    <t>GYX-2*3.5</t>
  </si>
  <si>
    <t>GYX-2*4.0</t>
  </si>
  <si>
    <t>GYX-4*1.0</t>
  </si>
  <si>
    <t>GYX-4*1.5</t>
  </si>
  <si>
    <t>GYX-4*2.0</t>
  </si>
  <si>
    <t>GYX-4*2.5</t>
  </si>
  <si>
    <t>GYX-4*3.0</t>
  </si>
  <si>
    <t>GYX-4*3.5</t>
  </si>
  <si>
    <t>GYX-4*4.0</t>
  </si>
  <si>
    <t>HTP话筒线</t>
  </si>
  <si>
    <t>铝箔+铜丝编织</t>
  </si>
  <si>
    <t>HTP-2*20/0.10</t>
  </si>
  <si>
    <t>HTP-2*27/0.10</t>
  </si>
  <si>
    <t>HTP-2*37/0.10</t>
  </si>
  <si>
    <t>HTP-2*48/0.10</t>
  </si>
  <si>
    <t>HTP-3*20/0.10</t>
  </si>
  <si>
    <t>HTP-3*27/0.10</t>
  </si>
  <si>
    <t>铝箔+铜丝编织
有铜丝缠绕和面纱缠绕</t>
  </si>
  <si>
    <t>HBYV、HBYY型电话线</t>
  </si>
  <si>
    <t>1对</t>
  </si>
  <si>
    <t>HBYV-1*2*0.4</t>
  </si>
  <si>
    <t>1.75*2.55</t>
  </si>
  <si>
    <t>HBYV-1*2*0.5</t>
  </si>
  <si>
    <t>1.87*2.77</t>
  </si>
  <si>
    <t>2对</t>
  </si>
  <si>
    <t>HBYV-2*2*0.4</t>
  </si>
  <si>
    <t>3.05*4.2</t>
  </si>
  <si>
    <t>HBYV-2*2*0.5</t>
  </si>
  <si>
    <t>3.05*4.7</t>
  </si>
  <si>
    <t>电梯线缆</t>
  </si>
  <si>
    <t>超五类非屏蔽网线+RVV2*0.75</t>
  </si>
  <si>
    <t>TUTP-G1</t>
  </si>
  <si>
    <t>8.5*22.0</t>
  </si>
  <si>
    <t>2芯皮线光缆+2*RY1.0</t>
  </si>
  <si>
    <t>TGDFH2B6+2*1.0-G1</t>
  </si>
  <si>
    <t>4.5*19.5</t>
  </si>
</sst>
</file>

<file path=xl/styles.xml><?xml version="1.0" encoding="utf-8"?>
<styleSheet xmlns="http://schemas.openxmlformats.org/spreadsheetml/2006/main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_ "/>
    <numFmt numFmtId="178" formatCode="0.00_);[Red]\(0.00\)"/>
    <numFmt numFmtId="179" formatCode="0.00_ "/>
    <numFmt numFmtId="180" formatCode="0_ "/>
    <numFmt numFmtId="181" formatCode="0.0%"/>
  </numFmts>
  <fonts count="25">
    <font>
      <sz val="11"/>
      <color theme="1"/>
      <name val="等线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b/>
      <sz val="12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0"/>
      <color rgb="FFFF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9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10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17" borderId="13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18" borderId="14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</cellStyleXfs>
  <cellXfs count="75">
    <xf numFmtId="0" fontId="0" fillId="0" borderId="0" xfId="0"/>
    <xf numFmtId="178" fontId="0" fillId="0" borderId="0" xfId="0" applyNumberFormat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176" fontId="2" fillId="0" borderId="0" xfId="0" applyNumberFormat="1" applyFont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2" fillId="3" borderId="1" xfId="0" applyFont="1" applyFill="1" applyBorder="1" applyAlignment="1" applyProtection="1">
      <alignment horizontal="left" vertical="center" wrapText="1"/>
    </xf>
    <xf numFmtId="0" fontId="2" fillId="4" borderId="1" xfId="0" applyFont="1" applyFill="1" applyBorder="1" applyAlignment="1" applyProtection="1">
      <alignment horizontal="left" vertical="center" wrapText="1"/>
    </xf>
    <xf numFmtId="0" fontId="2" fillId="5" borderId="1" xfId="0" applyFont="1" applyFill="1" applyBorder="1" applyAlignment="1" applyProtection="1">
      <alignment horizontal="left" vertical="center" wrapText="1"/>
    </xf>
    <xf numFmtId="0" fontId="2" fillId="6" borderId="1" xfId="0" applyFont="1" applyFill="1" applyBorder="1" applyAlignment="1" applyProtection="1">
      <alignment horizontal="left" vertical="center" wrapText="1"/>
    </xf>
    <xf numFmtId="176" fontId="1" fillId="0" borderId="1" xfId="0" applyNumberFormat="1" applyFont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177" fontId="2" fillId="0" borderId="1" xfId="0" applyNumberFormat="1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</xf>
    <xf numFmtId="176" fontId="2" fillId="0" borderId="1" xfId="0" applyNumberFormat="1" applyFont="1" applyBorder="1" applyAlignment="1" applyProtection="1">
      <alignment horizontal="center" vertical="center" wrapText="1"/>
    </xf>
    <xf numFmtId="177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9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Protection="1"/>
    <xf numFmtId="9" fontId="2" fillId="0" borderId="1" xfId="0" applyNumberFormat="1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</xf>
    <xf numFmtId="176" fontId="4" fillId="0" borderId="6" xfId="0" applyNumberFormat="1" applyFont="1" applyBorder="1" applyAlignment="1" applyProtection="1">
      <alignment horizontal="center" vertical="center" wrapText="1"/>
      <protection locked="0"/>
    </xf>
    <xf numFmtId="176" fontId="4" fillId="0" borderId="7" xfId="0" applyNumberFormat="1" applyFont="1" applyBorder="1" applyAlignment="1" applyProtection="1">
      <alignment horizontal="center" vertical="center" wrapText="1"/>
      <protection locked="0"/>
    </xf>
    <xf numFmtId="176" fontId="4" fillId="0" borderId="8" xfId="0" applyNumberFormat="1" applyFont="1" applyBorder="1" applyAlignment="1" applyProtection="1">
      <alignment horizontal="center" vertical="center" wrapText="1"/>
      <protection locked="0"/>
    </xf>
    <xf numFmtId="0" fontId="1" fillId="7" borderId="6" xfId="0" applyFont="1" applyFill="1" applyBorder="1" applyAlignment="1" applyProtection="1">
      <alignment horizontal="center" vertical="center" wrapText="1"/>
    </xf>
    <xf numFmtId="0" fontId="1" fillId="7" borderId="7" xfId="0" applyFont="1" applyFill="1" applyBorder="1" applyAlignment="1" applyProtection="1">
      <alignment horizontal="center" vertical="center" wrapText="1"/>
    </xf>
    <xf numFmtId="0" fontId="1" fillId="7" borderId="8" xfId="0" applyFont="1" applyFill="1" applyBorder="1" applyAlignment="1" applyProtection="1">
      <alignment horizontal="center" vertical="center" wrapText="1"/>
    </xf>
    <xf numFmtId="9" fontId="1" fillId="0" borderId="1" xfId="0" applyNumberFormat="1" applyFont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180" fontId="2" fillId="0" borderId="1" xfId="0" applyNumberFormat="1" applyFont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/>
    </xf>
    <xf numFmtId="0" fontId="0" fillId="0" borderId="0" xfId="0" applyBorder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47625</xdr:colOff>
      <xdr:row>114</xdr:row>
      <xdr:rowOff>66675</xdr:rowOff>
    </xdr:from>
    <xdr:to>
      <xdr:col>17</xdr:col>
      <xdr:colOff>464820</xdr:colOff>
      <xdr:row>133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20100" y="34966275"/>
          <a:ext cx="5905500" cy="5857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</xdr:colOff>
      <xdr:row>133</xdr:row>
      <xdr:rowOff>171450</xdr:rowOff>
    </xdr:from>
    <xdr:to>
      <xdr:col>17</xdr:col>
      <xdr:colOff>474345</xdr:colOff>
      <xdr:row>143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391525" y="40862250"/>
          <a:ext cx="5943600" cy="2876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145</xdr:row>
      <xdr:rowOff>0</xdr:rowOff>
    </xdr:from>
    <xdr:to>
      <xdr:col>17</xdr:col>
      <xdr:colOff>349885</xdr:colOff>
      <xdr:row>161</xdr:row>
      <xdr:rowOff>220345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372475" y="44348400"/>
          <a:ext cx="5838190" cy="5097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161</xdr:row>
      <xdr:rowOff>266700</xdr:rowOff>
    </xdr:from>
    <xdr:to>
      <xdr:col>17</xdr:col>
      <xdr:colOff>519430</xdr:colOff>
      <xdr:row>162</xdr:row>
      <xdr:rowOff>295275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372475" y="49491900"/>
          <a:ext cx="6007735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28</xdr:col>
      <xdr:colOff>619125</xdr:colOff>
      <xdr:row>37</xdr:row>
      <xdr:rowOff>76200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871825" y="8686800"/>
          <a:ext cx="6105525" cy="281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37</xdr:row>
      <xdr:rowOff>190500</xdr:rowOff>
    </xdr:from>
    <xdr:to>
      <xdr:col>28</xdr:col>
      <xdr:colOff>542925</xdr:colOff>
      <xdr:row>40</xdr:row>
      <xdr:rowOff>66675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871825" y="11620500"/>
          <a:ext cx="6029325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28</xdr:col>
      <xdr:colOff>504825</xdr:colOff>
      <xdr:row>58</xdr:row>
      <xdr:rowOff>47625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871825" y="12954000"/>
          <a:ext cx="5991225" cy="492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20</xdr:col>
      <xdr:colOff>0</xdr:colOff>
      <xdr:row>60</xdr:row>
      <xdr:rowOff>0</xdr:rowOff>
    </xdr:from>
    <xdr:to>
      <xdr:col>28</xdr:col>
      <xdr:colOff>552450</xdr:colOff>
      <xdr:row>66</xdr:row>
      <xdr:rowOff>66675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871825" y="18440400"/>
          <a:ext cx="6038850" cy="1895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142875</xdr:colOff>
      <xdr:row>35</xdr:row>
      <xdr:rowOff>66675</xdr:rowOff>
    </xdr:from>
    <xdr:to>
      <xdr:col>8</xdr:col>
      <xdr:colOff>466090</xdr:colOff>
      <xdr:row>40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14850" y="10734675"/>
          <a:ext cx="3067050" cy="1533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104775</xdr:colOff>
      <xdr:row>50</xdr:row>
      <xdr:rowOff>238125</xdr:rowOff>
    </xdr:from>
    <xdr:to>
      <xdr:col>7</xdr:col>
      <xdr:colOff>675640</xdr:colOff>
      <xdr:row>56</xdr:row>
      <xdr:rowOff>219075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76750" y="15478125"/>
          <a:ext cx="2628900" cy="180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161925</xdr:colOff>
      <xdr:row>63</xdr:row>
      <xdr:rowOff>133350</xdr:rowOff>
    </xdr:from>
    <xdr:to>
      <xdr:col>7</xdr:col>
      <xdr:colOff>618490</xdr:colOff>
      <xdr:row>69</xdr:row>
      <xdr:rowOff>19050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533900" y="19335750"/>
          <a:ext cx="2514600" cy="1714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70"/>
  <sheetViews>
    <sheetView tabSelected="1" workbookViewId="0">
      <pane ySplit="8" topLeftCell="A9" activePane="bottomLeft" state="frozen"/>
      <selection/>
      <selection pane="bottomLeft" activeCell="AG24" sqref="AG24"/>
    </sheetView>
  </sheetViews>
  <sheetFormatPr defaultColWidth="9" defaultRowHeight="24" customHeight="1"/>
  <cols>
    <col min="1" max="1" width="2.625" style="37" customWidth="1"/>
    <col min="2" max="2" width="12.625" style="37" customWidth="1"/>
    <col min="3" max="4" width="6.625" style="38" customWidth="1"/>
    <col min="5" max="5" width="4.625" style="37" customWidth="1"/>
    <col min="6" max="6" width="5.625" style="37" hidden="1" customWidth="1"/>
    <col min="7" max="7" width="12.625" style="37" customWidth="1"/>
    <col min="8" max="9" width="6.625" style="38" customWidth="1"/>
    <col min="10" max="10" width="4.625" style="37" customWidth="1"/>
    <col min="11" max="11" width="5.625" style="37" hidden="1" customWidth="1"/>
    <col min="12" max="12" width="12.625" style="37" customWidth="1"/>
    <col min="13" max="14" width="6.625" style="38" customWidth="1"/>
    <col min="15" max="15" width="4.625" style="37" customWidth="1"/>
    <col min="16" max="16" width="5.625" style="37" hidden="1" customWidth="1"/>
    <col min="17" max="17" width="12.625" style="37" customWidth="1"/>
    <col min="18" max="19" width="6.625" style="38" customWidth="1"/>
    <col min="20" max="20" width="4.625" style="37" customWidth="1"/>
    <col min="21" max="21" width="5.625" style="37" hidden="1" customWidth="1"/>
    <col min="22" max="22" width="12.625" style="37" customWidth="1"/>
    <col min="23" max="24" width="6.625" style="38" customWidth="1"/>
    <col min="25" max="25" width="4.625" style="37" customWidth="1"/>
    <col min="26" max="26" width="5.625" style="37" hidden="1" customWidth="1"/>
    <col min="27" max="27" width="2.625" style="39" customWidth="1"/>
    <col min="28" max="16384" width="9" style="37"/>
  </cols>
  <sheetData>
    <row r="1" customHeight="1" spans="2:27">
      <c r="B1" s="40" t="s">
        <v>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70"/>
    </row>
    <row r="2" ht="36" customHeight="1" spans="2:24">
      <c r="B2" s="41" t="s">
        <v>1</v>
      </c>
      <c r="C2" s="42" t="s">
        <v>2</v>
      </c>
      <c r="D2" s="43" t="s">
        <v>3</v>
      </c>
      <c r="E2" s="43"/>
      <c r="F2" s="43"/>
      <c r="G2" s="43"/>
      <c r="H2" s="43"/>
      <c r="I2" s="43"/>
      <c r="J2" s="43"/>
      <c r="K2" s="43"/>
      <c r="L2" s="43"/>
      <c r="M2" s="43"/>
      <c r="N2" s="58">
        <v>0.4</v>
      </c>
      <c r="O2" s="38"/>
      <c r="P2" s="38"/>
      <c r="Q2" s="59" t="s">
        <v>4</v>
      </c>
      <c r="R2" s="60" t="s">
        <v>5</v>
      </c>
      <c r="S2" s="61"/>
      <c r="T2" s="61"/>
      <c r="U2" s="61"/>
      <c r="V2" s="61"/>
      <c r="W2" s="61"/>
      <c r="X2" s="62"/>
    </row>
    <row r="3" customHeight="1" spans="2:24">
      <c r="B3" s="41"/>
      <c r="C3" s="42"/>
      <c r="D3" s="44" t="s">
        <v>6</v>
      </c>
      <c r="E3" s="44"/>
      <c r="F3" s="44"/>
      <c r="G3" s="44"/>
      <c r="H3" s="44"/>
      <c r="I3" s="44"/>
      <c r="J3" s="44"/>
      <c r="K3" s="44"/>
      <c r="L3" s="44"/>
      <c r="M3" s="44"/>
      <c r="N3" s="58">
        <v>0.3</v>
      </c>
      <c r="Q3" s="63" t="s">
        <v>7</v>
      </c>
      <c r="R3" s="64"/>
      <c r="S3" s="64"/>
      <c r="T3" s="64"/>
      <c r="U3" s="64"/>
      <c r="V3" s="64"/>
      <c r="W3" s="64"/>
      <c r="X3" s="65"/>
    </row>
    <row r="4" customHeight="1" spans="2:24">
      <c r="B4" s="41"/>
      <c r="C4" s="42" t="s">
        <v>8</v>
      </c>
      <c r="D4" s="45" t="s">
        <v>9</v>
      </c>
      <c r="E4" s="45"/>
      <c r="F4" s="45"/>
      <c r="G4" s="45"/>
      <c r="H4" s="45"/>
      <c r="I4" s="45"/>
      <c r="J4" s="45"/>
      <c r="K4" s="45"/>
      <c r="L4" s="45"/>
      <c r="M4" s="45"/>
      <c r="N4" s="58">
        <v>0.5</v>
      </c>
      <c r="Q4" s="41" t="s">
        <v>10</v>
      </c>
      <c r="R4" s="42">
        <f>SUM(RDGS)</f>
        <v>1</v>
      </c>
      <c r="S4" s="42"/>
      <c r="T4" s="42"/>
      <c r="U4" s="42"/>
      <c r="V4" s="66" t="s">
        <v>11</v>
      </c>
      <c r="W4" s="50">
        <f>SUMPRODUCT(RDJMJ,RDGS)</f>
        <v>18.0955736846772</v>
      </c>
      <c r="X4" s="50"/>
    </row>
    <row r="5" customHeight="1" spans="2:24">
      <c r="B5" s="41"/>
      <c r="C5" s="42"/>
      <c r="D5" s="46"/>
      <c r="E5" s="46"/>
      <c r="F5" s="46"/>
      <c r="G5" s="46"/>
      <c r="H5" s="46"/>
      <c r="I5" s="46"/>
      <c r="J5" s="46"/>
      <c r="K5" s="46"/>
      <c r="L5" s="46"/>
      <c r="M5" s="46"/>
      <c r="N5" s="58"/>
      <c r="Q5" s="67" t="s">
        <v>12</v>
      </c>
      <c r="R5" s="42" t="str">
        <f t="array" ref="R5">_xlfn.IFS(R4=0,"-",AND(R4=1,SUM(RDDXGS)=1),_xlfn.IFS($R$2="低压流体输送用焊接钢管（SC）",_xlfn.XLOOKUP(_xlfn.XLOOKUP(1,RDDXGS,RDDXWJ,0,0,1)/$N$2,基础数据!$N$4:$N$15,基础数据!$K$4:$K$15,"建议桥架敷设",1,1),$R$2="套接紧定式钢管（JDG）",_xlfn.XLOOKUP(_xlfn.XLOOKUP(1,RDDXGS,RDDXWJ,0,0,1)/$N$2,基础数据!$N$16:$N$21,基础数据!$K$16:$K$21,"建议桥架敷设",1,1),$R$2="聚氯乙烯硬质电线管（PC）",_xlfn.XLOOKUP(_xlfn.XLOOKUP(1,RDDXGS,RDDXWJ,0,0,1)/$N$2,基础数据!$N$22:$N$27,基础数据!$K$22:$K$27,"建议桥架敷设",1,1),$R$2="聚氯乙烯半硬质电线管（FPC）",_xlfn.XLOOKUP(_xlfn.XLOOKUP(1,RDDXGS,RDDXWJ,0,0,1)/$N$2,基础数据!$N$28:$N$33,基础数据!$K$28:$K$33,"建议桥架敷设",1,1),$R$2="聚氯乙烯（PVC-U）",_xlfn.XLOOKUP(_xlfn.XLOOKUP(1,RDDXGS,RDDXWJ,0,0,1)/$N$2,基础数据!$N$37:$N$46,基础数据!$K$37:$K$46,"建议桥架敷设",1,1),$R$2="聚乙烯（PE）",_xlfn.XLOOKUP(_xlfn.XLOOKUP(1,RDDXGS,RDDXWJ,0,0,1)/$N$2,基础数据!$N$51:$N$62,基础数据!$K$51:$K$62,"建议桥架敷设",1,1),$R$2="双壁波纹管",_xlfn.XLOOKUP(_xlfn.XLOOKUP(1,RDDXGS,RDDXWJ,0,0,1)/$N$2,基础数据!$N$67:$N$72,基础数据!$K$67:$K$72,"建议桥架敷设",1,1),$R$2="套接扣压式薄壁钢导管（KBG）",_xlfn.XLOOKUP(_xlfn.XLOOKUP(1,RDDXGS,RDDXWJ,0,0,1)/$N$2,基础数据!$N$106:$N$110,基础数据!$K$106:$K$110,"建议桥架敷设",1,1)),$R$2="低压流体输送用焊接钢管（SC）",_xlfn.XLOOKUP(W4/$N$3,基础数据!$O$4:$O$15,基础数据!$K$4:$K$15,"建议桥架敷设",1,1),$R$2="套接紧定式钢管（JDG）",_xlfn.XLOOKUP(W4/$N$3,基础数据!$O$16:$O$21,基础数据!$K$16:$K$21,"建议桥架敷设",1,1),$R$2="聚氯乙烯硬质电线管（PC）",_xlfn.XLOOKUP(W4/$N$3,基础数据!$O$22:$O$27,基础数据!$K$22:$K$27,"建议桥架敷设",1,1),$R$2="聚氯乙烯半硬质电线管（FPC）",_xlfn.XLOOKUP(W4/$N$3,基础数据!$O$28:$O$33,基础数据!$K$28:$K$33,"建议桥架敷设",1,1),$R$2="聚氯乙烯（PVC-U）",_xlfn.XLOOKUP(W4/$N$3,基础数据!$O$37:$O$46,基础数据!$K$37:$K$46,"建议桥架敷设",1,1),$R$2="聚乙烯（PE）",_xlfn.XLOOKUP(W4/$N$3,基础数据!$O$51:$O$62,基础数据!$K$51:$K$62,"建议桥架敷设",1,1),$R$2="双壁波纹管",_xlfn.XLOOKUP(W4/$N$3,基础数据!$O$67:$O$72,基础数据!$K$67:$K$72,"建议桥架敷设",1,1),$R$2="套接扣压式薄壁钢导管（KBG）",_xlfn.XLOOKUP(W4/$N$3,基础数据!$O$106:$O$110,基础数据!$K$106:$K$110,"建议桥架敷设",1,1))</f>
        <v>Φ16</v>
      </c>
      <c r="S5" s="42"/>
      <c r="T5" s="42"/>
      <c r="U5" s="42"/>
      <c r="V5" s="41" t="s">
        <v>13</v>
      </c>
      <c r="W5" s="68">
        <f>_xlfn.IFS($R$2="低压流体输送用焊接钢管（SC）",_xlfn.XLOOKUP(R5,基础数据!$K$4:$K$15,基础数据!$O$4:$O$15,"-",0,1),$R$2="套接紧定式钢管（JDG）",_xlfn.XLOOKUP(R5,基础数据!$K$16:$K$21,基础数据!$O$16:$O$21,"-",0,1),$R$2="聚氯乙烯硬质电线管（PC）",_xlfn.XLOOKUP(R5,基础数据!$K$22:$K$27,基础数据!$O$22:$O$27,"-",0,1),$R$2="聚氯乙烯半硬质电线管（FPC）",_xlfn.XLOOKUP(R5,基础数据!$K$28:$K$33,基础数据!$O$28:$O$33,"-",0,1),$R$2="聚氯乙烯（PVC-U）",_xlfn.XLOOKUP(R5,基础数据!$K$37:$K$46,基础数据!$O$37:$O$46,"-",0,1),$R$2="聚乙烯（PE）",_xlfn.XLOOKUP(R5,基础数据!$K$51:$K$62,基础数据!$O$51:$O$62,"-",0,1),$R$2="双壁波纹管",_xlfn.XLOOKUP(R5,基础数据!$K$67:$K$72,基础数据!$O$67:$O$72,"-",0,1),$R$2="套接扣压式薄壁钢导管（KBG）",_xlfn.XLOOKUP(R5,基础数据!$K$106:$K$110,基础数据!$O$106:$O$110,"-",0,1))</f>
        <v>132</v>
      </c>
      <c r="X5" s="68"/>
    </row>
    <row r="6" customHeight="1" spans="2:24">
      <c r="B6" s="41"/>
      <c r="C6" s="42"/>
      <c r="D6" s="47"/>
      <c r="E6" s="47"/>
      <c r="F6" s="47"/>
      <c r="G6" s="47"/>
      <c r="H6" s="47"/>
      <c r="I6" s="47"/>
      <c r="J6" s="47"/>
      <c r="K6" s="47"/>
      <c r="L6" s="47"/>
      <c r="M6" s="47"/>
      <c r="N6" s="58"/>
      <c r="Q6" s="69" t="s">
        <v>14</v>
      </c>
      <c r="R6" s="42" t="str">
        <f>IF(W4=0,"-",_xlfn.XLOOKUP(W4/$N$4,基础数据!$X$4:$X$26,基础数据!$U$4:$U$26,"线缆过多，请手动选择桥架",1,1))</f>
        <v>50*50</v>
      </c>
      <c r="S6" s="42"/>
      <c r="T6" s="42"/>
      <c r="U6" s="42"/>
      <c r="V6" s="41" t="s">
        <v>15</v>
      </c>
      <c r="W6" s="42">
        <f>_xlfn.XLOOKUP(R6,基础数据!$U$4:$U$26,基础数据!$X$4:$X$26,"-",0,1)</f>
        <v>2500</v>
      </c>
      <c r="X6" s="42"/>
    </row>
    <row r="7" ht="12" customHeight="1"/>
    <row r="8" customHeight="1" spans="2:27">
      <c r="B8" s="41" t="s">
        <v>16</v>
      </c>
      <c r="C8" s="48" t="s">
        <v>17</v>
      </c>
      <c r="D8" s="48" t="s">
        <v>18</v>
      </c>
      <c r="E8" s="41" t="s">
        <v>19</v>
      </c>
      <c r="F8" s="41" t="s">
        <v>12</v>
      </c>
      <c r="G8" s="41" t="s">
        <v>20</v>
      </c>
      <c r="H8" s="48" t="s">
        <v>17</v>
      </c>
      <c r="I8" s="48" t="s">
        <v>18</v>
      </c>
      <c r="J8" s="41" t="s">
        <v>19</v>
      </c>
      <c r="K8" s="41" t="s">
        <v>12</v>
      </c>
      <c r="L8" s="41" t="s">
        <v>21</v>
      </c>
      <c r="M8" s="48" t="s">
        <v>17</v>
      </c>
      <c r="N8" s="48" t="s">
        <v>18</v>
      </c>
      <c r="O8" s="41" t="s">
        <v>19</v>
      </c>
      <c r="P8" s="41" t="s">
        <v>12</v>
      </c>
      <c r="Q8" s="41" t="s">
        <v>21</v>
      </c>
      <c r="R8" s="48" t="s">
        <v>17</v>
      </c>
      <c r="S8" s="48" t="s">
        <v>18</v>
      </c>
      <c r="T8" s="41" t="s">
        <v>19</v>
      </c>
      <c r="U8" s="41" t="s">
        <v>12</v>
      </c>
      <c r="V8" s="41" t="s">
        <v>22</v>
      </c>
      <c r="W8" s="48" t="s">
        <v>17</v>
      </c>
      <c r="X8" s="48" t="s">
        <v>18</v>
      </c>
      <c r="Y8" s="41" t="s">
        <v>19</v>
      </c>
      <c r="Z8" s="71" t="s">
        <v>12</v>
      </c>
      <c r="AA8" s="72"/>
    </row>
    <row r="9" customHeight="1" spans="2:26">
      <c r="B9" s="49" t="s">
        <v>23</v>
      </c>
      <c r="C9" s="50">
        <v>3</v>
      </c>
      <c r="D9" s="50">
        <f>天诚!D30</f>
        <v>6</v>
      </c>
      <c r="E9" s="51"/>
      <c r="F9" s="42" t="str">
        <f>_xlfn.IFS(E9=0,"-",$R$2="低压流体输送用焊接钢管（SC）",_xlfn.XLOOKUP(D9*E9/$N$3,基础数据!$O$4:$O$15,基础数据!$K$4:$K$15,"建议桥架敷设",1,1),$R$2="套接紧定式钢管（JDG）",_xlfn.XLOOKUP(D9*E9/$N$3,基础数据!$O$16:$O$21,基础数据!$K$16:$K$21,"建议桥架敷设",1,1),$R$2="聚氯乙烯硬质电线管（PC）",_xlfn.XLOOKUP(D9*E9/$N$3,基础数据!$O$22:$O$27,基础数据!$K$22:$K$27,"建议桥架敷设",1,1),$R$2="聚氯乙烯半硬质电线管（FPC）",_xlfn.XLOOKUP(D9*E9/$N$3,基础数据!$O$28:$O$33,基础数据!$K$28:$K$33,"建议桥架敷设",1,1),$R$2="聚氯乙烯（PVC-U）",_xlfn.XLOOKUP(D9*E9/$N$3,基础数据!$O$37:$O$46,基础数据!$K$37:$K$46,"建议桥架敷设",1,1),$R$2="聚乙烯（PE）",_xlfn.XLOOKUP(D9*E9/$N$3,基础数据!$O$51:$O$62,基础数据!$K$51:$K$62,"建议桥架敷设",1,1),$R$2="双壁波纹管",_xlfn.XLOOKUP(D9*E9/$N$3,基础数据!$O$67:$O$72,基础数据!$K$67:$K$72,"建议桥架敷设",1,1),$R$2="套接扣压式薄壁钢导管（KBG）",_xlfn.XLOOKUP(D9*E9/$N$3,基础数据!$O$106:$O$110,基础数据!$K$106:$K$110,"建议桥架敷设",1,1))</f>
        <v>-</v>
      </c>
      <c r="G9" s="49" t="str">
        <f>天诚!B4</f>
        <v>UTP-CAT.5E</v>
      </c>
      <c r="H9" s="50">
        <f>天诚!C4</f>
        <v>5.3</v>
      </c>
      <c r="I9" s="50">
        <f t="shared" ref="I9:I23" si="0">(H9/2)^2*PI()</f>
        <v>22.0618344098343</v>
      </c>
      <c r="J9" s="51"/>
      <c r="K9" s="42" t="str">
        <f>_xlfn.IFS(J9=0,"-",$R$2="低压流体输送用焊接钢管（SC）",_xlfn.XLOOKUP(I9*J9/$N$3,基础数据!$O$4:$O$15,基础数据!$K$4:$K$15,"建议桥架敷设",1,1),$R$2="套接紧定式钢管（JDG）",_xlfn.XLOOKUP(I9*J9/$N$3,基础数据!$O$16:$O$21,基础数据!$K$16:$K$21,"建议桥架敷设",1,1),$R$2="聚氯乙烯硬质电线管（PC）",_xlfn.XLOOKUP(I9*J9/$N$3,基础数据!$O$22:$O$27,基础数据!$K$22:$K$27,"建议桥架敷设",1,1),$R$2="聚氯乙烯半硬质电线管（FPC）",_xlfn.XLOOKUP(I9*J9/$N$3,基础数据!$O$28:$O$33,基础数据!$K$28:$K$33,"建议桥架敷设",1,1),$R$2="聚氯乙烯（PVC-U）",_xlfn.XLOOKUP(I9*J9/$N$3,基础数据!$O$37:$O$46,基础数据!$K$37:$K$46,"建议桥架敷设",1,1),$R$2="聚乙烯（PE）",_xlfn.XLOOKUP(I9*J9/$N$3,基础数据!$O$51:$O$62,基础数据!$K$51:$K$62,"建议桥架敷设",1,1),$R$2="双壁波纹管",_xlfn.XLOOKUP(I9*J9/$N$3,基础数据!$O$67:$O$72,基础数据!$K$67:$K$72,"建议桥架敷设",1,1),$R$2="套接扣压式薄壁钢导管（KBG）",_xlfn.XLOOKUP(I9*J9/$N$3,基础数据!$O$106:$O$110,基础数据!$K$106:$K$110,"建议桥架敷设",1,1))</f>
        <v>-</v>
      </c>
      <c r="L9" s="49" t="str">
        <f>飞鹤!A14</f>
        <v>RVV-2*0.5</v>
      </c>
      <c r="M9" s="50">
        <f>飞鹤!B14</f>
        <v>5.9</v>
      </c>
      <c r="N9" s="50">
        <f t="shared" ref="N9:N14" si="1">(M9/2)^2*PI()</f>
        <v>27.3397100678652</v>
      </c>
      <c r="O9" s="51"/>
      <c r="P9" s="42" t="str">
        <f>_xlfn.IFS(O9=0,"-",$R$2="低压流体输送用焊接钢管（SC）",_xlfn.XLOOKUP(N9*O9/$N$3,基础数据!$O$4:$O$15,基础数据!$K$4:$K$15,"建议桥架敷设",1,1),$R$2="套接紧定式钢管（JDG）",_xlfn.XLOOKUP(N9*O9/$N$3,基础数据!$O$16:$O$21,基础数据!$K$16:$K$21,"建议桥架敷设",1,1),$R$2="聚氯乙烯硬质电线管（PC）",_xlfn.XLOOKUP(N9*O9/$N$3,基础数据!$O$22:$O$27,基础数据!$K$22:$K$27,"建议桥架敷设",1,1),$R$2="聚氯乙烯半硬质电线管（FPC）",_xlfn.XLOOKUP(N9*O9/$N$3,基础数据!$O$28:$O$33,基础数据!$K$28:$K$33,"建议桥架敷设",1,1),$R$2="聚氯乙烯（PVC-U）",_xlfn.XLOOKUP(N9*O9/$N$3,基础数据!$O$37:$O$46,基础数据!$K$37:$K$46,"建议桥架敷设",1,1),$R$2="聚乙烯（PE）",_xlfn.XLOOKUP(N9*O9/$N$3,基础数据!$O$51:$O$62,基础数据!$K$51:$K$62,"建议桥架敷设",1,1),$R$2="双壁波纹管",_xlfn.XLOOKUP(N9*O9/$N$3,基础数据!$O$67:$O$72,基础数据!$K$67:$K$72,"建议桥架敷设",1,1),$R$2="套接扣压式薄壁钢导管（KBG）",_xlfn.XLOOKUP(N9*O9/$N$3,基础数据!$O$106:$O$110,基础数据!$K$106:$K$110,"建议桥架敷设",1,1))</f>
        <v>-</v>
      </c>
      <c r="Q9" s="49" t="str">
        <f>飞鹤!A86</f>
        <v>RVVP-2*0.5</v>
      </c>
      <c r="R9" s="50">
        <f>飞鹤!B86</f>
        <v>6.8</v>
      </c>
      <c r="S9" s="50">
        <f t="shared" ref="S9:S29" si="2">(R9/2)^2*PI()</f>
        <v>36.316811075498</v>
      </c>
      <c r="T9" s="51"/>
      <c r="U9" s="42" t="str">
        <f>_xlfn.IFS(T9=0,"-",$R$2="低压流体输送用焊接钢管（SC）",_xlfn.XLOOKUP(S9*T9/$N$3,基础数据!$O$4:$O$15,基础数据!$K$4:$K$15,"建议桥架敷设",1,1),$R$2="套接紧定式钢管（JDG）",_xlfn.XLOOKUP(S9*T9/$N$3,基础数据!$O$16:$O$21,基础数据!$K$16:$K$21,"建议桥架敷设",1,1),$R$2="聚氯乙烯硬质电线管（PC）",_xlfn.XLOOKUP(S9*T9/$N$3,基础数据!$O$22:$O$27,基础数据!$K$22:$K$27,"建议桥架敷设",1,1),$R$2="聚氯乙烯半硬质电线管（FPC）",_xlfn.XLOOKUP(S9*T9/$N$3,基础数据!$O$28:$O$33,基础数据!$K$28:$K$33,"建议桥架敷设",1,1),$R$2="聚氯乙烯（PVC-U）",_xlfn.XLOOKUP(S9*T9/$N$3,基础数据!$O$37:$O$46,基础数据!$K$37:$K$46,"建议桥架敷设",1,1),$R$2="聚乙烯（PE）",_xlfn.XLOOKUP(S9*T9/$N$3,基础数据!$O$51:$O$62,基础数据!$K$51:$K$62,"建议桥架敷设",1,1),$R$2="双壁波纹管",_xlfn.XLOOKUP(S9*T9/$N$3,基础数据!$O$67:$O$72,基础数据!$K$67:$K$72,"建议桥架敷设",1,1),$R$2="套接扣压式薄壁钢导管（KBG）",_xlfn.XLOOKUP(S9*T9/$N$3,基础数据!$O$106:$O$110,基础数据!$K$106:$K$110,"建议桥架敷设",1,1))</f>
        <v>-</v>
      </c>
      <c r="V9" s="49" t="str">
        <f>天诚!B65</f>
        <v>HTP-2*20/0.10</v>
      </c>
      <c r="W9" s="42">
        <f>天诚!C65</f>
        <v>6</v>
      </c>
      <c r="X9" s="50">
        <f t="shared" ref="X9:X15" si="3">(W9/2)^2*PI()</f>
        <v>28.2743338823081</v>
      </c>
      <c r="Y9" s="51"/>
      <c r="Z9" s="73" t="str">
        <f>_xlfn.IFS(Y9=0,"-",$R$2="低压流体输送用焊接钢管（SC）",_xlfn.XLOOKUP(X9*Y9/$N$3,基础数据!$O$4:$O$15,基础数据!$K$4:$K$15,"建议桥架敷设",1,1),$R$2="套接紧定式钢管（JDG）",_xlfn.XLOOKUP(X9*Y9/$N$3,基础数据!$O$16:$O$21,基础数据!$K$16:$K$21,"建议桥架敷设",1,1),$R$2="聚氯乙烯硬质电线管（PC）",_xlfn.XLOOKUP(X9*Y9/$N$3,基础数据!$O$22:$O$27,基础数据!$K$22:$K$27,"建议桥架敷设",1,1),$R$2="聚氯乙烯半硬质电线管（FPC）",_xlfn.XLOOKUP(X9*Y9/$N$3,基础数据!$O$28:$O$33,基础数据!$K$28:$K$33,"建议桥架敷设",1,1),$R$2="聚氯乙烯（PVC-U）",_xlfn.XLOOKUP(X9*Y9/$N$3,基础数据!$O$37:$O$46,基础数据!$K$37:$K$46,"建议桥架敷设",1,1),$R$2="聚乙烯（PE）",_xlfn.XLOOKUP(X9*Y9/$N$3,基础数据!$O$51:$O$62,基础数据!$K$51:$K$62,"建议桥架敷设",1,1),$R$2="双壁波纹管",_xlfn.XLOOKUP(X9*Y9/$N$3,基础数据!$O$67:$O$72,基础数据!$K$67:$K$72,"建议桥架敷设",1,1),$R$2="套接扣压式薄壁钢导管（KBG）",_xlfn.XLOOKUP(X9*Y9/$N$3,基础数据!$O$106:$O$110,基础数据!$K$106:$K$110,"建议桥架敷设",1,1))</f>
        <v>-</v>
      </c>
    </row>
    <row r="10" customHeight="1" spans="2:26">
      <c r="B10" s="49" t="str">
        <f>长飞!A3</f>
        <v>2芯室内光缆</v>
      </c>
      <c r="C10" s="50">
        <f>长飞!B3</f>
        <v>4</v>
      </c>
      <c r="D10" s="50">
        <f t="shared" ref="D10:D21" si="4">(C10/2)^2*PI()</f>
        <v>12.5663706143592</v>
      </c>
      <c r="E10" s="51"/>
      <c r="F10" s="42" t="str">
        <f>_xlfn.IFS(E10=0,"-",$R$2="低压流体输送用焊接钢管（SC）",_xlfn.XLOOKUP(D10*E10/$N$3,基础数据!$O$4:$O$15,基础数据!$K$4:$K$15,"建议桥架敷设",1,1),$R$2="套接紧定式钢管（JDG）",_xlfn.XLOOKUP(D10*E10/$N$3,基础数据!$O$16:$O$21,基础数据!$K$16:$K$21,"建议桥架敷设",1,1),$R$2="聚氯乙烯硬质电线管（PC）",_xlfn.XLOOKUP(D10*E10/$N$3,基础数据!$O$22:$O$27,基础数据!$K$22:$K$27,"建议桥架敷设",1,1),$R$2="聚氯乙烯半硬质电线管（FPC）",_xlfn.XLOOKUP(D10*E10/$N$3,基础数据!$O$28:$O$33,基础数据!$K$28:$K$33,"建议桥架敷设",1,1),$R$2="聚氯乙烯（PVC-U）",_xlfn.XLOOKUP(D10*E10/$N$3,基础数据!$O$37:$O$46,基础数据!$K$37:$K$46,"建议桥架敷设",1,1),$R$2="聚乙烯（PE）",_xlfn.XLOOKUP(D10*E10/$N$3,基础数据!$O$51:$O$62,基础数据!$K$51:$K$62,"建议桥架敷设",1,1),$R$2="双壁波纹管",_xlfn.XLOOKUP(D10*E10/$N$3,基础数据!$O$67:$O$72,基础数据!$K$67:$K$72,"建议桥架敷设",1,1),$R$2="套接扣压式薄壁钢导管（KBG）",_xlfn.XLOOKUP(D10*E10/$N$3,基础数据!$O$106:$O$110,基础数据!$K$106:$K$110,"建议桥架敷设",1,1))</f>
        <v>-</v>
      </c>
      <c r="G10" s="49" t="str">
        <f>天诚!B5</f>
        <v>FTP-CAT.5E</v>
      </c>
      <c r="H10" s="50">
        <f>天诚!C5</f>
        <v>6.5</v>
      </c>
      <c r="I10" s="50">
        <f t="shared" si="0"/>
        <v>33.1830724035422</v>
      </c>
      <c r="J10" s="51"/>
      <c r="K10" s="42" t="str">
        <f>_xlfn.IFS(J10=0,"-",$R$2="低压流体输送用焊接钢管（SC）",_xlfn.XLOOKUP(I10*J10/$N$3,基础数据!$O$4:$O$15,基础数据!$K$4:$K$15,"建议桥架敷设",1,1),$R$2="套接紧定式钢管（JDG）",_xlfn.XLOOKUP(I10*J10/$N$3,基础数据!$O$16:$O$21,基础数据!$K$16:$K$21,"建议桥架敷设",1,1),$R$2="聚氯乙烯硬质电线管（PC）",_xlfn.XLOOKUP(I10*J10/$N$3,基础数据!$O$22:$O$27,基础数据!$K$22:$K$27,"建议桥架敷设",1,1),$R$2="聚氯乙烯半硬质电线管（FPC）",_xlfn.XLOOKUP(I10*J10/$N$3,基础数据!$O$28:$O$33,基础数据!$K$28:$K$33,"建议桥架敷设",1,1),$R$2="聚氯乙烯（PVC-U）",_xlfn.XLOOKUP(I10*J10/$N$3,基础数据!$O$37:$O$46,基础数据!$K$37:$K$46,"建议桥架敷设",1,1),$R$2="聚乙烯（PE）",_xlfn.XLOOKUP(I10*J10/$N$3,基础数据!$O$51:$O$62,基础数据!$K$51:$K$62,"建议桥架敷设",1,1),$R$2="双壁波纹管",_xlfn.XLOOKUP(I10*J10/$N$3,基础数据!$O$67:$O$72,基础数据!$K$67:$K$72,"建议桥架敷设",1,1),$R$2="套接扣压式薄壁钢导管（KBG）",_xlfn.XLOOKUP(I10*J10/$N$3,基础数据!$O$106:$O$110,基础数据!$K$106:$K$110,"建议桥架敷设",1,1))</f>
        <v>-</v>
      </c>
      <c r="L10" s="49" t="str">
        <f>飞鹤!A15</f>
        <v>RVV-2*0.75</v>
      </c>
      <c r="M10" s="50">
        <f>飞鹤!B15</f>
        <v>6.3</v>
      </c>
      <c r="N10" s="50">
        <f t="shared" si="1"/>
        <v>31.1724531052447</v>
      </c>
      <c r="O10" s="51"/>
      <c r="P10" s="42" t="str">
        <f>_xlfn.IFS(O10=0,"-",$R$2="低压流体输送用焊接钢管（SC）",_xlfn.XLOOKUP(N10*O10/$N$3,基础数据!$O$4:$O$15,基础数据!$K$4:$K$15,"建议桥架敷设",1,1),$R$2="套接紧定式钢管（JDG）",_xlfn.XLOOKUP(N10*O10/$N$3,基础数据!$O$16:$O$21,基础数据!$K$16:$K$21,"建议桥架敷设",1,1),$R$2="聚氯乙烯硬质电线管（PC）",_xlfn.XLOOKUP(N10*O10/$N$3,基础数据!$O$22:$O$27,基础数据!$K$22:$K$27,"建议桥架敷设",1,1),$R$2="聚氯乙烯半硬质电线管（FPC）",_xlfn.XLOOKUP(N10*O10/$N$3,基础数据!$O$28:$O$33,基础数据!$K$28:$K$33,"建议桥架敷设",1,1),$R$2="聚氯乙烯（PVC-U）",_xlfn.XLOOKUP(N10*O10/$N$3,基础数据!$O$37:$O$46,基础数据!$K$37:$K$46,"建议桥架敷设",1,1),$R$2="聚乙烯（PE）",_xlfn.XLOOKUP(N10*O10/$N$3,基础数据!$O$51:$O$62,基础数据!$K$51:$K$62,"建议桥架敷设",1,1),$R$2="双壁波纹管",_xlfn.XLOOKUP(N10*O10/$N$3,基础数据!$O$67:$O$72,基础数据!$K$67:$K$72,"建议桥架敷设",1,1),$R$2="套接扣压式薄壁钢导管（KBG）",_xlfn.XLOOKUP(N10*O10/$N$3,基础数据!$O$106:$O$110,基础数据!$K$106:$K$110,"建议桥架敷设",1,1))</f>
        <v>-</v>
      </c>
      <c r="Q10" s="49" t="str">
        <f>飞鹤!A87</f>
        <v>RVVP-2*0.75</v>
      </c>
      <c r="R10" s="50">
        <f>飞鹤!B87</f>
        <v>7.4</v>
      </c>
      <c r="S10" s="50">
        <f t="shared" si="2"/>
        <v>43.0084034276443</v>
      </c>
      <c r="T10" s="51"/>
      <c r="U10" s="42" t="str">
        <f>_xlfn.IFS(T10=0,"-",$R$2="低压流体输送用焊接钢管（SC）",_xlfn.XLOOKUP(S10*T10/$N$3,基础数据!$O$4:$O$15,基础数据!$K$4:$K$15,"建议桥架敷设",1,1),$R$2="套接紧定式钢管（JDG）",_xlfn.XLOOKUP(S10*T10/$N$3,基础数据!$O$16:$O$21,基础数据!$K$16:$K$21,"建议桥架敷设",1,1),$R$2="聚氯乙烯硬质电线管（PC）",_xlfn.XLOOKUP(S10*T10/$N$3,基础数据!$O$22:$O$27,基础数据!$K$22:$K$27,"建议桥架敷设",1,1),$R$2="聚氯乙烯半硬质电线管（FPC）",_xlfn.XLOOKUP(S10*T10/$N$3,基础数据!$O$28:$O$33,基础数据!$K$28:$K$33,"建议桥架敷设",1,1),$R$2="聚氯乙烯（PVC-U）",_xlfn.XLOOKUP(S10*T10/$N$3,基础数据!$O$37:$O$46,基础数据!$K$37:$K$46,"建议桥架敷设",1,1),$R$2="聚乙烯（PE）",_xlfn.XLOOKUP(S10*T10/$N$3,基础数据!$O$51:$O$62,基础数据!$K$51:$K$62,"建议桥架敷设",1,1),$R$2="双壁波纹管",_xlfn.XLOOKUP(S10*T10/$N$3,基础数据!$O$67:$O$72,基础数据!$K$67:$K$72,"建议桥架敷设",1,1),$R$2="套接扣压式薄壁钢导管（KBG）",_xlfn.XLOOKUP(S10*T10/$N$3,基础数据!$O$106:$O$110,基础数据!$K$106:$K$110,"建议桥架敷设",1,1))</f>
        <v>-</v>
      </c>
      <c r="V10" s="49" t="str">
        <f>天诚!B66</f>
        <v>HTP-2*27/0.10</v>
      </c>
      <c r="W10" s="42">
        <f>天诚!C66</f>
        <v>6</v>
      </c>
      <c r="X10" s="50">
        <f t="shared" si="3"/>
        <v>28.2743338823081</v>
      </c>
      <c r="Y10" s="51"/>
      <c r="Z10" s="73" t="str">
        <f>_xlfn.IFS(Y10=0,"-",$R$2="低压流体输送用焊接钢管（SC）",_xlfn.XLOOKUP(X10*Y10/$N$3,基础数据!$O$4:$O$15,基础数据!$K$4:$K$15,"建议桥架敷设",1,1),$R$2="套接紧定式钢管（JDG）",_xlfn.XLOOKUP(X10*Y10/$N$3,基础数据!$O$16:$O$21,基础数据!$K$16:$K$21,"建议桥架敷设",1,1),$R$2="聚氯乙烯硬质电线管（PC）",_xlfn.XLOOKUP(X10*Y10/$N$3,基础数据!$O$22:$O$27,基础数据!$K$22:$K$27,"建议桥架敷设",1,1),$R$2="聚氯乙烯半硬质电线管（FPC）",_xlfn.XLOOKUP(X10*Y10/$N$3,基础数据!$O$28:$O$33,基础数据!$K$28:$K$33,"建议桥架敷设",1,1),$R$2="聚氯乙烯（PVC-U）",_xlfn.XLOOKUP(X10*Y10/$N$3,基础数据!$O$37:$O$46,基础数据!$K$37:$K$46,"建议桥架敷设",1,1),$R$2="聚乙烯（PE）",_xlfn.XLOOKUP(X10*Y10/$N$3,基础数据!$O$51:$O$62,基础数据!$K$51:$K$62,"建议桥架敷设",1,1),$R$2="双壁波纹管",_xlfn.XLOOKUP(X10*Y10/$N$3,基础数据!$O$67:$O$72,基础数据!$K$67:$K$72,"建议桥架敷设",1,1),$R$2="套接扣压式薄壁钢导管（KBG）",_xlfn.XLOOKUP(X10*Y10/$N$3,基础数据!$O$106:$O$110,基础数据!$K$106:$K$110,"建议桥架敷设",1,1))</f>
        <v>-</v>
      </c>
    </row>
    <row r="11" customHeight="1" spans="2:26">
      <c r="B11" s="49" t="str">
        <f>长飞!A4</f>
        <v>4芯室内光缆</v>
      </c>
      <c r="C11" s="50">
        <f>长飞!B4</f>
        <v>4.8</v>
      </c>
      <c r="D11" s="50">
        <f t="shared" si="4"/>
        <v>18.0955736846772</v>
      </c>
      <c r="E11" s="51">
        <v>1</v>
      </c>
      <c r="F11" s="42" t="e">
        <f>_xlfn.IFS(E11=0,"-",$R$2="低压流体输送用焊接钢管（SC）",_xlfn.XLOOKUP(D11*E11/$N$3,基础数据!$O$4:$O$15,基础数据!$K$4:$K$15,"建议桥架敷设",1,1),$R$2="套接紧定式钢管（JDG）",_xlfn.XLOOKUP(D11*E11/$N$3,基础数据!$O$16:$O$21,基础数据!$K$16:$K$21,"建议桥架敷设",1,1),$R$2="聚氯乙烯硬质电线管（PC）",_xlfn.XLOOKUP(D11*E11/$N$3,基础数据!$O$22:$O$27,基础数据!$K$22:$K$27,"建议桥架敷设",1,1),$R$2="聚氯乙烯半硬质电线管（FPC）",_xlfn.XLOOKUP(D11*E11/$N$3,基础数据!$O$28:$O$33,基础数据!$K$28:$K$33,"建议桥架敷设",1,1),$R$2="聚氯乙烯（PVC-U）",_xlfn.XLOOKUP(D11*E11/$N$3,基础数据!$O$37:$O$46,基础数据!$K$37:$K$46,"建议桥架敷设",1,1),$R$2="聚乙烯（PE）",_xlfn.XLOOKUP(D11*E11/$N$3,基础数据!$O$51:$O$62,基础数据!$K$51:$K$62,"建议桥架敷设",1,1),$R$2="双壁波纹管",_xlfn.XLOOKUP(D11*E11/$N$3,基础数据!$O$67:$O$72,基础数据!$K$67:$K$72,"建议桥架敷设",1,1),$R$2="套接扣压式薄壁钢导管（KBG）",_xlfn.XLOOKUP(D11*E11/$N$3,基础数据!$O$106:$O$110,基础数据!$K$106:$K$110,"建议桥架敷设",1,1))</f>
        <v>#NAME?</v>
      </c>
      <c r="G11" s="49" t="str">
        <f>天诚!B6</f>
        <v>SFTP-CAT.5E</v>
      </c>
      <c r="H11" s="50">
        <f>天诚!C6</f>
        <v>7</v>
      </c>
      <c r="I11" s="50">
        <f t="shared" si="0"/>
        <v>38.484510006475</v>
      </c>
      <c r="J11" s="51"/>
      <c r="K11" s="42" t="str">
        <f>_xlfn.IFS(J11=0,"-",$R$2="低压流体输送用焊接钢管（SC）",_xlfn.XLOOKUP(I11*J11/$N$3,基础数据!$O$4:$O$15,基础数据!$K$4:$K$15,"建议桥架敷设",1,1),$R$2="套接紧定式钢管（JDG）",_xlfn.XLOOKUP(I11*J11/$N$3,基础数据!$O$16:$O$21,基础数据!$K$16:$K$21,"建议桥架敷设",1,1),$R$2="聚氯乙烯硬质电线管（PC）",_xlfn.XLOOKUP(I11*J11/$N$3,基础数据!$O$22:$O$27,基础数据!$K$22:$K$27,"建议桥架敷设",1,1),$R$2="聚氯乙烯半硬质电线管（FPC）",_xlfn.XLOOKUP(I11*J11/$N$3,基础数据!$O$28:$O$33,基础数据!$K$28:$K$33,"建议桥架敷设",1,1),$R$2="聚氯乙烯（PVC-U）",_xlfn.XLOOKUP(I11*J11/$N$3,基础数据!$O$37:$O$46,基础数据!$K$37:$K$46,"建议桥架敷设",1,1),$R$2="聚乙烯（PE）",_xlfn.XLOOKUP(I11*J11/$N$3,基础数据!$O$51:$O$62,基础数据!$K$51:$K$62,"建议桥架敷设",1,1),$R$2="双壁波纹管",_xlfn.XLOOKUP(I11*J11/$N$3,基础数据!$O$67:$O$72,基础数据!$K$67:$K$72,"建议桥架敷设",1,1),$R$2="套接扣压式薄壁钢导管（KBG）",_xlfn.XLOOKUP(I11*J11/$N$3,基础数据!$O$106:$O$110,基础数据!$K$106:$K$110,"建议桥架敷设",1,1))</f>
        <v>-</v>
      </c>
      <c r="L11" s="49" t="str">
        <f>飞鹤!A20</f>
        <v>RVV-2*1.0</v>
      </c>
      <c r="M11" s="50">
        <f>飞鹤!B20</f>
        <v>7.5</v>
      </c>
      <c r="N11" s="50">
        <f t="shared" si="1"/>
        <v>44.1786466911065</v>
      </c>
      <c r="O11" s="51"/>
      <c r="P11" s="42" t="str">
        <f>_xlfn.IFS(O11=0,"-",$R$2="低压流体输送用焊接钢管（SC）",_xlfn.XLOOKUP(N11*O11/$N$3,基础数据!$O$4:$O$15,基础数据!$K$4:$K$15,"建议桥架敷设",1,1),$R$2="套接紧定式钢管（JDG）",_xlfn.XLOOKUP(N11*O11/$N$3,基础数据!$O$16:$O$21,基础数据!$K$16:$K$21,"建议桥架敷设",1,1),$R$2="聚氯乙烯硬质电线管（PC）",_xlfn.XLOOKUP(N11*O11/$N$3,基础数据!$O$22:$O$27,基础数据!$K$22:$K$27,"建议桥架敷设",1,1),$R$2="聚氯乙烯半硬质电线管（FPC）",_xlfn.XLOOKUP(N11*O11/$N$3,基础数据!$O$28:$O$33,基础数据!$K$28:$K$33,"建议桥架敷设",1,1),$R$2="聚氯乙烯（PVC-U）",_xlfn.XLOOKUP(N11*O11/$N$3,基础数据!$O$37:$O$46,基础数据!$K$37:$K$46,"建议桥架敷设",1,1),$R$2="聚乙烯（PE）",_xlfn.XLOOKUP(N11*O11/$N$3,基础数据!$O$51:$O$62,基础数据!$K$51:$K$62,"建议桥架敷设",1,1),$R$2="双壁波纹管",_xlfn.XLOOKUP(N11*O11/$N$3,基础数据!$O$67:$O$72,基础数据!$K$67:$K$72,"建议桥架敷设",1,1),$R$2="套接扣压式薄壁钢导管（KBG）",_xlfn.XLOOKUP(N11*O11/$N$3,基础数据!$O$106:$O$110,基础数据!$K$106:$K$110,"建议桥架敷设",1,1))</f>
        <v>-</v>
      </c>
      <c r="Q11" s="49" t="str">
        <f>飞鹤!A88</f>
        <v>RVVP-2*1.0</v>
      </c>
      <c r="R11" s="50">
        <f>飞鹤!B88</f>
        <v>8.2</v>
      </c>
      <c r="S11" s="50">
        <f t="shared" si="2"/>
        <v>52.8101725068444</v>
      </c>
      <c r="T11" s="51"/>
      <c r="U11" s="42" t="str">
        <f>_xlfn.IFS(T11=0,"-",$R$2="低压流体输送用焊接钢管（SC）",_xlfn.XLOOKUP(S11*T11/$N$3,基础数据!$O$4:$O$15,基础数据!$K$4:$K$15,"建议桥架敷设",1,1),$R$2="套接紧定式钢管（JDG）",_xlfn.XLOOKUP(S11*T11/$N$3,基础数据!$O$16:$O$21,基础数据!$K$16:$K$21,"建议桥架敷设",1,1),$R$2="聚氯乙烯硬质电线管（PC）",_xlfn.XLOOKUP(S11*T11/$N$3,基础数据!$O$22:$O$27,基础数据!$K$22:$K$27,"建议桥架敷设",1,1),$R$2="聚氯乙烯半硬质电线管（FPC）",_xlfn.XLOOKUP(S11*T11/$N$3,基础数据!$O$28:$O$33,基础数据!$K$28:$K$33,"建议桥架敷设",1,1),$R$2="聚氯乙烯（PVC-U）",_xlfn.XLOOKUP(S11*T11/$N$3,基础数据!$O$37:$O$46,基础数据!$K$37:$K$46,"建议桥架敷设",1,1),$R$2="聚乙烯（PE）",_xlfn.XLOOKUP(S11*T11/$N$3,基础数据!$O$51:$O$62,基础数据!$K$51:$K$62,"建议桥架敷设",1,1),$R$2="双壁波纹管",_xlfn.XLOOKUP(S11*T11/$N$3,基础数据!$O$67:$O$72,基础数据!$K$67:$K$72,"建议桥架敷设",1,1),$R$2="套接扣压式薄壁钢导管（KBG）",_xlfn.XLOOKUP(S11*T11/$N$3,基础数据!$O$106:$O$110,基础数据!$K$106:$K$110,"建议桥架敷设",1,1))</f>
        <v>-</v>
      </c>
      <c r="V11" s="49" t="str">
        <f>天诚!B67</f>
        <v>HTP-2*37/0.10</v>
      </c>
      <c r="W11" s="42">
        <f>天诚!C67</f>
        <v>6</v>
      </c>
      <c r="X11" s="50">
        <f t="shared" si="3"/>
        <v>28.2743338823081</v>
      </c>
      <c r="Y11" s="51"/>
      <c r="Z11" s="73" t="str">
        <f>_xlfn.IFS(Y11=0,"-",$R$2="低压流体输送用焊接钢管（SC）",_xlfn.XLOOKUP(X11*Y11/$N$3,基础数据!$O$4:$O$15,基础数据!$K$4:$K$15,"建议桥架敷设",1,1),$R$2="套接紧定式钢管（JDG）",_xlfn.XLOOKUP(X11*Y11/$N$3,基础数据!$O$16:$O$21,基础数据!$K$16:$K$21,"建议桥架敷设",1,1),$R$2="聚氯乙烯硬质电线管（PC）",_xlfn.XLOOKUP(X11*Y11/$N$3,基础数据!$O$22:$O$27,基础数据!$K$22:$K$27,"建议桥架敷设",1,1),$R$2="聚氯乙烯半硬质电线管（FPC）",_xlfn.XLOOKUP(X11*Y11/$N$3,基础数据!$O$28:$O$33,基础数据!$K$28:$K$33,"建议桥架敷设",1,1),$R$2="聚氯乙烯（PVC-U）",_xlfn.XLOOKUP(X11*Y11/$N$3,基础数据!$O$37:$O$46,基础数据!$K$37:$K$46,"建议桥架敷设",1,1),$R$2="聚乙烯（PE）",_xlfn.XLOOKUP(X11*Y11/$N$3,基础数据!$O$51:$O$62,基础数据!$K$51:$K$62,"建议桥架敷设",1,1),$R$2="双壁波纹管",_xlfn.XLOOKUP(X11*Y11/$N$3,基础数据!$O$67:$O$72,基础数据!$K$67:$K$72,"建议桥架敷设",1,1),$R$2="套接扣压式薄壁钢导管（KBG）",_xlfn.XLOOKUP(X11*Y11/$N$3,基础数据!$O$106:$O$110,基础数据!$K$106:$K$110,"建议桥架敷设",1,1))</f>
        <v>-</v>
      </c>
    </row>
    <row r="12" customHeight="1" spans="2:26">
      <c r="B12" s="49" t="str">
        <f>长飞!A5</f>
        <v>6芯室内光缆</v>
      </c>
      <c r="C12" s="50">
        <f>长飞!B5</f>
        <v>5.1</v>
      </c>
      <c r="D12" s="50">
        <f t="shared" si="4"/>
        <v>20.4282062299676</v>
      </c>
      <c r="E12" s="51"/>
      <c r="F12" s="42" t="str">
        <f>_xlfn.IFS(E12=0,"-",$R$2="低压流体输送用焊接钢管（SC）",_xlfn.XLOOKUP(D12*E12/$N$3,基础数据!$O$4:$O$15,基础数据!$K$4:$K$15,"建议桥架敷设",1,1),$R$2="套接紧定式钢管（JDG）",_xlfn.XLOOKUP(D12*E12/$N$3,基础数据!$O$16:$O$21,基础数据!$K$16:$K$21,"建议桥架敷设",1,1),$R$2="聚氯乙烯硬质电线管（PC）",_xlfn.XLOOKUP(D12*E12/$N$3,基础数据!$O$22:$O$27,基础数据!$K$22:$K$27,"建议桥架敷设",1,1),$R$2="聚氯乙烯半硬质电线管（FPC）",_xlfn.XLOOKUP(D12*E12/$N$3,基础数据!$O$28:$O$33,基础数据!$K$28:$K$33,"建议桥架敷设",1,1),$R$2="聚氯乙烯（PVC-U）",_xlfn.XLOOKUP(D12*E12/$N$3,基础数据!$O$37:$O$46,基础数据!$K$37:$K$46,"建议桥架敷设",1,1),$R$2="聚乙烯（PE）",_xlfn.XLOOKUP(D12*E12/$N$3,基础数据!$O$51:$O$62,基础数据!$K$51:$K$62,"建议桥架敷设",1,1),$R$2="双壁波纹管",_xlfn.XLOOKUP(D12*E12/$N$3,基础数据!$O$67:$O$72,基础数据!$K$67:$K$72,"建议桥架敷设",1,1),$R$2="套接扣压式薄壁钢导管（KBG）",_xlfn.XLOOKUP(D12*E12/$N$3,基础数据!$O$106:$O$110,基础数据!$K$106:$K$110,"建议桥架敷设",1,1))</f>
        <v>-</v>
      </c>
      <c r="G12" s="49" t="str">
        <f>天诚!B8</f>
        <v>UTP-CAT.6</v>
      </c>
      <c r="H12" s="50">
        <f>天诚!C8</f>
        <v>6</v>
      </c>
      <c r="I12" s="50">
        <f t="shared" si="0"/>
        <v>28.2743338823081</v>
      </c>
      <c r="J12" s="51"/>
      <c r="K12" s="42" t="str">
        <f>_xlfn.IFS(J12=0,"-",$R$2="低压流体输送用焊接钢管（SC）",_xlfn.XLOOKUP(I12*J12/$N$3,基础数据!$O$4:$O$15,基础数据!$K$4:$K$15,"建议桥架敷设",1,1),$R$2="套接紧定式钢管（JDG）",_xlfn.XLOOKUP(I12*J12/$N$3,基础数据!$O$16:$O$21,基础数据!$K$16:$K$21,"建议桥架敷设",1,1),$R$2="聚氯乙烯硬质电线管（PC）",_xlfn.XLOOKUP(I12*J12/$N$3,基础数据!$O$22:$O$27,基础数据!$K$22:$K$27,"建议桥架敷设",1,1),$R$2="聚氯乙烯半硬质电线管（FPC）",_xlfn.XLOOKUP(I12*J12/$N$3,基础数据!$O$28:$O$33,基础数据!$K$28:$K$33,"建议桥架敷设",1,1),$R$2="聚氯乙烯（PVC-U）",_xlfn.XLOOKUP(I12*J12/$N$3,基础数据!$O$37:$O$46,基础数据!$K$37:$K$46,"建议桥架敷设",1,1),$R$2="聚乙烯（PE）",_xlfn.XLOOKUP(I12*J12/$N$3,基础数据!$O$51:$O$62,基础数据!$K$51:$K$62,"建议桥架敷设",1,1),$R$2="双壁波纹管",_xlfn.XLOOKUP(I12*J12/$N$3,基础数据!$O$67:$O$72,基础数据!$K$67:$K$72,"建议桥架敷设",1,1),$R$2="套接扣压式薄壁钢导管（KBG）",_xlfn.XLOOKUP(I12*J12/$N$3,基础数据!$O$106:$O$110,基础数据!$K$106:$K$110,"建议桥架敷设",1,1))</f>
        <v>-</v>
      </c>
      <c r="L12" s="49" t="str">
        <f>飞鹤!A21</f>
        <v>RVV-2*1.5</v>
      </c>
      <c r="M12" s="50">
        <f>飞鹤!B21</f>
        <v>8.6</v>
      </c>
      <c r="N12" s="50">
        <f t="shared" si="1"/>
        <v>58.0880481648753</v>
      </c>
      <c r="O12" s="51"/>
      <c r="P12" s="42" t="str">
        <f>_xlfn.IFS(O12=0,"-",$R$2="低压流体输送用焊接钢管（SC）",_xlfn.XLOOKUP(N12*O12/$N$3,基础数据!$O$4:$O$15,基础数据!$K$4:$K$15,"建议桥架敷设",1,1),$R$2="套接紧定式钢管（JDG）",_xlfn.XLOOKUP(N12*O12/$N$3,基础数据!$O$16:$O$21,基础数据!$K$16:$K$21,"建议桥架敷设",1,1),$R$2="聚氯乙烯硬质电线管（PC）",_xlfn.XLOOKUP(N12*O12/$N$3,基础数据!$O$22:$O$27,基础数据!$K$22:$K$27,"建议桥架敷设",1,1),$R$2="聚氯乙烯半硬质电线管（FPC）",_xlfn.XLOOKUP(N12*O12/$N$3,基础数据!$O$28:$O$33,基础数据!$K$28:$K$33,"建议桥架敷设",1,1),$R$2="聚氯乙烯（PVC-U）",_xlfn.XLOOKUP(N12*O12/$N$3,基础数据!$O$37:$O$46,基础数据!$K$37:$K$46,"建议桥架敷设",1,1),$R$2="聚乙烯（PE）",_xlfn.XLOOKUP(N12*O12/$N$3,基础数据!$O$51:$O$62,基础数据!$K$51:$K$62,"建议桥架敷设",1,1),$R$2="双壁波纹管",_xlfn.XLOOKUP(N12*O12/$N$3,基础数据!$O$67:$O$72,基础数据!$K$67:$K$72,"建议桥架敷设",1,1),$R$2="套接扣压式薄壁钢导管（KBG）",_xlfn.XLOOKUP(N12*O12/$N$3,基础数据!$O$106:$O$110,基础数据!$K$106:$K$110,"建议桥架敷设",1,1))</f>
        <v>-</v>
      </c>
      <c r="Q12" s="49" t="str">
        <f>飞鹤!A89</f>
        <v>RVVP-2*1.5</v>
      </c>
      <c r="R12" s="50">
        <f>飞鹤!B89</f>
        <v>9.2</v>
      </c>
      <c r="S12" s="50">
        <f t="shared" si="2"/>
        <v>66.47610054996</v>
      </c>
      <c r="T12" s="51"/>
      <c r="U12" s="42" t="str">
        <f>_xlfn.IFS(T12=0,"-",$R$2="低压流体输送用焊接钢管（SC）",_xlfn.XLOOKUP(S12*T12/$N$3,基础数据!$O$4:$O$15,基础数据!$K$4:$K$15,"建议桥架敷设",1,1),$R$2="套接紧定式钢管（JDG）",_xlfn.XLOOKUP(S12*T12/$N$3,基础数据!$O$16:$O$21,基础数据!$K$16:$K$21,"建议桥架敷设",1,1),$R$2="聚氯乙烯硬质电线管（PC）",_xlfn.XLOOKUP(S12*T12/$N$3,基础数据!$O$22:$O$27,基础数据!$K$22:$K$27,"建议桥架敷设",1,1),$R$2="聚氯乙烯半硬质电线管（FPC）",_xlfn.XLOOKUP(S12*T12/$N$3,基础数据!$O$28:$O$33,基础数据!$K$28:$K$33,"建议桥架敷设",1,1),$R$2="聚氯乙烯（PVC-U）",_xlfn.XLOOKUP(S12*T12/$N$3,基础数据!$O$37:$O$46,基础数据!$K$37:$K$46,"建议桥架敷设",1,1),$R$2="聚乙烯（PE）",_xlfn.XLOOKUP(S12*T12/$N$3,基础数据!$O$51:$O$62,基础数据!$K$51:$K$62,"建议桥架敷设",1,1),$R$2="双壁波纹管",_xlfn.XLOOKUP(S12*T12/$N$3,基础数据!$O$67:$O$72,基础数据!$K$67:$K$72,"建议桥架敷设",1,1),$R$2="套接扣压式薄壁钢导管（KBG）",_xlfn.XLOOKUP(S12*T12/$N$3,基础数据!$O$106:$O$110,基础数据!$K$106:$K$110,"建议桥架敷设",1,1))</f>
        <v>-</v>
      </c>
      <c r="V12" s="49" t="str">
        <f>天诚!B68</f>
        <v>HTP-2*48/0.10</v>
      </c>
      <c r="W12" s="42">
        <f>天诚!C68</f>
        <v>6</v>
      </c>
      <c r="X12" s="50">
        <f t="shared" si="3"/>
        <v>28.2743338823081</v>
      </c>
      <c r="Y12" s="51"/>
      <c r="Z12" s="73" t="str">
        <f>_xlfn.IFS(Y12=0,"-",$R$2="低压流体输送用焊接钢管（SC）",_xlfn.XLOOKUP(X12*Y12/$N$3,基础数据!$O$4:$O$15,基础数据!$K$4:$K$15,"建议桥架敷设",1,1),$R$2="套接紧定式钢管（JDG）",_xlfn.XLOOKUP(X12*Y12/$N$3,基础数据!$O$16:$O$21,基础数据!$K$16:$K$21,"建议桥架敷设",1,1),$R$2="聚氯乙烯硬质电线管（PC）",_xlfn.XLOOKUP(X12*Y12/$N$3,基础数据!$O$22:$O$27,基础数据!$K$22:$K$27,"建议桥架敷设",1,1),$R$2="聚氯乙烯半硬质电线管（FPC）",_xlfn.XLOOKUP(X12*Y12/$N$3,基础数据!$O$28:$O$33,基础数据!$K$28:$K$33,"建议桥架敷设",1,1),$R$2="聚氯乙烯（PVC-U）",_xlfn.XLOOKUP(X12*Y12/$N$3,基础数据!$O$37:$O$46,基础数据!$K$37:$K$46,"建议桥架敷设",1,1),$R$2="聚乙烯（PE）",_xlfn.XLOOKUP(X12*Y12/$N$3,基础数据!$O$51:$O$62,基础数据!$K$51:$K$62,"建议桥架敷设",1,1),$R$2="双壁波纹管",_xlfn.XLOOKUP(X12*Y12/$N$3,基础数据!$O$67:$O$72,基础数据!$K$67:$K$72,"建议桥架敷设",1,1),$R$2="套接扣压式薄壁钢导管（KBG）",_xlfn.XLOOKUP(X12*Y12/$N$3,基础数据!$O$106:$O$110,基础数据!$K$106:$K$110,"建议桥架敷设",1,1))</f>
        <v>-</v>
      </c>
    </row>
    <row r="13" customHeight="1" spans="2:26">
      <c r="B13" s="49" t="str">
        <f>长飞!A6</f>
        <v>8芯室内光缆</v>
      </c>
      <c r="C13" s="50">
        <f>长飞!B6</f>
        <v>5.6</v>
      </c>
      <c r="D13" s="50">
        <f t="shared" si="4"/>
        <v>24.630086404144</v>
      </c>
      <c r="E13" s="51"/>
      <c r="F13" s="42" t="str">
        <f>_xlfn.IFS(E13=0,"-",$R$2="低压流体输送用焊接钢管（SC）",_xlfn.XLOOKUP(D13*E13/$N$3,基础数据!$O$4:$O$15,基础数据!$K$4:$K$15,"建议桥架敷设",1,1),$R$2="套接紧定式钢管（JDG）",_xlfn.XLOOKUP(D13*E13/$N$3,基础数据!$O$16:$O$21,基础数据!$K$16:$K$21,"建议桥架敷设",1,1),$R$2="聚氯乙烯硬质电线管（PC）",_xlfn.XLOOKUP(D13*E13/$N$3,基础数据!$O$22:$O$27,基础数据!$K$22:$K$27,"建议桥架敷设",1,1),$R$2="聚氯乙烯半硬质电线管（FPC）",_xlfn.XLOOKUP(D13*E13/$N$3,基础数据!$O$28:$O$33,基础数据!$K$28:$K$33,"建议桥架敷设",1,1),$R$2="聚氯乙烯（PVC-U）",_xlfn.XLOOKUP(D13*E13/$N$3,基础数据!$O$37:$O$46,基础数据!$K$37:$K$46,"建议桥架敷设",1,1),$R$2="聚乙烯（PE）",_xlfn.XLOOKUP(D13*E13/$N$3,基础数据!$O$51:$O$62,基础数据!$K$51:$K$62,"建议桥架敷设",1,1),$R$2="双壁波纹管",_xlfn.XLOOKUP(D13*E13/$N$3,基础数据!$O$67:$O$72,基础数据!$K$67:$K$72,"建议桥架敷设",1,1),$R$2="套接扣压式薄壁钢导管（KBG）",_xlfn.XLOOKUP(D13*E13/$N$3,基础数据!$O$106:$O$110,基础数据!$K$106:$K$110,"建议桥架敷设",1,1))</f>
        <v>-</v>
      </c>
      <c r="G13" s="49" t="str">
        <f>天诚!B12</f>
        <v>FTP-CAT.6</v>
      </c>
      <c r="H13" s="50">
        <f>天诚!C12</f>
        <v>7.6</v>
      </c>
      <c r="I13" s="50">
        <f t="shared" si="0"/>
        <v>45.3645979178366</v>
      </c>
      <c r="J13" s="51"/>
      <c r="K13" s="42" t="str">
        <f>_xlfn.IFS(J13=0,"-",$R$2="低压流体输送用焊接钢管（SC）",_xlfn.XLOOKUP(I13*J13/$N$3,基础数据!$O$4:$O$15,基础数据!$K$4:$K$15,"建议桥架敷设",1,1),$R$2="套接紧定式钢管（JDG）",_xlfn.XLOOKUP(I13*J13/$N$3,基础数据!$O$16:$O$21,基础数据!$K$16:$K$21,"建议桥架敷设",1,1),$R$2="聚氯乙烯硬质电线管（PC）",_xlfn.XLOOKUP(I13*J13/$N$3,基础数据!$O$22:$O$27,基础数据!$K$22:$K$27,"建议桥架敷设",1,1),$R$2="聚氯乙烯半硬质电线管（FPC）",_xlfn.XLOOKUP(I13*J13/$N$3,基础数据!$O$28:$O$33,基础数据!$K$28:$K$33,"建议桥架敷设",1,1),$R$2="聚氯乙烯（PVC-U）",_xlfn.XLOOKUP(I13*J13/$N$3,基础数据!$O$37:$O$46,基础数据!$K$37:$K$46,"建议桥架敷设",1,1),$R$2="聚乙烯（PE）",_xlfn.XLOOKUP(I13*J13/$N$3,基础数据!$O$51:$O$62,基础数据!$K$51:$K$62,"建议桥架敷设",1,1),$R$2="双壁波纹管",_xlfn.XLOOKUP(I13*J13/$N$3,基础数据!$O$67:$O$72,基础数据!$K$67:$K$72,"建议桥架敷设",1,1),$R$2="套接扣压式薄壁钢导管（KBG）",_xlfn.XLOOKUP(I13*J13/$N$3,基础数据!$O$106:$O$110,基础数据!$K$106:$K$110,"建议桥架敷设",1,1))</f>
        <v>-</v>
      </c>
      <c r="L13" s="49" t="str">
        <f>飞鹤!A22</f>
        <v>RVV-2*2.5</v>
      </c>
      <c r="M13" s="50">
        <f>飞鹤!B22</f>
        <v>10.6</v>
      </c>
      <c r="N13" s="50">
        <f t="shared" si="1"/>
        <v>88.2473376393373</v>
      </c>
      <c r="O13" s="51"/>
      <c r="P13" s="42" t="str">
        <f>_xlfn.IFS(O13=0,"-",$R$2="低压流体输送用焊接钢管（SC）",_xlfn.XLOOKUP(N13*O13/$N$3,基础数据!$O$4:$O$15,基础数据!$K$4:$K$15,"建议桥架敷设",1,1),$R$2="套接紧定式钢管（JDG）",_xlfn.XLOOKUP(N13*O13/$N$3,基础数据!$O$16:$O$21,基础数据!$K$16:$K$21,"建议桥架敷设",1,1),$R$2="聚氯乙烯硬质电线管（PC）",_xlfn.XLOOKUP(N13*O13/$N$3,基础数据!$O$22:$O$27,基础数据!$K$22:$K$27,"建议桥架敷设",1,1),$R$2="聚氯乙烯半硬质电线管（FPC）",_xlfn.XLOOKUP(N13*O13/$N$3,基础数据!$O$28:$O$33,基础数据!$K$28:$K$33,"建议桥架敷设",1,1),$R$2="聚氯乙烯（PVC-U）",_xlfn.XLOOKUP(N13*O13/$N$3,基础数据!$O$37:$O$46,基础数据!$K$37:$K$46,"建议桥架敷设",1,1),$R$2="聚乙烯（PE）",_xlfn.XLOOKUP(N13*O13/$N$3,基础数据!$O$51:$O$62,基础数据!$K$51:$K$62,"建议桥架敷设",1,1),$R$2="双壁波纹管",_xlfn.XLOOKUP(N13*O13/$N$3,基础数据!$O$67:$O$72,基础数据!$K$67:$K$72,"建议桥架敷设",1,1),$R$2="套接扣压式薄壁钢导管（KBG）",_xlfn.XLOOKUP(N13*O13/$N$3,基础数据!$O$106:$O$110,基础数据!$K$106:$K$110,"建议桥架敷设",1,1))</f>
        <v>-</v>
      </c>
      <c r="Q13" s="49" t="str">
        <f>飞鹤!A90</f>
        <v>RVVP-2*2.5</v>
      </c>
      <c r="R13" s="50">
        <f>飞鹤!B90</f>
        <v>11.7</v>
      </c>
      <c r="S13" s="50">
        <f t="shared" si="2"/>
        <v>107.513154587477</v>
      </c>
      <c r="T13" s="51"/>
      <c r="U13" s="42" t="str">
        <f>_xlfn.IFS(T13=0,"-",$R$2="低压流体输送用焊接钢管（SC）",_xlfn.XLOOKUP(S13*T13/$N$3,基础数据!$O$4:$O$15,基础数据!$K$4:$K$15,"建议桥架敷设",1,1),$R$2="套接紧定式钢管（JDG）",_xlfn.XLOOKUP(S13*T13/$N$3,基础数据!$O$16:$O$21,基础数据!$K$16:$K$21,"建议桥架敷设",1,1),$R$2="聚氯乙烯硬质电线管（PC）",_xlfn.XLOOKUP(S13*T13/$N$3,基础数据!$O$22:$O$27,基础数据!$K$22:$K$27,"建议桥架敷设",1,1),$R$2="聚氯乙烯半硬质电线管（FPC）",_xlfn.XLOOKUP(S13*T13/$N$3,基础数据!$O$28:$O$33,基础数据!$K$28:$K$33,"建议桥架敷设",1,1),$R$2="聚氯乙烯（PVC-U）",_xlfn.XLOOKUP(S13*T13/$N$3,基础数据!$O$37:$O$46,基础数据!$K$37:$K$46,"建议桥架敷设",1,1),$R$2="聚乙烯（PE）",_xlfn.XLOOKUP(S13*T13/$N$3,基础数据!$O$51:$O$62,基础数据!$K$51:$K$62,"建议桥架敷设",1,1),$R$2="双壁波纹管",_xlfn.XLOOKUP(S13*T13/$N$3,基础数据!$O$67:$O$72,基础数据!$K$67:$K$72,"建议桥架敷设",1,1),$R$2="套接扣压式薄壁钢导管（KBG）",_xlfn.XLOOKUP(S13*T13/$N$3,基础数据!$O$106:$O$110,基础数据!$K$106:$K$110,"建议桥架敷设",1,1))</f>
        <v>-</v>
      </c>
      <c r="V13" s="49" t="str">
        <f>天诚!B69</f>
        <v>HTP-3*20/0.10</v>
      </c>
      <c r="W13" s="42">
        <f>天诚!C69</f>
        <v>6.15</v>
      </c>
      <c r="X13" s="50">
        <f t="shared" si="3"/>
        <v>29.7057220351</v>
      </c>
      <c r="Y13" s="51"/>
      <c r="Z13" s="73" t="str">
        <f>_xlfn.IFS(Y13=0,"-",$R$2="低压流体输送用焊接钢管（SC）",_xlfn.XLOOKUP(X13*Y13/$N$3,基础数据!$O$4:$O$15,基础数据!$K$4:$K$15,"建议桥架敷设",1,1),$R$2="套接紧定式钢管（JDG）",_xlfn.XLOOKUP(X13*Y13/$N$3,基础数据!$O$16:$O$21,基础数据!$K$16:$K$21,"建议桥架敷设",1,1),$R$2="聚氯乙烯硬质电线管（PC）",_xlfn.XLOOKUP(X13*Y13/$N$3,基础数据!$O$22:$O$27,基础数据!$K$22:$K$27,"建议桥架敷设",1,1),$R$2="聚氯乙烯半硬质电线管（FPC）",_xlfn.XLOOKUP(X13*Y13/$N$3,基础数据!$O$28:$O$33,基础数据!$K$28:$K$33,"建议桥架敷设",1,1),$R$2="聚氯乙烯（PVC-U）",_xlfn.XLOOKUP(X13*Y13/$N$3,基础数据!$O$37:$O$46,基础数据!$K$37:$K$46,"建议桥架敷设",1,1),$R$2="聚乙烯（PE）",_xlfn.XLOOKUP(X13*Y13/$N$3,基础数据!$O$51:$O$62,基础数据!$K$51:$K$62,"建议桥架敷设",1,1),$R$2="双壁波纹管",_xlfn.XLOOKUP(X13*Y13/$N$3,基础数据!$O$67:$O$72,基础数据!$K$67:$K$72,"建议桥架敷设",1,1),$R$2="套接扣压式薄壁钢导管（KBG）",_xlfn.XLOOKUP(X13*Y13/$N$3,基础数据!$O$106:$O$110,基础数据!$K$106:$K$110,"建议桥架敷设",1,1))</f>
        <v>-</v>
      </c>
    </row>
    <row r="14" customHeight="1" spans="2:26">
      <c r="B14" s="52" t="str">
        <f>长飞!A7</f>
        <v>12芯室内光缆</v>
      </c>
      <c r="C14" s="50">
        <f>长飞!B7</f>
        <v>6.2</v>
      </c>
      <c r="D14" s="50">
        <f t="shared" si="4"/>
        <v>30.1907054009979</v>
      </c>
      <c r="E14" s="51"/>
      <c r="F14" s="42" t="str">
        <f>_xlfn.IFS(E14=0,"-",E14=1,_xlfn.IFS($R$2="低压流体输送用焊接钢管（SC）",_xlfn.XLOOKUP(C14/$N$2,基础数据!$N$4:$N$15,基础数据!$K$4:$K$15,"建议桥架敷设",1,1),$R$2="套接紧定式钢管（JDG）",_xlfn.XLOOKUP(C14/$N$2,基础数据!$N$16:$N$21,基础数据!$K$16:$K$21,"建议桥架敷设",1,1),$R$2="聚氯乙烯硬质电线管（PC）",_xlfn.XLOOKUP(C14/$N$2,基础数据!$N$22:$N$27,基础数据!$K$22:$K$27,"建议桥架敷设",1,1),$R$2="聚氯乙烯半硬质电线管（FPC）",_xlfn.XLOOKUP(C14/$N$2,基础数据!$N$28:$N$33,基础数据!$K$28:$K$33,"建议桥架敷设",1,1),$R$2="聚氯乙烯（PVC-U）",_xlfn.XLOOKUP(C14/$N$2,基础数据!$N$37:$N$46,基础数据!$K$37:$K$46,"建议桥架敷设",1,1),$R$2="聚乙烯（PE）",_xlfn.XLOOKUP(C14/$N$2,基础数据!$N$51:$N$62,基础数据!$K$51:$K$62,"建议桥架敷设",1,1),$R$2="双壁波纹管",_xlfn.XLOOKUP(C14/$N$2,基础数据!$N$67:$N$72,基础数据!$K$67:$K$72,"建议桥架敷设",1,1),$R$2="套接扣压式薄壁钢导管（KBG）",_xlfn.XLOOKUP(C14/$N$2,基础数据!$N$106:$N$110,基础数据!$K$106:$K$110,"建议桥架敷设",1,1)),$R$2="低压流体输送用焊接钢管（SC）",_xlfn.XLOOKUP(D14*E14/$N$3,基础数据!$O$4:$O$15,基础数据!$K$4:$K$15,"建议桥架敷设",1,1),$R$2="套接紧定式钢管（JDG）",_xlfn.XLOOKUP(D14*E14/$N$3,基础数据!$O$16:$O$21,基础数据!$K$16:$K$21,"建议桥架敷设",1,1),$R$2="聚氯乙烯硬质电线管（PC）",_xlfn.XLOOKUP(D14*E14/$N$3,基础数据!$O$22:$O$27,基础数据!$K$22:$K$27,"建议桥架敷设",1,1),$R$2="聚氯乙烯半硬质电线管（FPC）",_xlfn.XLOOKUP(D14*E14/$N$3,基础数据!$O$28:$O$33,基础数据!$K$28:$K$33,"建议桥架敷设",1,1),$R$2="聚氯乙烯（PVC-U）",_xlfn.XLOOKUP(D14*E14/$N$3,基础数据!$O$37:$O$46,基础数据!$K$37:$K$46,"建议桥架敷设",1,1),$R$2="聚乙烯（PE）",_xlfn.XLOOKUP(D14*E14/$N$3,基础数据!$O$51:$O$62,基础数据!$K$51:$K$62,"建议桥架敷设",1,1),$R$2="双壁波纹管",_xlfn.XLOOKUP(D14*E14/$N$3,基础数据!$O$67:$O$72,基础数据!$K$67:$K$72,"建议桥架敷设",1,1),$R$2="套接扣压式薄壁钢导管（KBG）",_xlfn.XLOOKUP(D14*E14/$N$3,基础数据!$O$106:$O$110,基础数据!$K$106:$K$110,"建议桥架敷设",1,1))</f>
        <v>-</v>
      </c>
      <c r="G14" s="49" t="str">
        <f>天诚!B15</f>
        <v>U/FTP-CAT.6</v>
      </c>
      <c r="H14" s="50">
        <f>天诚!C15</f>
        <v>8</v>
      </c>
      <c r="I14" s="50">
        <f t="shared" si="0"/>
        <v>50.2654824574367</v>
      </c>
      <c r="J14" s="51"/>
      <c r="K14" s="42" t="str">
        <f>_xlfn.IFS(J14=0,"-",$R$2="低压流体输送用焊接钢管（SC）",_xlfn.XLOOKUP(I14*J14/$N$3,基础数据!$O$4:$O$15,基础数据!$K$4:$K$15,"建议桥架敷设",1,1),$R$2="套接紧定式钢管（JDG）",_xlfn.XLOOKUP(I14*J14/$N$3,基础数据!$O$16:$O$21,基础数据!$K$16:$K$21,"建议桥架敷设",1,1),$R$2="聚氯乙烯硬质电线管（PC）",_xlfn.XLOOKUP(I14*J14/$N$3,基础数据!$O$22:$O$27,基础数据!$K$22:$K$27,"建议桥架敷设",1,1),$R$2="聚氯乙烯半硬质电线管（FPC）",_xlfn.XLOOKUP(I14*J14/$N$3,基础数据!$O$28:$O$33,基础数据!$K$28:$K$33,"建议桥架敷设",1,1),$R$2="聚氯乙烯（PVC-U）",_xlfn.XLOOKUP(I14*J14/$N$3,基础数据!$O$37:$O$46,基础数据!$K$37:$K$46,"建议桥架敷设",1,1),$R$2="聚乙烯（PE）",_xlfn.XLOOKUP(I14*J14/$N$3,基础数据!$O$51:$O$62,基础数据!$K$51:$K$62,"建议桥架敷设",1,1),$R$2="双壁波纹管",_xlfn.XLOOKUP(I14*J14/$N$3,基础数据!$O$67:$O$72,基础数据!$K$67:$K$72,"建议桥架敷设",1,1),$R$2="套接扣压式薄壁钢导管（KBG）",_xlfn.XLOOKUP(I14*J14/$N$3,基础数据!$O$106:$O$110,基础数据!$K$106:$K$110,"建议桥架敷设",1,1))</f>
        <v>-</v>
      </c>
      <c r="L14" s="51"/>
      <c r="M14" s="55"/>
      <c r="N14" s="50">
        <f t="shared" si="1"/>
        <v>0</v>
      </c>
      <c r="O14" s="51"/>
      <c r="P14" s="42" t="str">
        <f>_xlfn.IFS(O14=0,"-",$R$2="低压流体输送用焊接钢管（SC）",_xlfn.XLOOKUP(N14*O14/$N$3,基础数据!$O$4:$O$15,基础数据!$K$4:$K$15,"建议桥架敷设",1,1),$R$2="套接紧定式钢管（JDG）",_xlfn.XLOOKUP(N14*O14/$N$3,基础数据!$O$16:$O$21,基础数据!$K$16:$K$21,"建议桥架敷设",1,1),$R$2="聚氯乙烯硬质电线管（PC）",_xlfn.XLOOKUP(N14*O14/$N$3,基础数据!$O$22:$O$27,基础数据!$K$22:$K$27,"建议桥架敷设",1,1),$R$2="聚氯乙烯半硬质电线管（FPC）",_xlfn.XLOOKUP(N14*O14/$N$3,基础数据!$O$28:$O$33,基础数据!$K$28:$K$33,"建议桥架敷设",1,1),$R$2="聚氯乙烯（PVC-U）",_xlfn.XLOOKUP(N14*O14/$N$3,基础数据!$O$37:$O$46,基础数据!$K$37:$K$46,"建议桥架敷设",1,1),$R$2="聚乙烯（PE）",_xlfn.XLOOKUP(N14*O14/$N$3,基础数据!$O$51:$O$62,基础数据!$K$51:$K$62,"建议桥架敷设",1,1),$R$2="双壁波纹管",_xlfn.XLOOKUP(N14*O14/$N$3,基础数据!$O$67:$O$72,基础数据!$K$67:$K$72,"建议桥架敷设",1,1),$R$2="套接扣压式薄壁钢导管（KBG）",_xlfn.XLOOKUP(N14*O14/$N$3,基础数据!$O$106:$O$110,基础数据!$K$106:$K$110,"建议桥架敷设",1,1))</f>
        <v>-</v>
      </c>
      <c r="Q14" s="49" t="str">
        <f>飞鹤!A102</f>
        <v>RVVP-4*0.5</v>
      </c>
      <c r="R14" s="50">
        <f>飞鹤!B102</f>
        <v>8.9</v>
      </c>
      <c r="S14" s="50">
        <f t="shared" si="2"/>
        <v>62.2113885227119</v>
      </c>
      <c r="T14" s="51"/>
      <c r="U14" s="42" t="str">
        <f>_xlfn.IFS(T14=0,"-",$R$2="低压流体输送用焊接钢管（SC）",_xlfn.XLOOKUP(S14*T14/$N$3,基础数据!$O$4:$O$15,基础数据!$K$4:$K$15,"建议桥架敷设",1,1),$R$2="套接紧定式钢管（JDG）",_xlfn.XLOOKUP(S14*T14/$N$3,基础数据!$O$16:$O$21,基础数据!$K$16:$K$21,"建议桥架敷设",1,1),$R$2="聚氯乙烯硬质电线管（PC）",_xlfn.XLOOKUP(S14*T14/$N$3,基础数据!$O$22:$O$27,基础数据!$K$22:$K$27,"建议桥架敷设",1,1),$R$2="聚氯乙烯半硬质电线管（FPC）",_xlfn.XLOOKUP(S14*T14/$N$3,基础数据!$O$28:$O$33,基础数据!$K$28:$K$33,"建议桥架敷设",1,1),$R$2="聚氯乙烯（PVC-U）",_xlfn.XLOOKUP(S14*T14/$N$3,基础数据!$O$37:$O$46,基础数据!$K$37:$K$46,"建议桥架敷设",1,1),$R$2="聚乙烯（PE）",_xlfn.XLOOKUP(S14*T14/$N$3,基础数据!$O$51:$O$62,基础数据!$K$51:$K$62,"建议桥架敷设",1,1),$R$2="双壁波纹管",_xlfn.XLOOKUP(S14*T14/$N$3,基础数据!$O$67:$O$72,基础数据!$K$67:$K$72,"建议桥架敷设",1,1),$R$2="套接扣压式薄壁钢导管（KBG）",_xlfn.XLOOKUP(S14*T14/$N$3,基础数据!$O$106:$O$110,基础数据!$K$106:$K$110,"建议桥架敷设",1,1))</f>
        <v>-</v>
      </c>
      <c r="V14" s="49" t="str">
        <f>天诚!B70</f>
        <v>HTP-3*27/0.10</v>
      </c>
      <c r="W14" s="42">
        <f>天诚!C70</f>
        <v>6.05</v>
      </c>
      <c r="X14" s="50">
        <f t="shared" si="3"/>
        <v>28.7475362757551</v>
      </c>
      <c r="Y14" s="51"/>
      <c r="Z14" s="73" t="str">
        <f>_xlfn.IFS(Y14=0,"-",$R$2="低压流体输送用焊接钢管（SC）",_xlfn.XLOOKUP(X14*Y14/$N$3,基础数据!$O$4:$O$15,基础数据!$K$4:$K$15,"建议桥架敷设",1,1),$R$2="套接紧定式钢管（JDG）",_xlfn.XLOOKUP(X14*Y14/$N$3,基础数据!$O$16:$O$21,基础数据!$K$16:$K$21,"建议桥架敷设",1,1),$R$2="聚氯乙烯硬质电线管（PC）",_xlfn.XLOOKUP(X14*Y14/$N$3,基础数据!$O$22:$O$27,基础数据!$K$22:$K$27,"建议桥架敷设",1,1),$R$2="聚氯乙烯半硬质电线管（FPC）",_xlfn.XLOOKUP(X14*Y14/$N$3,基础数据!$O$28:$O$33,基础数据!$K$28:$K$33,"建议桥架敷设",1,1),$R$2="聚氯乙烯（PVC-U）",_xlfn.XLOOKUP(X14*Y14/$N$3,基础数据!$O$37:$O$46,基础数据!$K$37:$K$46,"建议桥架敷设",1,1),$R$2="聚乙烯（PE）",_xlfn.XLOOKUP(X14*Y14/$N$3,基础数据!$O$51:$O$62,基础数据!$K$51:$K$62,"建议桥架敷设",1,1),$R$2="双壁波纹管",_xlfn.XLOOKUP(X14*Y14/$N$3,基础数据!$O$67:$O$72,基础数据!$K$67:$K$72,"建议桥架敷设",1,1),$R$2="套接扣压式薄壁钢导管（KBG）",_xlfn.XLOOKUP(X14*Y14/$N$3,基础数据!$O$106:$O$110,基础数据!$K$106:$K$110,"建议桥架敷设",1,1))</f>
        <v>-</v>
      </c>
    </row>
    <row r="15" customHeight="1" spans="2:26">
      <c r="B15" s="52" t="str">
        <f>长飞!A8</f>
        <v>24芯室内光缆</v>
      </c>
      <c r="C15" s="50">
        <f>长飞!B8</f>
        <v>8.1</v>
      </c>
      <c r="D15" s="50">
        <f t="shared" si="4"/>
        <v>51.5299735005066</v>
      </c>
      <c r="E15" s="51"/>
      <c r="F15" s="42" t="str">
        <f>_xlfn.IFS(E15=0,"-",E15=1,_xlfn.IFS($R$2="低压流体输送用焊接钢管（SC）",_xlfn.XLOOKUP(C15/$N$2,基础数据!$N$4:$N$15,基础数据!$K$4:$K$15,"建议桥架敷设",1,1),$R$2="套接紧定式钢管（JDG）",_xlfn.XLOOKUP(C15/$N$2,基础数据!$N$16:$N$21,基础数据!$K$16:$K$21,"建议桥架敷设",1,1),$R$2="聚氯乙烯硬质电线管（PC）",_xlfn.XLOOKUP(C15/$N$2,基础数据!$N$22:$N$27,基础数据!$K$22:$K$27,"建议桥架敷设",1,1),$R$2="聚氯乙烯半硬质电线管（FPC）",_xlfn.XLOOKUP(C15/$N$2,基础数据!$N$28:$N$33,基础数据!$K$28:$K$33,"建议桥架敷设",1,1),$R$2="聚氯乙烯（PVC-U）",_xlfn.XLOOKUP(C15/$N$2,基础数据!$N$37:$N$46,基础数据!$K$37:$K$46,"建议桥架敷设",1,1),$R$2="聚乙烯（PE）",_xlfn.XLOOKUP(C15/$N$2,基础数据!$N$51:$N$62,基础数据!$K$51:$K$62,"建议桥架敷设",1,1),$R$2="双壁波纹管",_xlfn.XLOOKUP(C15/$N$2,基础数据!$N$67:$N$72,基础数据!$K$67:$K$72,"建议桥架敷设",1,1),$R$2="套接扣压式薄壁钢导管（KBG）",_xlfn.XLOOKUP(C15/$N$2,基础数据!$N$106:$N$110,基础数据!$K$106:$K$110,"建议桥架敷设",1,1)),$R$2="低压流体输送用焊接钢管（SC）",_xlfn.XLOOKUP(D15*E15/$N$3,基础数据!$O$4:$O$15,基础数据!$K$4:$K$15,"建议桥架敷设",1,1),$R$2="套接紧定式钢管（JDG）",_xlfn.XLOOKUP(D15*E15/$N$3,基础数据!$O$16:$O$21,基础数据!$K$16:$K$21,"建议桥架敷设",1,1),$R$2="聚氯乙烯硬质电线管（PC）",_xlfn.XLOOKUP(D15*E15/$N$3,基础数据!$O$22:$O$27,基础数据!$K$22:$K$27,"建议桥架敷设",1,1),$R$2="聚氯乙烯半硬质电线管（FPC）",_xlfn.XLOOKUP(D15*E15/$N$3,基础数据!$O$28:$O$33,基础数据!$K$28:$K$33,"建议桥架敷设",1,1),$R$2="聚氯乙烯（PVC-U）",_xlfn.XLOOKUP(D15*E15/$N$3,基础数据!$O$37:$O$46,基础数据!$K$37:$K$46,"建议桥架敷设",1,1),$R$2="聚乙烯（PE）",_xlfn.XLOOKUP(D15*E15/$N$3,基础数据!$O$51:$O$62,基础数据!$K$51:$K$62,"建议桥架敷设",1,1),$R$2="双壁波纹管",_xlfn.XLOOKUP(D15*E15/$N$3,基础数据!$O$67:$O$72,基础数据!$K$67:$K$72,"建议桥架敷设",1,1),$R$2="套接扣压式薄壁钢导管（KBG）",_xlfn.XLOOKUP(D15*E15/$N$3,基础数据!$O$106:$O$110,基础数据!$K$106:$K$110,"建议桥架敷设",1,1))</f>
        <v>-</v>
      </c>
      <c r="G15" s="49" t="str">
        <f>天诚!B16</f>
        <v>SFTP-CAT.6</v>
      </c>
      <c r="H15" s="50">
        <f>天诚!C16</f>
        <v>8</v>
      </c>
      <c r="I15" s="50">
        <f t="shared" si="0"/>
        <v>50.2654824574367</v>
      </c>
      <c r="J15" s="51"/>
      <c r="K15" s="42" t="str">
        <f>_xlfn.IFS(J15=0,"-",$R$2="低压流体输送用焊接钢管（SC）",_xlfn.XLOOKUP(I15*J15/$N$3,基础数据!$O$4:$O$15,基础数据!$K$4:$K$15,"建议桥架敷设",1,1),$R$2="套接紧定式钢管（JDG）",_xlfn.XLOOKUP(I15*J15/$N$3,基础数据!$O$16:$O$21,基础数据!$K$16:$K$21,"建议桥架敷设",1,1),$R$2="聚氯乙烯硬质电线管（PC）",_xlfn.XLOOKUP(I15*J15/$N$3,基础数据!$O$22:$O$27,基础数据!$K$22:$K$27,"建议桥架敷设",1,1),$R$2="聚氯乙烯半硬质电线管（FPC）",_xlfn.XLOOKUP(I15*J15/$N$3,基础数据!$O$28:$O$33,基础数据!$K$28:$K$33,"建议桥架敷设",1,1),$R$2="聚氯乙烯（PVC-U）",_xlfn.XLOOKUP(I15*J15/$N$3,基础数据!$O$37:$O$46,基础数据!$K$37:$K$46,"建议桥架敷设",1,1),$R$2="聚乙烯（PE）",_xlfn.XLOOKUP(I15*J15/$N$3,基础数据!$O$51:$O$62,基础数据!$K$51:$K$62,"建议桥架敷设",1,1),$R$2="双壁波纹管",_xlfn.XLOOKUP(I15*J15/$N$3,基础数据!$O$67:$O$72,基础数据!$K$67:$K$72,"建议桥架敷设",1,1),$R$2="套接扣压式薄壁钢导管（KBG）",_xlfn.XLOOKUP(I15*J15/$N$3,基础数据!$O$106:$O$110,基础数据!$K$106:$K$110,"建议桥架敷设",1,1))</f>
        <v>-</v>
      </c>
      <c r="L15" s="49" t="str">
        <f>飞鹤!A26</f>
        <v>RVV-4*0.75</v>
      </c>
      <c r="M15" s="50">
        <f>飞鹤!B26</f>
        <v>8.3</v>
      </c>
      <c r="N15" s="50">
        <f t="shared" ref="N15:N19" si="5">(M15/2)^2*PI()</f>
        <v>54.1060794764502</v>
      </c>
      <c r="O15" s="51"/>
      <c r="P15" s="42" t="str">
        <f>_xlfn.IFS(O15=0,"-",$R$2="低压流体输送用焊接钢管（SC）",_xlfn.XLOOKUP(N15*O15/$N$3,基础数据!$O$4:$O$15,基础数据!$K$4:$K$15,"建议桥架敷设",1,1),$R$2="套接紧定式钢管（JDG）",_xlfn.XLOOKUP(N15*O15/$N$3,基础数据!$O$16:$O$21,基础数据!$K$16:$K$21,"建议桥架敷设",1,1),$R$2="聚氯乙烯硬质电线管（PC）",_xlfn.XLOOKUP(N15*O15/$N$3,基础数据!$O$22:$O$27,基础数据!$K$22:$K$27,"建议桥架敷设",1,1),$R$2="聚氯乙烯半硬质电线管（FPC）",_xlfn.XLOOKUP(N15*O15/$N$3,基础数据!$O$28:$O$33,基础数据!$K$28:$K$33,"建议桥架敷设",1,1),$R$2="聚氯乙烯（PVC-U）",_xlfn.XLOOKUP(N15*O15/$N$3,基础数据!$O$37:$O$46,基础数据!$K$37:$K$46,"建议桥架敷设",1,1),$R$2="聚乙烯（PE）",_xlfn.XLOOKUP(N15*O15/$N$3,基础数据!$O$51:$O$62,基础数据!$K$51:$K$62,"建议桥架敷设",1,1),$R$2="双壁波纹管",_xlfn.XLOOKUP(N15*O15/$N$3,基础数据!$O$67:$O$72,基础数据!$K$67:$K$72,"建议桥架敷设",1,1),$R$2="套接扣压式薄壁钢导管（KBG）",_xlfn.XLOOKUP(N15*O15/$N$3,基础数据!$O$106:$O$110,基础数据!$K$106:$K$110,"建议桥架敷设",1,1))</f>
        <v>-</v>
      </c>
      <c r="Q15" s="49" t="str">
        <f>飞鹤!A103</f>
        <v>RVVP-4*0.75</v>
      </c>
      <c r="R15" s="50">
        <f>飞鹤!B103</f>
        <v>9.3</v>
      </c>
      <c r="S15" s="50">
        <f t="shared" si="2"/>
        <v>67.9290871522453</v>
      </c>
      <c r="T15" s="51"/>
      <c r="U15" s="42" t="str">
        <f>_xlfn.IFS(T15=0,"-",$R$2="低压流体输送用焊接钢管（SC）",_xlfn.XLOOKUP(S15*T15/$N$3,基础数据!$O$4:$O$15,基础数据!$K$4:$K$15,"建议桥架敷设",1,1),$R$2="套接紧定式钢管（JDG）",_xlfn.XLOOKUP(S15*T15/$N$3,基础数据!$O$16:$O$21,基础数据!$K$16:$K$21,"建议桥架敷设",1,1),$R$2="聚氯乙烯硬质电线管（PC）",_xlfn.XLOOKUP(S15*T15/$N$3,基础数据!$O$22:$O$27,基础数据!$K$22:$K$27,"建议桥架敷设",1,1),$R$2="聚氯乙烯半硬质电线管（FPC）",_xlfn.XLOOKUP(S15*T15/$N$3,基础数据!$O$28:$O$33,基础数据!$K$28:$K$33,"建议桥架敷设",1,1),$R$2="聚氯乙烯（PVC-U）",_xlfn.XLOOKUP(S15*T15/$N$3,基础数据!$O$37:$O$46,基础数据!$K$37:$K$46,"建议桥架敷设",1,1),$R$2="聚乙烯（PE）",_xlfn.XLOOKUP(S15*T15/$N$3,基础数据!$O$51:$O$62,基础数据!$K$51:$K$62,"建议桥架敷设",1,1),$R$2="双壁波纹管",_xlfn.XLOOKUP(S15*T15/$N$3,基础数据!$O$67:$O$72,基础数据!$K$67:$K$72,"建议桥架敷设",1,1),$R$2="套接扣压式薄壁钢导管（KBG）",_xlfn.XLOOKUP(S15*T15/$N$3,基础数据!$O$106:$O$110,基础数据!$K$106:$K$110,"建议桥架敷设",1,1))</f>
        <v>-</v>
      </c>
      <c r="V15" s="51"/>
      <c r="W15" s="55"/>
      <c r="X15" s="50">
        <f t="shared" si="3"/>
        <v>0</v>
      </c>
      <c r="Y15" s="51"/>
      <c r="Z15" s="73" t="str">
        <f>_xlfn.IFS(Y15=0,"-",$R$2="低压流体输送用焊接钢管（SC）",_xlfn.XLOOKUP(X15*Y15/$N$3,基础数据!$O$4:$O$15,基础数据!$K$4:$K$15,"建议桥架敷设",1,1),$R$2="套接紧定式钢管（JDG）",_xlfn.XLOOKUP(X15*Y15/$N$3,基础数据!$O$16:$O$21,基础数据!$K$16:$K$21,"建议桥架敷设",1,1),$R$2="聚氯乙烯硬质电线管（PC）",_xlfn.XLOOKUP(X15*Y15/$N$3,基础数据!$O$22:$O$27,基础数据!$K$22:$K$27,"建议桥架敷设",1,1),$R$2="聚氯乙烯半硬质电线管（FPC）",_xlfn.XLOOKUP(X15*Y15/$N$3,基础数据!$O$28:$O$33,基础数据!$K$28:$K$33,"建议桥架敷设",1,1),$R$2="聚氯乙烯（PVC-U）",_xlfn.XLOOKUP(X15*Y15/$N$3,基础数据!$O$37:$O$46,基础数据!$K$37:$K$46,"建议桥架敷设",1,1),$R$2="聚乙烯（PE）",_xlfn.XLOOKUP(X15*Y15/$N$3,基础数据!$O$51:$O$62,基础数据!$K$51:$K$62,"建议桥架敷设",1,1),$R$2="双壁波纹管",_xlfn.XLOOKUP(X15*Y15/$N$3,基础数据!$O$67:$O$72,基础数据!$K$67:$K$72,"建议桥架敷设",1,1),$R$2="套接扣压式薄壁钢导管（KBG）",_xlfn.XLOOKUP(X15*Y15/$N$3,基础数据!$O$106:$O$110,基础数据!$K$106:$K$110,"建议桥架敷设",1,1))</f>
        <v>-</v>
      </c>
    </row>
    <row r="16" customHeight="1" spans="2:27">
      <c r="B16" s="52" t="str">
        <f>长飞!A9</f>
        <v>36芯室内光缆</v>
      </c>
      <c r="C16" s="50">
        <f>长飞!B9</f>
        <v>14.5</v>
      </c>
      <c r="D16" s="50">
        <f t="shared" si="4"/>
        <v>165.129963854314</v>
      </c>
      <c r="E16" s="51"/>
      <c r="F16" s="42" t="str">
        <f>_xlfn.IFS(E16=0,"-",E16=1,_xlfn.IFS($R$2="低压流体输送用焊接钢管（SC）",_xlfn.XLOOKUP(C16/$N$2,基础数据!$N$4:$N$15,基础数据!$K$4:$K$15,"建议桥架敷设",1,1),$R$2="套接紧定式钢管（JDG）",_xlfn.XLOOKUP(C16/$N$2,基础数据!$N$16:$N$21,基础数据!$K$16:$K$21,"建议桥架敷设",1,1),$R$2="聚氯乙烯硬质电线管（PC）",_xlfn.XLOOKUP(C16/$N$2,基础数据!$N$22:$N$27,基础数据!$K$22:$K$27,"建议桥架敷设",1,1),$R$2="聚氯乙烯半硬质电线管（FPC）",_xlfn.XLOOKUP(C16/$N$2,基础数据!$N$28:$N$33,基础数据!$K$28:$K$33,"建议桥架敷设",1,1),$R$2="聚氯乙烯（PVC-U）",_xlfn.XLOOKUP(C16/$N$2,基础数据!$N$37:$N$46,基础数据!$K$37:$K$46,"建议桥架敷设",1,1),$R$2="聚乙烯（PE）",_xlfn.XLOOKUP(C16/$N$2,基础数据!$N$51:$N$62,基础数据!$K$51:$K$62,"建议桥架敷设",1,1),$R$2="双壁波纹管",_xlfn.XLOOKUP(C16/$N$2,基础数据!$N$67:$N$72,基础数据!$K$67:$K$72,"建议桥架敷设",1,1),$R$2="套接扣压式薄壁钢导管（KBG）",_xlfn.XLOOKUP(C16/$N$2,基础数据!$N$106:$N$110,基础数据!$K$106:$K$110,"建议桥架敷设",1,1)),$R$2="低压流体输送用焊接钢管（SC）",_xlfn.XLOOKUP(D16*E16/$N$3,基础数据!$O$4:$O$15,基础数据!$K$4:$K$15,"建议桥架敷设",1,1),$R$2="套接紧定式钢管（JDG）",_xlfn.XLOOKUP(D16*E16/$N$3,基础数据!$O$16:$O$21,基础数据!$K$16:$K$21,"建议桥架敷设",1,1),$R$2="聚氯乙烯硬质电线管（PC）",_xlfn.XLOOKUP(D16*E16/$N$3,基础数据!$O$22:$O$27,基础数据!$K$22:$K$27,"建议桥架敷设",1,1),$R$2="聚氯乙烯半硬质电线管（FPC）",_xlfn.XLOOKUP(D16*E16/$N$3,基础数据!$O$28:$O$33,基础数据!$K$28:$K$33,"建议桥架敷设",1,1),$R$2="聚氯乙烯（PVC-U）",_xlfn.XLOOKUP(D16*E16/$N$3,基础数据!$O$37:$O$46,基础数据!$K$37:$K$46,"建议桥架敷设",1,1),$R$2="聚乙烯（PE）",_xlfn.XLOOKUP(D16*E16/$N$3,基础数据!$O$51:$O$62,基础数据!$K$51:$K$62,"建议桥架敷设",1,1),$R$2="双壁波纹管",_xlfn.XLOOKUP(D16*E16/$N$3,基础数据!$O$67:$O$72,基础数据!$K$67:$K$72,"建议桥架敷设",1,1),$R$2="套接扣压式薄壁钢导管（KBG）",_xlfn.XLOOKUP(D16*E16/$N$3,基础数据!$O$106:$O$110,基础数据!$K$106:$K$110,"建议桥架敷设",1,1))</f>
        <v>-</v>
      </c>
      <c r="G16" s="49" t="str">
        <f>天诚!B19</f>
        <v>UTP-CAT.6A</v>
      </c>
      <c r="H16" s="50">
        <f>天诚!C19</f>
        <v>8.4</v>
      </c>
      <c r="I16" s="50">
        <f t="shared" si="0"/>
        <v>55.4176944093239</v>
      </c>
      <c r="J16" s="51"/>
      <c r="K16" s="42" t="str">
        <f>_xlfn.IFS(J16=0,"-",$R$2="低压流体输送用焊接钢管（SC）",_xlfn.XLOOKUP(I16*J16/$N$3,基础数据!$O$4:$O$15,基础数据!$K$4:$K$15,"建议桥架敷设",1,1),$R$2="套接紧定式钢管（JDG）",_xlfn.XLOOKUP(I16*J16/$N$3,基础数据!$O$16:$O$21,基础数据!$K$16:$K$21,"建议桥架敷设",1,1),$R$2="聚氯乙烯硬质电线管（PC）",_xlfn.XLOOKUP(I16*J16/$N$3,基础数据!$O$22:$O$27,基础数据!$K$22:$K$27,"建议桥架敷设",1,1),$R$2="聚氯乙烯半硬质电线管（FPC）",_xlfn.XLOOKUP(I16*J16/$N$3,基础数据!$O$28:$O$33,基础数据!$K$28:$K$33,"建议桥架敷设",1,1),$R$2="聚氯乙烯（PVC-U）",_xlfn.XLOOKUP(I16*J16/$N$3,基础数据!$O$37:$O$46,基础数据!$K$37:$K$46,"建议桥架敷设",1,1),$R$2="聚乙烯（PE）",_xlfn.XLOOKUP(I16*J16/$N$3,基础数据!$O$51:$O$62,基础数据!$K$51:$K$62,"建议桥架敷设",1,1),$R$2="双壁波纹管",_xlfn.XLOOKUP(I16*J16/$N$3,基础数据!$O$67:$O$72,基础数据!$K$67:$K$72,"建议桥架敷设",1,1),$R$2="套接扣压式薄壁钢导管（KBG）",_xlfn.XLOOKUP(I16*J16/$N$3,基础数据!$O$106:$O$110,基础数据!$K$106:$K$110,"建议桥架敷设",1,1))</f>
        <v>-</v>
      </c>
      <c r="L16" s="49" t="str">
        <f>飞鹤!A27</f>
        <v>RVV-4*1.0</v>
      </c>
      <c r="M16" s="50">
        <f>飞鹤!B27</f>
        <v>9</v>
      </c>
      <c r="N16" s="50">
        <f t="shared" si="5"/>
        <v>63.6172512351933</v>
      </c>
      <c r="O16" s="51"/>
      <c r="P16" s="42" t="str">
        <f>_xlfn.IFS(O16=0,"-",$R$2="低压流体输送用焊接钢管（SC）",_xlfn.XLOOKUP(N16*O16/$N$3,基础数据!$O$4:$O$15,基础数据!$K$4:$K$15,"建议桥架敷设",1,1),$R$2="套接紧定式钢管（JDG）",_xlfn.XLOOKUP(N16*O16/$N$3,基础数据!$O$16:$O$21,基础数据!$K$16:$K$21,"建议桥架敷设",1,1),$R$2="聚氯乙烯硬质电线管（PC）",_xlfn.XLOOKUP(N16*O16/$N$3,基础数据!$O$22:$O$27,基础数据!$K$22:$K$27,"建议桥架敷设",1,1),$R$2="聚氯乙烯半硬质电线管（FPC）",_xlfn.XLOOKUP(N16*O16/$N$3,基础数据!$O$28:$O$33,基础数据!$K$28:$K$33,"建议桥架敷设",1,1),$R$2="聚氯乙烯（PVC-U）",_xlfn.XLOOKUP(N16*O16/$N$3,基础数据!$O$37:$O$46,基础数据!$K$37:$K$46,"建议桥架敷设",1,1),$R$2="聚乙烯（PE）",_xlfn.XLOOKUP(N16*O16/$N$3,基础数据!$O$51:$O$62,基础数据!$K$51:$K$62,"建议桥架敷设",1,1),$R$2="双壁波纹管",_xlfn.XLOOKUP(N16*O16/$N$3,基础数据!$O$67:$O$72,基础数据!$K$67:$K$72,"建议桥架敷设",1,1),$R$2="套接扣压式薄壁钢导管（KBG）",_xlfn.XLOOKUP(N16*O16/$N$3,基础数据!$O$106:$O$110,基础数据!$K$106:$K$110,"建议桥架敷设",1,1))</f>
        <v>-</v>
      </c>
      <c r="Q16" s="49" t="str">
        <f>飞鹤!A104</f>
        <v>RVVP-4*1.0</v>
      </c>
      <c r="R16" s="50">
        <f>飞鹤!B104</f>
        <v>10.5</v>
      </c>
      <c r="S16" s="50">
        <f t="shared" si="2"/>
        <v>86.5901475145687</v>
      </c>
      <c r="T16" s="51"/>
      <c r="U16" s="42" t="str">
        <f>_xlfn.IFS(T16=0,"-",$R$2="低压流体输送用焊接钢管（SC）",_xlfn.XLOOKUP(S16*T16/$N$3,基础数据!$O$4:$O$15,基础数据!$K$4:$K$15,"建议桥架敷设",1,1),$R$2="套接紧定式钢管（JDG）",_xlfn.XLOOKUP(S16*T16/$N$3,基础数据!$O$16:$O$21,基础数据!$K$16:$K$21,"建议桥架敷设",1,1),$R$2="聚氯乙烯硬质电线管（PC）",_xlfn.XLOOKUP(S16*T16/$N$3,基础数据!$O$22:$O$27,基础数据!$K$22:$K$27,"建议桥架敷设",1,1),$R$2="聚氯乙烯半硬质电线管（FPC）",_xlfn.XLOOKUP(S16*T16/$N$3,基础数据!$O$28:$O$33,基础数据!$K$28:$K$33,"建议桥架敷设",1,1),$R$2="聚氯乙烯（PVC-U）",_xlfn.XLOOKUP(S16*T16/$N$3,基础数据!$O$37:$O$46,基础数据!$K$37:$K$46,"建议桥架敷设",1,1),$R$2="聚乙烯（PE）",_xlfn.XLOOKUP(S16*T16/$N$3,基础数据!$O$51:$O$62,基础数据!$K$51:$K$62,"建议桥架敷设",1,1),$R$2="双壁波纹管",_xlfn.XLOOKUP(S16*T16/$N$3,基础数据!$O$67:$O$72,基础数据!$K$67:$K$72,"建议桥架敷设",1,1),$R$2="套接扣压式薄壁钢导管（KBG）",_xlfn.XLOOKUP(S16*T16/$N$3,基础数据!$O$106:$O$110,基础数据!$K$106:$K$110,"建议桥架敷设",1,1))</f>
        <v>-</v>
      </c>
      <c r="V16" s="41" t="s">
        <v>24</v>
      </c>
      <c r="W16" s="48" t="s">
        <v>17</v>
      </c>
      <c r="X16" s="48" t="s">
        <v>18</v>
      </c>
      <c r="Y16" s="41" t="s">
        <v>19</v>
      </c>
      <c r="Z16" s="71" t="s">
        <v>12</v>
      </c>
      <c r="AA16" s="72"/>
    </row>
    <row r="17" customHeight="1" spans="2:26">
      <c r="B17" s="52" t="str">
        <f>长飞!A10</f>
        <v>48芯室内光缆</v>
      </c>
      <c r="C17" s="50">
        <f>长飞!B10</f>
        <v>14.8</v>
      </c>
      <c r="D17" s="50">
        <f t="shared" si="4"/>
        <v>172.033613710577</v>
      </c>
      <c r="E17" s="51"/>
      <c r="F17" s="42" t="str">
        <f>_xlfn.IFS(E17=0,"-",E17=1,_xlfn.IFS($R$2="低压流体输送用焊接钢管（SC）",_xlfn.XLOOKUP(C17/$N$2,基础数据!$N$4:$N$15,基础数据!$K$4:$K$15,"建议桥架敷设",1,1),$R$2="套接紧定式钢管（JDG）",_xlfn.XLOOKUP(C17/$N$2,基础数据!$N$16:$N$21,基础数据!$K$16:$K$21,"建议桥架敷设",1,1),$R$2="聚氯乙烯硬质电线管（PC）",_xlfn.XLOOKUP(C17/$N$2,基础数据!$N$22:$N$27,基础数据!$K$22:$K$27,"建议桥架敷设",1,1),$R$2="聚氯乙烯半硬质电线管（FPC）",_xlfn.XLOOKUP(C17/$N$2,基础数据!$N$28:$N$33,基础数据!$K$28:$K$33,"建议桥架敷设",1,1),$R$2="聚氯乙烯（PVC-U）",_xlfn.XLOOKUP(C17/$N$2,基础数据!$N$37:$N$46,基础数据!$K$37:$K$46,"建议桥架敷设",1,1),$R$2="聚乙烯（PE）",_xlfn.XLOOKUP(C17/$N$2,基础数据!$N$51:$N$62,基础数据!$K$51:$K$62,"建议桥架敷设",1,1),$R$2="双壁波纹管",_xlfn.XLOOKUP(C17/$N$2,基础数据!$N$67:$N$72,基础数据!$K$67:$K$72,"建议桥架敷设",1,1),$R$2="套接扣压式薄壁钢导管（KBG）",_xlfn.XLOOKUP(C17/$N$2,基础数据!$N$106:$N$110,基础数据!$K$106:$K$110,"建议桥架敷设",1,1)),$R$2="低压流体输送用焊接钢管（SC）",_xlfn.XLOOKUP(D17*E17/$N$3,基础数据!$O$4:$O$15,基础数据!$K$4:$K$15,"建议桥架敷设",1,1),$R$2="套接紧定式钢管（JDG）",_xlfn.XLOOKUP(D17*E17/$N$3,基础数据!$O$16:$O$21,基础数据!$K$16:$K$21,"建议桥架敷设",1,1),$R$2="聚氯乙烯硬质电线管（PC）",_xlfn.XLOOKUP(D17*E17/$N$3,基础数据!$O$22:$O$27,基础数据!$K$22:$K$27,"建议桥架敷设",1,1),$R$2="聚氯乙烯半硬质电线管（FPC）",_xlfn.XLOOKUP(D17*E17/$N$3,基础数据!$O$28:$O$33,基础数据!$K$28:$K$33,"建议桥架敷设",1,1),$R$2="聚氯乙烯（PVC-U）",_xlfn.XLOOKUP(D17*E17/$N$3,基础数据!$O$37:$O$46,基础数据!$K$37:$K$46,"建议桥架敷设",1,1),$R$2="聚乙烯（PE）",_xlfn.XLOOKUP(D17*E17/$N$3,基础数据!$O$51:$O$62,基础数据!$K$51:$K$62,"建议桥架敷设",1,1),$R$2="双壁波纹管",_xlfn.XLOOKUP(D17*E17/$N$3,基础数据!$O$67:$O$72,基础数据!$K$67:$K$72,"建议桥架敷设",1,1),$R$2="套接扣压式薄壁钢导管（KBG）",_xlfn.XLOOKUP(D17*E17/$N$3,基础数据!$O$106:$O$110,基础数据!$K$106:$K$110,"建议桥架敷设",1,1))</f>
        <v>-</v>
      </c>
      <c r="G17" s="49" t="str">
        <f>天诚!B20</f>
        <v>FTP-CAT.6A</v>
      </c>
      <c r="H17" s="50">
        <f>天诚!C20</f>
        <v>7.3</v>
      </c>
      <c r="I17" s="50">
        <f t="shared" si="0"/>
        <v>41.85386812745</v>
      </c>
      <c r="J17" s="51"/>
      <c r="K17" s="42" t="str">
        <f>_xlfn.IFS(J17=0,"-",$R$2="低压流体输送用焊接钢管（SC）",_xlfn.XLOOKUP(I17*J17/$N$3,基础数据!$O$4:$O$15,基础数据!$K$4:$K$15,"建议桥架敷设",1,1),$R$2="套接紧定式钢管（JDG）",_xlfn.XLOOKUP(I17*J17/$N$3,基础数据!$O$16:$O$21,基础数据!$K$16:$K$21,"建议桥架敷设",1,1),$R$2="聚氯乙烯硬质电线管（PC）",_xlfn.XLOOKUP(I17*J17/$N$3,基础数据!$O$22:$O$27,基础数据!$K$22:$K$27,"建议桥架敷设",1,1),$R$2="聚氯乙烯半硬质电线管（FPC）",_xlfn.XLOOKUP(I17*J17/$N$3,基础数据!$O$28:$O$33,基础数据!$K$28:$K$33,"建议桥架敷设",1,1),$R$2="聚氯乙烯（PVC-U）",_xlfn.XLOOKUP(I17*J17/$N$3,基础数据!$O$37:$O$46,基础数据!$K$37:$K$46,"建议桥架敷设",1,1),$R$2="聚乙烯（PE）",_xlfn.XLOOKUP(I17*J17/$N$3,基础数据!$O$51:$O$62,基础数据!$K$51:$K$62,"建议桥架敷设",1,1),$R$2="双壁波纹管",_xlfn.XLOOKUP(I17*J17/$N$3,基础数据!$O$67:$O$72,基础数据!$K$67:$K$72,"建议桥架敷设",1,1),$R$2="套接扣压式薄壁钢导管（KBG）",_xlfn.XLOOKUP(I17*J17/$N$3,基础数据!$O$106:$O$110,基础数据!$K$106:$K$110,"建议桥架敷设",1,1))</f>
        <v>-</v>
      </c>
      <c r="L17" s="49" t="str">
        <f>飞鹤!A28</f>
        <v>RVV-4*1.5</v>
      </c>
      <c r="M17" s="50">
        <f>飞鹤!B28</f>
        <v>10.5</v>
      </c>
      <c r="N17" s="50">
        <f t="shared" si="5"/>
        <v>86.5901475145687</v>
      </c>
      <c r="O17" s="51"/>
      <c r="P17" s="42" t="str">
        <f>_xlfn.IFS(O17=0,"-",$R$2="低压流体输送用焊接钢管（SC）",_xlfn.XLOOKUP(N17*O17/$N$3,基础数据!$O$4:$O$15,基础数据!$K$4:$K$15,"建议桥架敷设",1,1),$R$2="套接紧定式钢管（JDG）",_xlfn.XLOOKUP(N17*O17/$N$3,基础数据!$O$16:$O$21,基础数据!$K$16:$K$21,"建议桥架敷设",1,1),$R$2="聚氯乙烯硬质电线管（PC）",_xlfn.XLOOKUP(N17*O17/$N$3,基础数据!$O$22:$O$27,基础数据!$K$22:$K$27,"建议桥架敷设",1,1),$R$2="聚氯乙烯半硬质电线管（FPC）",_xlfn.XLOOKUP(N17*O17/$N$3,基础数据!$O$28:$O$33,基础数据!$K$28:$K$33,"建议桥架敷设",1,1),$R$2="聚氯乙烯（PVC-U）",_xlfn.XLOOKUP(N17*O17/$N$3,基础数据!$O$37:$O$46,基础数据!$K$37:$K$46,"建议桥架敷设",1,1),$R$2="聚乙烯（PE）",_xlfn.XLOOKUP(N17*O17/$N$3,基础数据!$O$51:$O$62,基础数据!$K$51:$K$62,"建议桥架敷设",1,1),$R$2="双壁波纹管",_xlfn.XLOOKUP(N17*O17/$N$3,基础数据!$O$67:$O$72,基础数据!$K$67:$K$72,"建议桥架敷设",1,1),$R$2="套接扣压式薄壁钢导管（KBG）",_xlfn.XLOOKUP(N17*O17/$N$3,基础数据!$O$106:$O$110,基础数据!$K$106:$K$110,"建议桥架敷设",1,1))</f>
        <v>-</v>
      </c>
      <c r="Q17" s="49" t="str">
        <f>飞鹤!A105</f>
        <v>RVVP-4*1.5</v>
      </c>
      <c r="R17" s="50">
        <f>飞鹤!B105</f>
        <v>11.5</v>
      </c>
      <c r="S17" s="50">
        <f t="shared" si="2"/>
        <v>103.868907109313</v>
      </c>
      <c r="T17" s="51"/>
      <c r="U17" s="42" t="str">
        <f>_xlfn.IFS(T17=0,"-",$R$2="低压流体输送用焊接钢管（SC）",_xlfn.XLOOKUP(S17*T17/$N$3,基础数据!$O$4:$O$15,基础数据!$K$4:$K$15,"建议桥架敷设",1,1),$R$2="套接紧定式钢管（JDG）",_xlfn.XLOOKUP(S17*T17/$N$3,基础数据!$O$16:$O$21,基础数据!$K$16:$K$21,"建议桥架敷设",1,1),$R$2="聚氯乙烯硬质电线管（PC）",_xlfn.XLOOKUP(S17*T17/$N$3,基础数据!$O$22:$O$27,基础数据!$K$22:$K$27,"建议桥架敷设",1,1),$R$2="聚氯乙烯半硬质电线管（FPC）",_xlfn.XLOOKUP(S17*T17/$N$3,基础数据!$O$28:$O$33,基础数据!$K$28:$K$33,"建议桥架敷设",1,1),$R$2="聚氯乙烯（PVC-U）",_xlfn.XLOOKUP(S17*T17/$N$3,基础数据!$O$37:$O$46,基础数据!$K$37:$K$46,"建议桥架敷设",1,1),$R$2="聚乙烯（PE）",_xlfn.XLOOKUP(S17*T17/$N$3,基础数据!$O$51:$O$62,基础数据!$K$51:$K$62,"建议桥架敷设",1,1),$R$2="双壁波纹管",_xlfn.XLOOKUP(S17*T17/$N$3,基础数据!$O$67:$O$72,基础数据!$K$67:$K$72,"建议桥架敷设",1,1),$R$2="套接扣压式薄壁钢导管（KBG）",_xlfn.XLOOKUP(S17*T17/$N$3,基础数据!$O$106:$O$110,基础数据!$K$106:$K$110,"建议桥架敷设",1,1))</f>
        <v>-</v>
      </c>
      <c r="V17" s="49" t="str">
        <f>天诚!B49</f>
        <v>GYX-2*1.0</v>
      </c>
      <c r="W17" s="42">
        <f>天诚!C49</f>
        <v>8.4</v>
      </c>
      <c r="X17" s="50">
        <f t="shared" ref="X17:X24" si="6">(W17/2)^2*PI()</f>
        <v>55.4176944093239</v>
      </c>
      <c r="Y17" s="51"/>
      <c r="Z17" s="73" t="str">
        <f>_xlfn.IFS(Y17=0,"-",$R$2="低压流体输送用焊接钢管（SC）",_xlfn.XLOOKUP(X17*Y17/$N$3,基础数据!$O$4:$O$15,基础数据!$K$4:$K$15,"建议桥架敷设",1,1),$R$2="套接紧定式钢管（JDG）",_xlfn.XLOOKUP(X17*Y17/$N$3,基础数据!$O$16:$O$21,基础数据!$K$16:$K$21,"建议桥架敷设",1,1),$R$2="聚氯乙烯硬质电线管（PC）",_xlfn.XLOOKUP(X17*Y17/$N$3,基础数据!$O$22:$O$27,基础数据!$K$22:$K$27,"建议桥架敷设",1,1),$R$2="聚氯乙烯半硬质电线管（FPC）",_xlfn.XLOOKUP(X17*Y17/$N$3,基础数据!$O$28:$O$33,基础数据!$K$28:$K$33,"建议桥架敷设",1,1),$R$2="聚氯乙烯（PVC-U）",_xlfn.XLOOKUP(X17*Y17/$N$3,基础数据!$O$37:$O$46,基础数据!$K$37:$K$46,"建议桥架敷设",1,1),$R$2="聚乙烯（PE）",_xlfn.XLOOKUP(X17*Y17/$N$3,基础数据!$O$51:$O$62,基础数据!$K$51:$K$62,"建议桥架敷设",1,1),$R$2="双壁波纹管",_xlfn.XLOOKUP(X17*Y17/$N$3,基础数据!$O$67:$O$72,基础数据!$K$67:$K$72,"建议桥架敷设",1,1),$R$2="套接扣压式薄壁钢导管（KBG）",_xlfn.XLOOKUP(X17*Y17/$N$3,基础数据!$O$106:$O$110,基础数据!$K$106:$K$110,"建议桥架敷设",1,1))</f>
        <v>-</v>
      </c>
    </row>
    <row r="18" customHeight="1" spans="2:26">
      <c r="B18" s="52" t="str">
        <f>长飞!A11</f>
        <v>72芯室内光缆</v>
      </c>
      <c r="C18" s="50">
        <f>长飞!B11</f>
        <v>17.5</v>
      </c>
      <c r="D18" s="50">
        <f t="shared" si="4"/>
        <v>240.528187540469</v>
      </c>
      <c r="E18" s="51"/>
      <c r="F18" s="42" t="str">
        <f>_xlfn.IFS(E18=0,"-",E18=1,_xlfn.IFS($R$2="低压流体输送用焊接钢管（SC）",_xlfn.XLOOKUP(C18/$N$2,基础数据!$N$4:$N$15,基础数据!$K$4:$K$15,"建议桥架敷设",1,1),$R$2="套接紧定式钢管（JDG）",_xlfn.XLOOKUP(C18/$N$2,基础数据!$N$16:$N$21,基础数据!$K$16:$K$21,"建议桥架敷设",1,1),$R$2="聚氯乙烯硬质电线管（PC）",_xlfn.XLOOKUP(C18/$N$2,基础数据!$N$22:$N$27,基础数据!$K$22:$K$27,"建议桥架敷设",1,1),$R$2="聚氯乙烯半硬质电线管（FPC）",_xlfn.XLOOKUP(C18/$N$2,基础数据!$N$28:$N$33,基础数据!$K$28:$K$33,"建议桥架敷设",1,1),$R$2="聚氯乙烯（PVC-U）",_xlfn.XLOOKUP(C18/$N$2,基础数据!$N$37:$N$46,基础数据!$K$37:$K$46,"建议桥架敷设",1,1),$R$2="聚乙烯（PE）",_xlfn.XLOOKUP(C18/$N$2,基础数据!$N$51:$N$62,基础数据!$K$51:$K$62,"建议桥架敷设",1,1),$R$2="双壁波纹管",_xlfn.XLOOKUP(C18/$N$2,基础数据!$N$67:$N$72,基础数据!$K$67:$K$72,"建议桥架敷设",1,1),$R$2="套接扣压式薄壁钢导管（KBG）",_xlfn.XLOOKUP(C18/$N$2,基础数据!$N$106:$N$110,基础数据!$K$106:$K$110,"建议桥架敷设",1,1)),$R$2="低压流体输送用焊接钢管（SC）",_xlfn.XLOOKUP(D18*E18/$N$3,基础数据!$O$4:$O$15,基础数据!$K$4:$K$15,"建议桥架敷设",1,1),$R$2="套接紧定式钢管（JDG）",_xlfn.XLOOKUP(D18*E18/$N$3,基础数据!$O$16:$O$21,基础数据!$K$16:$K$21,"建议桥架敷设",1,1),$R$2="聚氯乙烯硬质电线管（PC）",_xlfn.XLOOKUP(D18*E18/$N$3,基础数据!$O$22:$O$27,基础数据!$K$22:$K$27,"建议桥架敷设",1,1),$R$2="聚氯乙烯半硬质电线管（FPC）",_xlfn.XLOOKUP(D18*E18/$N$3,基础数据!$O$28:$O$33,基础数据!$K$28:$K$33,"建议桥架敷设",1,1),$R$2="聚氯乙烯（PVC-U）",_xlfn.XLOOKUP(D18*E18/$N$3,基础数据!$O$37:$O$46,基础数据!$K$37:$K$46,"建议桥架敷设",1,1),$R$2="聚乙烯（PE）",_xlfn.XLOOKUP(D18*E18/$N$3,基础数据!$O$51:$O$62,基础数据!$K$51:$K$62,"建议桥架敷设",1,1),$R$2="双壁波纹管",_xlfn.XLOOKUP(D18*E18/$N$3,基础数据!$O$67:$O$72,基础数据!$K$67:$K$72,"建议桥架敷设",1,1),$R$2="套接扣压式薄壁钢导管（KBG）",_xlfn.XLOOKUP(D18*E18/$N$3,基础数据!$O$106:$O$110,基础数据!$K$106:$K$110,"建议桥架敷设",1,1))</f>
        <v>-</v>
      </c>
      <c r="G18" s="49" t="str">
        <f>天诚!B22</f>
        <v>U/FTP-CAT.6A</v>
      </c>
      <c r="H18" s="50">
        <f>天诚!C22</f>
        <v>7.5</v>
      </c>
      <c r="I18" s="50">
        <f t="shared" si="0"/>
        <v>44.1786466911065</v>
      </c>
      <c r="J18" s="51"/>
      <c r="K18" s="42" t="str">
        <f>_xlfn.IFS(J18=0,"-",$R$2="低压流体输送用焊接钢管（SC）",_xlfn.XLOOKUP(I18*J18/$N$3,基础数据!$O$4:$O$15,基础数据!$K$4:$K$15,"建议桥架敷设",1,1),$R$2="套接紧定式钢管（JDG）",_xlfn.XLOOKUP(I18*J18/$N$3,基础数据!$O$16:$O$21,基础数据!$K$16:$K$21,"建议桥架敷设",1,1),$R$2="聚氯乙烯硬质电线管（PC）",_xlfn.XLOOKUP(I18*J18/$N$3,基础数据!$O$22:$O$27,基础数据!$K$22:$K$27,"建议桥架敷设",1,1),$R$2="聚氯乙烯半硬质电线管（FPC）",_xlfn.XLOOKUP(I18*J18/$N$3,基础数据!$O$28:$O$33,基础数据!$K$28:$K$33,"建议桥架敷设",1,1),$R$2="聚氯乙烯（PVC-U）",_xlfn.XLOOKUP(I18*J18/$N$3,基础数据!$O$37:$O$46,基础数据!$K$37:$K$46,"建议桥架敷设",1,1),$R$2="聚乙烯（PE）",_xlfn.XLOOKUP(I18*J18/$N$3,基础数据!$O$51:$O$62,基础数据!$K$51:$K$62,"建议桥架敷设",1,1),$R$2="双壁波纹管",_xlfn.XLOOKUP(I18*J18/$N$3,基础数据!$O$67:$O$72,基础数据!$K$67:$K$72,"建议桥架敷设",1,1),$R$2="套接扣压式薄壁钢导管（KBG）",_xlfn.XLOOKUP(I18*J18/$N$3,基础数据!$O$106:$O$110,基础数据!$K$106:$K$110,"建议桥架敷设",1,1))</f>
        <v>-</v>
      </c>
      <c r="L18" s="49" t="str">
        <f>飞鹤!A29</f>
        <v>RVV-4*2.5</v>
      </c>
      <c r="M18" s="50">
        <f>飞鹤!B29</f>
        <v>12.5</v>
      </c>
      <c r="N18" s="50">
        <f t="shared" si="5"/>
        <v>122.718463030851</v>
      </c>
      <c r="O18" s="51"/>
      <c r="P18" s="42" t="str">
        <f>_xlfn.IFS(O18=0,"-",$R$2="低压流体输送用焊接钢管（SC）",_xlfn.XLOOKUP(N18*O18/$N$3,基础数据!$O$4:$O$15,基础数据!$K$4:$K$15,"建议桥架敷设",1,1),$R$2="套接紧定式钢管（JDG）",_xlfn.XLOOKUP(N18*O18/$N$3,基础数据!$O$16:$O$21,基础数据!$K$16:$K$21,"建议桥架敷设",1,1),$R$2="聚氯乙烯硬质电线管（PC）",_xlfn.XLOOKUP(N18*O18/$N$3,基础数据!$O$22:$O$27,基础数据!$K$22:$K$27,"建议桥架敷设",1,1),$R$2="聚氯乙烯半硬质电线管（FPC）",_xlfn.XLOOKUP(N18*O18/$N$3,基础数据!$O$28:$O$33,基础数据!$K$28:$K$33,"建议桥架敷设",1,1),$R$2="聚氯乙烯（PVC-U）",_xlfn.XLOOKUP(N18*O18/$N$3,基础数据!$O$37:$O$46,基础数据!$K$37:$K$46,"建议桥架敷设",1,1),$R$2="聚乙烯（PE）",_xlfn.XLOOKUP(N18*O18/$N$3,基础数据!$O$51:$O$62,基础数据!$K$51:$K$62,"建议桥架敷设",1,1),$R$2="双壁波纹管",_xlfn.XLOOKUP(N18*O18/$N$3,基础数据!$O$67:$O$72,基础数据!$K$67:$K$72,"建议桥架敷设",1,1),$R$2="套接扣压式薄壁钢导管（KBG）",_xlfn.XLOOKUP(N18*O18/$N$3,基础数据!$O$106:$O$110,基础数据!$K$106:$K$110,"建议桥架敷设",1,1))</f>
        <v>-</v>
      </c>
      <c r="Q18" s="49" t="str">
        <f>飞鹤!A106</f>
        <v>RVVP-4*2.5</v>
      </c>
      <c r="R18" s="50">
        <f>飞鹤!B106</f>
        <v>13.6</v>
      </c>
      <c r="S18" s="50">
        <f t="shared" si="2"/>
        <v>145.267244301992</v>
      </c>
      <c r="T18" s="51"/>
      <c r="U18" s="42" t="str">
        <f>_xlfn.IFS(T18=0,"-",$R$2="低压流体输送用焊接钢管（SC）",_xlfn.XLOOKUP(S18*T18/$N$3,基础数据!$O$4:$O$15,基础数据!$K$4:$K$15,"建议桥架敷设",1,1),$R$2="套接紧定式钢管（JDG）",_xlfn.XLOOKUP(S18*T18/$N$3,基础数据!$O$16:$O$21,基础数据!$K$16:$K$21,"建议桥架敷设",1,1),$R$2="聚氯乙烯硬质电线管（PC）",_xlfn.XLOOKUP(S18*T18/$N$3,基础数据!$O$22:$O$27,基础数据!$K$22:$K$27,"建议桥架敷设",1,1),$R$2="聚氯乙烯半硬质电线管（FPC）",_xlfn.XLOOKUP(S18*T18/$N$3,基础数据!$O$28:$O$33,基础数据!$K$28:$K$33,"建议桥架敷设",1,1),$R$2="聚氯乙烯（PVC-U）",_xlfn.XLOOKUP(S18*T18/$N$3,基础数据!$O$37:$O$46,基础数据!$K$37:$K$46,"建议桥架敷设",1,1),$R$2="聚乙烯（PE）",_xlfn.XLOOKUP(S18*T18/$N$3,基础数据!$O$51:$O$62,基础数据!$K$51:$K$62,"建议桥架敷设",1,1),$R$2="双壁波纹管",_xlfn.XLOOKUP(S18*T18/$N$3,基础数据!$O$67:$O$72,基础数据!$K$67:$K$72,"建议桥架敷设",1,1),$R$2="套接扣压式薄壁钢导管（KBG）",_xlfn.XLOOKUP(S18*T18/$N$3,基础数据!$O$106:$O$110,基础数据!$K$106:$K$110,"建议桥架敷设",1,1))</f>
        <v>-</v>
      </c>
      <c r="V18" s="49" t="str">
        <f>天诚!B50</f>
        <v>GYX-2*1.5</v>
      </c>
      <c r="W18" s="42">
        <f>天诚!C50</f>
        <v>8.72</v>
      </c>
      <c r="X18" s="50">
        <f t="shared" si="6"/>
        <v>59.7204197076805</v>
      </c>
      <c r="Y18" s="51"/>
      <c r="Z18" s="73" t="str">
        <f>_xlfn.IFS(Y18=0,"-",$R$2="低压流体输送用焊接钢管（SC）",_xlfn.XLOOKUP(X18*Y18/$N$3,基础数据!$O$4:$O$15,基础数据!$K$4:$K$15,"建议桥架敷设",1,1),$R$2="套接紧定式钢管（JDG）",_xlfn.XLOOKUP(X18*Y18/$N$3,基础数据!$O$16:$O$21,基础数据!$K$16:$K$21,"建议桥架敷设",1,1),$R$2="聚氯乙烯硬质电线管（PC）",_xlfn.XLOOKUP(X18*Y18/$N$3,基础数据!$O$22:$O$27,基础数据!$K$22:$K$27,"建议桥架敷设",1,1),$R$2="聚氯乙烯半硬质电线管（FPC）",_xlfn.XLOOKUP(X18*Y18/$N$3,基础数据!$O$28:$O$33,基础数据!$K$28:$K$33,"建议桥架敷设",1,1),$R$2="聚氯乙烯（PVC-U）",_xlfn.XLOOKUP(X18*Y18/$N$3,基础数据!$O$37:$O$46,基础数据!$K$37:$K$46,"建议桥架敷设",1,1),$R$2="聚乙烯（PE）",_xlfn.XLOOKUP(X18*Y18/$N$3,基础数据!$O$51:$O$62,基础数据!$K$51:$K$62,"建议桥架敷设",1,1),$R$2="双壁波纹管",_xlfn.XLOOKUP(X18*Y18/$N$3,基础数据!$O$67:$O$72,基础数据!$K$67:$K$72,"建议桥架敷设",1,1),$R$2="套接扣压式薄壁钢导管（KBG）",_xlfn.XLOOKUP(X18*Y18/$N$3,基础数据!$O$106:$O$110,基础数据!$K$106:$K$110,"建议桥架敷设",1,1))</f>
        <v>-</v>
      </c>
    </row>
    <row r="19" customHeight="1" spans="2:26">
      <c r="B19" s="52" t="str">
        <f>长飞!A12</f>
        <v>96芯室内光缆</v>
      </c>
      <c r="C19" s="50">
        <f>长飞!B12</f>
        <v>20.7</v>
      </c>
      <c r="D19" s="50">
        <f t="shared" si="4"/>
        <v>336.535259034173</v>
      </c>
      <c r="E19" s="51"/>
      <c r="F19" s="42" t="str">
        <f>_xlfn.IFS(E19=0,"-",E19=1,_xlfn.IFS($R$2="低压流体输送用焊接钢管（SC）",_xlfn.XLOOKUP(C19/$N$2,基础数据!$N$4:$N$15,基础数据!$K$4:$K$15,"建议桥架敷设",1,1),$R$2="套接紧定式钢管（JDG）",_xlfn.XLOOKUP(C19/$N$2,基础数据!$N$16:$N$21,基础数据!$K$16:$K$21,"建议桥架敷设",1,1),$R$2="聚氯乙烯硬质电线管（PC）",_xlfn.XLOOKUP(C19/$N$2,基础数据!$N$22:$N$27,基础数据!$K$22:$K$27,"建议桥架敷设",1,1),$R$2="聚氯乙烯半硬质电线管（FPC）",_xlfn.XLOOKUP(C19/$N$2,基础数据!$N$28:$N$33,基础数据!$K$28:$K$33,"建议桥架敷设",1,1),$R$2="聚氯乙烯（PVC-U）",_xlfn.XLOOKUP(C19/$N$2,基础数据!$N$37:$N$46,基础数据!$K$37:$K$46,"建议桥架敷设",1,1),$R$2="聚乙烯（PE）",_xlfn.XLOOKUP(C19/$N$2,基础数据!$N$51:$N$62,基础数据!$K$51:$K$62,"建议桥架敷设",1,1),$R$2="双壁波纹管",_xlfn.XLOOKUP(C19/$N$2,基础数据!$N$67:$N$72,基础数据!$K$67:$K$72,"建议桥架敷设",1,1),$R$2="套接扣压式薄壁钢导管（KBG）",_xlfn.XLOOKUP(C19/$N$2,基础数据!$N$106:$N$110,基础数据!$K$106:$K$110,"建议桥架敷设",1,1)),$R$2="低压流体输送用焊接钢管（SC）",_xlfn.XLOOKUP(D19*E19/$N$3,基础数据!$O$4:$O$15,基础数据!$K$4:$K$15,"建议桥架敷设",1,1),$R$2="套接紧定式钢管（JDG）",_xlfn.XLOOKUP(D19*E19/$N$3,基础数据!$O$16:$O$21,基础数据!$K$16:$K$21,"建议桥架敷设",1,1),$R$2="聚氯乙烯硬质电线管（PC）",_xlfn.XLOOKUP(D19*E19/$N$3,基础数据!$O$22:$O$27,基础数据!$K$22:$K$27,"建议桥架敷设",1,1),$R$2="聚氯乙烯半硬质电线管（FPC）",_xlfn.XLOOKUP(D19*E19/$N$3,基础数据!$O$28:$O$33,基础数据!$K$28:$K$33,"建议桥架敷设",1,1),$R$2="聚氯乙烯（PVC-U）",_xlfn.XLOOKUP(D19*E19/$N$3,基础数据!$O$37:$O$46,基础数据!$K$37:$K$46,"建议桥架敷设",1,1),$R$2="聚乙烯（PE）",_xlfn.XLOOKUP(D19*E19/$N$3,基础数据!$O$51:$O$62,基础数据!$K$51:$K$62,"建议桥架敷设",1,1),$R$2="双壁波纹管",_xlfn.XLOOKUP(D19*E19/$N$3,基础数据!$O$67:$O$72,基础数据!$K$67:$K$72,"建议桥架敷设",1,1),$R$2="套接扣压式薄壁钢导管（KBG）",_xlfn.XLOOKUP(D19*E19/$N$3,基础数据!$O$106:$O$110,基础数据!$K$106:$K$110,"建议桥架敷设",1,1))</f>
        <v>-</v>
      </c>
      <c r="G19" s="49" t="str">
        <f>天诚!B23</f>
        <v>SFTP-CAT.6A</v>
      </c>
      <c r="H19" s="53">
        <f>天诚!C23</f>
        <v>8.2</v>
      </c>
      <c r="I19" s="50">
        <f t="shared" si="0"/>
        <v>52.8101725068444</v>
      </c>
      <c r="J19" s="51"/>
      <c r="K19" s="42" t="str">
        <f>_xlfn.IFS(J19=0,"-",$R$2="低压流体输送用焊接钢管（SC）",_xlfn.XLOOKUP(I19*J19/$N$3,基础数据!$O$4:$O$15,基础数据!$K$4:$K$15,"建议桥架敷设",1,1),$R$2="套接紧定式钢管（JDG）",_xlfn.XLOOKUP(I19*J19/$N$3,基础数据!$O$16:$O$21,基础数据!$K$16:$K$21,"建议桥架敷设",1,1),$R$2="聚氯乙烯硬质电线管（PC）",_xlfn.XLOOKUP(I19*J19/$N$3,基础数据!$O$22:$O$27,基础数据!$K$22:$K$27,"建议桥架敷设",1,1),$R$2="聚氯乙烯半硬质电线管（FPC）",_xlfn.XLOOKUP(I19*J19/$N$3,基础数据!$O$28:$O$33,基础数据!$K$28:$K$33,"建议桥架敷设",1,1),$R$2="聚氯乙烯（PVC-U）",_xlfn.XLOOKUP(I19*J19/$N$3,基础数据!$O$37:$O$46,基础数据!$K$37:$K$46,"建议桥架敷设",1,1),$R$2="聚乙烯（PE）",_xlfn.XLOOKUP(I19*J19/$N$3,基础数据!$O$51:$O$62,基础数据!$K$51:$K$62,"建议桥架敷设",1,1),$R$2="双壁波纹管",_xlfn.XLOOKUP(I19*J19/$N$3,基础数据!$O$67:$O$72,基础数据!$K$67:$K$72,"建议桥架敷设",1,1),$R$2="套接扣压式薄壁钢导管（KBG）",_xlfn.XLOOKUP(I19*J19/$N$3,基础数据!$O$106:$O$110,基础数据!$K$106:$K$110,"建议桥架敷设",1,1))</f>
        <v>-</v>
      </c>
      <c r="L19" s="51"/>
      <c r="M19" s="55"/>
      <c r="N19" s="50">
        <f t="shared" si="5"/>
        <v>0</v>
      </c>
      <c r="O19" s="51"/>
      <c r="P19" s="42" t="str">
        <f>_xlfn.IFS(O19=0,"-",$R$2="低压流体输送用焊接钢管（SC）",_xlfn.XLOOKUP(N19*O19/$N$3,基础数据!$O$4:$O$15,基础数据!$K$4:$K$15,"建议桥架敷设",1,1),$R$2="套接紧定式钢管（JDG）",_xlfn.XLOOKUP(N19*O19/$N$3,基础数据!$O$16:$O$21,基础数据!$K$16:$K$21,"建议桥架敷设",1,1),$R$2="聚氯乙烯硬质电线管（PC）",_xlfn.XLOOKUP(N19*O19/$N$3,基础数据!$O$22:$O$27,基础数据!$K$22:$K$27,"建议桥架敷设",1,1),$R$2="聚氯乙烯半硬质电线管（FPC）",_xlfn.XLOOKUP(N19*O19/$N$3,基础数据!$O$28:$O$33,基础数据!$K$28:$K$33,"建议桥架敷设",1,1),$R$2="聚氯乙烯（PVC-U）",_xlfn.XLOOKUP(N19*O19/$N$3,基础数据!$O$37:$O$46,基础数据!$K$37:$K$46,"建议桥架敷设",1,1),$R$2="聚乙烯（PE）",_xlfn.XLOOKUP(N19*O19/$N$3,基础数据!$O$51:$O$62,基础数据!$K$51:$K$62,"建议桥架敷设",1,1),$R$2="双壁波纹管",_xlfn.XLOOKUP(N19*O19/$N$3,基础数据!$O$67:$O$72,基础数据!$K$67:$K$72,"建议桥架敷设",1,1),$R$2="套接扣压式薄壁钢导管（KBG）",_xlfn.XLOOKUP(N19*O19/$N$3,基础数据!$O$106:$O$110,基础数据!$K$106:$K$110,"建议桥架敷设",1,1))</f>
        <v>-</v>
      </c>
      <c r="Q19" s="49" t="str">
        <f>飞鹤!A116</f>
        <v>RVVP-6*0.5</v>
      </c>
      <c r="R19" s="50">
        <f>飞鹤!B116</f>
        <v>10.2</v>
      </c>
      <c r="S19" s="50">
        <f t="shared" si="2"/>
        <v>81.7128249198705</v>
      </c>
      <c r="T19" s="51"/>
      <c r="U19" s="42" t="str">
        <f>_xlfn.IFS(T19=0,"-",$R$2="低压流体输送用焊接钢管（SC）",_xlfn.XLOOKUP(S19*T19/$N$3,基础数据!$O$4:$O$15,基础数据!$K$4:$K$15,"建议桥架敷设",1,1),$R$2="套接紧定式钢管（JDG）",_xlfn.XLOOKUP(S19*T19/$N$3,基础数据!$O$16:$O$21,基础数据!$K$16:$K$21,"建议桥架敷设",1,1),$R$2="聚氯乙烯硬质电线管（PC）",_xlfn.XLOOKUP(S19*T19/$N$3,基础数据!$O$22:$O$27,基础数据!$K$22:$K$27,"建议桥架敷设",1,1),$R$2="聚氯乙烯半硬质电线管（FPC）",_xlfn.XLOOKUP(S19*T19/$N$3,基础数据!$O$28:$O$33,基础数据!$K$28:$K$33,"建议桥架敷设",1,1),$R$2="聚氯乙烯（PVC-U）",_xlfn.XLOOKUP(S19*T19/$N$3,基础数据!$O$37:$O$46,基础数据!$K$37:$K$46,"建议桥架敷设",1,1),$R$2="聚乙烯（PE）",_xlfn.XLOOKUP(S19*T19/$N$3,基础数据!$O$51:$O$62,基础数据!$K$51:$K$62,"建议桥架敷设",1,1),$R$2="双壁波纹管",_xlfn.XLOOKUP(S19*T19/$N$3,基础数据!$O$67:$O$72,基础数据!$K$67:$K$72,"建议桥架敷设",1,1),$R$2="套接扣压式薄壁钢导管（KBG）",_xlfn.XLOOKUP(S19*T19/$N$3,基础数据!$O$106:$O$110,基础数据!$K$106:$K$110,"建议桥架敷设",1,1))</f>
        <v>-</v>
      </c>
      <c r="V19" s="49" t="str">
        <f>天诚!B51</f>
        <v>GYX-2*2.0</v>
      </c>
      <c r="W19" s="42">
        <f>天诚!C51</f>
        <v>9.14</v>
      </c>
      <c r="X19" s="50">
        <f t="shared" si="6"/>
        <v>65.6118484109575</v>
      </c>
      <c r="Y19" s="51"/>
      <c r="Z19" s="73" t="str">
        <f>_xlfn.IFS(Y19=0,"-",$R$2="低压流体输送用焊接钢管（SC）",_xlfn.XLOOKUP(X19*Y19/$N$3,基础数据!$O$4:$O$15,基础数据!$K$4:$K$15,"建议桥架敷设",1,1),$R$2="套接紧定式钢管（JDG）",_xlfn.XLOOKUP(X19*Y19/$N$3,基础数据!$O$16:$O$21,基础数据!$K$16:$K$21,"建议桥架敷设",1,1),$R$2="聚氯乙烯硬质电线管（PC）",_xlfn.XLOOKUP(X19*Y19/$N$3,基础数据!$O$22:$O$27,基础数据!$K$22:$K$27,"建议桥架敷设",1,1),$R$2="聚氯乙烯半硬质电线管（FPC）",_xlfn.XLOOKUP(X19*Y19/$N$3,基础数据!$O$28:$O$33,基础数据!$K$28:$K$33,"建议桥架敷设",1,1),$R$2="聚氯乙烯（PVC-U）",_xlfn.XLOOKUP(X19*Y19/$N$3,基础数据!$O$37:$O$46,基础数据!$K$37:$K$46,"建议桥架敷设",1,1),$R$2="聚乙烯（PE）",_xlfn.XLOOKUP(X19*Y19/$N$3,基础数据!$O$51:$O$62,基础数据!$K$51:$K$62,"建议桥架敷设",1,1),$R$2="双壁波纹管",_xlfn.XLOOKUP(X19*Y19/$N$3,基础数据!$O$67:$O$72,基础数据!$K$67:$K$72,"建议桥架敷设",1,1),$R$2="套接扣压式薄壁钢导管（KBG）",_xlfn.XLOOKUP(X19*Y19/$N$3,基础数据!$O$106:$O$110,基础数据!$K$106:$K$110,"建议桥架敷设",1,1))</f>
        <v>-</v>
      </c>
    </row>
    <row r="20" customHeight="1" spans="2:26">
      <c r="B20" s="52" t="str">
        <f>长飞!A13</f>
        <v>144芯室内光缆</v>
      </c>
      <c r="C20" s="50">
        <f>长飞!B13</f>
        <v>24.8</v>
      </c>
      <c r="D20" s="50">
        <f t="shared" si="4"/>
        <v>483.051286415967</v>
      </c>
      <c r="E20" s="51"/>
      <c r="F20" s="42" t="str">
        <f>_xlfn.IFS(E20=0,"-",E20=1,_xlfn.IFS($R$2="低压流体输送用焊接钢管（SC）",_xlfn.XLOOKUP(C20/$N$2,基础数据!$N$4:$N$15,基础数据!$K$4:$K$15,"建议桥架敷设",1,1),$R$2="套接紧定式钢管（JDG）",_xlfn.XLOOKUP(C20/$N$2,基础数据!$N$16:$N$21,基础数据!$K$16:$K$21,"建议桥架敷设",1,1),$R$2="聚氯乙烯硬质电线管（PC）",_xlfn.XLOOKUP(C20/$N$2,基础数据!$N$22:$N$27,基础数据!$K$22:$K$27,"建议桥架敷设",1,1),$R$2="聚氯乙烯半硬质电线管（FPC）",_xlfn.XLOOKUP(C20/$N$2,基础数据!$N$28:$N$33,基础数据!$K$28:$K$33,"建议桥架敷设",1,1),$R$2="聚氯乙烯（PVC-U）",_xlfn.XLOOKUP(C20/$N$2,基础数据!$N$37:$N$46,基础数据!$K$37:$K$46,"建议桥架敷设",1,1),$R$2="聚乙烯（PE）",_xlfn.XLOOKUP(C20/$N$2,基础数据!$N$51:$N$62,基础数据!$K$51:$K$62,"建议桥架敷设",1,1),$R$2="双壁波纹管",_xlfn.XLOOKUP(C20/$N$2,基础数据!$N$67:$N$72,基础数据!$K$67:$K$72,"建议桥架敷设",1,1),$R$2="套接扣压式薄壁钢导管（KBG）",_xlfn.XLOOKUP(C20/$N$2,基础数据!$N$106:$N$110,基础数据!$K$106:$K$110,"建议桥架敷设",1,1)),$R$2="低压流体输送用焊接钢管（SC）",_xlfn.XLOOKUP(D20*E20/$N$3,基础数据!$O$4:$O$15,基础数据!$K$4:$K$15,"建议桥架敷设",1,1),$R$2="套接紧定式钢管（JDG）",_xlfn.XLOOKUP(D20*E20/$N$3,基础数据!$O$16:$O$21,基础数据!$K$16:$K$21,"建议桥架敷设",1,1),$R$2="聚氯乙烯硬质电线管（PC）",_xlfn.XLOOKUP(D20*E20/$N$3,基础数据!$O$22:$O$27,基础数据!$K$22:$K$27,"建议桥架敷设",1,1),$R$2="聚氯乙烯半硬质电线管（FPC）",_xlfn.XLOOKUP(D20*E20/$N$3,基础数据!$O$28:$O$33,基础数据!$K$28:$K$33,"建议桥架敷设",1,1),$R$2="聚氯乙烯（PVC-U）",_xlfn.XLOOKUP(D20*E20/$N$3,基础数据!$O$37:$O$46,基础数据!$K$37:$K$46,"建议桥架敷设",1,1),$R$2="聚乙烯（PE）",_xlfn.XLOOKUP(D20*E20/$N$3,基础数据!$O$51:$O$62,基础数据!$K$51:$K$62,"建议桥架敷设",1,1),$R$2="双壁波纹管",_xlfn.XLOOKUP(D20*E20/$N$3,基础数据!$O$67:$O$72,基础数据!$K$67:$K$72,"建议桥架敷设",1,1),$R$2="套接扣压式薄壁钢导管（KBG）",_xlfn.XLOOKUP(D20*E20/$N$3,基础数据!$O$106:$O$110,基础数据!$K$106:$K$110,"建议桥架敷设",1,1))</f>
        <v>-</v>
      </c>
      <c r="G20" s="49" t="str">
        <f>天诚!B24</f>
        <v>S/FTP-CAT.7</v>
      </c>
      <c r="H20" s="53">
        <f>天诚!C24</f>
        <v>7.5</v>
      </c>
      <c r="I20" s="50">
        <f t="shared" si="0"/>
        <v>44.1786466911065</v>
      </c>
      <c r="J20" s="51"/>
      <c r="K20" s="42" t="str">
        <f>_xlfn.IFS(J20=0,"-",$R$2="低压流体输送用焊接钢管（SC）",_xlfn.XLOOKUP(I20*J20/$N$3,基础数据!$O$4:$O$15,基础数据!$K$4:$K$15,"建议桥架敷设",1,1),$R$2="套接紧定式钢管（JDG）",_xlfn.XLOOKUP(I20*J20/$N$3,基础数据!$O$16:$O$21,基础数据!$K$16:$K$21,"建议桥架敷设",1,1),$R$2="聚氯乙烯硬质电线管（PC）",_xlfn.XLOOKUP(I20*J20/$N$3,基础数据!$O$22:$O$27,基础数据!$K$22:$K$27,"建议桥架敷设",1,1),$R$2="聚氯乙烯半硬质电线管（FPC）",_xlfn.XLOOKUP(I20*J20/$N$3,基础数据!$O$28:$O$33,基础数据!$K$28:$K$33,"建议桥架敷设",1,1),$R$2="聚氯乙烯（PVC-U）",_xlfn.XLOOKUP(I20*J20/$N$3,基础数据!$O$37:$O$46,基础数据!$K$37:$K$46,"建议桥架敷设",1,1),$R$2="聚乙烯（PE）",_xlfn.XLOOKUP(I20*J20/$N$3,基础数据!$O$51:$O$62,基础数据!$K$51:$K$62,"建议桥架敷设",1,1),$R$2="双壁波纹管",_xlfn.XLOOKUP(I20*J20/$N$3,基础数据!$O$67:$O$72,基础数据!$K$67:$K$72,"建议桥架敷设",1,1),$R$2="套接扣压式薄壁钢导管（KBG）",_xlfn.XLOOKUP(I20*J20/$N$3,基础数据!$O$106:$O$110,基础数据!$K$106:$K$110,"建议桥架敷设",1,1))</f>
        <v>-</v>
      </c>
      <c r="L20" s="49" t="str">
        <f>飞鹤!A48</f>
        <v>RVV-6*0.75</v>
      </c>
      <c r="M20" s="50">
        <f>飞鹤!B48</f>
        <v>9.6</v>
      </c>
      <c r="N20" s="50">
        <f t="shared" ref="N20:N24" si="7">(M20/2)^2*PI()</f>
        <v>72.3822947387088</v>
      </c>
      <c r="O20" s="51"/>
      <c r="P20" s="42" t="str">
        <f>_xlfn.IFS(O20=0,"-",$R$2="低压流体输送用焊接钢管（SC）",_xlfn.XLOOKUP(N20*O20/$N$3,基础数据!$O$4:$O$15,基础数据!$K$4:$K$15,"建议桥架敷设",1,1),$R$2="套接紧定式钢管（JDG）",_xlfn.XLOOKUP(N20*O20/$N$3,基础数据!$O$16:$O$21,基础数据!$K$16:$K$21,"建议桥架敷设",1,1),$R$2="聚氯乙烯硬质电线管（PC）",_xlfn.XLOOKUP(N20*O20/$N$3,基础数据!$O$22:$O$27,基础数据!$K$22:$K$27,"建议桥架敷设",1,1),$R$2="聚氯乙烯半硬质电线管（FPC）",_xlfn.XLOOKUP(N20*O20/$N$3,基础数据!$O$28:$O$33,基础数据!$K$28:$K$33,"建议桥架敷设",1,1),$R$2="聚氯乙烯（PVC-U）",_xlfn.XLOOKUP(N20*O20/$N$3,基础数据!$O$37:$O$46,基础数据!$K$37:$K$46,"建议桥架敷设",1,1),$R$2="聚乙烯（PE）",_xlfn.XLOOKUP(N20*O20/$N$3,基础数据!$O$51:$O$62,基础数据!$K$51:$K$62,"建议桥架敷设",1,1),$R$2="双壁波纹管",_xlfn.XLOOKUP(N20*O20/$N$3,基础数据!$O$67:$O$72,基础数据!$K$67:$K$72,"建议桥架敷设",1,1),$R$2="套接扣压式薄壁钢导管（KBG）",_xlfn.XLOOKUP(N20*O20/$N$3,基础数据!$O$106:$O$110,基础数据!$K$106:$K$110,"建议桥架敷设",1,1))</f>
        <v>-</v>
      </c>
      <c r="Q20" s="49" t="str">
        <f>飞鹤!A117</f>
        <v>RVVP-6*0.75</v>
      </c>
      <c r="R20" s="50">
        <f>飞鹤!B117</f>
        <v>10.7</v>
      </c>
      <c r="S20" s="50">
        <f t="shared" si="2"/>
        <v>89.9202357273738</v>
      </c>
      <c r="T20" s="51"/>
      <c r="U20" s="42" t="str">
        <f>_xlfn.IFS(T20=0,"-",$R$2="低压流体输送用焊接钢管（SC）",_xlfn.XLOOKUP(S20*T20/$N$3,基础数据!$O$4:$O$15,基础数据!$K$4:$K$15,"建议桥架敷设",1,1),$R$2="套接紧定式钢管（JDG）",_xlfn.XLOOKUP(S20*T20/$N$3,基础数据!$O$16:$O$21,基础数据!$K$16:$K$21,"建议桥架敷设",1,1),$R$2="聚氯乙烯硬质电线管（PC）",_xlfn.XLOOKUP(S20*T20/$N$3,基础数据!$O$22:$O$27,基础数据!$K$22:$K$27,"建议桥架敷设",1,1),$R$2="聚氯乙烯半硬质电线管（FPC）",_xlfn.XLOOKUP(S20*T20/$N$3,基础数据!$O$28:$O$33,基础数据!$K$28:$K$33,"建议桥架敷设",1,1),$R$2="聚氯乙烯（PVC-U）",_xlfn.XLOOKUP(S20*T20/$N$3,基础数据!$O$37:$O$46,基础数据!$K$37:$K$46,"建议桥架敷设",1,1),$R$2="聚乙烯（PE）",_xlfn.XLOOKUP(S20*T20/$N$3,基础数据!$O$51:$O$62,基础数据!$K$51:$K$62,"建议桥架敷设",1,1),$R$2="双壁波纹管",_xlfn.XLOOKUP(S20*T20/$N$3,基础数据!$O$67:$O$72,基础数据!$K$67:$K$72,"建议桥架敷设",1,1),$R$2="套接扣压式薄壁钢导管（KBG）",_xlfn.XLOOKUP(S20*T20/$N$3,基础数据!$O$106:$O$110,基础数据!$K$106:$K$110,"建议桥架敷设",1,1))</f>
        <v>-</v>
      </c>
      <c r="V20" s="49" t="str">
        <f>天诚!B52</f>
        <v>GYX-2*2.5</v>
      </c>
      <c r="W20" s="42">
        <f>天诚!C52</f>
        <v>9.62</v>
      </c>
      <c r="X20" s="50">
        <f t="shared" si="6"/>
        <v>72.6842017927188</v>
      </c>
      <c r="Y20" s="51"/>
      <c r="Z20" s="73" t="str">
        <f>_xlfn.IFS(Y20=0,"-",$R$2="低压流体输送用焊接钢管（SC）",_xlfn.XLOOKUP(X20*Y20/$N$3,基础数据!$O$4:$O$15,基础数据!$K$4:$K$15,"建议桥架敷设",1,1),$R$2="套接紧定式钢管（JDG）",_xlfn.XLOOKUP(X20*Y20/$N$3,基础数据!$O$16:$O$21,基础数据!$K$16:$K$21,"建议桥架敷设",1,1),$R$2="聚氯乙烯硬质电线管（PC）",_xlfn.XLOOKUP(X20*Y20/$N$3,基础数据!$O$22:$O$27,基础数据!$K$22:$K$27,"建议桥架敷设",1,1),$R$2="聚氯乙烯半硬质电线管（FPC）",_xlfn.XLOOKUP(X20*Y20/$N$3,基础数据!$O$28:$O$33,基础数据!$K$28:$K$33,"建议桥架敷设",1,1),$R$2="聚氯乙烯（PVC-U）",_xlfn.XLOOKUP(X20*Y20/$N$3,基础数据!$O$37:$O$46,基础数据!$K$37:$K$46,"建议桥架敷设",1,1),$R$2="聚乙烯（PE）",_xlfn.XLOOKUP(X20*Y20/$N$3,基础数据!$O$51:$O$62,基础数据!$K$51:$K$62,"建议桥架敷设",1,1),$R$2="双壁波纹管",_xlfn.XLOOKUP(X20*Y20/$N$3,基础数据!$O$67:$O$72,基础数据!$K$67:$K$72,"建议桥架敷设",1,1),$R$2="套接扣压式薄壁钢导管（KBG）",_xlfn.XLOOKUP(X20*Y20/$N$3,基础数据!$O$106:$O$110,基础数据!$K$106:$K$110,"建议桥架敷设",1,1))</f>
        <v>-</v>
      </c>
    </row>
    <row r="21" customHeight="1" spans="2:26">
      <c r="B21" s="51"/>
      <c r="C21" s="54"/>
      <c r="D21" s="50">
        <f t="shared" si="4"/>
        <v>0</v>
      </c>
      <c r="E21" s="51"/>
      <c r="F21" s="42" t="str">
        <f>_xlfn.IFS(E21=0,"-",$R$2="低压流体输送用焊接钢管（SC）",_xlfn.XLOOKUP(D21*E21/$N$3,基础数据!$O$4:$O$15,基础数据!$K$4:$K$15,"建议桥架敷设",1,1),$R$2="套接紧定式钢管（JDG）",_xlfn.XLOOKUP(D21*E21/$N$3,基础数据!$O$16:$O$21,基础数据!$K$16:$K$21,"建议桥架敷设",1,1),$R$2="聚氯乙烯硬质电线管（PC）",_xlfn.XLOOKUP(D21*E21/$N$3,基础数据!$O$22:$O$27,基础数据!$K$22:$K$27,"建议桥架敷设",1,1),$R$2="聚氯乙烯半硬质电线管（FPC）",_xlfn.XLOOKUP(D21*E21/$N$3,基础数据!$O$28:$O$33,基础数据!$K$28:$K$33,"建议桥架敷设",1,1),$R$2="聚氯乙烯（PVC-U）",_xlfn.XLOOKUP(D21*E21/$N$3,基础数据!$O$37:$O$46,基础数据!$K$37:$K$46,"建议桥架敷设",1,1),$R$2="聚乙烯（PE）",_xlfn.XLOOKUP(D21*E21/$N$3,基础数据!$O$51:$O$62,基础数据!$K$51:$K$62,"建议桥架敷设",1,1),$R$2="双壁波纹管",_xlfn.XLOOKUP(D21*E21/$N$3,基础数据!$O$67:$O$72,基础数据!$K$67:$K$72,"建议桥架敷设",1,1),$R$2="套接扣压式薄壁钢导管（KBG）",_xlfn.XLOOKUP(D21*E21/$N$3,基础数据!$O$106:$O$110,基础数据!$K$106:$K$110,"建议桥架敷设",1,1))</f>
        <v>-</v>
      </c>
      <c r="G21" s="49" t="str">
        <f>天诚!B25</f>
        <v>S/FTP-CAT.7A</v>
      </c>
      <c r="H21" s="53">
        <f>天诚!C25</f>
        <v>7.8</v>
      </c>
      <c r="I21" s="50">
        <f t="shared" si="0"/>
        <v>47.7836242611007</v>
      </c>
      <c r="J21" s="51"/>
      <c r="K21" s="42" t="str">
        <f>_xlfn.IFS(J21=0,"-",$R$2="低压流体输送用焊接钢管（SC）",_xlfn.XLOOKUP(I21*J21/$N$3,基础数据!$O$4:$O$15,基础数据!$K$4:$K$15,"建议桥架敷设",1,1),$R$2="套接紧定式钢管（JDG）",_xlfn.XLOOKUP(I21*J21/$N$3,基础数据!$O$16:$O$21,基础数据!$K$16:$K$21,"建议桥架敷设",1,1),$R$2="聚氯乙烯硬质电线管（PC）",_xlfn.XLOOKUP(I21*J21/$N$3,基础数据!$O$22:$O$27,基础数据!$K$22:$K$27,"建议桥架敷设",1,1),$R$2="聚氯乙烯半硬质电线管（FPC）",_xlfn.XLOOKUP(I21*J21/$N$3,基础数据!$O$28:$O$33,基础数据!$K$28:$K$33,"建议桥架敷设",1,1),$R$2="聚氯乙烯（PVC-U）",_xlfn.XLOOKUP(I21*J21/$N$3,基础数据!$O$37:$O$46,基础数据!$K$37:$K$46,"建议桥架敷设",1,1),$R$2="聚乙烯（PE）",_xlfn.XLOOKUP(I21*J21/$N$3,基础数据!$O$51:$O$62,基础数据!$K$51:$K$62,"建议桥架敷设",1,1),$R$2="双壁波纹管",_xlfn.XLOOKUP(I21*J21/$N$3,基础数据!$O$67:$O$72,基础数据!$K$67:$K$72,"建议桥架敷设",1,1),$R$2="套接扣压式薄壁钢导管（KBG）",_xlfn.XLOOKUP(I21*J21/$N$3,基础数据!$O$106:$O$110,基础数据!$K$106:$K$110,"建议桥架敷设",1,1))</f>
        <v>-</v>
      </c>
      <c r="L21" s="49" t="str">
        <f>飞鹤!A49</f>
        <v>RVV-6*1.0</v>
      </c>
      <c r="M21" s="50">
        <f>飞鹤!B49</f>
        <v>11</v>
      </c>
      <c r="N21" s="50">
        <f t="shared" si="7"/>
        <v>95.0331777710912</v>
      </c>
      <c r="O21" s="51"/>
      <c r="P21" s="42" t="str">
        <f>_xlfn.IFS(O21=0,"-",$R$2="低压流体输送用焊接钢管（SC）",_xlfn.XLOOKUP(N21*O21/$N$3,基础数据!$O$4:$O$15,基础数据!$K$4:$K$15,"建议桥架敷设",1,1),$R$2="套接紧定式钢管（JDG）",_xlfn.XLOOKUP(N21*O21/$N$3,基础数据!$O$16:$O$21,基础数据!$K$16:$K$21,"建议桥架敷设",1,1),$R$2="聚氯乙烯硬质电线管（PC）",_xlfn.XLOOKUP(N21*O21/$N$3,基础数据!$O$22:$O$27,基础数据!$K$22:$K$27,"建议桥架敷设",1,1),$R$2="聚氯乙烯半硬质电线管（FPC）",_xlfn.XLOOKUP(N21*O21/$N$3,基础数据!$O$28:$O$33,基础数据!$K$28:$K$33,"建议桥架敷设",1,1),$R$2="聚氯乙烯（PVC-U）",_xlfn.XLOOKUP(N21*O21/$N$3,基础数据!$O$37:$O$46,基础数据!$K$37:$K$46,"建议桥架敷设",1,1),$R$2="聚乙烯（PE）",_xlfn.XLOOKUP(N21*O21/$N$3,基础数据!$O$51:$O$62,基础数据!$K$51:$K$62,"建议桥架敷设",1,1),$R$2="双壁波纹管",_xlfn.XLOOKUP(N21*O21/$N$3,基础数据!$O$67:$O$72,基础数据!$K$67:$K$72,"建议桥架敷设",1,1),$R$2="套接扣压式薄壁钢导管（KBG）",_xlfn.XLOOKUP(N21*O21/$N$3,基础数据!$O$106:$O$110,基础数据!$K$106:$K$110,"建议桥架敷设",1,1))</f>
        <v>-</v>
      </c>
      <c r="Q21" s="49" t="str">
        <f>飞鹤!A118</f>
        <v>RVVP-6*1.0</v>
      </c>
      <c r="R21" s="50">
        <f>飞鹤!B118</f>
        <v>12.4</v>
      </c>
      <c r="S21" s="50">
        <f t="shared" si="2"/>
        <v>120.762821603992</v>
      </c>
      <c r="T21" s="51"/>
      <c r="U21" s="42" t="str">
        <f>_xlfn.IFS(T21=0,"-",$R$2="低压流体输送用焊接钢管（SC）",_xlfn.XLOOKUP(S21*T21/$N$3,基础数据!$O$4:$O$15,基础数据!$K$4:$K$15,"建议桥架敷设",1,1),$R$2="套接紧定式钢管（JDG）",_xlfn.XLOOKUP(S21*T21/$N$3,基础数据!$O$16:$O$21,基础数据!$K$16:$K$21,"建议桥架敷设",1,1),$R$2="聚氯乙烯硬质电线管（PC）",_xlfn.XLOOKUP(S21*T21/$N$3,基础数据!$O$22:$O$27,基础数据!$K$22:$K$27,"建议桥架敷设",1,1),$R$2="聚氯乙烯半硬质电线管（FPC）",_xlfn.XLOOKUP(S21*T21/$N$3,基础数据!$O$28:$O$33,基础数据!$K$28:$K$33,"建议桥架敷设",1,1),$R$2="聚氯乙烯（PVC-U）",_xlfn.XLOOKUP(S21*T21/$N$3,基础数据!$O$37:$O$46,基础数据!$K$37:$K$46,"建议桥架敷设",1,1),$R$2="聚乙烯（PE）",_xlfn.XLOOKUP(S21*T21/$N$3,基础数据!$O$51:$O$62,基础数据!$K$51:$K$62,"建议桥架敷设",1,1),$R$2="双壁波纹管",_xlfn.XLOOKUP(S21*T21/$N$3,基础数据!$O$67:$O$72,基础数据!$K$67:$K$72,"建议桥架敷设",1,1),$R$2="套接扣压式薄壁钢导管（KBG）",_xlfn.XLOOKUP(S21*T21/$N$3,基础数据!$O$106:$O$110,基础数据!$K$106:$K$110,"建议桥架敷设",1,1))</f>
        <v>-</v>
      </c>
      <c r="V21" s="49" t="str">
        <f>天诚!B53</f>
        <v>GYX-2*3.0</v>
      </c>
      <c r="W21" s="42">
        <f>天诚!C53</f>
        <v>10.9</v>
      </c>
      <c r="X21" s="50">
        <f t="shared" si="6"/>
        <v>93.3131557932508</v>
      </c>
      <c r="Y21" s="51"/>
      <c r="Z21" s="73" t="str">
        <f>_xlfn.IFS(Y21=0,"-",$R$2="低压流体输送用焊接钢管（SC）",_xlfn.XLOOKUP(X21*Y21/$N$3,基础数据!$O$4:$O$15,基础数据!$K$4:$K$15,"建议桥架敷设",1,1),$R$2="套接紧定式钢管（JDG）",_xlfn.XLOOKUP(X21*Y21/$N$3,基础数据!$O$16:$O$21,基础数据!$K$16:$K$21,"建议桥架敷设",1,1),$R$2="聚氯乙烯硬质电线管（PC）",_xlfn.XLOOKUP(X21*Y21/$N$3,基础数据!$O$22:$O$27,基础数据!$K$22:$K$27,"建议桥架敷设",1,1),$R$2="聚氯乙烯半硬质电线管（FPC）",_xlfn.XLOOKUP(X21*Y21/$N$3,基础数据!$O$28:$O$33,基础数据!$K$28:$K$33,"建议桥架敷设",1,1),$R$2="聚氯乙烯（PVC-U）",_xlfn.XLOOKUP(X21*Y21/$N$3,基础数据!$O$37:$O$46,基础数据!$K$37:$K$46,"建议桥架敷设",1,1),$R$2="聚乙烯（PE）",_xlfn.XLOOKUP(X21*Y21/$N$3,基础数据!$O$51:$O$62,基础数据!$K$51:$K$62,"建议桥架敷设",1,1),$R$2="双壁波纹管",_xlfn.XLOOKUP(X21*Y21/$N$3,基础数据!$O$67:$O$72,基础数据!$K$67:$K$72,"建议桥架敷设",1,1),$R$2="套接扣压式薄壁钢导管（KBG）",_xlfn.XLOOKUP(X21*Y21/$N$3,基础数据!$O$106:$O$110,基础数据!$K$106:$K$110,"建议桥架敷设",1,1))</f>
        <v>-</v>
      </c>
    </row>
    <row r="22" customHeight="1" spans="2:26">
      <c r="B22" s="52" t="str">
        <f>长飞!A14</f>
        <v>2~30芯室外光缆</v>
      </c>
      <c r="C22" s="50">
        <f>长飞!B14</f>
        <v>7.8</v>
      </c>
      <c r="D22" s="50">
        <f t="shared" ref="D22:D36" si="8">(C22/2)^2*PI()</f>
        <v>47.7836242611007</v>
      </c>
      <c r="E22" s="51"/>
      <c r="F22" s="42" t="str">
        <f>_xlfn.IFS(E22=0,"-",E22=1,_xlfn.IFS($R$2="低压流体输送用焊接钢管（SC）",_xlfn.XLOOKUP(C22/$N$2,基础数据!$N$4:$N$15,基础数据!$K$4:$K$15,"建议桥架敷设",1,1),$R$2="套接紧定式钢管（JDG）",_xlfn.XLOOKUP(C22/$N$2,基础数据!$N$16:$N$21,基础数据!$K$16:$K$21,"建议桥架敷设",1,1),$R$2="聚氯乙烯硬质电线管（PC）",_xlfn.XLOOKUP(C22/$N$2,基础数据!$N$22:$N$27,基础数据!$K$22:$K$27,"建议桥架敷设",1,1),$R$2="聚氯乙烯半硬质电线管（FPC）",_xlfn.XLOOKUP(C22/$N$2,基础数据!$N$28:$N$33,基础数据!$K$28:$K$33,"建议桥架敷设",1,1),$R$2="聚氯乙烯（PVC-U）",_xlfn.XLOOKUP(C22/$N$2,基础数据!$N$37:$N$46,基础数据!$K$37:$K$46,"建议桥架敷设",1,1),$R$2="聚乙烯（PE）",_xlfn.XLOOKUP(C22/$N$2,基础数据!$N$51:$N$62,基础数据!$K$51:$K$62,"建议桥架敷设",1,1),$R$2="双壁波纹管",_xlfn.XLOOKUP(C22/$N$2,基础数据!$N$67:$N$72,基础数据!$K$67:$K$72,"建议桥架敷设",1,1),$R$2="套接扣压式薄壁钢导管（KBG）",_xlfn.XLOOKUP(C22/$N$2,基础数据!$N$106:$N$110,基础数据!$K$106:$K$110,"建议桥架敷设",1,1)),$R$2="低压流体输送用焊接钢管（SC）",_xlfn.XLOOKUP(D22*E22/$N$3,基础数据!$O$4:$O$15,基础数据!$K$4:$K$15,"建议桥架敷设",1,1),$R$2="套接紧定式钢管（JDG）",_xlfn.XLOOKUP(D22*E22/$N$3,基础数据!$O$16:$O$21,基础数据!$K$16:$K$21,"建议桥架敷设",1,1),$R$2="聚氯乙烯硬质电线管（PC）",_xlfn.XLOOKUP(D22*E22/$N$3,基础数据!$O$22:$O$27,基础数据!$K$22:$K$27,"建议桥架敷设",1,1),$R$2="聚氯乙烯半硬质电线管（FPC）",_xlfn.XLOOKUP(D22*E22/$N$3,基础数据!$O$28:$O$33,基础数据!$K$28:$K$33,"建议桥架敷设",1,1),$R$2="聚氯乙烯（PVC-U）",_xlfn.XLOOKUP(D22*E22/$N$3,基础数据!$O$37:$O$46,基础数据!$K$37:$K$46,"建议桥架敷设",1,1),$R$2="聚乙烯（PE）",_xlfn.XLOOKUP(D22*E22/$N$3,基础数据!$O$51:$O$62,基础数据!$K$51:$K$62,"建议桥架敷设",1,1),$R$2="双壁波纹管",_xlfn.XLOOKUP(D22*E22/$N$3,基础数据!$O$67:$O$72,基础数据!$K$67:$K$72,"建议桥架敷设",1,1),$R$2="套接扣压式薄壁钢导管（KBG）",_xlfn.XLOOKUP(D22*E22/$N$3,基础数据!$O$106:$O$110,基础数据!$K$106:$K$110,"建议桥架敷设",1,1))</f>
        <v>-</v>
      </c>
      <c r="G22" s="49" t="str">
        <f>天诚!B26</f>
        <v>S/FTP-CAT.8</v>
      </c>
      <c r="H22" s="53">
        <f>天诚!C26</f>
        <v>8.2</v>
      </c>
      <c r="I22" s="50">
        <f t="shared" si="0"/>
        <v>52.8101725068444</v>
      </c>
      <c r="J22" s="51"/>
      <c r="K22" s="42" t="str">
        <f>_xlfn.IFS(J22=0,"-",$R$2="低压流体输送用焊接钢管（SC）",_xlfn.XLOOKUP(I22*J22/$N$3,基础数据!$O$4:$O$15,基础数据!$K$4:$K$15,"建议桥架敷设",1,1),$R$2="套接紧定式钢管（JDG）",_xlfn.XLOOKUP(I22*J22/$N$3,基础数据!$O$16:$O$21,基础数据!$K$16:$K$21,"建议桥架敷设",1,1),$R$2="聚氯乙烯硬质电线管（PC）",_xlfn.XLOOKUP(I22*J22/$N$3,基础数据!$O$22:$O$27,基础数据!$K$22:$K$27,"建议桥架敷设",1,1),$R$2="聚氯乙烯半硬质电线管（FPC）",_xlfn.XLOOKUP(I22*J22/$N$3,基础数据!$O$28:$O$33,基础数据!$K$28:$K$33,"建议桥架敷设",1,1),$R$2="聚氯乙烯（PVC-U）",_xlfn.XLOOKUP(I22*J22/$N$3,基础数据!$O$37:$O$46,基础数据!$K$37:$K$46,"建议桥架敷设",1,1),$R$2="聚乙烯（PE）",_xlfn.XLOOKUP(I22*J22/$N$3,基础数据!$O$51:$O$62,基础数据!$K$51:$K$62,"建议桥架敷设",1,1),$R$2="双壁波纹管",_xlfn.XLOOKUP(I22*J22/$N$3,基础数据!$O$67:$O$72,基础数据!$K$67:$K$72,"建议桥架敷设",1,1),$R$2="套接扣压式薄壁钢导管（KBG）",_xlfn.XLOOKUP(I22*J22/$N$3,基础数据!$O$106:$O$110,基础数据!$K$106:$K$110,"建议桥架敷设",1,1))</f>
        <v>-</v>
      </c>
      <c r="L22" s="49" t="str">
        <f>飞鹤!A50</f>
        <v>RVV-6*1.5</v>
      </c>
      <c r="M22" s="50">
        <f>飞鹤!B50</f>
        <v>13.3</v>
      </c>
      <c r="N22" s="50">
        <f t="shared" si="7"/>
        <v>138.929081123375</v>
      </c>
      <c r="O22" s="51"/>
      <c r="P22" s="42" t="str">
        <f>_xlfn.IFS(O22=0,"-",$R$2="低压流体输送用焊接钢管（SC）",_xlfn.XLOOKUP(N22*O22/$N$3,基础数据!$O$4:$O$15,基础数据!$K$4:$K$15,"建议桥架敷设",1,1),$R$2="套接紧定式钢管（JDG）",_xlfn.XLOOKUP(N22*O22/$N$3,基础数据!$O$16:$O$21,基础数据!$K$16:$K$21,"建议桥架敷设",1,1),$R$2="聚氯乙烯硬质电线管（PC）",_xlfn.XLOOKUP(N22*O22/$N$3,基础数据!$O$22:$O$27,基础数据!$K$22:$K$27,"建议桥架敷设",1,1),$R$2="聚氯乙烯半硬质电线管（FPC）",_xlfn.XLOOKUP(N22*O22/$N$3,基础数据!$O$28:$O$33,基础数据!$K$28:$K$33,"建议桥架敷设",1,1),$R$2="聚氯乙烯（PVC-U）",_xlfn.XLOOKUP(N22*O22/$N$3,基础数据!$O$37:$O$46,基础数据!$K$37:$K$46,"建议桥架敷设",1,1),$R$2="聚乙烯（PE）",_xlfn.XLOOKUP(N22*O22/$N$3,基础数据!$O$51:$O$62,基础数据!$K$51:$K$62,"建议桥架敷设",1,1),$R$2="双壁波纹管",_xlfn.XLOOKUP(N22*O22/$N$3,基础数据!$O$67:$O$72,基础数据!$K$67:$K$72,"建议桥架敷设",1,1),$R$2="套接扣压式薄壁钢导管（KBG）",_xlfn.XLOOKUP(N22*O22/$N$3,基础数据!$O$106:$O$110,基础数据!$K$106:$K$110,"建议桥架敷设",1,1))</f>
        <v>-</v>
      </c>
      <c r="Q22" s="49" t="str">
        <f>飞鹤!A119</f>
        <v>RVVP-6*1.5</v>
      </c>
      <c r="R22" s="50">
        <f>飞鹤!B119</f>
        <v>13.6</v>
      </c>
      <c r="S22" s="50">
        <f t="shared" si="2"/>
        <v>145.267244301992</v>
      </c>
      <c r="T22" s="51"/>
      <c r="U22" s="42" t="str">
        <f>_xlfn.IFS(T22=0,"-",$R$2="低压流体输送用焊接钢管（SC）",_xlfn.XLOOKUP(S22*T22/$N$3,基础数据!$O$4:$O$15,基础数据!$K$4:$K$15,"建议桥架敷设",1,1),$R$2="套接紧定式钢管（JDG）",_xlfn.XLOOKUP(S22*T22/$N$3,基础数据!$O$16:$O$21,基础数据!$K$16:$K$21,"建议桥架敷设",1,1),$R$2="聚氯乙烯硬质电线管（PC）",_xlfn.XLOOKUP(S22*T22/$N$3,基础数据!$O$22:$O$27,基础数据!$K$22:$K$27,"建议桥架敷设",1,1),$R$2="聚氯乙烯半硬质电线管（FPC）",_xlfn.XLOOKUP(S22*T22/$N$3,基础数据!$O$28:$O$33,基础数据!$K$28:$K$33,"建议桥架敷设",1,1),$R$2="聚氯乙烯（PVC-U）",_xlfn.XLOOKUP(S22*T22/$N$3,基础数据!$O$37:$O$46,基础数据!$K$37:$K$46,"建议桥架敷设",1,1),$R$2="聚乙烯（PE）",_xlfn.XLOOKUP(S22*T22/$N$3,基础数据!$O$51:$O$62,基础数据!$K$51:$K$62,"建议桥架敷设",1,1),$R$2="双壁波纹管",_xlfn.XLOOKUP(S22*T22/$N$3,基础数据!$O$67:$O$72,基础数据!$K$67:$K$72,"建议桥架敷设",1,1),$R$2="套接扣压式薄壁钢导管（KBG）",_xlfn.XLOOKUP(S22*T22/$N$3,基础数据!$O$106:$O$110,基础数据!$K$106:$K$110,"建议桥架敷设",1,1))</f>
        <v>-</v>
      </c>
      <c r="V22" s="49" t="str">
        <f>天诚!B54</f>
        <v>GYX-2*3.5</v>
      </c>
      <c r="W22" s="42">
        <f>天诚!C54</f>
        <v>11.32</v>
      </c>
      <c r="X22" s="50">
        <f t="shared" si="6"/>
        <v>100.642805613341</v>
      </c>
      <c r="Y22" s="51"/>
      <c r="Z22" s="73" t="str">
        <f>_xlfn.IFS(Y22=0,"-",$R$2="低压流体输送用焊接钢管（SC）",_xlfn.XLOOKUP(X22*Y22/$N$3,基础数据!$O$4:$O$15,基础数据!$K$4:$K$15,"建议桥架敷设",1,1),$R$2="套接紧定式钢管（JDG）",_xlfn.XLOOKUP(X22*Y22/$N$3,基础数据!$O$16:$O$21,基础数据!$K$16:$K$21,"建议桥架敷设",1,1),$R$2="聚氯乙烯硬质电线管（PC）",_xlfn.XLOOKUP(X22*Y22/$N$3,基础数据!$O$22:$O$27,基础数据!$K$22:$K$27,"建议桥架敷设",1,1),$R$2="聚氯乙烯半硬质电线管（FPC）",_xlfn.XLOOKUP(X22*Y22/$N$3,基础数据!$O$28:$O$33,基础数据!$K$28:$K$33,"建议桥架敷设",1,1),$R$2="聚氯乙烯（PVC-U）",_xlfn.XLOOKUP(X22*Y22/$N$3,基础数据!$O$37:$O$46,基础数据!$K$37:$K$46,"建议桥架敷设",1,1),$R$2="聚乙烯（PE）",_xlfn.XLOOKUP(X22*Y22/$N$3,基础数据!$O$51:$O$62,基础数据!$K$51:$K$62,"建议桥架敷设",1,1),$R$2="双壁波纹管",_xlfn.XLOOKUP(X22*Y22/$N$3,基础数据!$O$67:$O$72,基础数据!$K$67:$K$72,"建议桥架敷设",1,1),$R$2="套接扣压式薄壁钢导管（KBG）",_xlfn.XLOOKUP(X22*Y22/$N$3,基础数据!$O$106:$O$110,基础数据!$K$106:$K$110,"建议桥架敷设",1,1))</f>
        <v>-</v>
      </c>
    </row>
    <row r="23" customHeight="1" spans="2:26">
      <c r="B23" s="52" t="str">
        <f>长飞!A15</f>
        <v>32~36芯室外光缆</v>
      </c>
      <c r="C23" s="50">
        <f>长飞!B15</f>
        <v>8.1</v>
      </c>
      <c r="D23" s="50">
        <f t="shared" si="8"/>
        <v>51.5299735005066</v>
      </c>
      <c r="E23" s="51"/>
      <c r="F23" s="42" t="str">
        <f>_xlfn.IFS(E23=0,"-",E23=1,_xlfn.IFS($R$2="低压流体输送用焊接钢管（SC）",_xlfn.XLOOKUP(C23/$N$2,基础数据!$N$4:$N$15,基础数据!$K$4:$K$15,"建议桥架敷设",1,1),$R$2="套接紧定式钢管（JDG）",_xlfn.XLOOKUP(C23/$N$2,基础数据!$N$16:$N$21,基础数据!$K$16:$K$21,"建议桥架敷设",1,1),$R$2="聚氯乙烯硬质电线管（PC）",_xlfn.XLOOKUP(C23/$N$2,基础数据!$N$22:$N$27,基础数据!$K$22:$K$27,"建议桥架敷设",1,1),$R$2="聚氯乙烯半硬质电线管（FPC）",_xlfn.XLOOKUP(C23/$N$2,基础数据!$N$28:$N$33,基础数据!$K$28:$K$33,"建议桥架敷设",1,1),$R$2="聚氯乙烯（PVC-U）",_xlfn.XLOOKUP(C23/$N$2,基础数据!$N$37:$N$46,基础数据!$K$37:$K$46,"建议桥架敷设",1,1),$R$2="聚乙烯（PE）",_xlfn.XLOOKUP(C23/$N$2,基础数据!$N$51:$N$62,基础数据!$K$51:$K$62,"建议桥架敷设",1,1),$R$2="双壁波纹管",_xlfn.XLOOKUP(C23/$N$2,基础数据!$N$67:$N$72,基础数据!$K$67:$K$72,"建议桥架敷设",1,1),$R$2="套接扣压式薄壁钢导管（KBG）",_xlfn.XLOOKUP(C23/$N$2,基础数据!$N$106:$N$110,基础数据!$K$106:$K$110,"建议桥架敷设",1,1)),$R$2="低压流体输送用焊接钢管（SC）",_xlfn.XLOOKUP(D23*E23/$N$3,基础数据!$O$4:$O$15,基础数据!$K$4:$K$15,"建议桥架敷设",1,1),$R$2="套接紧定式钢管（JDG）",_xlfn.XLOOKUP(D23*E23/$N$3,基础数据!$O$16:$O$21,基础数据!$K$16:$K$21,"建议桥架敷设",1,1),$R$2="聚氯乙烯硬质电线管（PC）",_xlfn.XLOOKUP(D23*E23/$N$3,基础数据!$O$22:$O$27,基础数据!$K$22:$K$27,"建议桥架敷设",1,1),$R$2="聚氯乙烯半硬质电线管（FPC）",_xlfn.XLOOKUP(D23*E23/$N$3,基础数据!$O$28:$O$33,基础数据!$K$28:$K$33,"建议桥架敷设",1,1),$R$2="聚氯乙烯（PVC-U）",_xlfn.XLOOKUP(D23*E23/$N$3,基础数据!$O$37:$O$46,基础数据!$K$37:$K$46,"建议桥架敷设",1,1),$R$2="聚乙烯（PE）",_xlfn.XLOOKUP(D23*E23/$N$3,基础数据!$O$51:$O$62,基础数据!$K$51:$K$62,"建议桥架敷设",1,1),$R$2="双壁波纹管",_xlfn.XLOOKUP(D23*E23/$N$3,基础数据!$O$67:$O$72,基础数据!$K$67:$K$72,"建议桥架敷设",1,1),$R$2="套接扣压式薄壁钢导管（KBG）",_xlfn.XLOOKUP(D23*E23/$N$3,基础数据!$O$106:$O$110,基础数据!$K$106:$K$110,"建议桥架敷设",1,1))</f>
        <v>-</v>
      </c>
      <c r="G23" s="51"/>
      <c r="H23" s="55"/>
      <c r="I23" s="50">
        <f t="shared" si="0"/>
        <v>0</v>
      </c>
      <c r="J23" s="51"/>
      <c r="K23" s="42" t="str">
        <f>_xlfn.IFS(J23=0,"-",$R$2="低压流体输送用焊接钢管（SC）",_xlfn.XLOOKUP(I23*J23/$N$3,基础数据!$O$4:$O$15,基础数据!$K$4:$K$15,"建议桥架敷设",1,1),$R$2="套接紧定式钢管（JDG）",_xlfn.XLOOKUP(I23*J23/$N$3,基础数据!$O$16:$O$21,基础数据!$K$16:$K$21,"建议桥架敷设",1,1),$R$2="聚氯乙烯硬质电线管（PC）",_xlfn.XLOOKUP(I23*J23/$N$3,基础数据!$O$22:$O$27,基础数据!$K$22:$K$27,"建议桥架敷设",1,1),$R$2="聚氯乙烯半硬质电线管（FPC）",_xlfn.XLOOKUP(I23*J23/$N$3,基础数据!$O$28:$O$33,基础数据!$K$28:$K$33,"建议桥架敷设",1,1),$R$2="聚氯乙烯（PVC-U）",_xlfn.XLOOKUP(I23*J23/$N$3,基础数据!$O$37:$O$46,基础数据!$K$37:$K$46,"建议桥架敷设",1,1),$R$2="聚乙烯（PE）",_xlfn.XLOOKUP(I23*J23/$N$3,基础数据!$O$51:$O$62,基础数据!$K$51:$K$62,"建议桥架敷设",1,1),$R$2="双壁波纹管",_xlfn.XLOOKUP(I23*J23/$N$3,基础数据!$O$67:$O$72,基础数据!$K$67:$K$72,"建议桥架敷设",1,1),$R$2="套接扣压式薄壁钢导管（KBG）",_xlfn.XLOOKUP(I23*J23/$N$3,基础数据!$O$106:$O$110,基础数据!$K$106:$K$110,"建议桥架敷设",1,1))</f>
        <v>-</v>
      </c>
      <c r="L23" s="49" t="str">
        <f>飞鹤!A51</f>
        <v>RVV-6*2.5</v>
      </c>
      <c r="M23" s="50">
        <f>飞鹤!B51</f>
        <v>15.8</v>
      </c>
      <c r="N23" s="50">
        <f t="shared" si="7"/>
        <v>196.066797510539</v>
      </c>
      <c r="O23" s="51"/>
      <c r="P23" s="42" t="str">
        <f>_xlfn.IFS(O23=0,"-",$R$2="低压流体输送用焊接钢管（SC）",_xlfn.XLOOKUP(N23*O23/$N$3,基础数据!$O$4:$O$15,基础数据!$K$4:$K$15,"建议桥架敷设",1,1),$R$2="套接紧定式钢管（JDG）",_xlfn.XLOOKUP(N23*O23/$N$3,基础数据!$O$16:$O$21,基础数据!$K$16:$K$21,"建议桥架敷设",1,1),$R$2="聚氯乙烯硬质电线管（PC）",_xlfn.XLOOKUP(N23*O23/$N$3,基础数据!$O$22:$O$27,基础数据!$K$22:$K$27,"建议桥架敷设",1,1),$R$2="聚氯乙烯半硬质电线管（FPC）",_xlfn.XLOOKUP(N23*O23/$N$3,基础数据!$O$28:$O$33,基础数据!$K$28:$K$33,"建议桥架敷设",1,1),$R$2="聚氯乙烯（PVC-U）",_xlfn.XLOOKUP(N23*O23/$N$3,基础数据!$O$37:$O$46,基础数据!$K$37:$K$46,"建议桥架敷设",1,1),$R$2="聚乙烯（PE）",_xlfn.XLOOKUP(N23*O23/$N$3,基础数据!$O$51:$O$62,基础数据!$K$51:$K$62,"建议桥架敷设",1,1),$R$2="双壁波纹管",_xlfn.XLOOKUP(N23*O23/$N$3,基础数据!$O$67:$O$72,基础数据!$K$67:$K$72,"建议桥架敷设",1,1),$R$2="套接扣压式薄壁钢导管（KBG）",_xlfn.XLOOKUP(N23*O23/$N$3,基础数据!$O$106:$O$110,基础数据!$K$106:$K$110,"建议桥架敷设",1,1))</f>
        <v>-</v>
      </c>
      <c r="Q23" s="49" t="str">
        <f>飞鹤!A120</f>
        <v>RVVP-6*2.5</v>
      </c>
      <c r="R23" s="50">
        <f>飞鹤!B120</f>
        <v>16.1</v>
      </c>
      <c r="S23" s="50">
        <f t="shared" si="2"/>
        <v>203.583057934253</v>
      </c>
      <c r="T23" s="51"/>
      <c r="U23" s="42" t="str">
        <f>_xlfn.IFS(T23=0,"-",$R$2="低压流体输送用焊接钢管（SC）",_xlfn.XLOOKUP(S23*T23/$N$3,基础数据!$O$4:$O$15,基础数据!$K$4:$K$15,"建议桥架敷设",1,1),$R$2="套接紧定式钢管（JDG）",_xlfn.XLOOKUP(S23*T23/$N$3,基础数据!$O$16:$O$21,基础数据!$K$16:$K$21,"建议桥架敷设",1,1),$R$2="聚氯乙烯硬质电线管（PC）",_xlfn.XLOOKUP(S23*T23/$N$3,基础数据!$O$22:$O$27,基础数据!$K$22:$K$27,"建议桥架敷设",1,1),$R$2="聚氯乙烯半硬质电线管（FPC）",_xlfn.XLOOKUP(S23*T23/$N$3,基础数据!$O$28:$O$33,基础数据!$K$28:$K$33,"建议桥架敷设",1,1),$R$2="聚氯乙烯（PVC-U）",_xlfn.XLOOKUP(S23*T23/$N$3,基础数据!$O$37:$O$46,基础数据!$K$37:$K$46,"建议桥架敷设",1,1),$R$2="聚乙烯（PE）",_xlfn.XLOOKUP(S23*T23/$N$3,基础数据!$O$51:$O$62,基础数据!$K$51:$K$62,"建议桥架敷设",1,1),$R$2="双壁波纹管",_xlfn.XLOOKUP(S23*T23/$N$3,基础数据!$O$67:$O$72,基础数据!$K$67:$K$72,"建议桥架敷设",1,1),$R$2="套接扣压式薄壁钢导管（KBG）",_xlfn.XLOOKUP(S23*T23/$N$3,基础数据!$O$106:$O$110,基础数据!$K$106:$K$110,"建议桥架敷设",1,1))</f>
        <v>-</v>
      </c>
      <c r="V23" s="49" t="str">
        <f>天诚!B55</f>
        <v>GYX-2*4.0</v>
      </c>
      <c r="W23" s="42">
        <f>天诚!C55</f>
        <v>12.08</v>
      </c>
      <c r="X23" s="50">
        <f t="shared" si="6"/>
        <v>114.610326551201</v>
      </c>
      <c r="Y23" s="51"/>
      <c r="Z23" s="73" t="str">
        <f>_xlfn.IFS(Y23=0,"-",$R$2="低压流体输送用焊接钢管（SC）",_xlfn.XLOOKUP(X23*Y23/$N$3,基础数据!$O$4:$O$15,基础数据!$K$4:$K$15,"建议桥架敷设",1,1),$R$2="套接紧定式钢管（JDG）",_xlfn.XLOOKUP(X23*Y23/$N$3,基础数据!$O$16:$O$21,基础数据!$K$16:$K$21,"建议桥架敷设",1,1),$R$2="聚氯乙烯硬质电线管（PC）",_xlfn.XLOOKUP(X23*Y23/$N$3,基础数据!$O$22:$O$27,基础数据!$K$22:$K$27,"建议桥架敷设",1,1),$R$2="聚氯乙烯半硬质电线管（FPC）",_xlfn.XLOOKUP(X23*Y23/$N$3,基础数据!$O$28:$O$33,基础数据!$K$28:$K$33,"建议桥架敷设",1,1),$R$2="聚氯乙烯（PVC-U）",_xlfn.XLOOKUP(X23*Y23/$N$3,基础数据!$O$37:$O$46,基础数据!$K$37:$K$46,"建议桥架敷设",1,1),$R$2="聚乙烯（PE）",_xlfn.XLOOKUP(X23*Y23/$N$3,基础数据!$O$51:$O$62,基础数据!$K$51:$K$62,"建议桥架敷设",1,1),$R$2="双壁波纹管",_xlfn.XLOOKUP(X23*Y23/$N$3,基础数据!$O$67:$O$72,基础数据!$K$67:$K$72,"建议桥架敷设",1,1),$R$2="套接扣压式薄壁钢导管（KBG）",_xlfn.XLOOKUP(X23*Y23/$N$3,基础数据!$O$106:$O$110,基础数据!$K$106:$K$110,"建议桥架敷设",1,1))</f>
        <v>-</v>
      </c>
    </row>
    <row r="24" customHeight="1" spans="2:26">
      <c r="B24" s="52" t="str">
        <f>长飞!A16</f>
        <v>38~60芯室外光缆</v>
      </c>
      <c r="C24" s="50">
        <f>长飞!B16</f>
        <v>9.2</v>
      </c>
      <c r="D24" s="50">
        <f t="shared" si="8"/>
        <v>66.47610054996</v>
      </c>
      <c r="E24" s="51"/>
      <c r="F24" s="42" t="str">
        <f>_xlfn.IFS(E24=0,"-",E24=1,_xlfn.IFS($R$2="低压流体输送用焊接钢管（SC）",_xlfn.XLOOKUP(C24/$N$2,基础数据!$N$4:$N$15,基础数据!$K$4:$K$15,"建议桥架敷设",1,1),$R$2="套接紧定式钢管（JDG）",_xlfn.XLOOKUP(C24/$N$2,基础数据!$N$16:$N$21,基础数据!$K$16:$K$21,"建议桥架敷设",1,1),$R$2="聚氯乙烯硬质电线管（PC）",_xlfn.XLOOKUP(C24/$N$2,基础数据!$N$22:$N$27,基础数据!$K$22:$K$27,"建议桥架敷设",1,1),$R$2="聚氯乙烯半硬质电线管（FPC）",_xlfn.XLOOKUP(C24/$N$2,基础数据!$N$28:$N$33,基础数据!$K$28:$K$33,"建议桥架敷设",1,1),$R$2="聚氯乙烯（PVC-U）",_xlfn.XLOOKUP(C24/$N$2,基础数据!$N$37:$N$46,基础数据!$K$37:$K$46,"建议桥架敷设",1,1),$R$2="聚乙烯（PE）",_xlfn.XLOOKUP(C24/$N$2,基础数据!$N$51:$N$62,基础数据!$K$51:$K$62,"建议桥架敷设",1,1),$R$2="双壁波纹管",_xlfn.XLOOKUP(C24/$N$2,基础数据!$N$67:$N$72,基础数据!$K$67:$K$72,"建议桥架敷设",1,1),$R$2="套接扣压式薄壁钢导管（KBG）",_xlfn.XLOOKUP(C24/$N$2,基础数据!$N$106:$N$110,基础数据!$K$106:$K$110,"建议桥架敷设",1,1)),$R$2="低压流体输送用焊接钢管（SC）",_xlfn.XLOOKUP(D24*E24/$N$3,基础数据!$O$4:$O$15,基础数据!$K$4:$K$15,"建议桥架敷设",1,1),$R$2="套接紧定式钢管（JDG）",_xlfn.XLOOKUP(D24*E24/$N$3,基础数据!$O$16:$O$21,基础数据!$K$16:$K$21,"建议桥架敷设",1,1),$R$2="聚氯乙烯硬质电线管（PC）",_xlfn.XLOOKUP(D24*E24/$N$3,基础数据!$O$22:$O$27,基础数据!$K$22:$K$27,"建议桥架敷设",1,1),$R$2="聚氯乙烯半硬质电线管（FPC）",_xlfn.XLOOKUP(D24*E24/$N$3,基础数据!$O$28:$O$33,基础数据!$K$28:$K$33,"建议桥架敷设",1,1),$R$2="聚氯乙烯（PVC-U）",_xlfn.XLOOKUP(D24*E24/$N$3,基础数据!$O$37:$O$46,基础数据!$K$37:$K$46,"建议桥架敷设",1,1),$R$2="聚乙烯（PE）",_xlfn.XLOOKUP(D24*E24/$N$3,基础数据!$O$51:$O$62,基础数据!$K$51:$K$62,"建议桥架敷设",1,1),$R$2="双壁波纹管",_xlfn.XLOOKUP(D24*E24/$N$3,基础数据!$O$67:$O$72,基础数据!$K$67:$K$72,"建议桥架敷设",1,1),$R$2="套接扣压式薄壁钢导管（KBG）",_xlfn.XLOOKUP(D24*E24/$N$3,基础数据!$O$106:$O$110,基础数据!$K$106:$K$110,"建议桥架敷设",1,1))</f>
        <v>-</v>
      </c>
      <c r="G24" s="49" t="str">
        <f>天诚!B74</f>
        <v>HBYV-1*2*0.4</v>
      </c>
      <c r="H24" s="42">
        <v>2.55</v>
      </c>
      <c r="I24" s="50">
        <f>天诚!D74</f>
        <v>4.4625</v>
      </c>
      <c r="J24" s="51"/>
      <c r="K24" s="42" t="str">
        <f>_xlfn.IFS(J24=0,"-",$R$2="低压流体输送用焊接钢管（SC）",_xlfn.XLOOKUP(I24*J24/$N$3,基础数据!$O$4:$O$15,基础数据!$K$4:$K$15,"建议桥架敷设",1,1),$R$2="套接紧定式钢管（JDG）",_xlfn.XLOOKUP(I24*J24/$N$3,基础数据!$O$16:$O$21,基础数据!$K$16:$K$21,"建议桥架敷设",1,1),$R$2="聚氯乙烯硬质电线管（PC）",_xlfn.XLOOKUP(I24*J24/$N$3,基础数据!$O$22:$O$27,基础数据!$K$22:$K$27,"建议桥架敷设",1,1),$R$2="聚氯乙烯半硬质电线管（FPC）",_xlfn.XLOOKUP(I24*J24/$N$3,基础数据!$O$28:$O$33,基础数据!$K$28:$K$33,"建议桥架敷设",1,1),$R$2="聚氯乙烯（PVC-U）",_xlfn.XLOOKUP(I24*J24/$N$3,基础数据!$O$37:$O$46,基础数据!$K$37:$K$46,"建议桥架敷设",1,1),$R$2="聚乙烯（PE）",_xlfn.XLOOKUP(I24*J24/$N$3,基础数据!$O$51:$O$62,基础数据!$K$51:$K$62,"建议桥架敷设",1,1),$R$2="双壁波纹管",_xlfn.XLOOKUP(I24*J24/$N$3,基础数据!$O$67:$O$72,基础数据!$K$67:$K$72,"建议桥架敷设",1,1),$R$2="套接扣压式薄壁钢导管（KBG）",_xlfn.XLOOKUP(I24*J24/$N$3,基础数据!$O$106:$O$110,基础数据!$K$106:$K$110,"建议桥架敷设",1,1))</f>
        <v>-</v>
      </c>
      <c r="L24" s="51"/>
      <c r="M24" s="55"/>
      <c r="N24" s="50">
        <f t="shared" si="7"/>
        <v>0</v>
      </c>
      <c r="O24" s="51"/>
      <c r="P24" s="42" t="str">
        <f>_xlfn.IFS(O24=0,"-",$R$2="低压流体输送用焊接钢管（SC）",_xlfn.XLOOKUP(N24*O24/$N$3,基础数据!$O$4:$O$15,基础数据!$K$4:$K$15,"建议桥架敷设",1,1),$R$2="套接紧定式钢管（JDG）",_xlfn.XLOOKUP(N24*O24/$N$3,基础数据!$O$16:$O$21,基础数据!$K$16:$K$21,"建议桥架敷设",1,1),$R$2="聚氯乙烯硬质电线管（PC）",_xlfn.XLOOKUP(N24*O24/$N$3,基础数据!$O$22:$O$27,基础数据!$K$22:$K$27,"建议桥架敷设",1,1),$R$2="聚氯乙烯半硬质电线管（FPC）",_xlfn.XLOOKUP(N24*O24/$N$3,基础数据!$O$28:$O$33,基础数据!$K$28:$K$33,"建议桥架敷设",1,1),$R$2="聚氯乙烯（PVC-U）",_xlfn.XLOOKUP(N24*O24/$N$3,基础数据!$O$37:$O$46,基础数据!$K$37:$K$46,"建议桥架敷设",1,1),$R$2="聚乙烯（PE）",_xlfn.XLOOKUP(N24*O24/$N$3,基础数据!$O$51:$O$62,基础数据!$K$51:$K$62,"建议桥架敷设",1,1),$R$2="双壁波纹管",_xlfn.XLOOKUP(N24*O24/$N$3,基础数据!$O$67:$O$72,基础数据!$K$67:$K$72,"建议桥架敷设",1,1),$R$2="套接扣压式薄壁钢导管（KBG）",_xlfn.XLOOKUP(N24*O24/$N$3,基础数据!$O$106:$O$110,基础数据!$K$106:$K$110,"建议桥架敷设",1,1))</f>
        <v>-</v>
      </c>
      <c r="Q24" s="49" t="str">
        <f>飞鹤!A130</f>
        <v>RVVP-8*0.5</v>
      </c>
      <c r="R24" s="50">
        <f>飞鹤!B130</f>
        <v>11.2</v>
      </c>
      <c r="S24" s="50">
        <f t="shared" si="2"/>
        <v>98.5203456165759</v>
      </c>
      <c r="T24" s="51"/>
      <c r="U24" s="42" t="str">
        <f>_xlfn.IFS(T24=0,"-",$R$2="低压流体输送用焊接钢管（SC）",_xlfn.XLOOKUP(S24*T24/$N$3,基础数据!$O$4:$O$15,基础数据!$K$4:$K$15,"建议桥架敷设",1,1),$R$2="套接紧定式钢管（JDG）",_xlfn.XLOOKUP(S24*T24/$N$3,基础数据!$O$16:$O$21,基础数据!$K$16:$K$21,"建议桥架敷设",1,1),$R$2="聚氯乙烯硬质电线管（PC）",_xlfn.XLOOKUP(S24*T24/$N$3,基础数据!$O$22:$O$27,基础数据!$K$22:$K$27,"建议桥架敷设",1,1),$R$2="聚氯乙烯半硬质电线管（FPC）",_xlfn.XLOOKUP(S24*T24/$N$3,基础数据!$O$28:$O$33,基础数据!$K$28:$K$33,"建议桥架敷设",1,1),$R$2="聚氯乙烯（PVC-U）",_xlfn.XLOOKUP(S24*T24/$N$3,基础数据!$O$37:$O$46,基础数据!$K$37:$K$46,"建议桥架敷设",1,1),$R$2="聚乙烯（PE）",_xlfn.XLOOKUP(S24*T24/$N$3,基础数据!$O$51:$O$62,基础数据!$K$51:$K$62,"建议桥架敷设",1,1),$R$2="双壁波纹管",_xlfn.XLOOKUP(S24*T24/$N$3,基础数据!$O$67:$O$72,基础数据!$K$67:$K$72,"建议桥架敷设",1,1),$R$2="套接扣压式薄壁钢导管（KBG）",_xlfn.XLOOKUP(S24*T24/$N$3,基础数据!$O$106:$O$110,基础数据!$K$106:$K$110,"建议桥架敷设",1,1))</f>
        <v>-</v>
      </c>
      <c r="V24" s="51"/>
      <c r="W24" s="55"/>
      <c r="X24" s="50">
        <f t="shared" si="6"/>
        <v>0</v>
      </c>
      <c r="Y24" s="51"/>
      <c r="Z24" s="73" t="str">
        <f>_xlfn.IFS(Y24=0,"-",$R$2="低压流体输送用焊接钢管（SC）",_xlfn.XLOOKUP(X24*Y24/$N$3,基础数据!$O$4:$O$15,基础数据!$K$4:$K$15,"建议桥架敷设",1,1),$R$2="套接紧定式钢管（JDG）",_xlfn.XLOOKUP(X24*Y24/$N$3,基础数据!$O$16:$O$21,基础数据!$K$16:$K$21,"建议桥架敷设",1,1),$R$2="聚氯乙烯硬质电线管（PC）",_xlfn.XLOOKUP(X24*Y24/$N$3,基础数据!$O$22:$O$27,基础数据!$K$22:$K$27,"建议桥架敷设",1,1),$R$2="聚氯乙烯半硬质电线管（FPC）",_xlfn.XLOOKUP(X24*Y24/$N$3,基础数据!$O$28:$O$33,基础数据!$K$28:$K$33,"建议桥架敷设",1,1),$R$2="聚氯乙烯（PVC-U）",_xlfn.XLOOKUP(X24*Y24/$N$3,基础数据!$O$37:$O$46,基础数据!$K$37:$K$46,"建议桥架敷设",1,1),$R$2="聚乙烯（PE）",_xlfn.XLOOKUP(X24*Y24/$N$3,基础数据!$O$51:$O$62,基础数据!$K$51:$K$62,"建议桥架敷设",1,1),$R$2="双壁波纹管",_xlfn.XLOOKUP(X24*Y24/$N$3,基础数据!$O$67:$O$72,基础数据!$K$67:$K$72,"建议桥架敷设",1,1),$R$2="套接扣压式薄壁钢导管（KBG）",_xlfn.XLOOKUP(X24*Y24/$N$3,基础数据!$O$106:$O$110,基础数据!$K$106:$K$110,"建议桥架敷设",1,1))</f>
        <v>-</v>
      </c>
    </row>
    <row r="25" customHeight="1" spans="2:27">
      <c r="B25" s="52" t="str">
        <f>长飞!A17</f>
        <v>62~72芯室外光缆</v>
      </c>
      <c r="C25" s="50">
        <f>长飞!B17</f>
        <v>9.6</v>
      </c>
      <c r="D25" s="50">
        <f t="shared" si="8"/>
        <v>72.3822947387088</v>
      </c>
      <c r="E25" s="51"/>
      <c r="F25" s="42" t="str">
        <f>_xlfn.IFS(E25=0,"-",E25=1,_xlfn.IFS($R$2="低压流体输送用焊接钢管（SC）",_xlfn.XLOOKUP(C25/$N$2,基础数据!$N$4:$N$15,基础数据!$K$4:$K$15,"建议桥架敷设",1,1),$R$2="套接紧定式钢管（JDG）",_xlfn.XLOOKUP(C25/$N$2,基础数据!$N$16:$N$21,基础数据!$K$16:$K$21,"建议桥架敷设",1,1),$R$2="聚氯乙烯硬质电线管（PC）",_xlfn.XLOOKUP(C25/$N$2,基础数据!$N$22:$N$27,基础数据!$K$22:$K$27,"建议桥架敷设",1,1),$R$2="聚氯乙烯半硬质电线管（FPC）",_xlfn.XLOOKUP(C25/$N$2,基础数据!$N$28:$N$33,基础数据!$K$28:$K$33,"建议桥架敷设",1,1),$R$2="聚氯乙烯（PVC-U）",_xlfn.XLOOKUP(C25/$N$2,基础数据!$N$37:$N$46,基础数据!$K$37:$K$46,"建议桥架敷设",1,1),$R$2="聚乙烯（PE）",_xlfn.XLOOKUP(C25/$N$2,基础数据!$N$51:$N$62,基础数据!$K$51:$K$62,"建议桥架敷设",1,1),$R$2="双壁波纹管",_xlfn.XLOOKUP(C25/$N$2,基础数据!$N$67:$N$72,基础数据!$K$67:$K$72,"建议桥架敷设",1,1),$R$2="套接扣压式薄壁钢导管（KBG）",_xlfn.XLOOKUP(C25/$N$2,基础数据!$N$106:$N$110,基础数据!$K$106:$K$110,"建议桥架敷设",1,1)),$R$2="低压流体输送用焊接钢管（SC）",_xlfn.XLOOKUP(D25*E25/$N$3,基础数据!$O$4:$O$15,基础数据!$K$4:$K$15,"建议桥架敷设",1,1),$R$2="套接紧定式钢管（JDG）",_xlfn.XLOOKUP(D25*E25/$N$3,基础数据!$O$16:$O$21,基础数据!$K$16:$K$21,"建议桥架敷设",1,1),$R$2="聚氯乙烯硬质电线管（PC）",_xlfn.XLOOKUP(D25*E25/$N$3,基础数据!$O$22:$O$27,基础数据!$K$22:$K$27,"建议桥架敷设",1,1),$R$2="聚氯乙烯半硬质电线管（FPC）",_xlfn.XLOOKUP(D25*E25/$N$3,基础数据!$O$28:$O$33,基础数据!$K$28:$K$33,"建议桥架敷设",1,1),$R$2="聚氯乙烯（PVC-U）",_xlfn.XLOOKUP(D25*E25/$N$3,基础数据!$O$37:$O$46,基础数据!$K$37:$K$46,"建议桥架敷设",1,1),$R$2="聚乙烯（PE）",_xlfn.XLOOKUP(D25*E25/$N$3,基础数据!$O$51:$O$62,基础数据!$K$51:$K$62,"建议桥架敷设",1,1),$R$2="双壁波纹管",_xlfn.XLOOKUP(D25*E25/$N$3,基础数据!$O$67:$O$72,基础数据!$K$67:$K$72,"建议桥架敷设",1,1),$R$2="套接扣压式薄壁钢导管（KBG）",_xlfn.XLOOKUP(D25*E25/$N$3,基础数据!$O$106:$O$110,基础数据!$K$106:$K$110,"建议桥架敷设",1,1))</f>
        <v>-</v>
      </c>
      <c r="G25" s="49" t="str">
        <f>天诚!B75</f>
        <v>HBYV-1*2*0.5</v>
      </c>
      <c r="H25" s="42">
        <v>2.77</v>
      </c>
      <c r="I25" s="50">
        <f>天诚!D75</f>
        <v>5.1799</v>
      </c>
      <c r="J25" s="51"/>
      <c r="K25" s="42" t="str">
        <f>_xlfn.IFS(J25=0,"-",$R$2="低压流体输送用焊接钢管（SC）",_xlfn.XLOOKUP(I25*J25/$N$3,基础数据!$O$4:$O$15,基础数据!$K$4:$K$15,"建议桥架敷设",1,1),$R$2="套接紧定式钢管（JDG）",_xlfn.XLOOKUP(I25*J25/$N$3,基础数据!$O$16:$O$21,基础数据!$K$16:$K$21,"建议桥架敷设",1,1),$R$2="聚氯乙烯硬质电线管（PC）",_xlfn.XLOOKUP(I25*J25/$N$3,基础数据!$O$22:$O$27,基础数据!$K$22:$K$27,"建议桥架敷设",1,1),$R$2="聚氯乙烯半硬质电线管（FPC）",_xlfn.XLOOKUP(I25*J25/$N$3,基础数据!$O$28:$O$33,基础数据!$K$28:$K$33,"建议桥架敷设",1,1),$R$2="聚氯乙烯（PVC-U）",_xlfn.XLOOKUP(I25*J25/$N$3,基础数据!$O$37:$O$46,基础数据!$K$37:$K$46,"建议桥架敷设",1,1),$R$2="聚乙烯（PE）",_xlfn.XLOOKUP(I25*J25/$N$3,基础数据!$O$51:$O$62,基础数据!$K$51:$K$62,"建议桥架敷设",1,1),$R$2="双壁波纹管",_xlfn.XLOOKUP(I25*J25/$N$3,基础数据!$O$67:$O$72,基础数据!$K$67:$K$72,"建议桥架敷设",1,1),$R$2="套接扣压式薄壁钢导管（KBG）",_xlfn.XLOOKUP(I25*J25/$N$3,基础数据!$O$106:$O$110,基础数据!$K$106:$K$110,"建议桥架敷设",1,1))</f>
        <v>-</v>
      </c>
      <c r="L25" s="49" t="str">
        <f>飞鹤!A56</f>
        <v>RVV-8*0.75</v>
      </c>
      <c r="M25" s="50">
        <f>飞鹤!B56</f>
        <v>10.6</v>
      </c>
      <c r="N25" s="50">
        <f t="shared" ref="N25:N29" si="9">(M25/2)^2*PI()</f>
        <v>88.2473376393373</v>
      </c>
      <c r="O25" s="51"/>
      <c r="P25" s="42" t="str">
        <f>_xlfn.IFS(O25=0,"-",$R$2="低压流体输送用焊接钢管（SC）",_xlfn.XLOOKUP(N25*O25/$N$3,基础数据!$O$4:$O$15,基础数据!$K$4:$K$15,"建议桥架敷设",1,1),$R$2="套接紧定式钢管（JDG）",_xlfn.XLOOKUP(N25*O25/$N$3,基础数据!$O$16:$O$21,基础数据!$K$16:$K$21,"建议桥架敷设",1,1),$R$2="聚氯乙烯硬质电线管（PC）",_xlfn.XLOOKUP(N25*O25/$N$3,基础数据!$O$22:$O$27,基础数据!$K$22:$K$27,"建议桥架敷设",1,1),$R$2="聚氯乙烯半硬质电线管（FPC）",_xlfn.XLOOKUP(N25*O25/$N$3,基础数据!$O$28:$O$33,基础数据!$K$28:$K$33,"建议桥架敷设",1,1),$R$2="聚氯乙烯（PVC-U）",_xlfn.XLOOKUP(N25*O25/$N$3,基础数据!$O$37:$O$46,基础数据!$K$37:$K$46,"建议桥架敷设",1,1),$R$2="聚乙烯（PE）",_xlfn.XLOOKUP(N25*O25/$N$3,基础数据!$O$51:$O$62,基础数据!$K$51:$K$62,"建议桥架敷设",1,1),$R$2="双壁波纹管",_xlfn.XLOOKUP(N25*O25/$N$3,基础数据!$O$67:$O$72,基础数据!$K$67:$K$72,"建议桥架敷设",1,1),$R$2="套接扣压式薄壁钢导管（KBG）",_xlfn.XLOOKUP(N25*O25/$N$3,基础数据!$O$106:$O$110,基础数据!$K$106:$K$110,"建议桥架敷设",1,1))</f>
        <v>-</v>
      </c>
      <c r="Q25" s="49" t="str">
        <f>飞鹤!A131</f>
        <v>RVVP-8*0.75</v>
      </c>
      <c r="R25" s="50">
        <f>飞鹤!B131</f>
        <v>11.8</v>
      </c>
      <c r="S25" s="50">
        <f t="shared" si="2"/>
        <v>109.358840271461</v>
      </c>
      <c r="T25" s="51"/>
      <c r="U25" s="42" t="str">
        <f>_xlfn.IFS(T25=0,"-",$R$2="低压流体输送用焊接钢管（SC）",_xlfn.XLOOKUP(S25*T25/$N$3,基础数据!$O$4:$O$15,基础数据!$K$4:$K$15,"建议桥架敷设",1,1),$R$2="套接紧定式钢管（JDG）",_xlfn.XLOOKUP(S25*T25/$N$3,基础数据!$O$16:$O$21,基础数据!$K$16:$K$21,"建议桥架敷设",1,1),$R$2="聚氯乙烯硬质电线管（PC）",_xlfn.XLOOKUP(S25*T25/$N$3,基础数据!$O$22:$O$27,基础数据!$K$22:$K$27,"建议桥架敷设",1,1),$R$2="聚氯乙烯半硬质电线管（FPC）",_xlfn.XLOOKUP(S25*T25/$N$3,基础数据!$O$28:$O$33,基础数据!$K$28:$K$33,"建议桥架敷设",1,1),$R$2="聚氯乙烯（PVC-U）",_xlfn.XLOOKUP(S25*T25/$N$3,基础数据!$O$37:$O$46,基础数据!$K$37:$K$46,"建议桥架敷设",1,1),$R$2="聚乙烯（PE）",_xlfn.XLOOKUP(S25*T25/$N$3,基础数据!$O$51:$O$62,基础数据!$K$51:$K$62,"建议桥架敷设",1,1),$R$2="双壁波纹管",_xlfn.XLOOKUP(S25*T25/$N$3,基础数据!$O$67:$O$72,基础数据!$K$67:$K$72,"建议桥架敷设",1,1),$R$2="套接扣压式薄壁钢导管（KBG）",_xlfn.XLOOKUP(S25*T25/$N$3,基础数据!$O$106:$O$110,基础数据!$K$106:$K$110,"建议桥架敷设",1,1))</f>
        <v>-</v>
      </c>
      <c r="V25" s="41" t="s">
        <v>25</v>
      </c>
      <c r="W25" s="48" t="s">
        <v>17</v>
      </c>
      <c r="X25" s="48" t="s">
        <v>18</v>
      </c>
      <c r="Y25" s="41" t="s">
        <v>19</v>
      </c>
      <c r="Z25" s="71" t="s">
        <v>12</v>
      </c>
      <c r="AA25" s="72"/>
    </row>
    <row r="26" customHeight="1" spans="2:26">
      <c r="B26" s="52" t="str">
        <f>长飞!A18</f>
        <v>74~96芯室外光缆</v>
      </c>
      <c r="C26" s="50">
        <f>长飞!B18</f>
        <v>11</v>
      </c>
      <c r="D26" s="50">
        <f t="shared" si="8"/>
        <v>95.0331777710912</v>
      </c>
      <c r="E26" s="51"/>
      <c r="F26" s="42" t="str">
        <f>_xlfn.IFS(E26=0,"-",E26=1,_xlfn.IFS($R$2="低压流体输送用焊接钢管（SC）",_xlfn.XLOOKUP(C26/$N$2,基础数据!$N$4:$N$15,基础数据!$K$4:$K$15,"建议桥架敷设",1,1),$R$2="套接紧定式钢管（JDG）",_xlfn.XLOOKUP(C26/$N$2,基础数据!$N$16:$N$21,基础数据!$K$16:$K$21,"建议桥架敷设",1,1),$R$2="聚氯乙烯硬质电线管（PC）",_xlfn.XLOOKUP(C26/$N$2,基础数据!$N$22:$N$27,基础数据!$K$22:$K$27,"建议桥架敷设",1,1),$R$2="聚氯乙烯半硬质电线管（FPC）",_xlfn.XLOOKUP(C26/$N$2,基础数据!$N$28:$N$33,基础数据!$K$28:$K$33,"建议桥架敷设",1,1),$R$2="聚氯乙烯（PVC-U）",_xlfn.XLOOKUP(C26/$N$2,基础数据!$N$37:$N$46,基础数据!$K$37:$K$46,"建议桥架敷设",1,1),$R$2="聚乙烯（PE）",_xlfn.XLOOKUP(C26/$N$2,基础数据!$N$51:$N$62,基础数据!$K$51:$K$62,"建议桥架敷设",1,1),$R$2="双壁波纹管",_xlfn.XLOOKUP(C26/$N$2,基础数据!$N$67:$N$72,基础数据!$K$67:$K$72,"建议桥架敷设",1,1),$R$2="套接扣压式薄壁钢导管（KBG）",_xlfn.XLOOKUP(C26/$N$2,基础数据!$N$106:$N$110,基础数据!$K$106:$K$110,"建议桥架敷设",1,1)),$R$2="低压流体输送用焊接钢管（SC）",_xlfn.XLOOKUP(D26*E26/$N$3,基础数据!$O$4:$O$15,基础数据!$K$4:$K$15,"建议桥架敷设",1,1),$R$2="套接紧定式钢管（JDG）",_xlfn.XLOOKUP(D26*E26/$N$3,基础数据!$O$16:$O$21,基础数据!$K$16:$K$21,"建议桥架敷设",1,1),$R$2="聚氯乙烯硬质电线管（PC）",_xlfn.XLOOKUP(D26*E26/$N$3,基础数据!$O$22:$O$27,基础数据!$K$22:$K$27,"建议桥架敷设",1,1),$R$2="聚氯乙烯半硬质电线管（FPC）",_xlfn.XLOOKUP(D26*E26/$N$3,基础数据!$O$28:$O$33,基础数据!$K$28:$K$33,"建议桥架敷设",1,1),$R$2="聚氯乙烯（PVC-U）",_xlfn.XLOOKUP(D26*E26/$N$3,基础数据!$O$37:$O$46,基础数据!$K$37:$K$46,"建议桥架敷设",1,1),$R$2="聚乙烯（PE）",_xlfn.XLOOKUP(D26*E26/$N$3,基础数据!$O$51:$O$62,基础数据!$K$51:$K$62,"建议桥架敷设",1,1),$R$2="双壁波纹管",_xlfn.XLOOKUP(D26*E26/$N$3,基础数据!$O$67:$O$72,基础数据!$K$67:$K$72,"建议桥架敷设",1,1),$R$2="套接扣压式薄壁钢导管（KBG）",_xlfn.XLOOKUP(D26*E26/$N$3,基础数据!$O$106:$O$110,基础数据!$K$106:$K$110,"建议桥架敷设",1,1))</f>
        <v>-</v>
      </c>
      <c r="G26" s="49" t="str">
        <f>天诚!B76</f>
        <v>HBYV-2*2*0.4</v>
      </c>
      <c r="H26" s="42">
        <v>4.2</v>
      </c>
      <c r="I26" s="50">
        <f>天诚!D76</f>
        <v>12.81</v>
      </c>
      <c r="J26" s="51"/>
      <c r="K26" s="42" t="str">
        <f>_xlfn.IFS(J26=0,"-",$R$2="低压流体输送用焊接钢管（SC）",_xlfn.XLOOKUP(I26*J26/$N$3,基础数据!$O$4:$O$15,基础数据!$K$4:$K$15,"建议桥架敷设",1,1),$R$2="套接紧定式钢管（JDG）",_xlfn.XLOOKUP(I26*J26/$N$3,基础数据!$O$16:$O$21,基础数据!$K$16:$K$21,"建议桥架敷设",1,1),$R$2="聚氯乙烯硬质电线管（PC）",_xlfn.XLOOKUP(I26*J26/$N$3,基础数据!$O$22:$O$27,基础数据!$K$22:$K$27,"建议桥架敷设",1,1),$R$2="聚氯乙烯半硬质电线管（FPC）",_xlfn.XLOOKUP(I26*J26/$N$3,基础数据!$O$28:$O$33,基础数据!$K$28:$K$33,"建议桥架敷设",1,1),$R$2="聚氯乙烯（PVC-U）",_xlfn.XLOOKUP(I26*J26/$N$3,基础数据!$O$37:$O$46,基础数据!$K$37:$K$46,"建议桥架敷设",1,1),$R$2="聚乙烯（PE）",_xlfn.XLOOKUP(I26*J26/$N$3,基础数据!$O$51:$O$62,基础数据!$K$51:$K$62,"建议桥架敷设",1,1),$R$2="双壁波纹管",_xlfn.XLOOKUP(I26*J26/$N$3,基础数据!$O$67:$O$72,基础数据!$K$67:$K$72,"建议桥架敷设",1,1),$R$2="套接扣压式薄壁钢导管（KBG）",_xlfn.XLOOKUP(I26*J26/$N$3,基础数据!$O$106:$O$110,基础数据!$K$106:$K$110,"建议桥架敷设",1,1))</f>
        <v>-</v>
      </c>
      <c r="L26" s="49" t="str">
        <f>飞鹤!A57</f>
        <v>RVV-8*1.0</v>
      </c>
      <c r="M26" s="50">
        <f>飞鹤!B57</f>
        <v>13.2</v>
      </c>
      <c r="N26" s="50">
        <f t="shared" si="9"/>
        <v>136.847775990371</v>
      </c>
      <c r="O26" s="51"/>
      <c r="P26" s="42" t="str">
        <f>_xlfn.IFS(O26=0,"-",$R$2="低压流体输送用焊接钢管（SC）",_xlfn.XLOOKUP(N26*O26/$N$3,基础数据!$O$4:$O$15,基础数据!$K$4:$K$15,"建议桥架敷设",1,1),$R$2="套接紧定式钢管（JDG）",_xlfn.XLOOKUP(N26*O26/$N$3,基础数据!$O$16:$O$21,基础数据!$K$16:$K$21,"建议桥架敷设",1,1),$R$2="聚氯乙烯硬质电线管（PC）",_xlfn.XLOOKUP(N26*O26/$N$3,基础数据!$O$22:$O$27,基础数据!$K$22:$K$27,"建议桥架敷设",1,1),$R$2="聚氯乙烯半硬质电线管（FPC）",_xlfn.XLOOKUP(N26*O26/$N$3,基础数据!$O$28:$O$33,基础数据!$K$28:$K$33,"建议桥架敷设",1,1),$R$2="聚氯乙烯（PVC-U）",_xlfn.XLOOKUP(N26*O26/$N$3,基础数据!$O$37:$O$46,基础数据!$K$37:$K$46,"建议桥架敷设",1,1),$R$2="聚乙烯（PE）",_xlfn.XLOOKUP(N26*O26/$N$3,基础数据!$O$51:$O$62,基础数据!$K$51:$K$62,"建议桥架敷设",1,1),$R$2="双壁波纹管",_xlfn.XLOOKUP(N26*O26/$N$3,基础数据!$O$67:$O$72,基础数据!$K$67:$K$72,"建议桥架敷设",1,1),$R$2="套接扣压式薄壁钢导管（KBG）",_xlfn.XLOOKUP(N26*O26/$N$3,基础数据!$O$106:$O$110,基础数据!$K$106:$K$110,"建议桥架敷设",1,1))</f>
        <v>-</v>
      </c>
      <c r="Q26" s="49" t="str">
        <f>飞鹤!A132</f>
        <v>RVVP-8*1.0</v>
      </c>
      <c r="R26" s="50">
        <f>飞鹤!B132</f>
        <v>13.7</v>
      </c>
      <c r="S26" s="50">
        <f t="shared" si="2"/>
        <v>147.411381288067</v>
      </c>
      <c r="T26" s="51"/>
      <c r="U26" s="42" t="str">
        <f>_xlfn.IFS(T26=0,"-",$R$2="低压流体输送用焊接钢管（SC）",_xlfn.XLOOKUP(S26*T26/$N$3,基础数据!$O$4:$O$15,基础数据!$K$4:$K$15,"建议桥架敷设",1,1),$R$2="套接紧定式钢管（JDG）",_xlfn.XLOOKUP(S26*T26/$N$3,基础数据!$O$16:$O$21,基础数据!$K$16:$K$21,"建议桥架敷设",1,1),$R$2="聚氯乙烯硬质电线管（PC）",_xlfn.XLOOKUP(S26*T26/$N$3,基础数据!$O$22:$O$27,基础数据!$K$22:$K$27,"建议桥架敷设",1,1),$R$2="聚氯乙烯半硬质电线管（FPC）",_xlfn.XLOOKUP(S26*T26/$N$3,基础数据!$O$28:$O$33,基础数据!$K$28:$K$33,"建议桥架敷设",1,1),$R$2="聚氯乙烯（PVC-U）",_xlfn.XLOOKUP(S26*T26/$N$3,基础数据!$O$37:$O$46,基础数据!$K$37:$K$46,"建议桥架敷设",1,1),$R$2="聚乙烯（PE）",_xlfn.XLOOKUP(S26*T26/$N$3,基础数据!$O$51:$O$62,基础数据!$K$51:$K$62,"建议桥架敷设",1,1),$R$2="双壁波纹管",_xlfn.XLOOKUP(S26*T26/$N$3,基础数据!$O$67:$O$72,基础数据!$K$67:$K$72,"建议桥架敷设",1,1),$R$2="套接扣压式薄壁钢导管（KBG）",_xlfn.XLOOKUP(S26*T26/$N$3,基础数据!$O$106:$O$110,基础数据!$K$106:$K$110,"建议桥架敷设",1,1))</f>
        <v>-</v>
      </c>
      <c r="V26" s="49" t="str">
        <f>基础数据!A3</f>
        <v>SYV-75-5</v>
      </c>
      <c r="W26" s="42">
        <f>基础数据!B3</f>
        <v>7.5</v>
      </c>
      <c r="X26" s="50">
        <f t="shared" ref="X26:X33" si="10">(W26/2)^2*PI()</f>
        <v>44.1786466911065</v>
      </c>
      <c r="Y26" s="51"/>
      <c r="Z26" s="73" t="str">
        <f>_xlfn.IFS(Y26=0,"-",$R$2="低压流体输送用焊接钢管（SC）",_xlfn.XLOOKUP(X26*Y26/$N$3,基础数据!$O$4:$O$15,基础数据!$K$4:$K$15,"建议桥架敷设",1,1),$R$2="套接紧定式钢管（JDG）",_xlfn.XLOOKUP(X26*Y26/$N$3,基础数据!$O$16:$O$21,基础数据!$K$16:$K$21,"建议桥架敷设",1,1),$R$2="聚氯乙烯硬质电线管（PC）",_xlfn.XLOOKUP(X26*Y26/$N$3,基础数据!$O$22:$O$27,基础数据!$K$22:$K$27,"建议桥架敷设",1,1),$R$2="聚氯乙烯半硬质电线管（FPC）",_xlfn.XLOOKUP(X26*Y26/$N$3,基础数据!$O$28:$O$33,基础数据!$K$28:$K$33,"建议桥架敷设",1,1),$R$2="聚氯乙烯（PVC-U）",_xlfn.XLOOKUP(X26*Y26/$N$3,基础数据!$O$37:$O$46,基础数据!$K$37:$K$46,"建议桥架敷设",1,1),$R$2="聚乙烯（PE）",_xlfn.XLOOKUP(X26*Y26/$N$3,基础数据!$O$51:$O$62,基础数据!$K$51:$K$62,"建议桥架敷设",1,1),$R$2="双壁波纹管",_xlfn.XLOOKUP(X26*Y26/$N$3,基础数据!$O$67:$O$72,基础数据!$K$67:$K$72,"建议桥架敷设",1,1),$R$2="套接扣压式薄壁钢导管（KBG）",_xlfn.XLOOKUP(X26*Y26/$N$3,基础数据!$O$106:$O$110,基础数据!$K$106:$K$110,"建议桥架敷设",1,1))</f>
        <v>-</v>
      </c>
    </row>
    <row r="27" customHeight="1" spans="2:26">
      <c r="B27" s="52" t="str">
        <f>长飞!A19</f>
        <v>98~120芯室外光缆</v>
      </c>
      <c r="C27" s="50">
        <f>长飞!B19</f>
        <v>12</v>
      </c>
      <c r="D27" s="50">
        <f t="shared" si="8"/>
        <v>113.097335529233</v>
      </c>
      <c r="E27" s="51"/>
      <c r="F27" s="42" t="str">
        <f>_xlfn.IFS(E27=0,"-",E27=1,_xlfn.IFS($R$2="低压流体输送用焊接钢管（SC）",_xlfn.XLOOKUP(C27/$N$2,基础数据!$N$4:$N$15,基础数据!$K$4:$K$15,"建议桥架敷设",1,1),$R$2="套接紧定式钢管（JDG）",_xlfn.XLOOKUP(C27/$N$2,基础数据!$N$16:$N$21,基础数据!$K$16:$K$21,"建议桥架敷设",1,1),$R$2="聚氯乙烯硬质电线管（PC）",_xlfn.XLOOKUP(C27/$N$2,基础数据!$N$22:$N$27,基础数据!$K$22:$K$27,"建议桥架敷设",1,1),$R$2="聚氯乙烯半硬质电线管（FPC）",_xlfn.XLOOKUP(C27/$N$2,基础数据!$N$28:$N$33,基础数据!$K$28:$K$33,"建议桥架敷设",1,1),$R$2="聚氯乙烯（PVC-U）",_xlfn.XLOOKUP(C27/$N$2,基础数据!$N$37:$N$46,基础数据!$K$37:$K$46,"建议桥架敷设",1,1),$R$2="聚乙烯（PE）",_xlfn.XLOOKUP(C27/$N$2,基础数据!$N$51:$N$62,基础数据!$K$51:$K$62,"建议桥架敷设",1,1),$R$2="双壁波纹管",_xlfn.XLOOKUP(C27/$N$2,基础数据!$N$67:$N$72,基础数据!$K$67:$K$72,"建议桥架敷设",1,1),$R$2="套接扣压式薄壁钢导管（KBG）",_xlfn.XLOOKUP(C27/$N$2,基础数据!$N$106:$N$110,基础数据!$K$106:$K$110,"建议桥架敷设",1,1)),$R$2="低压流体输送用焊接钢管（SC）",_xlfn.XLOOKUP(D27*E27/$N$3,基础数据!$O$4:$O$15,基础数据!$K$4:$K$15,"建议桥架敷设",1,1),$R$2="套接紧定式钢管（JDG）",_xlfn.XLOOKUP(D27*E27/$N$3,基础数据!$O$16:$O$21,基础数据!$K$16:$K$21,"建议桥架敷设",1,1),$R$2="聚氯乙烯硬质电线管（PC）",_xlfn.XLOOKUP(D27*E27/$N$3,基础数据!$O$22:$O$27,基础数据!$K$22:$K$27,"建议桥架敷设",1,1),$R$2="聚氯乙烯半硬质电线管（FPC）",_xlfn.XLOOKUP(D27*E27/$N$3,基础数据!$O$28:$O$33,基础数据!$K$28:$K$33,"建议桥架敷设",1,1),$R$2="聚氯乙烯（PVC-U）",_xlfn.XLOOKUP(D27*E27/$N$3,基础数据!$O$37:$O$46,基础数据!$K$37:$K$46,"建议桥架敷设",1,1),$R$2="聚乙烯（PE）",_xlfn.XLOOKUP(D27*E27/$N$3,基础数据!$O$51:$O$62,基础数据!$K$51:$K$62,"建议桥架敷设",1,1),$R$2="双壁波纹管",_xlfn.XLOOKUP(D27*E27/$N$3,基础数据!$O$67:$O$72,基础数据!$K$67:$K$72,"建议桥架敷设",1,1),$R$2="套接扣压式薄壁钢导管（KBG）",_xlfn.XLOOKUP(D27*E27/$N$3,基础数据!$O$106:$O$110,基础数据!$K$106:$K$110,"建议桥架敷设",1,1))</f>
        <v>-</v>
      </c>
      <c r="G27" s="49" t="str">
        <f>天诚!B77</f>
        <v>HBYV-2*2*0.5</v>
      </c>
      <c r="H27" s="42">
        <v>4.7</v>
      </c>
      <c r="I27" s="50">
        <f>天诚!D77</f>
        <v>14.335</v>
      </c>
      <c r="J27" s="51"/>
      <c r="K27" s="42" t="str">
        <f>_xlfn.IFS(J27=0,"-",$R$2="低压流体输送用焊接钢管（SC）",_xlfn.XLOOKUP(I27*J27/$N$3,基础数据!$O$4:$O$15,基础数据!$K$4:$K$15,"建议桥架敷设",1,1),$R$2="套接紧定式钢管（JDG）",_xlfn.XLOOKUP(I27*J27/$N$3,基础数据!$O$16:$O$21,基础数据!$K$16:$K$21,"建议桥架敷设",1,1),$R$2="聚氯乙烯硬质电线管（PC）",_xlfn.XLOOKUP(I27*J27/$N$3,基础数据!$O$22:$O$27,基础数据!$K$22:$K$27,"建议桥架敷设",1,1),$R$2="聚氯乙烯半硬质电线管（FPC）",_xlfn.XLOOKUP(I27*J27/$N$3,基础数据!$O$28:$O$33,基础数据!$K$28:$K$33,"建议桥架敷设",1,1),$R$2="聚氯乙烯（PVC-U）",_xlfn.XLOOKUP(I27*J27/$N$3,基础数据!$O$37:$O$46,基础数据!$K$37:$K$46,"建议桥架敷设",1,1),$R$2="聚乙烯（PE）",_xlfn.XLOOKUP(I27*J27/$N$3,基础数据!$O$51:$O$62,基础数据!$K$51:$K$62,"建议桥架敷设",1,1),$R$2="双壁波纹管",_xlfn.XLOOKUP(I27*J27/$N$3,基础数据!$O$67:$O$72,基础数据!$K$67:$K$72,"建议桥架敷设",1,1),$R$2="套接扣压式薄壁钢导管（KBG）",_xlfn.XLOOKUP(I27*J27/$N$3,基础数据!$O$106:$O$110,基础数据!$K$106:$K$110,"建议桥架敷设",1,1))</f>
        <v>-</v>
      </c>
      <c r="L27" s="49" t="str">
        <f>飞鹤!A58</f>
        <v>RVV-8*1.5</v>
      </c>
      <c r="M27" s="50">
        <f>飞鹤!B58</f>
        <v>14.2</v>
      </c>
      <c r="N27" s="50">
        <f t="shared" si="9"/>
        <v>158.367685667461</v>
      </c>
      <c r="O27" s="51"/>
      <c r="P27" s="42" t="str">
        <f>_xlfn.IFS(O27=0,"-",$R$2="低压流体输送用焊接钢管（SC）",_xlfn.XLOOKUP(N27*O27/$N$3,基础数据!$O$4:$O$15,基础数据!$K$4:$K$15,"建议桥架敷设",1,1),$R$2="套接紧定式钢管（JDG）",_xlfn.XLOOKUP(N27*O27/$N$3,基础数据!$O$16:$O$21,基础数据!$K$16:$K$21,"建议桥架敷设",1,1),$R$2="聚氯乙烯硬质电线管（PC）",_xlfn.XLOOKUP(N27*O27/$N$3,基础数据!$O$22:$O$27,基础数据!$K$22:$K$27,"建议桥架敷设",1,1),$R$2="聚氯乙烯半硬质电线管（FPC）",_xlfn.XLOOKUP(N27*O27/$N$3,基础数据!$O$28:$O$33,基础数据!$K$28:$K$33,"建议桥架敷设",1,1),$R$2="聚氯乙烯（PVC-U）",_xlfn.XLOOKUP(N27*O27/$N$3,基础数据!$O$37:$O$46,基础数据!$K$37:$K$46,"建议桥架敷设",1,1),$R$2="聚乙烯（PE）",_xlfn.XLOOKUP(N27*O27/$N$3,基础数据!$O$51:$O$62,基础数据!$K$51:$K$62,"建议桥架敷设",1,1),$R$2="双壁波纹管",_xlfn.XLOOKUP(N27*O27/$N$3,基础数据!$O$67:$O$72,基础数据!$K$67:$K$72,"建议桥架敷设",1,1),$R$2="套接扣压式薄壁钢导管（KBG）",_xlfn.XLOOKUP(N27*O27/$N$3,基础数据!$O$106:$O$110,基础数据!$K$106:$K$110,"建议桥架敷设",1,1))</f>
        <v>-</v>
      </c>
      <c r="Q27" s="49" t="str">
        <f>飞鹤!A133</f>
        <v>RVVP-8*1.5</v>
      </c>
      <c r="R27" s="50">
        <f>飞鹤!B133</f>
        <v>15</v>
      </c>
      <c r="S27" s="50">
        <f t="shared" si="2"/>
        <v>176.714586764426</v>
      </c>
      <c r="T27" s="51"/>
      <c r="U27" s="42" t="str">
        <f>_xlfn.IFS(T27=0,"-",$R$2="低压流体输送用焊接钢管（SC）",_xlfn.XLOOKUP(S27*T27/$N$3,基础数据!$O$4:$O$15,基础数据!$K$4:$K$15,"建议桥架敷设",1,1),$R$2="套接紧定式钢管（JDG）",_xlfn.XLOOKUP(S27*T27/$N$3,基础数据!$O$16:$O$21,基础数据!$K$16:$K$21,"建议桥架敷设",1,1),$R$2="聚氯乙烯硬质电线管（PC）",_xlfn.XLOOKUP(S27*T27/$N$3,基础数据!$O$22:$O$27,基础数据!$K$22:$K$27,"建议桥架敷设",1,1),$R$2="聚氯乙烯半硬质电线管（FPC）",_xlfn.XLOOKUP(S27*T27/$N$3,基础数据!$O$28:$O$33,基础数据!$K$28:$K$33,"建议桥架敷设",1,1),$R$2="聚氯乙烯（PVC-U）",_xlfn.XLOOKUP(S27*T27/$N$3,基础数据!$O$37:$O$46,基础数据!$K$37:$K$46,"建议桥架敷设",1,1),$R$2="聚乙烯（PE）",_xlfn.XLOOKUP(S27*T27/$N$3,基础数据!$O$51:$O$62,基础数据!$K$51:$K$62,"建议桥架敷设",1,1),$R$2="双壁波纹管",_xlfn.XLOOKUP(S27*T27/$N$3,基础数据!$O$67:$O$72,基础数据!$K$67:$K$72,"建议桥架敷设",1,1),$R$2="套接扣压式薄壁钢导管（KBG）",_xlfn.XLOOKUP(S27*T27/$N$3,基础数据!$O$106:$O$110,基础数据!$K$106:$K$110,"建议桥架敷设",1,1))</f>
        <v>-</v>
      </c>
      <c r="V27" s="49" t="str">
        <f>基础数据!A4</f>
        <v>SYV-75-7</v>
      </c>
      <c r="W27" s="42">
        <f>基础数据!B4</f>
        <v>11.6</v>
      </c>
      <c r="X27" s="50">
        <f t="shared" si="10"/>
        <v>105.683176866761</v>
      </c>
      <c r="Y27" s="51"/>
      <c r="Z27" s="73" t="str">
        <f>_xlfn.IFS(Y27=0,"-",$R$2="低压流体输送用焊接钢管（SC）",_xlfn.XLOOKUP(X27*Y27/$N$3,基础数据!$O$4:$O$15,基础数据!$K$4:$K$15,"建议桥架敷设",1,1),$R$2="套接紧定式钢管（JDG）",_xlfn.XLOOKUP(X27*Y27/$N$3,基础数据!$O$16:$O$21,基础数据!$K$16:$K$21,"建议桥架敷设",1,1),$R$2="聚氯乙烯硬质电线管（PC）",_xlfn.XLOOKUP(X27*Y27/$N$3,基础数据!$O$22:$O$27,基础数据!$K$22:$K$27,"建议桥架敷设",1,1),$R$2="聚氯乙烯半硬质电线管（FPC）",_xlfn.XLOOKUP(X27*Y27/$N$3,基础数据!$O$28:$O$33,基础数据!$K$28:$K$33,"建议桥架敷设",1,1),$R$2="聚氯乙烯（PVC-U）",_xlfn.XLOOKUP(X27*Y27/$N$3,基础数据!$O$37:$O$46,基础数据!$K$37:$K$46,"建议桥架敷设",1,1),$R$2="聚乙烯（PE）",_xlfn.XLOOKUP(X27*Y27/$N$3,基础数据!$O$51:$O$62,基础数据!$K$51:$K$62,"建议桥架敷设",1,1),$R$2="双壁波纹管",_xlfn.XLOOKUP(X27*Y27/$N$3,基础数据!$O$67:$O$72,基础数据!$K$67:$K$72,"建议桥架敷设",1,1),$R$2="套接扣压式薄壁钢导管（KBG）",_xlfn.XLOOKUP(X27*Y27/$N$3,基础数据!$O$106:$O$110,基础数据!$K$106:$K$110,"建议桥架敷设",1,1))</f>
        <v>-</v>
      </c>
    </row>
    <row r="28" customHeight="1" spans="2:26">
      <c r="B28" s="52" t="str">
        <f>长飞!A20</f>
        <v>122~144芯室外光缆</v>
      </c>
      <c r="C28" s="50">
        <f>长飞!B20</f>
        <v>13.2</v>
      </c>
      <c r="D28" s="50">
        <f t="shared" si="8"/>
        <v>136.847775990371</v>
      </c>
      <c r="E28" s="51"/>
      <c r="F28" s="42" t="str">
        <f>_xlfn.IFS(E28=0,"-",E28=1,_xlfn.IFS($R$2="低压流体输送用焊接钢管（SC）",_xlfn.XLOOKUP(C28/$N$2,基础数据!$N$4:$N$15,基础数据!$K$4:$K$15,"建议桥架敷设",1,1),$R$2="套接紧定式钢管（JDG）",_xlfn.XLOOKUP(C28/$N$2,基础数据!$N$16:$N$21,基础数据!$K$16:$K$21,"建议桥架敷设",1,1),$R$2="聚氯乙烯硬质电线管（PC）",_xlfn.XLOOKUP(C28/$N$2,基础数据!$N$22:$N$27,基础数据!$K$22:$K$27,"建议桥架敷设",1,1),$R$2="聚氯乙烯半硬质电线管（FPC）",_xlfn.XLOOKUP(C28/$N$2,基础数据!$N$28:$N$33,基础数据!$K$28:$K$33,"建议桥架敷设",1,1),$R$2="聚氯乙烯（PVC-U）",_xlfn.XLOOKUP(C28/$N$2,基础数据!$N$37:$N$46,基础数据!$K$37:$K$46,"建议桥架敷设",1,1),$R$2="聚乙烯（PE）",_xlfn.XLOOKUP(C28/$N$2,基础数据!$N$51:$N$62,基础数据!$K$51:$K$62,"建议桥架敷设",1,1),$R$2="双壁波纹管",_xlfn.XLOOKUP(C28/$N$2,基础数据!$N$67:$N$72,基础数据!$K$67:$K$72,"建议桥架敷设",1,1),$R$2="套接扣压式薄壁钢导管（KBG）",_xlfn.XLOOKUP(C28/$N$2,基础数据!$N$106:$N$110,基础数据!$K$106:$K$110,"建议桥架敷设",1,1)),$R$2="低压流体输送用焊接钢管（SC）",_xlfn.XLOOKUP(D28*E28/$N$3,基础数据!$O$4:$O$15,基础数据!$K$4:$K$15,"建议桥架敷设",1,1),$R$2="套接紧定式钢管（JDG）",_xlfn.XLOOKUP(D28*E28/$N$3,基础数据!$O$16:$O$21,基础数据!$K$16:$K$21,"建议桥架敷设",1,1),$R$2="聚氯乙烯硬质电线管（PC）",_xlfn.XLOOKUP(D28*E28/$N$3,基础数据!$O$22:$O$27,基础数据!$K$22:$K$27,"建议桥架敷设",1,1),$R$2="聚氯乙烯半硬质电线管（FPC）",_xlfn.XLOOKUP(D28*E28/$N$3,基础数据!$O$28:$O$33,基础数据!$K$28:$K$33,"建议桥架敷设",1,1),$R$2="聚氯乙烯（PVC-U）",_xlfn.XLOOKUP(D28*E28/$N$3,基础数据!$O$37:$O$46,基础数据!$K$37:$K$46,"建议桥架敷设",1,1),$R$2="聚乙烯（PE）",_xlfn.XLOOKUP(D28*E28/$N$3,基础数据!$O$51:$O$62,基础数据!$K$51:$K$62,"建议桥架敷设",1,1),$R$2="双壁波纹管",_xlfn.XLOOKUP(D28*E28/$N$3,基础数据!$O$67:$O$72,基础数据!$K$67:$K$72,"建议桥架敷设",1,1),$R$2="套接扣压式薄壁钢导管（KBG）",_xlfn.XLOOKUP(D28*E28/$N$3,基础数据!$O$106:$O$110,基础数据!$K$106:$K$110,"建议桥架敷设",1,1))</f>
        <v>-</v>
      </c>
      <c r="G28" s="51"/>
      <c r="H28" s="55"/>
      <c r="I28" s="50">
        <f>天诚!D78</f>
        <v>0</v>
      </c>
      <c r="J28" s="51"/>
      <c r="K28" s="42" t="str">
        <f>_xlfn.IFS(J28=0,"-",$R$2="低压流体输送用焊接钢管（SC）",_xlfn.XLOOKUP(I28*J28/$N$3,基础数据!$O$4:$O$15,基础数据!$K$4:$K$15,"建议桥架敷设",1,1),$R$2="套接紧定式钢管（JDG）",_xlfn.XLOOKUP(I28*J28/$N$3,基础数据!$O$16:$O$21,基础数据!$K$16:$K$21,"建议桥架敷设",1,1),$R$2="聚氯乙烯硬质电线管（PC）",_xlfn.XLOOKUP(I28*J28/$N$3,基础数据!$O$22:$O$27,基础数据!$K$22:$K$27,"建议桥架敷设",1,1),$R$2="聚氯乙烯半硬质电线管（FPC）",_xlfn.XLOOKUP(I28*J28/$N$3,基础数据!$O$28:$O$33,基础数据!$K$28:$K$33,"建议桥架敷设",1,1),$R$2="聚氯乙烯（PVC-U）",_xlfn.XLOOKUP(I28*J28/$N$3,基础数据!$O$37:$O$46,基础数据!$K$37:$K$46,"建议桥架敷设",1,1),$R$2="聚乙烯（PE）",_xlfn.XLOOKUP(I28*J28/$N$3,基础数据!$O$51:$O$62,基础数据!$K$51:$K$62,"建议桥架敷设",1,1),$R$2="双壁波纹管",_xlfn.XLOOKUP(I28*J28/$N$3,基础数据!$O$67:$O$72,基础数据!$K$67:$K$72,"建议桥架敷设",1,1),$R$2="套接扣压式薄壁钢导管（KBG）",_xlfn.XLOOKUP(I28*J28/$N$3,基础数据!$O$106:$O$110,基础数据!$K$106:$K$110,"建议桥架敷设",1,1))</f>
        <v>-</v>
      </c>
      <c r="L28" s="49" t="str">
        <f>飞鹤!A59</f>
        <v>RVV-8*2.5</v>
      </c>
      <c r="M28" s="50">
        <f>飞鹤!B59</f>
        <v>17.7</v>
      </c>
      <c r="N28" s="50">
        <f t="shared" si="9"/>
        <v>246.057390610787</v>
      </c>
      <c r="O28" s="51"/>
      <c r="P28" s="42" t="str">
        <f>_xlfn.IFS(O28=0,"-",$R$2="低压流体输送用焊接钢管（SC）",_xlfn.XLOOKUP(N28*O28/$N$3,基础数据!$O$4:$O$15,基础数据!$K$4:$K$15,"建议桥架敷设",1,1),$R$2="套接紧定式钢管（JDG）",_xlfn.XLOOKUP(N28*O28/$N$3,基础数据!$O$16:$O$21,基础数据!$K$16:$K$21,"建议桥架敷设",1,1),$R$2="聚氯乙烯硬质电线管（PC）",_xlfn.XLOOKUP(N28*O28/$N$3,基础数据!$O$22:$O$27,基础数据!$K$22:$K$27,"建议桥架敷设",1,1),$R$2="聚氯乙烯半硬质电线管（FPC）",_xlfn.XLOOKUP(N28*O28/$N$3,基础数据!$O$28:$O$33,基础数据!$K$28:$K$33,"建议桥架敷设",1,1),$R$2="聚氯乙烯（PVC-U）",_xlfn.XLOOKUP(N28*O28/$N$3,基础数据!$O$37:$O$46,基础数据!$K$37:$K$46,"建议桥架敷设",1,1),$R$2="聚乙烯（PE）",_xlfn.XLOOKUP(N28*O28/$N$3,基础数据!$O$51:$O$62,基础数据!$K$51:$K$62,"建议桥架敷设",1,1),$R$2="双壁波纹管",_xlfn.XLOOKUP(N28*O28/$N$3,基础数据!$O$67:$O$72,基础数据!$K$67:$K$72,"建议桥架敷设",1,1),$R$2="套接扣压式薄壁钢导管（KBG）",_xlfn.XLOOKUP(N28*O28/$N$3,基础数据!$O$106:$O$110,基础数据!$K$106:$K$110,"建议桥架敷设",1,1))</f>
        <v>-</v>
      </c>
      <c r="Q28" s="49" t="str">
        <f>飞鹤!A134</f>
        <v>RVVP-8*2.5</v>
      </c>
      <c r="R28" s="50">
        <f>飞鹤!B134</f>
        <v>18</v>
      </c>
      <c r="S28" s="50">
        <f t="shared" si="2"/>
        <v>254.469004940773</v>
      </c>
      <c r="T28" s="51"/>
      <c r="U28" s="42" t="str">
        <f>_xlfn.IFS(T28=0,"-",$R$2="低压流体输送用焊接钢管（SC）",_xlfn.XLOOKUP(S28*T28/$N$3,基础数据!$O$4:$O$15,基础数据!$K$4:$K$15,"建议桥架敷设",1,1),$R$2="套接紧定式钢管（JDG）",_xlfn.XLOOKUP(S28*T28/$N$3,基础数据!$O$16:$O$21,基础数据!$K$16:$K$21,"建议桥架敷设",1,1),$R$2="聚氯乙烯硬质电线管（PC）",_xlfn.XLOOKUP(S28*T28/$N$3,基础数据!$O$22:$O$27,基础数据!$K$22:$K$27,"建议桥架敷设",1,1),$R$2="聚氯乙烯半硬质电线管（FPC）",_xlfn.XLOOKUP(S28*T28/$N$3,基础数据!$O$28:$O$33,基础数据!$K$28:$K$33,"建议桥架敷设",1,1),$R$2="聚氯乙烯（PVC-U）",_xlfn.XLOOKUP(S28*T28/$N$3,基础数据!$O$37:$O$46,基础数据!$K$37:$K$46,"建议桥架敷设",1,1),$R$2="聚乙烯（PE）",_xlfn.XLOOKUP(S28*T28/$N$3,基础数据!$O$51:$O$62,基础数据!$K$51:$K$62,"建议桥架敷设",1,1),$R$2="双壁波纹管",_xlfn.XLOOKUP(S28*T28/$N$3,基础数据!$O$67:$O$72,基础数据!$K$67:$K$72,"建议桥架敷设",1,1),$R$2="套接扣压式薄壁钢导管（KBG）",_xlfn.XLOOKUP(S28*T28/$N$3,基础数据!$O$106:$O$110,基础数据!$K$106:$K$110,"建议桥架敷设",1,1))</f>
        <v>-</v>
      </c>
      <c r="V28" s="49" t="str">
        <f>基础数据!A5</f>
        <v>SYV-75-9</v>
      </c>
      <c r="W28" s="42">
        <f>基础数据!B5</f>
        <v>12.6</v>
      </c>
      <c r="X28" s="50">
        <f t="shared" si="10"/>
        <v>124.689812420979</v>
      </c>
      <c r="Y28" s="51"/>
      <c r="Z28" s="73" t="str">
        <f>_xlfn.IFS(Y28=0,"-",$R$2="低压流体输送用焊接钢管（SC）",_xlfn.XLOOKUP(X28*Y28/$N$3,基础数据!$O$4:$O$15,基础数据!$K$4:$K$15,"建议桥架敷设",1,1),$R$2="套接紧定式钢管（JDG）",_xlfn.XLOOKUP(X28*Y28/$N$3,基础数据!$O$16:$O$21,基础数据!$K$16:$K$21,"建议桥架敷设",1,1),$R$2="聚氯乙烯硬质电线管（PC）",_xlfn.XLOOKUP(X28*Y28/$N$3,基础数据!$O$22:$O$27,基础数据!$K$22:$K$27,"建议桥架敷设",1,1),$R$2="聚氯乙烯半硬质电线管（FPC）",_xlfn.XLOOKUP(X28*Y28/$N$3,基础数据!$O$28:$O$33,基础数据!$K$28:$K$33,"建议桥架敷设",1,1),$R$2="聚氯乙烯（PVC-U）",_xlfn.XLOOKUP(X28*Y28/$N$3,基础数据!$O$37:$O$46,基础数据!$K$37:$K$46,"建议桥架敷设",1,1),$R$2="聚乙烯（PE）",_xlfn.XLOOKUP(X28*Y28/$N$3,基础数据!$O$51:$O$62,基础数据!$K$51:$K$62,"建议桥架敷设",1,1),$R$2="双壁波纹管",_xlfn.XLOOKUP(X28*Y28/$N$3,基础数据!$O$67:$O$72,基础数据!$K$67:$K$72,"建议桥架敷设",1,1),$R$2="套接扣压式薄壁钢导管（KBG）",_xlfn.XLOOKUP(X28*Y28/$N$3,基础数据!$O$106:$O$110,基础数据!$K$106:$K$110,"建议桥架敷设",1,1))</f>
        <v>-</v>
      </c>
    </row>
    <row r="29" customHeight="1" spans="2:26">
      <c r="B29" s="52" t="str">
        <f>长飞!A21</f>
        <v>146~216芯室外光缆</v>
      </c>
      <c r="C29" s="50">
        <f>长飞!B21</f>
        <v>13.7</v>
      </c>
      <c r="D29" s="50">
        <f t="shared" si="8"/>
        <v>147.411381288067</v>
      </c>
      <c r="E29" s="51"/>
      <c r="F29" s="42" t="str">
        <f>_xlfn.IFS(E29=0,"-",E29=1,_xlfn.IFS($R$2="低压流体输送用焊接钢管（SC）",_xlfn.XLOOKUP(C29/$N$2,基础数据!$N$4:$N$15,基础数据!$K$4:$K$15,"建议桥架敷设",1,1),$R$2="套接紧定式钢管（JDG）",_xlfn.XLOOKUP(C29/$N$2,基础数据!$N$16:$N$21,基础数据!$K$16:$K$21,"建议桥架敷设",1,1),$R$2="聚氯乙烯硬质电线管（PC）",_xlfn.XLOOKUP(C29/$N$2,基础数据!$N$22:$N$27,基础数据!$K$22:$K$27,"建议桥架敷设",1,1),$R$2="聚氯乙烯半硬质电线管（FPC）",_xlfn.XLOOKUP(C29/$N$2,基础数据!$N$28:$N$33,基础数据!$K$28:$K$33,"建议桥架敷设",1,1),$R$2="聚氯乙烯（PVC-U）",_xlfn.XLOOKUP(C29/$N$2,基础数据!$N$37:$N$46,基础数据!$K$37:$K$46,"建议桥架敷设",1,1),$R$2="聚乙烯（PE）",_xlfn.XLOOKUP(C29/$N$2,基础数据!$N$51:$N$62,基础数据!$K$51:$K$62,"建议桥架敷设",1,1),$R$2="双壁波纹管",_xlfn.XLOOKUP(C29/$N$2,基础数据!$N$67:$N$72,基础数据!$K$67:$K$72,"建议桥架敷设",1,1),$R$2="套接扣压式薄壁钢导管（KBG）",_xlfn.XLOOKUP(C29/$N$2,基础数据!$N$106:$N$110,基础数据!$K$106:$K$110,"建议桥架敷设",1,1)),$R$2="低压流体输送用焊接钢管（SC）",_xlfn.XLOOKUP(D29*E29/$N$3,基础数据!$O$4:$O$15,基础数据!$K$4:$K$15,"建议桥架敷设",1,1),$R$2="套接紧定式钢管（JDG）",_xlfn.XLOOKUP(D29*E29/$N$3,基础数据!$O$16:$O$21,基础数据!$K$16:$K$21,"建议桥架敷设",1,1),$R$2="聚氯乙烯硬质电线管（PC）",_xlfn.XLOOKUP(D29*E29/$N$3,基础数据!$O$22:$O$27,基础数据!$K$22:$K$27,"建议桥架敷设",1,1),$R$2="聚氯乙烯半硬质电线管（FPC）",_xlfn.XLOOKUP(D29*E29/$N$3,基础数据!$O$28:$O$33,基础数据!$K$28:$K$33,"建议桥架敷设",1,1),$R$2="聚氯乙烯（PVC-U）",_xlfn.XLOOKUP(D29*E29/$N$3,基础数据!$O$37:$O$46,基础数据!$K$37:$K$46,"建议桥架敷设",1,1),$R$2="聚乙烯（PE）",_xlfn.XLOOKUP(D29*E29/$N$3,基础数据!$O$51:$O$62,基础数据!$K$51:$K$62,"建议桥架敷设",1,1),$R$2="双壁波纹管",_xlfn.XLOOKUP(D29*E29/$N$3,基础数据!$O$67:$O$72,基础数据!$K$67:$K$72,"建议桥架敷设",1,1),$R$2="套接扣压式薄壁钢导管（KBG）",_xlfn.XLOOKUP(D29*E29/$N$3,基础数据!$O$106:$O$110,基础数据!$K$106:$K$110,"建议桥架敷设",1,1))</f>
        <v>-</v>
      </c>
      <c r="G29" s="52" t="str">
        <f>基础数据!A71</f>
        <v>3类25对大对数</v>
      </c>
      <c r="H29" s="42">
        <f>基础数据!B71</f>
        <v>11.6</v>
      </c>
      <c r="I29" s="50">
        <f t="shared" ref="I29:I36" si="11">(H29/2)^2*PI()</f>
        <v>105.683176866761</v>
      </c>
      <c r="J29" s="51"/>
      <c r="K29" s="42" t="str">
        <f>_xlfn.IFS(J29=0,"-",J29=1,_xlfn.IFS($R$2="低压流体输送用焊接钢管（SC）",_xlfn.XLOOKUP(H29/$N$2,基础数据!$N$4:$N$15,基础数据!$K$4:$K$15,"建议桥架敷设",1,1),$R$2="套接紧定式钢管（JDG）",_xlfn.XLOOKUP(H29/$N$2,基础数据!$N$16:$N$21,基础数据!$K$16:$K$21,"建议桥架敷设",1,1),$R$2="聚氯乙烯硬质电线管（PC）",_xlfn.XLOOKUP(H29/$N$2,基础数据!$N$22:$N$27,基础数据!$K$22:$K$27,"建议桥架敷设",1,1),$R$2="聚氯乙烯半硬质电线管（FPC）",_xlfn.XLOOKUP(H29/$N$2,基础数据!$N$28:$N$33,基础数据!$K$28:$K$33,"建议桥架敷设",1,1),$R$2="聚氯乙烯（PVC-U）",_xlfn.XLOOKUP(H29/$N$2,基础数据!$N$37:$N$46,基础数据!$K$37:$K$46,"建议桥架敷设",1,1),$R$2="聚乙烯（PE）",_xlfn.XLOOKUP(H29/$N$2,基础数据!$N$51:$N$62,基础数据!$K$51:$K$62,"建议桥架敷设",1,1),$R$2="双壁波纹管",_xlfn.XLOOKUP(H29/$N$2,基础数据!$N$67:$N$72,基础数据!$K$67:$K$72,"建议桥架敷设",1,1),$R$2="套接扣压式薄壁钢导管（KBG）",_xlfn.XLOOKUP(H29/$N$2,基础数据!$N$106:$N$110,基础数据!$K$106:$K$110,"建议桥架敷设",1,1)),$R$2="低压流体输送用焊接钢管（SC）",_xlfn.XLOOKUP(I29*J29/$N$3,基础数据!$O$4:$O$15,基础数据!$K$4:$K$15,"建议桥架敷设",1,1),$R$2="套接紧定式钢管（JDG）",_xlfn.XLOOKUP(I29*J29/$N$3,基础数据!$O$16:$O$21,基础数据!$K$16:$K$21,"建议桥架敷设",1,1),$R$2="聚氯乙烯硬质电线管（PC）",_xlfn.XLOOKUP(I29*J29/$N$3,基础数据!$O$22:$O$27,基础数据!$K$22:$K$27,"建议桥架敷设",1,1),$R$2="聚氯乙烯半硬质电线管（FPC）",_xlfn.XLOOKUP(I29*J29/$N$3,基础数据!$O$28:$O$33,基础数据!$K$28:$K$33,"建议桥架敷设",1,1),$R$2="聚氯乙烯（PVC-U）",_xlfn.XLOOKUP(I29*J29/$N$3,基础数据!$O$37:$O$46,基础数据!$K$37:$K$46,"建议桥架敷设",1,1),$R$2="聚乙烯（PE）",_xlfn.XLOOKUP(I29*J29/$N$3,基础数据!$O$51:$O$62,基础数据!$K$51:$K$62,"建议桥架敷设",1,1),$R$2="双壁波纹管",_xlfn.XLOOKUP(I29*J29/$N$3,基础数据!$O$67:$O$72,基础数据!$K$67:$K$72,"建议桥架敷设",1,1),$R$2="套接扣压式薄壁钢导管（KBG）",_xlfn.XLOOKUP(I29*J29/$N$3,基础数据!$O$106:$O$110,基础数据!$K$106:$K$110,"建议桥架敷设",1,1))</f>
        <v>-</v>
      </c>
      <c r="L29" s="51"/>
      <c r="M29" s="55"/>
      <c r="N29" s="50">
        <f t="shared" si="9"/>
        <v>0</v>
      </c>
      <c r="O29" s="51"/>
      <c r="P29" s="42" t="str">
        <f>_xlfn.IFS(O29=0,"-",$R$2="低压流体输送用焊接钢管（SC）",_xlfn.XLOOKUP(N29*O29/$N$3,基础数据!$O$4:$O$15,基础数据!$K$4:$K$15,"建议桥架敷设",1,1),$R$2="套接紧定式钢管（JDG）",_xlfn.XLOOKUP(N29*O29/$N$3,基础数据!$O$16:$O$21,基础数据!$K$16:$K$21,"建议桥架敷设",1,1),$R$2="聚氯乙烯硬质电线管（PC）",_xlfn.XLOOKUP(N29*O29/$N$3,基础数据!$O$22:$O$27,基础数据!$K$22:$K$27,"建议桥架敷设",1,1),$R$2="聚氯乙烯半硬质电线管（FPC）",_xlfn.XLOOKUP(N29*O29/$N$3,基础数据!$O$28:$O$33,基础数据!$K$28:$K$33,"建议桥架敷设",1,1),$R$2="聚氯乙烯（PVC-U）",_xlfn.XLOOKUP(N29*O29/$N$3,基础数据!$O$37:$O$46,基础数据!$K$37:$K$46,"建议桥架敷设",1,1),$R$2="聚乙烯（PE）",_xlfn.XLOOKUP(N29*O29/$N$3,基础数据!$O$51:$O$62,基础数据!$K$51:$K$62,"建议桥架敷设",1,1),$R$2="双壁波纹管",_xlfn.XLOOKUP(N29*O29/$N$3,基础数据!$O$67:$O$72,基础数据!$K$67:$K$72,"建议桥架敷设",1,1),$R$2="套接扣压式薄壁钢导管（KBG）",_xlfn.XLOOKUP(N29*O29/$N$3,基础数据!$O$106:$O$110,基础数据!$K$106:$K$110,"建议桥架敷设",1,1))</f>
        <v>-</v>
      </c>
      <c r="Q29" s="51"/>
      <c r="R29" s="55"/>
      <c r="S29" s="50">
        <f t="shared" si="2"/>
        <v>0</v>
      </c>
      <c r="T29" s="51"/>
      <c r="U29" s="42" t="str">
        <f>_xlfn.IFS(T29=0,"-",$R$2="低压流体输送用焊接钢管（SC）",_xlfn.XLOOKUP(S29*T29/$N$3,基础数据!$O$4:$O$15,基础数据!$K$4:$K$15,"建议桥架敷设",1,1),$R$2="套接紧定式钢管（JDG）",_xlfn.XLOOKUP(S29*T29/$N$3,基础数据!$O$16:$O$21,基础数据!$K$16:$K$21,"建议桥架敷设",1,1),$R$2="聚氯乙烯硬质电线管（PC）",_xlfn.XLOOKUP(S29*T29/$N$3,基础数据!$O$22:$O$27,基础数据!$K$22:$K$27,"建议桥架敷设",1,1),$R$2="聚氯乙烯半硬质电线管（FPC）",_xlfn.XLOOKUP(S29*T29/$N$3,基础数据!$O$28:$O$33,基础数据!$K$28:$K$33,"建议桥架敷设",1,1),$R$2="聚氯乙烯（PVC-U）",_xlfn.XLOOKUP(S29*T29/$N$3,基础数据!$O$37:$O$46,基础数据!$K$37:$K$46,"建议桥架敷设",1,1),$R$2="聚乙烯（PE）",_xlfn.XLOOKUP(S29*T29/$N$3,基础数据!$O$51:$O$62,基础数据!$K$51:$K$62,"建议桥架敷设",1,1),$R$2="双壁波纹管",_xlfn.XLOOKUP(S29*T29/$N$3,基础数据!$O$67:$O$72,基础数据!$K$67:$K$72,"建议桥架敷设",1,1),$R$2="套接扣压式薄壁钢导管（KBG）",_xlfn.XLOOKUP(S29*T29/$N$3,基础数据!$O$106:$O$110,基础数据!$K$106:$K$110,"建议桥架敷设",1,1))</f>
        <v>-</v>
      </c>
      <c r="V29" s="49" t="str">
        <f>基础数据!A6</f>
        <v>SYV-75-12</v>
      </c>
      <c r="W29" s="42">
        <f>基础数据!B6</f>
        <v>15.4</v>
      </c>
      <c r="X29" s="50">
        <f t="shared" si="10"/>
        <v>186.265028431339</v>
      </c>
      <c r="Y29" s="51"/>
      <c r="Z29" s="73" t="str">
        <f>_xlfn.IFS(Y29=0,"-",$R$2="低压流体输送用焊接钢管（SC）",_xlfn.XLOOKUP(X29*Y29/$N$3,基础数据!$O$4:$O$15,基础数据!$K$4:$K$15,"建议桥架敷设",1,1),$R$2="套接紧定式钢管（JDG）",_xlfn.XLOOKUP(X29*Y29/$N$3,基础数据!$O$16:$O$21,基础数据!$K$16:$K$21,"建议桥架敷设",1,1),$R$2="聚氯乙烯硬质电线管（PC）",_xlfn.XLOOKUP(X29*Y29/$N$3,基础数据!$O$22:$O$27,基础数据!$K$22:$K$27,"建议桥架敷设",1,1),$R$2="聚氯乙烯半硬质电线管（FPC）",_xlfn.XLOOKUP(X29*Y29/$N$3,基础数据!$O$28:$O$33,基础数据!$K$28:$K$33,"建议桥架敷设",1,1),$R$2="聚氯乙烯（PVC-U）",_xlfn.XLOOKUP(X29*Y29/$N$3,基础数据!$O$37:$O$46,基础数据!$K$37:$K$46,"建议桥架敷设",1,1),$R$2="聚乙烯（PE）",_xlfn.XLOOKUP(X29*Y29/$N$3,基础数据!$O$51:$O$62,基础数据!$K$51:$K$62,"建议桥架敷设",1,1),$R$2="双壁波纹管",_xlfn.XLOOKUP(X29*Y29/$N$3,基础数据!$O$67:$O$72,基础数据!$K$67:$K$72,"建议桥架敷设",1,1),$R$2="套接扣压式薄壁钢导管（KBG）",_xlfn.XLOOKUP(X29*Y29/$N$3,基础数据!$O$106:$O$110,基础数据!$K$106:$K$110,"建议桥架敷设",1,1))</f>
        <v>-</v>
      </c>
    </row>
    <row r="30" customHeight="1" spans="2:26">
      <c r="B30" s="52" t="str">
        <f>长飞!A22</f>
        <v>288芯室外光缆</v>
      </c>
      <c r="C30" s="50">
        <f>长飞!B22</f>
        <v>15.5</v>
      </c>
      <c r="D30" s="50">
        <f t="shared" si="8"/>
        <v>188.691908756237</v>
      </c>
      <c r="E30" s="51"/>
      <c r="F30" s="42" t="str">
        <f>_xlfn.IFS(E30=0,"-",E30=1,_xlfn.IFS($R$2="低压流体输送用焊接钢管（SC）",_xlfn.XLOOKUP(C30/$N$2,基础数据!$N$4:$N$15,基础数据!$K$4:$K$15,"建议桥架敷设",1,1),$R$2="套接紧定式钢管（JDG）",_xlfn.XLOOKUP(C30/$N$2,基础数据!$N$16:$N$21,基础数据!$K$16:$K$21,"建议桥架敷设",1,1),$R$2="聚氯乙烯硬质电线管（PC）",_xlfn.XLOOKUP(C30/$N$2,基础数据!$N$22:$N$27,基础数据!$K$22:$K$27,"建议桥架敷设",1,1),$R$2="聚氯乙烯半硬质电线管（FPC）",_xlfn.XLOOKUP(C30/$N$2,基础数据!$N$28:$N$33,基础数据!$K$28:$K$33,"建议桥架敷设",1,1),$R$2="聚氯乙烯（PVC-U）",_xlfn.XLOOKUP(C30/$N$2,基础数据!$N$37:$N$46,基础数据!$K$37:$K$46,"建议桥架敷设",1,1),$R$2="聚乙烯（PE）",_xlfn.XLOOKUP(C30/$N$2,基础数据!$N$51:$N$62,基础数据!$K$51:$K$62,"建议桥架敷设",1,1),$R$2="双壁波纹管",_xlfn.XLOOKUP(C30/$N$2,基础数据!$N$67:$N$72,基础数据!$K$67:$K$72,"建议桥架敷设",1,1),$R$2="套接扣压式薄壁钢导管（KBG）",_xlfn.XLOOKUP(C30/$N$2,基础数据!$N$106:$N$110,基础数据!$K$106:$K$110,"建议桥架敷设",1,1)),$R$2="低压流体输送用焊接钢管（SC）",_xlfn.XLOOKUP(D30*E30/$N$3,基础数据!$O$4:$O$15,基础数据!$K$4:$K$15,"建议桥架敷设",1,1),$R$2="套接紧定式钢管（JDG）",_xlfn.XLOOKUP(D30*E30/$N$3,基础数据!$O$16:$O$21,基础数据!$K$16:$K$21,"建议桥架敷设",1,1),$R$2="聚氯乙烯硬质电线管（PC）",_xlfn.XLOOKUP(D30*E30/$N$3,基础数据!$O$22:$O$27,基础数据!$K$22:$K$27,"建议桥架敷设",1,1),$R$2="聚氯乙烯半硬质电线管（FPC）",_xlfn.XLOOKUP(D30*E30/$N$3,基础数据!$O$28:$O$33,基础数据!$K$28:$K$33,"建议桥架敷设",1,1),$R$2="聚氯乙烯（PVC-U）",_xlfn.XLOOKUP(D30*E30/$N$3,基础数据!$O$37:$O$46,基础数据!$K$37:$K$46,"建议桥架敷设",1,1),$R$2="聚乙烯（PE）",_xlfn.XLOOKUP(D30*E30/$N$3,基础数据!$O$51:$O$62,基础数据!$K$51:$K$62,"建议桥架敷设",1,1),$R$2="双壁波纹管",_xlfn.XLOOKUP(D30*E30/$N$3,基础数据!$O$67:$O$72,基础数据!$K$67:$K$72,"建议桥架敷设",1,1),$R$2="套接扣压式薄壁钢导管（KBG）",_xlfn.XLOOKUP(D30*E30/$N$3,基础数据!$O$106:$O$110,基础数据!$K$106:$K$110,"建议桥架敷设",1,1))</f>
        <v>-</v>
      </c>
      <c r="G30" s="52" t="str">
        <f>基础数据!A72</f>
        <v>3类50对大对数</v>
      </c>
      <c r="H30" s="42">
        <f>基础数据!B72</f>
        <v>16.5</v>
      </c>
      <c r="I30" s="50">
        <f t="shared" si="11"/>
        <v>213.824649984955</v>
      </c>
      <c r="J30" s="51"/>
      <c r="K30" s="42" t="str">
        <f>_xlfn.IFS(J30=0,"-",J30=1,_xlfn.IFS($R$2="低压流体输送用焊接钢管（SC）",_xlfn.XLOOKUP(H30/$N$2,基础数据!$N$4:$N$15,基础数据!$K$4:$K$15,"建议桥架敷设",1,1),$R$2="套接紧定式钢管（JDG）",_xlfn.XLOOKUP(H30/$N$2,基础数据!$N$16:$N$21,基础数据!$K$16:$K$21,"建议桥架敷设",1,1),$R$2="聚氯乙烯硬质电线管（PC）",_xlfn.XLOOKUP(H30/$N$2,基础数据!$N$22:$N$27,基础数据!$K$22:$K$27,"建议桥架敷设",1,1),$R$2="聚氯乙烯半硬质电线管（FPC）",_xlfn.XLOOKUP(H30/$N$2,基础数据!$N$28:$N$33,基础数据!$K$28:$K$33,"建议桥架敷设",1,1),$R$2="聚氯乙烯（PVC-U）",_xlfn.XLOOKUP(H30/$N$2,基础数据!$N$37:$N$46,基础数据!$K$37:$K$46,"建议桥架敷设",1,1),$R$2="聚乙烯（PE）",_xlfn.XLOOKUP(H30/$N$2,基础数据!$N$51:$N$62,基础数据!$K$51:$K$62,"建议桥架敷设",1,1),$R$2="双壁波纹管",_xlfn.XLOOKUP(H30/$N$2,基础数据!$N$67:$N$72,基础数据!$K$67:$K$72,"建议桥架敷设",1,1),$R$2="套接扣压式薄壁钢导管（KBG）",_xlfn.XLOOKUP(H30/$N$2,基础数据!$N$106:$N$110,基础数据!$K$106:$K$110,"建议桥架敷设",1,1)),$R$2="低压流体输送用焊接钢管（SC）",_xlfn.XLOOKUP(I30*J30/$N$3,基础数据!$O$4:$O$15,基础数据!$K$4:$K$15,"建议桥架敷设",1,1),$R$2="套接紧定式钢管（JDG）",_xlfn.XLOOKUP(I30*J30/$N$3,基础数据!$O$16:$O$21,基础数据!$K$16:$K$21,"建议桥架敷设",1,1),$R$2="聚氯乙烯硬质电线管（PC）",_xlfn.XLOOKUP(I30*J30/$N$3,基础数据!$O$22:$O$27,基础数据!$K$22:$K$27,"建议桥架敷设",1,1),$R$2="聚氯乙烯半硬质电线管（FPC）",_xlfn.XLOOKUP(I30*J30/$N$3,基础数据!$O$28:$O$33,基础数据!$K$28:$K$33,"建议桥架敷设",1,1),$R$2="聚氯乙烯（PVC-U）",_xlfn.XLOOKUP(I30*J30/$N$3,基础数据!$O$37:$O$46,基础数据!$K$37:$K$46,"建议桥架敷设",1,1),$R$2="聚乙烯（PE）",_xlfn.XLOOKUP(I30*J30/$N$3,基础数据!$O$51:$O$62,基础数据!$K$51:$K$62,"建议桥架敷设",1,1),$R$2="双壁波纹管",_xlfn.XLOOKUP(I30*J30/$N$3,基础数据!$O$67:$O$72,基础数据!$K$67:$K$72,"建议桥架敷设",1,1),$R$2="套接扣压式薄壁钢导管（KBG）",_xlfn.XLOOKUP(I30*J30/$N$3,基础数据!$O$106:$O$110,基础数据!$K$106:$K$110,"建议桥架敷设",1,1))</f>
        <v>-</v>
      </c>
      <c r="L30" s="49" t="str">
        <f>飞鹤!A5</f>
        <v>RVS-2*0.5</v>
      </c>
      <c r="M30" s="50">
        <f>飞鹤!B5</f>
        <v>6</v>
      </c>
      <c r="N30" s="50">
        <f t="shared" ref="N30:N36" si="12">(M30/2)^2*PI()</f>
        <v>28.2743338823081</v>
      </c>
      <c r="O30" s="51"/>
      <c r="P30" s="42" t="str">
        <f>_xlfn.IFS(O30=0,"-",$R$2="低压流体输送用焊接钢管（SC）",_xlfn.XLOOKUP(N30*O30/$N$3,基础数据!$O$4:$O$15,基础数据!$K$4:$K$15,"建议桥架敷设",1,1),$R$2="套接紧定式钢管（JDG）",_xlfn.XLOOKUP(N30*O30/$N$3,基础数据!$O$16:$O$21,基础数据!$K$16:$K$21,"建议桥架敷设",1,1),$R$2="聚氯乙烯硬质电线管（PC）",_xlfn.XLOOKUP(N30*O30/$N$3,基础数据!$O$22:$O$27,基础数据!$K$22:$K$27,"建议桥架敷设",1,1),$R$2="聚氯乙烯半硬质电线管（FPC）",_xlfn.XLOOKUP(N30*O30/$N$3,基础数据!$O$28:$O$33,基础数据!$K$28:$K$33,"建议桥架敷设",1,1),$R$2="聚氯乙烯（PVC-U）",_xlfn.XLOOKUP(N30*O30/$N$3,基础数据!$O$37:$O$46,基础数据!$K$37:$K$46,"建议桥架敷设",1,1),$R$2="聚乙烯（PE）",_xlfn.XLOOKUP(N30*O30/$N$3,基础数据!$O$51:$O$62,基础数据!$K$51:$K$62,"建议桥架敷设",1,1),$R$2="双壁波纹管",_xlfn.XLOOKUP(N30*O30/$N$3,基础数据!$O$67:$O$72,基础数据!$K$67:$K$72,"建议桥架敷设",1,1),$R$2="套接扣压式薄壁钢导管（KBG）",_xlfn.XLOOKUP(N30*O30/$N$3,基础数据!$O$106:$O$110,基础数据!$K$106:$K$110,"建议桥架敷设",1,1))</f>
        <v>-</v>
      </c>
      <c r="Q30" s="49" t="str">
        <f>飞鹤!A160</f>
        <v>RVSP-2*0.5</v>
      </c>
      <c r="R30" s="50">
        <f>飞鹤!B160</f>
        <v>6.9</v>
      </c>
      <c r="S30" s="50">
        <f t="shared" ref="S30:S36" si="13">(R30/2)^2*PI()</f>
        <v>37.3928065593525</v>
      </c>
      <c r="T30" s="51"/>
      <c r="U30" s="42" t="str">
        <f>_xlfn.IFS(T30=0,"-",$R$2="低压流体输送用焊接钢管（SC）",_xlfn.XLOOKUP(S30*T30/$N$3,基础数据!$O$4:$O$15,基础数据!$K$4:$K$15,"建议桥架敷设",1,1),$R$2="套接紧定式钢管（JDG）",_xlfn.XLOOKUP(S30*T30/$N$3,基础数据!$O$16:$O$21,基础数据!$K$16:$K$21,"建议桥架敷设",1,1),$R$2="聚氯乙烯硬质电线管（PC）",_xlfn.XLOOKUP(S30*T30/$N$3,基础数据!$O$22:$O$27,基础数据!$K$22:$K$27,"建议桥架敷设",1,1),$R$2="聚氯乙烯半硬质电线管（FPC）",_xlfn.XLOOKUP(S30*T30/$N$3,基础数据!$O$28:$O$33,基础数据!$K$28:$K$33,"建议桥架敷设",1,1),$R$2="聚氯乙烯（PVC-U）",_xlfn.XLOOKUP(S30*T30/$N$3,基础数据!$O$37:$O$46,基础数据!$K$37:$K$46,"建议桥架敷设",1,1),$R$2="聚乙烯（PE）",_xlfn.XLOOKUP(S30*T30/$N$3,基础数据!$O$51:$O$62,基础数据!$K$51:$K$62,"建议桥架敷设",1,1),$R$2="双壁波纹管",_xlfn.XLOOKUP(S30*T30/$N$3,基础数据!$O$67:$O$72,基础数据!$K$67:$K$72,"建议桥架敷设",1,1),$R$2="套接扣压式薄壁钢导管（KBG）",_xlfn.XLOOKUP(S30*T30/$N$3,基础数据!$O$106:$O$110,基础数据!$K$106:$K$110,"建议桥架敷设",1,1))</f>
        <v>-</v>
      </c>
      <c r="V30" s="49" t="str">
        <f>基础数据!A7</f>
        <v>SYWV-75-5</v>
      </c>
      <c r="W30" s="42">
        <f>基础数据!B7</f>
        <v>7.5</v>
      </c>
      <c r="X30" s="50">
        <f t="shared" si="10"/>
        <v>44.1786466911065</v>
      </c>
      <c r="Y30" s="51"/>
      <c r="Z30" s="73" t="str">
        <f>_xlfn.IFS(Y30=0,"-",$R$2="低压流体输送用焊接钢管（SC）",_xlfn.XLOOKUP(X30*Y30/$N$3,基础数据!$O$4:$O$15,基础数据!$K$4:$K$15,"建议桥架敷设",1,1),$R$2="套接紧定式钢管（JDG）",_xlfn.XLOOKUP(X30*Y30/$N$3,基础数据!$O$16:$O$21,基础数据!$K$16:$K$21,"建议桥架敷设",1,1),$R$2="聚氯乙烯硬质电线管（PC）",_xlfn.XLOOKUP(X30*Y30/$N$3,基础数据!$O$22:$O$27,基础数据!$K$22:$K$27,"建议桥架敷设",1,1),$R$2="聚氯乙烯半硬质电线管（FPC）",_xlfn.XLOOKUP(X30*Y30/$N$3,基础数据!$O$28:$O$33,基础数据!$K$28:$K$33,"建议桥架敷设",1,1),$R$2="聚氯乙烯（PVC-U）",_xlfn.XLOOKUP(X30*Y30/$N$3,基础数据!$O$37:$O$46,基础数据!$K$37:$K$46,"建议桥架敷设",1,1),$R$2="聚乙烯（PE）",_xlfn.XLOOKUP(X30*Y30/$N$3,基础数据!$O$51:$O$62,基础数据!$K$51:$K$62,"建议桥架敷设",1,1),$R$2="双壁波纹管",_xlfn.XLOOKUP(X30*Y30/$N$3,基础数据!$O$67:$O$72,基础数据!$K$67:$K$72,"建议桥架敷设",1,1),$R$2="套接扣压式薄壁钢导管（KBG）",_xlfn.XLOOKUP(X30*Y30/$N$3,基础数据!$O$106:$O$110,基础数据!$K$106:$K$110,"建议桥架敷设",1,1))</f>
        <v>-</v>
      </c>
    </row>
    <row r="31" customHeight="1" spans="2:26">
      <c r="B31" s="51"/>
      <c r="C31" s="55"/>
      <c r="D31" s="50">
        <f t="shared" si="8"/>
        <v>0</v>
      </c>
      <c r="E31" s="51"/>
      <c r="F31" s="42" t="str">
        <f>_xlfn.IFS(E31=0,"-",$R$2="低压流体输送用焊接钢管（SC）",_xlfn.XLOOKUP(D31*E31/$N$3,基础数据!$O$4:$O$15,基础数据!$K$4:$K$15,"建议桥架敷设",1,1),$R$2="套接紧定式钢管（JDG）",_xlfn.XLOOKUP(D31*E31/$N$3,基础数据!$O$16:$O$21,基础数据!$K$16:$K$21,"建议桥架敷设",1,1),$R$2="聚氯乙烯硬质电线管（PC）",_xlfn.XLOOKUP(D31*E31/$N$3,基础数据!$O$22:$O$27,基础数据!$K$22:$K$27,"建议桥架敷设",1,1),$R$2="聚氯乙烯半硬质电线管（FPC）",_xlfn.XLOOKUP(D31*E31/$N$3,基础数据!$O$28:$O$33,基础数据!$K$28:$K$33,"建议桥架敷设",1,1),$R$2="聚氯乙烯（PVC-U）",_xlfn.XLOOKUP(D31*E31/$N$3,基础数据!$O$37:$O$46,基础数据!$K$37:$K$46,"建议桥架敷设",1,1),$R$2="聚乙烯（PE）",_xlfn.XLOOKUP(D31*E31/$N$3,基础数据!$O$51:$O$62,基础数据!$K$51:$K$62,"建议桥架敷设",1,1),$R$2="双壁波纹管",_xlfn.XLOOKUP(D31*E31/$N$3,基础数据!$O$67:$O$72,基础数据!$K$67:$K$72,"建议桥架敷设",1,1),$R$2="套接扣压式薄壁钢导管（KBG）",_xlfn.XLOOKUP(D31*E31/$N$3,基础数据!$O$106:$O$110,基础数据!$K$106:$K$110,"建议桥架敷设",1,1))</f>
        <v>-</v>
      </c>
      <c r="G31" s="52" t="str">
        <f>基础数据!A73</f>
        <v>3类100对大对数</v>
      </c>
      <c r="H31" s="42">
        <f>基础数据!B73</f>
        <v>21.2</v>
      </c>
      <c r="I31" s="50">
        <f t="shared" si="11"/>
        <v>352.989350557349</v>
      </c>
      <c r="J31" s="51"/>
      <c r="K31" s="42" t="str">
        <f>_xlfn.IFS(J31=0,"-",J31=1,_xlfn.IFS($R$2="低压流体输送用焊接钢管（SC）",_xlfn.XLOOKUP(H31/$N$2,基础数据!$N$4:$N$15,基础数据!$K$4:$K$15,"建议桥架敷设",1,1),$R$2="套接紧定式钢管（JDG）",_xlfn.XLOOKUP(H31/$N$2,基础数据!$N$16:$N$21,基础数据!$K$16:$K$21,"建议桥架敷设",1,1),$R$2="聚氯乙烯硬质电线管（PC）",_xlfn.XLOOKUP(H31/$N$2,基础数据!$N$22:$N$27,基础数据!$K$22:$K$27,"建议桥架敷设",1,1),$R$2="聚氯乙烯半硬质电线管（FPC）",_xlfn.XLOOKUP(H31/$N$2,基础数据!$N$28:$N$33,基础数据!$K$28:$K$33,"建议桥架敷设",1,1),$R$2="聚氯乙烯（PVC-U）",_xlfn.XLOOKUP(H31/$N$2,基础数据!$N$37:$N$46,基础数据!$K$37:$K$46,"建议桥架敷设",1,1),$R$2="聚乙烯（PE）",_xlfn.XLOOKUP(H31/$N$2,基础数据!$N$51:$N$62,基础数据!$K$51:$K$62,"建议桥架敷设",1,1),$R$2="双壁波纹管",_xlfn.XLOOKUP(H31/$N$2,基础数据!$N$67:$N$72,基础数据!$K$67:$K$72,"建议桥架敷设",1,1),$R$2="套接扣压式薄壁钢导管（KBG）",_xlfn.XLOOKUP(H31/$N$2,基础数据!$N$106:$N$110,基础数据!$K$106:$K$110,"建议桥架敷设",1,1)),$R$2="低压流体输送用焊接钢管（SC）",_xlfn.XLOOKUP(I31*J31/$N$3,基础数据!$O$4:$O$15,基础数据!$K$4:$K$15,"建议桥架敷设",1,1),$R$2="套接紧定式钢管（JDG）",_xlfn.XLOOKUP(I31*J31/$N$3,基础数据!$O$16:$O$21,基础数据!$K$16:$K$21,"建议桥架敷设",1,1),$R$2="聚氯乙烯硬质电线管（PC）",_xlfn.XLOOKUP(I31*J31/$N$3,基础数据!$O$22:$O$27,基础数据!$K$22:$K$27,"建议桥架敷设",1,1),$R$2="聚氯乙烯半硬质电线管（FPC）",_xlfn.XLOOKUP(I31*J31/$N$3,基础数据!$O$28:$O$33,基础数据!$K$28:$K$33,"建议桥架敷设",1,1),$R$2="聚氯乙烯（PVC-U）",_xlfn.XLOOKUP(I31*J31/$N$3,基础数据!$O$37:$O$46,基础数据!$K$37:$K$46,"建议桥架敷设",1,1),$R$2="聚乙烯（PE）",_xlfn.XLOOKUP(I31*J31/$N$3,基础数据!$O$51:$O$62,基础数据!$K$51:$K$62,"建议桥架敷设",1,1),$R$2="双壁波纹管",_xlfn.XLOOKUP(I31*J31/$N$3,基础数据!$O$67:$O$72,基础数据!$K$67:$K$72,"建议桥架敷设",1,1),$R$2="套接扣压式薄壁钢导管（KBG）",_xlfn.XLOOKUP(I31*J31/$N$3,基础数据!$O$106:$O$110,基础数据!$K$106:$K$110,"建议桥架敷设",1,1))</f>
        <v>-</v>
      </c>
      <c r="L31" s="49" t="str">
        <f>飞鹤!A6</f>
        <v>RVS-2*0.75</v>
      </c>
      <c r="M31" s="50">
        <f>飞鹤!B6</f>
        <v>6.2</v>
      </c>
      <c r="N31" s="50">
        <f t="shared" si="12"/>
        <v>30.1907054009979</v>
      </c>
      <c r="O31" s="51"/>
      <c r="P31" s="42" t="str">
        <f>_xlfn.IFS(O31=0,"-",$R$2="低压流体输送用焊接钢管（SC）",_xlfn.XLOOKUP(N31*O31/$N$3,基础数据!$O$4:$O$15,基础数据!$K$4:$K$15,"建议桥架敷设",1,1),$R$2="套接紧定式钢管（JDG）",_xlfn.XLOOKUP(N31*O31/$N$3,基础数据!$O$16:$O$21,基础数据!$K$16:$K$21,"建议桥架敷设",1,1),$R$2="聚氯乙烯硬质电线管（PC）",_xlfn.XLOOKUP(N31*O31/$N$3,基础数据!$O$22:$O$27,基础数据!$K$22:$K$27,"建议桥架敷设",1,1),$R$2="聚氯乙烯半硬质电线管（FPC）",_xlfn.XLOOKUP(N31*O31/$N$3,基础数据!$O$28:$O$33,基础数据!$K$28:$K$33,"建议桥架敷设",1,1),$R$2="聚氯乙烯（PVC-U）",_xlfn.XLOOKUP(N31*O31/$N$3,基础数据!$O$37:$O$46,基础数据!$K$37:$K$46,"建议桥架敷设",1,1),$R$2="聚乙烯（PE）",_xlfn.XLOOKUP(N31*O31/$N$3,基础数据!$O$51:$O$62,基础数据!$K$51:$K$62,"建议桥架敷设",1,1),$R$2="双壁波纹管",_xlfn.XLOOKUP(N31*O31/$N$3,基础数据!$O$67:$O$72,基础数据!$K$67:$K$72,"建议桥架敷设",1,1),$R$2="套接扣压式薄壁钢导管（KBG）",_xlfn.XLOOKUP(N31*O31/$N$3,基础数据!$O$106:$O$110,基础数据!$K$106:$K$110,"建议桥架敷设",1,1))</f>
        <v>-</v>
      </c>
      <c r="Q31" s="49" t="str">
        <f>飞鹤!A161</f>
        <v>RVSP-2*0.75</v>
      </c>
      <c r="R31" s="50">
        <f>飞鹤!B161</f>
        <v>7.4</v>
      </c>
      <c r="S31" s="50">
        <f t="shared" si="13"/>
        <v>43.0084034276443</v>
      </c>
      <c r="T31" s="51"/>
      <c r="U31" s="42" t="str">
        <f>_xlfn.IFS(T31=0,"-",$R$2="低压流体输送用焊接钢管（SC）",_xlfn.XLOOKUP(S31*T31/$N$3,基础数据!$O$4:$O$15,基础数据!$K$4:$K$15,"建议桥架敷设",1,1),$R$2="套接紧定式钢管（JDG）",_xlfn.XLOOKUP(S31*T31/$N$3,基础数据!$O$16:$O$21,基础数据!$K$16:$K$21,"建议桥架敷设",1,1),$R$2="聚氯乙烯硬质电线管（PC）",_xlfn.XLOOKUP(S31*T31/$N$3,基础数据!$O$22:$O$27,基础数据!$K$22:$K$27,"建议桥架敷设",1,1),$R$2="聚氯乙烯半硬质电线管（FPC）",_xlfn.XLOOKUP(S31*T31/$N$3,基础数据!$O$28:$O$33,基础数据!$K$28:$K$33,"建议桥架敷设",1,1),$R$2="聚氯乙烯（PVC-U）",_xlfn.XLOOKUP(S31*T31/$N$3,基础数据!$O$37:$O$46,基础数据!$K$37:$K$46,"建议桥架敷设",1,1),$R$2="聚乙烯（PE）",_xlfn.XLOOKUP(S31*T31/$N$3,基础数据!$O$51:$O$62,基础数据!$K$51:$K$62,"建议桥架敷设",1,1),$R$2="双壁波纹管",_xlfn.XLOOKUP(S31*T31/$N$3,基础数据!$O$67:$O$72,基础数据!$K$67:$K$72,"建议桥架敷设",1,1),$R$2="套接扣压式薄壁钢导管（KBG）",_xlfn.XLOOKUP(S31*T31/$N$3,基础数据!$O$106:$O$110,基础数据!$K$106:$K$110,"建议桥架敷设",1,1))</f>
        <v>-</v>
      </c>
      <c r="V31" s="49" t="str">
        <f>基础数据!A8</f>
        <v>SYWV-75-7</v>
      </c>
      <c r="W31" s="42">
        <f>基础数据!B8</f>
        <v>10.6</v>
      </c>
      <c r="X31" s="50">
        <f t="shared" si="10"/>
        <v>88.2473376393373</v>
      </c>
      <c r="Y31" s="51"/>
      <c r="Z31" s="73" t="str">
        <f>_xlfn.IFS(Y31=0,"-",$R$2="低压流体输送用焊接钢管（SC）",_xlfn.XLOOKUP(X31*Y31/$N$3,基础数据!$O$4:$O$15,基础数据!$K$4:$K$15,"建议桥架敷设",1,1),$R$2="套接紧定式钢管（JDG）",_xlfn.XLOOKUP(X31*Y31/$N$3,基础数据!$O$16:$O$21,基础数据!$K$16:$K$21,"建议桥架敷设",1,1),$R$2="聚氯乙烯硬质电线管（PC）",_xlfn.XLOOKUP(X31*Y31/$N$3,基础数据!$O$22:$O$27,基础数据!$K$22:$K$27,"建议桥架敷设",1,1),$R$2="聚氯乙烯半硬质电线管（FPC）",_xlfn.XLOOKUP(X31*Y31/$N$3,基础数据!$O$28:$O$33,基础数据!$K$28:$K$33,"建议桥架敷设",1,1),$R$2="聚氯乙烯（PVC-U）",_xlfn.XLOOKUP(X31*Y31/$N$3,基础数据!$O$37:$O$46,基础数据!$K$37:$K$46,"建议桥架敷设",1,1),$R$2="聚乙烯（PE）",_xlfn.XLOOKUP(X31*Y31/$N$3,基础数据!$O$51:$O$62,基础数据!$K$51:$K$62,"建议桥架敷设",1,1),$R$2="双壁波纹管",_xlfn.XLOOKUP(X31*Y31/$N$3,基础数据!$O$67:$O$72,基础数据!$K$67:$K$72,"建议桥架敷设",1,1),$R$2="套接扣压式薄壁钢导管（KBG）",_xlfn.XLOOKUP(X31*Y31/$N$3,基础数据!$O$106:$O$110,基础数据!$K$106:$K$110,"建议桥架敷设",1,1))</f>
        <v>-</v>
      </c>
    </row>
    <row r="32" customHeight="1" spans="2:26">
      <c r="B32" s="56"/>
      <c r="C32" s="55"/>
      <c r="D32" s="50">
        <f t="shared" si="8"/>
        <v>0</v>
      </c>
      <c r="E32" s="51"/>
      <c r="F32" s="42" t="str">
        <f>_xlfn.IFS(E32=0,"-",$R$2="低压流体输送用焊接钢管（SC）",_xlfn.XLOOKUP(D32*E32/$N$3,基础数据!$O$4:$O$15,基础数据!$K$4:$K$15,"建议桥架敷设",1,1),$R$2="套接紧定式钢管（JDG）",_xlfn.XLOOKUP(D32*E32/$N$3,基础数据!$O$16:$O$21,基础数据!$K$16:$K$21,"建议桥架敷设",1,1),$R$2="聚氯乙烯硬质电线管（PC）",_xlfn.XLOOKUP(D32*E32/$N$3,基础数据!$O$22:$O$27,基础数据!$K$22:$K$27,"建议桥架敷设",1,1),$R$2="聚氯乙烯半硬质电线管（FPC）",_xlfn.XLOOKUP(D32*E32/$N$3,基础数据!$O$28:$O$33,基础数据!$K$28:$K$33,"建议桥架敷设",1,1),$R$2="聚氯乙烯（PVC-U）",_xlfn.XLOOKUP(D32*E32/$N$3,基础数据!$O$37:$O$46,基础数据!$K$37:$K$46,"建议桥架敷设",1,1),$R$2="聚乙烯（PE）",_xlfn.XLOOKUP(D32*E32/$N$3,基础数据!$O$51:$O$62,基础数据!$K$51:$K$62,"建议桥架敷设",1,1),$R$2="双壁波纹管",_xlfn.XLOOKUP(D32*E32/$N$3,基础数据!$O$67:$O$72,基础数据!$K$67:$K$72,"建议桥架敷设",1,1),$R$2="套接扣压式薄壁钢导管（KBG）",_xlfn.XLOOKUP(D32*E32/$N$3,基础数据!$O$106:$O$110,基础数据!$K$106:$K$110,"建议桥架敷设",1,1))</f>
        <v>-</v>
      </c>
      <c r="G32" s="52" t="str">
        <f>基础数据!A74</f>
        <v>5类25对大对数</v>
      </c>
      <c r="H32" s="42">
        <f>基础数据!B74</f>
        <v>12.5</v>
      </c>
      <c r="I32" s="50">
        <f t="shared" si="11"/>
        <v>122.718463030851</v>
      </c>
      <c r="J32" s="51"/>
      <c r="K32" s="42" t="str">
        <f>_xlfn.IFS(J32=0,"-",J32=1,_xlfn.IFS($R$2="低压流体输送用焊接钢管（SC）",_xlfn.XLOOKUP(H32/$N$2,基础数据!$N$4:$N$15,基础数据!$K$4:$K$15,"建议桥架敷设",1,1),$R$2="套接紧定式钢管（JDG）",_xlfn.XLOOKUP(H32/$N$2,基础数据!$N$16:$N$21,基础数据!$K$16:$K$21,"建议桥架敷设",1,1),$R$2="聚氯乙烯硬质电线管（PC）",_xlfn.XLOOKUP(H32/$N$2,基础数据!$N$22:$N$27,基础数据!$K$22:$K$27,"建议桥架敷设",1,1),$R$2="聚氯乙烯半硬质电线管（FPC）",_xlfn.XLOOKUP(H32/$N$2,基础数据!$N$28:$N$33,基础数据!$K$28:$K$33,"建议桥架敷设",1,1),$R$2="聚氯乙烯（PVC-U）",_xlfn.XLOOKUP(H32/$N$2,基础数据!$N$37:$N$46,基础数据!$K$37:$K$46,"建议桥架敷设",1,1),$R$2="聚乙烯（PE）",_xlfn.XLOOKUP(H32/$N$2,基础数据!$N$51:$N$62,基础数据!$K$51:$K$62,"建议桥架敷设",1,1),$R$2="双壁波纹管",_xlfn.XLOOKUP(H32/$N$2,基础数据!$N$67:$N$72,基础数据!$K$67:$K$72,"建议桥架敷设",1,1),$R$2="套接扣压式薄壁钢导管（KBG）",_xlfn.XLOOKUP(H32/$N$2,基础数据!$N$106:$N$110,基础数据!$K$106:$K$110,"建议桥架敷设",1,1)),$R$2="低压流体输送用焊接钢管（SC）",_xlfn.XLOOKUP(I32*J32/$N$3,基础数据!$O$4:$O$15,基础数据!$K$4:$K$15,"建议桥架敷设",1,1),$R$2="套接紧定式钢管（JDG）",_xlfn.XLOOKUP(I32*J32/$N$3,基础数据!$O$16:$O$21,基础数据!$K$16:$K$21,"建议桥架敷设",1,1),$R$2="聚氯乙烯硬质电线管（PC）",_xlfn.XLOOKUP(I32*J32/$N$3,基础数据!$O$22:$O$27,基础数据!$K$22:$K$27,"建议桥架敷设",1,1),$R$2="聚氯乙烯半硬质电线管（FPC）",_xlfn.XLOOKUP(I32*J32/$N$3,基础数据!$O$28:$O$33,基础数据!$K$28:$K$33,"建议桥架敷设",1,1),$R$2="聚氯乙烯（PVC-U）",_xlfn.XLOOKUP(I32*J32/$N$3,基础数据!$O$37:$O$46,基础数据!$K$37:$K$46,"建议桥架敷设",1,1),$R$2="聚乙烯（PE）",_xlfn.XLOOKUP(I32*J32/$N$3,基础数据!$O$51:$O$62,基础数据!$K$51:$K$62,"建议桥架敷设",1,1),$R$2="双壁波纹管",_xlfn.XLOOKUP(I32*J32/$N$3,基础数据!$O$67:$O$72,基础数据!$K$67:$K$72,"建议桥架敷设",1,1),$R$2="套接扣压式薄壁钢导管（KBG）",_xlfn.XLOOKUP(I32*J32/$N$3,基础数据!$O$106:$O$110,基础数据!$K$106:$K$110,"建议桥架敷设",1,1))</f>
        <v>-</v>
      </c>
      <c r="L32" s="49" t="str">
        <f>飞鹤!A7</f>
        <v>RVS-2*1.0</v>
      </c>
      <c r="M32" s="50">
        <f>飞鹤!B7</f>
        <v>6.6</v>
      </c>
      <c r="N32" s="50">
        <f t="shared" si="12"/>
        <v>34.2119439975928</v>
      </c>
      <c r="O32" s="51"/>
      <c r="P32" s="42" t="str">
        <f>_xlfn.IFS(O32=0,"-",$R$2="低压流体输送用焊接钢管（SC）",_xlfn.XLOOKUP(N32*O32/$N$3,基础数据!$O$4:$O$15,基础数据!$K$4:$K$15,"建议桥架敷设",1,1),$R$2="套接紧定式钢管（JDG）",_xlfn.XLOOKUP(N32*O32/$N$3,基础数据!$O$16:$O$21,基础数据!$K$16:$K$21,"建议桥架敷设",1,1),$R$2="聚氯乙烯硬质电线管（PC）",_xlfn.XLOOKUP(N32*O32/$N$3,基础数据!$O$22:$O$27,基础数据!$K$22:$K$27,"建议桥架敷设",1,1),$R$2="聚氯乙烯半硬质电线管（FPC）",_xlfn.XLOOKUP(N32*O32/$N$3,基础数据!$O$28:$O$33,基础数据!$K$28:$K$33,"建议桥架敷设",1,1),$R$2="聚氯乙烯（PVC-U）",_xlfn.XLOOKUP(N32*O32/$N$3,基础数据!$O$37:$O$46,基础数据!$K$37:$K$46,"建议桥架敷设",1,1),$R$2="聚乙烯（PE）",_xlfn.XLOOKUP(N32*O32/$N$3,基础数据!$O$51:$O$62,基础数据!$K$51:$K$62,"建议桥架敷设",1,1),$R$2="双壁波纹管",_xlfn.XLOOKUP(N32*O32/$N$3,基础数据!$O$67:$O$72,基础数据!$K$67:$K$72,"建议桥架敷设",1,1),$R$2="套接扣压式薄壁钢导管（KBG）",_xlfn.XLOOKUP(N32*O32/$N$3,基础数据!$O$106:$O$110,基础数据!$K$106:$K$110,"建议桥架敷设",1,1))</f>
        <v>-</v>
      </c>
      <c r="Q32" s="49" t="str">
        <f>飞鹤!A162</f>
        <v>RVSP-2*1.0</v>
      </c>
      <c r="R32" s="50">
        <f>飞鹤!B162</f>
        <v>8.2</v>
      </c>
      <c r="S32" s="50">
        <f t="shared" si="13"/>
        <v>52.8101725068444</v>
      </c>
      <c r="T32" s="51"/>
      <c r="U32" s="42" t="str">
        <f>_xlfn.IFS(T32=0,"-",$R$2="低压流体输送用焊接钢管（SC）",_xlfn.XLOOKUP(S32*T32/$N$3,基础数据!$O$4:$O$15,基础数据!$K$4:$K$15,"建议桥架敷设",1,1),$R$2="套接紧定式钢管（JDG）",_xlfn.XLOOKUP(S32*T32/$N$3,基础数据!$O$16:$O$21,基础数据!$K$16:$K$21,"建议桥架敷设",1,1),$R$2="聚氯乙烯硬质电线管（PC）",_xlfn.XLOOKUP(S32*T32/$N$3,基础数据!$O$22:$O$27,基础数据!$K$22:$K$27,"建议桥架敷设",1,1),$R$2="聚氯乙烯半硬质电线管（FPC）",_xlfn.XLOOKUP(S32*T32/$N$3,基础数据!$O$28:$O$33,基础数据!$K$28:$K$33,"建议桥架敷设",1,1),$R$2="聚氯乙烯（PVC-U）",_xlfn.XLOOKUP(S32*T32/$N$3,基础数据!$O$37:$O$46,基础数据!$K$37:$K$46,"建议桥架敷设",1,1),$R$2="聚乙烯（PE）",_xlfn.XLOOKUP(S32*T32/$N$3,基础数据!$O$51:$O$62,基础数据!$K$51:$K$62,"建议桥架敷设",1,1),$R$2="双壁波纹管",_xlfn.XLOOKUP(S32*T32/$N$3,基础数据!$O$67:$O$72,基础数据!$K$67:$K$72,"建议桥架敷设",1,1),$R$2="套接扣压式薄壁钢导管（KBG）",_xlfn.XLOOKUP(S32*T32/$N$3,基础数据!$O$106:$O$110,基础数据!$K$106:$K$110,"建议桥架敷设",1,1))</f>
        <v>-</v>
      </c>
      <c r="V32" s="49" t="str">
        <f>基础数据!A9</f>
        <v>SYWV-75-9</v>
      </c>
      <c r="W32" s="42">
        <f>基础数据!B9</f>
        <v>12.6</v>
      </c>
      <c r="X32" s="50">
        <f t="shared" si="10"/>
        <v>124.689812420979</v>
      </c>
      <c r="Y32" s="51"/>
      <c r="Z32" s="73" t="str">
        <f>_xlfn.IFS(Y32=0,"-",$R$2="低压流体输送用焊接钢管（SC）",_xlfn.XLOOKUP(X32*Y32/$N$3,基础数据!$O$4:$O$15,基础数据!$K$4:$K$15,"建议桥架敷设",1,1),$R$2="套接紧定式钢管（JDG）",_xlfn.XLOOKUP(X32*Y32/$N$3,基础数据!$O$16:$O$21,基础数据!$K$16:$K$21,"建议桥架敷设",1,1),$R$2="聚氯乙烯硬质电线管（PC）",_xlfn.XLOOKUP(X32*Y32/$N$3,基础数据!$O$22:$O$27,基础数据!$K$22:$K$27,"建议桥架敷设",1,1),$R$2="聚氯乙烯半硬质电线管（FPC）",_xlfn.XLOOKUP(X32*Y32/$N$3,基础数据!$O$28:$O$33,基础数据!$K$28:$K$33,"建议桥架敷设",1,1),$R$2="聚氯乙烯（PVC-U）",_xlfn.XLOOKUP(X32*Y32/$N$3,基础数据!$O$37:$O$46,基础数据!$K$37:$K$46,"建议桥架敷设",1,1),$R$2="聚乙烯（PE）",_xlfn.XLOOKUP(X32*Y32/$N$3,基础数据!$O$51:$O$62,基础数据!$K$51:$K$62,"建议桥架敷设",1,1),$R$2="双壁波纹管",_xlfn.XLOOKUP(X32*Y32/$N$3,基础数据!$O$67:$O$72,基础数据!$K$67:$K$72,"建议桥架敷设",1,1),$R$2="套接扣压式薄壁钢导管（KBG）",_xlfn.XLOOKUP(X32*Y32/$N$3,基础数据!$O$106:$O$110,基础数据!$K$106:$K$110,"建议桥架敷设",1,1))</f>
        <v>-</v>
      </c>
    </row>
    <row r="33" customHeight="1" spans="2:26">
      <c r="B33" s="51"/>
      <c r="C33" s="55"/>
      <c r="D33" s="50">
        <f t="shared" si="8"/>
        <v>0</v>
      </c>
      <c r="E33" s="51"/>
      <c r="F33" s="42" t="str">
        <f>_xlfn.IFS(E33=0,"-",$R$2="低压流体输送用焊接钢管（SC）",_xlfn.XLOOKUP(D33*E33/$N$3,基础数据!$O$4:$O$15,基础数据!$K$4:$K$15,"建议桥架敷设",1,1),$R$2="套接紧定式钢管（JDG）",_xlfn.XLOOKUP(D33*E33/$N$3,基础数据!$O$16:$O$21,基础数据!$K$16:$K$21,"建议桥架敷设",1,1),$R$2="聚氯乙烯硬质电线管（PC）",_xlfn.XLOOKUP(D33*E33/$N$3,基础数据!$O$22:$O$27,基础数据!$K$22:$K$27,"建议桥架敷设",1,1),$R$2="聚氯乙烯半硬质电线管（FPC）",_xlfn.XLOOKUP(D33*E33/$N$3,基础数据!$O$28:$O$33,基础数据!$K$28:$K$33,"建议桥架敷设",1,1),$R$2="聚氯乙烯（PVC-U）",_xlfn.XLOOKUP(D33*E33/$N$3,基础数据!$O$37:$O$46,基础数据!$K$37:$K$46,"建议桥架敷设",1,1),$R$2="聚乙烯（PE）",_xlfn.XLOOKUP(D33*E33/$N$3,基础数据!$O$51:$O$62,基础数据!$K$51:$K$62,"建议桥架敷设",1,1),$R$2="双壁波纹管",_xlfn.XLOOKUP(D33*E33/$N$3,基础数据!$O$67:$O$72,基础数据!$K$67:$K$72,"建议桥架敷设",1,1),$R$2="套接扣压式薄壁钢导管（KBG）",_xlfn.XLOOKUP(D33*E33/$N$3,基础数据!$O$106:$O$110,基础数据!$K$106:$K$110,"建议桥架敷设",1,1))</f>
        <v>-</v>
      </c>
      <c r="G33" s="51" t="s">
        <v>26</v>
      </c>
      <c r="H33" s="55">
        <v>15.7</v>
      </c>
      <c r="I33" s="50">
        <f t="shared" si="11"/>
        <v>193.592793295837</v>
      </c>
      <c r="J33" s="51"/>
      <c r="K33" s="42" t="str">
        <f>_xlfn.IFS(J33=0,"-",$R$2="低压流体输送用焊接钢管（SC）",_xlfn.XLOOKUP(I33*J33/$N$3,基础数据!$O$4:$O$15,基础数据!$K$4:$K$15,"建议桥架敷设",1,1),$R$2="套接紧定式钢管（JDG）",_xlfn.XLOOKUP(I33*J33/$N$3,基础数据!$O$16:$O$21,基础数据!$K$16:$K$21,"建议桥架敷设",1,1),$R$2="聚氯乙烯硬质电线管（PC）",_xlfn.XLOOKUP(I33*J33/$N$3,基础数据!$O$22:$O$27,基础数据!$K$22:$K$27,"建议桥架敷设",1,1),$R$2="聚氯乙烯半硬质电线管（FPC）",_xlfn.XLOOKUP(I33*J33/$N$3,基础数据!$O$28:$O$33,基础数据!$K$28:$K$33,"建议桥架敷设",1,1),$R$2="聚氯乙烯（PVC-U）",_xlfn.XLOOKUP(I33*J33/$N$3,基础数据!$O$37:$O$46,基础数据!$K$37:$K$46,"建议桥架敷设",1,1),$R$2="聚乙烯（PE）",_xlfn.XLOOKUP(I33*J33/$N$3,基础数据!$O$51:$O$62,基础数据!$K$51:$K$62,"建议桥架敷设",1,1),$R$2="双壁波纹管",_xlfn.XLOOKUP(I33*J33/$N$3,基础数据!$O$67:$O$72,基础数据!$K$67:$K$72,"建议桥架敷设",1,1),$R$2="套接扣压式薄壁钢导管（KBG）",_xlfn.XLOOKUP(I33*J33/$N$3,基础数据!$O$106:$O$110,基础数据!$K$106:$K$110,"建议桥架敷设",1,1))</f>
        <v>-</v>
      </c>
      <c r="L33" s="49" t="str">
        <f>飞鹤!A8</f>
        <v>RVS-2*1.5</v>
      </c>
      <c r="M33" s="50">
        <f>飞鹤!B8</f>
        <v>7.2</v>
      </c>
      <c r="N33" s="50">
        <f t="shared" si="12"/>
        <v>40.7150407905237</v>
      </c>
      <c r="O33" s="51"/>
      <c r="P33" s="42" t="str">
        <f>_xlfn.IFS(O33=0,"-",$R$2="低压流体输送用焊接钢管（SC）",_xlfn.XLOOKUP(N33*O33/$N$3,基础数据!$O$4:$O$15,基础数据!$K$4:$K$15,"建议桥架敷设",1,1),$R$2="套接紧定式钢管（JDG）",_xlfn.XLOOKUP(N33*O33/$N$3,基础数据!$O$16:$O$21,基础数据!$K$16:$K$21,"建议桥架敷设",1,1),$R$2="聚氯乙烯硬质电线管（PC）",_xlfn.XLOOKUP(N33*O33/$N$3,基础数据!$O$22:$O$27,基础数据!$K$22:$K$27,"建议桥架敷设",1,1),$R$2="聚氯乙烯半硬质电线管（FPC）",_xlfn.XLOOKUP(N33*O33/$N$3,基础数据!$O$28:$O$33,基础数据!$K$28:$K$33,"建议桥架敷设",1,1),$R$2="聚氯乙烯（PVC-U）",_xlfn.XLOOKUP(N33*O33/$N$3,基础数据!$O$37:$O$46,基础数据!$K$37:$K$46,"建议桥架敷设",1,1),$R$2="聚乙烯（PE）",_xlfn.XLOOKUP(N33*O33/$N$3,基础数据!$O$51:$O$62,基础数据!$K$51:$K$62,"建议桥架敷设",1,1),$R$2="双壁波纹管",_xlfn.XLOOKUP(N33*O33/$N$3,基础数据!$O$67:$O$72,基础数据!$K$67:$K$72,"建议桥架敷设",1,1),$R$2="套接扣压式薄壁钢导管（KBG）",_xlfn.XLOOKUP(N33*O33/$N$3,基础数据!$O$106:$O$110,基础数据!$K$106:$K$110,"建议桥架敷设",1,1))</f>
        <v>-</v>
      </c>
      <c r="Q33" s="49" t="str">
        <f>飞鹤!A163</f>
        <v>RVSP-2*1.5</v>
      </c>
      <c r="R33" s="50">
        <f>飞鹤!B163</f>
        <v>9.4</v>
      </c>
      <c r="S33" s="50">
        <f t="shared" si="13"/>
        <v>69.3977817177985</v>
      </c>
      <c r="T33" s="51"/>
      <c r="U33" s="42" t="str">
        <f>_xlfn.IFS(T33=0,"-",$R$2="低压流体输送用焊接钢管（SC）",_xlfn.XLOOKUP(S33*T33/$N$3,基础数据!$O$4:$O$15,基础数据!$K$4:$K$15,"建议桥架敷设",1,1),$R$2="套接紧定式钢管（JDG）",_xlfn.XLOOKUP(S33*T33/$N$3,基础数据!$O$16:$O$21,基础数据!$K$16:$K$21,"建议桥架敷设",1,1),$R$2="聚氯乙烯硬质电线管（PC）",_xlfn.XLOOKUP(S33*T33/$N$3,基础数据!$O$22:$O$27,基础数据!$K$22:$K$27,"建议桥架敷设",1,1),$R$2="聚氯乙烯半硬质电线管（FPC）",_xlfn.XLOOKUP(S33*T33/$N$3,基础数据!$O$28:$O$33,基础数据!$K$28:$K$33,"建议桥架敷设",1,1),$R$2="聚氯乙烯（PVC-U）",_xlfn.XLOOKUP(S33*T33/$N$3,基础数据!$O$37:$O$46,基础数据!$K$37:$K$46,"建议桥架敷设",1,1),$R$2="聚乙烯（PE）",_xlfn.XLOOKUP(S33*T33/$N$3,基础数据!$O$51:$O$62,基础数据!$K$51:$K$62,"建议桥架敷设",1,1),$R$2="双壁波纹管",_xlfn.XLOOKUP(S33*T33/$N$3,基础数据!$O$67:$O$72,基础数据!$K$67:$K$72,"建议桥架敷设",1,1),$R$2="套接扣压式薄壁钢导管（KBG）",_xlfn.XLOOKUP(S33*T33/$N$3,基础数据!$O$106:$O$110,基础数据!$K$106:$K$110,"建议桥架敷设",1,1))</f>
        <v>-</v>
      </c>
      <c r="V33" s="51"/>
      <c r="W33" s="55"/>
      <c r="X33" s="50">
        <f t="shared" si="10"/>
        <v>0</v>
      </c>
      <c r="Y33" s="51"/>
      <c r="Z33" s="73" t="str">
        <f>_xlfn.IFS(Y33=0,"-",$R$2="低压流体输送用焊接钢管（SC）",_xlfn.XLOOKUP(X33*Y33/$N$3,基础数据!$O$4:$O$15,基础数据!$K$4:$K$15,"建议桥架敷设",1,1),$R$2="套接紧定式钢管（JDG）",_xlfn.XLOOKUP(X33*Y33/$N$3,基础数据!$O$16:$O$21,基础数据!$K$16:$K$21,"建议桥架敷设",1,1),$R$2="聚氯乙烯硬质电线管（PC）",_xlfn.XLOOKUP(X33*Y33/$N$3,基础数据!$O$22:$O$27,基础数据!$K$22:$K$27,"建议桥架敷设",1,1),$R$2="聚氯乙烯半硬质电线管（FPC）",_xlfn.XLOOKUP(X33*Y33/$N$3,基础数据!$O$28:$O$33,基础数据!$K$28:$K$33,"建议桥架敷设",1,1),$R$2="聚氯乙烯（PVC-U）",_xlfn.XLOOKUP(X33*Y33/$N$3,基础数据!$O$37:$O$46,基础数据!$K$37:$K$46,"建议桥架敷设",1,1),$R$2="聚乙烯（PE）",_xlfn.XLOOKUP(X33*Y33/$N$3,基础数据!$O$51:$O$62,基础数据!$K$51:$K$62,"建议桥架敷设",1,1),$R$2="双壁波纹管",_xlfn.XLOOKUP(X33*Y33/$N$3,基础数据!$O$67:$O$72,基础数据!$K$67:$K$72,"建议桥架敷设",1,1),$R$2="套接扣压式薄壁钢导管（KBG）",_xlfn.XLOOKUP(X33*Y33/$N$3,基础数据!$O$106:$O$110,基础数据!$K$106:$K$110,"建议桥架敷设",1,1))</f>
        <v>-</v>
      </c>
    </row>
    <row r="34" customHeight="1" spans="2:27">
      <c r="B34" s="51"/>
      <c r="C34" s="55"/>
      <c r="D34" s="50">
        <f t="shared" si="8"/>
        <v>0</v>
      </c>
      <c r="E34" s="51"/>
      <c r="F34" s="42" t="str">
        <f>_xlfn.IFS(E34=0,"-",$R$2="低压流体输送用焊接钢管（SC）",_xlfn.XLOOKUP(D34*E34/$N$3,基础数据!$O$4:$O$15,基础数据!$K$4:$K$15,"建议桥架敷设",1,1),$R$2="套接紧定式钢管（JDG）",_xlfn.XLOOKUP(D34*E34/$N$3,基础数据!$O$16:$O$21,基础数据!$K$16:$K$21,"建议桥架敷设",1,1),$R$2="聚氯乙烯硬质电线管（PC）",_xlfn.XLOOKUP(D34*E34/$N$3,基础数据!$O$22:$O$27,基础数据!$K$22:$K$27,"建议桥架敷设",1,1),$R$2="聚氯乙烯半硬质电线管（FPC）",_xlfn.XLOOKUP(D34*E34/$N$3,基础数据!$O$28:$O$33,基础数据!$K$28:$K$33,"建议桥架敷设",1,1),$R$2="聚氯乙烯（PVC-U）",_xlfn.XLOOKUP(D34*E34/$N$3,基础数据!$O$37:$O$46,基础数据!$K$37:$K$46,"建议桥架敷设",1,1),$R$2="聚乙烯（PE）",_xlfn.XLOOKUP(D34*E34/$N$3,基础数据!$O$51:$O$62,基础数据!$K$51:$K$62,"建议桥架敷设",1,1),$R$2="双壁波纹管",_xlfn.XLOOKUP(D34*E34/$N$3,基础数据!$O$67:$O$72,基础数据!$K$67:$K$72,"建议桥架敷设",1,1),$R$2="套接扣压式薄壁钢导管（KBG）",_xlfn.XLOOKUP(D34*E34/$N$3,基础数据!$O$106:$O$110,基础数据!$K$106:$K$110,"建议桥架敷设",1,1))</f>
        <v>-</v>
      </c>
      <c r="G34" s="51"/>
      <c r="H34" s="55"/>
      <c r="I34" s="50">
        <f t="shared" si="11"/>
        <v>0</v>
      </c>
      <c r="J34" s="51"/>
      <c r="K34" s="42" t="str">
        <f>_xlfn.IFS(J34=0,"-",$R$2="低压流体输送用焊接钢管（SC）",_xlfn.XLOOKUP(I34*J34/$N$3,基础数据!$O$4:$O$15,基础数据!$K$4:$K$15,"建议桥架敷设",1,1),$R$2="套接紧定式钢管（JDG）",_xlfn.XLOOKUP(I34*J34/$N$3,基础数据!$O$16:$O$21,基础数据!$K$16:$K$21,"建议桥架敷设",1,1),$R$2="聚氯乙烯硬质电线管（PC）",_xlfn.XLOOKUP(I34*J34/$N$3,基础数据!$O$22:$O$27,基础数据!$K$22:$K$27,"建议桥架敷设",1,1),$R$2="聚氯乙烯半硬质电线管（FPC）",_xlfn.XLOOKUP(I34*J34/$N$3,基础数据!$O$28:$O$33,基础数据!$K$28:$K$33,"建议桥架敷设",1,1),$R$2="聚氯乙烯（PVC-U）",_xlfn.XLOOKUP(I34*J34/$N$3,基础数据!$O$37:$O$46,基础数据!$K$37:$K$46,"建议桥架敷设",1,1),$R$2="聚乙烯（PE）",_xlfn.XLOOKUP(I34*J34/$N$3,基础数据!$O$51:$O$62,基础数据!$K$51:$K$62,"建议桥架敷设",1,1),$R$2="双壁波纹管",_xlfn.XLOOKUP(I34*J34/$N$3,基础数据!$O$67:$O$72,基础数据!$K$67:$K$72,"建议桥架敷设",1,1),$R$2="套接扣压式薄壁钢导管（KBG）",_xlfn.XLOOKUP(I34*J34/$N$3,基础数据!$O$106:$O$110,基础数据!$K$106:$K$110,"建议桥架敷设",1,1))</f>
        <v>-</v>
      </c>
      <c r="L34" s="49" t="str">
        <f>飞鹤!A9</f>
        <v>RVS-2*2.5</v>
      </c>
      <c r="M34" s="50">
        <f>飞鹤!B9</f>
        <v>8.2</v>
      </c>
      <c r="N34" s="50">
        <f t="shared" si="12"/>
        <v>52.8101725068444</v>
      </c>
      <c r="O34" s="51"/>
      <c r="P34" s="42" t="str">
        <f>_xlfn.IFS(O34=0,"-",$R$2="低压流体输送用焊接钢管（SC）",_xlfn.XLOOKUP(N34*O34/$N$3,基础数据!$O$4:$O$15,基础数据!$K$4:$K$15,"建议桥架敷设",1,1),$R$2="套接紧定式钢管（JDG）",_xlfn.XLOOKUP(N34*O34/$N$3,基础数据!$O$16:$O$21,基础数据!$K$16:$K$21,"建议桥架敷设",1,1),$R$2="聚氯乙烯硬质电线管（PC）",_xlfn.XLOOKUP(N34*O34/$N$3,基础数据!$O$22:$O$27,基础数据!$K$22:$K$27,"建议桥架敷设",1,1),$R$2="聚氯乙烯半硬质电线管（FPC）",_xlfn.XLOOKUP(N34*O34/$N$3,基础数据!$O$28:$O$33,基础数据!$K$28:$K$33,"建议桥架敷设",1,1),$R$2="聚氯乙烯（PVC-U）",_xlfn.XLOOKUP(N34*O34/$N$3,基础数据!$O$37:$O$46,基础数据!$K$37:$K$46,"建议桥架敷设",1,1),$R$2="聚乙烯（PE）",_xlfn.XLOOKUP(N34*O34/$N$3,基础数据!$O$51:$O$62,基础数据!$K$51:$K$62,"建议桥架敷设",1,1),$R$2="双壁波纹管",_xlfn.XLOOKUP(N34*O34/$N$3,基础数据!$O$67:$O$72,基础数据!$K$67:$K$72,"建议桥架敷设",1,1),$R$2="套接扣压式薄壁钢导管（KBG）",_xlfn.XLOOKUP(N34*O34/$N$3,基础数据!$O$106:$O$110,基础数据!$K$106:$K$110,"建议桥架敷设",1,1))</f>
        <v>-</v>
      </c>
      <c r="Q34" s="49" t="str">
        <f>飞鹤!A164</f>
        <v>RVSP-2*2.5</v>
      </c>
      <c r="R34" s="50">
        <f>飞鹤!B164</f>
        <v>11.5</v>
      </c>
      <c r="S34" s="50">
        <f t="shared" si="13"/>
        <v>103.868907109313</v>
      </c>
      <c r="T34" s="51"/>
      <c r="U34" s="42" t="str">
        <f>_xlfn.IFS(T34=0,"-",$R$2="低压流体输送用焊接钢管（SC）",_xlfn.XLOOKUP(S34*T34/$N$3,基础数据!$O$4:$O$15,基础数据!$K$4:$K$15,"建议桥架敷设",1,1),$R$2="套接紧定式钢管（JDG）",_xlfn.XLOOKUP(S34*T34/$N$3,基础数据!$O$16:$O$21,基础数据!$K$16:$K$21,"建议桥架敷设",1,1),$R$2="聚氯乙烯硬质电线管（PC）",_xlfn.XLOOKUP(S34*T34/$N$3,基础数据!$O$22:$O$27,基础数据!$K$22:$K$27,"建议桥架敷设",1,1),$R$2="聚氯乙烯半硬质电线管（FPC）",_xlfn.XLOOKUP(S34*T34/$N$3,基础数据!$O$28:$O$33,基础数据!$K$28:$K$33,"建议桥架敷设",1,1),$R$2="聚氯乙烯（PVC-U）",_xlfn.XLOOKUP(S34*T34/$N$3,基础数据!$O$37:$O$46,基础数据!$K$37:$K$46,"建议桥架敷设",1,1),$R$2="聚乙烯（PE）",_xlfn.XLOOKUP(S34*T34/$N$3,基础数据!$O$51:$O$62,基础数据!$K$51:$K$62,"建议桥架敷设",1,1),$R$2="双壁波纹管",_xlfn.XLOOKUP(S34*T34/$N$3,基础数据!$O$67:$O$72,基础数据!$K$67:$K$72,"建议桥架敷设",1,1),$R$2="套接扣压式薄壁钢导管（KBG）",_xlfn.XLOOKUP(S34*T34/$N$3,基础数据!$O$106:$O$110,基础数据!$K$106:$K$110,"建议桥架敷设",1,1))</f>
        <v>-</v>
      </c>
      <c r="V34" s="41" t="s">
        <v>27</v>
      </c>
      <c r="W34" s="48" t="s">
        <v>17</v>
      </c>
      <c r="X34" s="48" t="s">
        <v>18</v>
      </c>
      <c r="Y34" s="41" t="s">
        <v>19</v>
      </c>
      <c r="Z34" s="71" t="s">
        <v>12</v>
      </c>
      <c r="AA34" s="72"/>
    </row>
    <row r="35" customHeight="1" spans="2:26">
      <c r="B35" s="51"/>
      <c r="C35" s="55"/>
      <c r="D35" s="50">
        <f t="shared" si="8"/>
        <v>0</v>
      </c>
      <c r="E35" s="51"/>
      <c r="F35" s="42" t="str">
        <f>_xlfn.IFS(E35=0,"-",$R$2="低压流体输送用焊接钢管（SC）",_xlfn.XLOOKUP(D35*E35/$N$3,基础数据!$O$4:$O$15,基础数据!$K$4:$K$15,"建议桥架敷设",1,1),$R$2="套接紧定式钢管（JDG）",_xlfn.XLOOKUP(D35*E35/$N$3,基础数据!$O$16:$O$21,基础数据!$K$16:$K$21,"建议桥架敷设",1,1),$R$2="聚氯乙烯硬质电线管（PC）",_xlfn.XLOOKUP(D35*E35/$N$3,基础数据!$O$22:$O$27,基础数据!$K$22:$K$27,"建议桥架敷设",1,1),$R$2="聚氯乙烯半硬质电线管（FPC）",_xlfn.XLOOKUP(D35*E35/$N$3,基础数据!$O$28:$O$33,基础数据!$K$28:$K$33,"建议桥架敷设",1,1),$R$2="聚氯乙烯（PVC-U）",_xlfn.XLOOKUP(D35*E35/$N$3,基础数据!$O$37:$O$46,基础数据!$K$37:$K$46,"建议桥架敷设",1,1),$R$2="聚乙烯（PE）",_xlfn.XLOOKUP(D35*E35/$N$3,基础数据!$O$51:$O$62,基础数据!$K$51:$K$62,"建议桥架敷设",1,1),$R$2="双壁波纹管",_xlfn.XLOOKUP(D35*E35/$N$3,基础数据!$O$67:$O$72,基础数据!$K$67:$K$72,"建议桥架敷设",1,1),$R$2="套接扣压式薄壁钢导管（KBG）",_xlfn.XLOOKUP(D35*E35/$N$3,基础数据!$O$106:$O$110,基础数据!$K$106:$K$110,"建议桥架敷设",1,1))</f>
        <v>-</v>
      </c>
      <c r="G35" s="51"/>
      <c r="H35" s="55"/>
      <c r="I35" s="50">
        <f t="shared" si="11"/>
        <v>0</v>
      </c>
      <c r="J35" s="51"/>
      <c r="K35" s="42" t="str">
        <f>_xlfn.IFS(J35=0,"-",$R$2="低压流体输送用焊接钢管（SC）",_xlfn.XLOOKUP(I35*J35/$N$3,基础数据!$O$4:$O$15,基础数据!$K$4:$K$15,"建议桥架敷设",1,1),$R$2="套接紧定式钢管（JDG）",_xlfn.XLOOKUP(I35*J35/$N$3,基础数据!$O$16:$O$21,基础数据!$K$16:$K$21,"建议桥架敷设",1,1),$R$2="聚氯乙烯硬质电线管（PC）",_xlfn.XLOOKUP(I35*J35/$N$3,基础数据!$O$22:$O$27,基础数据!$K$22:$K$27,"建议桥架敷设",1,1),$R$2="聚氯乙烯半硬质电线管（FPC）",_xlfn.XLOOKUP(I35*J35/$N$3,基础数据!$O$28:$O$33,基础数据!$K$28:$K$33,"建议桥架敷设",1,1),$R$2="聚氯乙烯（PVC-U）",_xlfn.XLOOKUP(I35*J35/$N$3,基础数据!$O$37:$O$46,基础数据!$K$37:$K$46,"建议桥架敷设",1,1),$R$2="聚乙烯（PE）",_xlfn.XLOOKUP(I35*J35/$N$3,基础数据!$O$51:$O$62,基础数据!$K$51:$K$62,"建议桥架敷设",1,1),$R$2="双壁波纹管",_xlfn.XLOOKUP(I35*J35/$N$3,基础数据!$O$67:$O$72,基础数据!$K$67:$K$72,"建议桥架敷设",1,1),$R$2="套接扣压式薄壁钢导管（KBG）",_xlfn.XLOOKUP(I35*J35/$N$3,基础数据!$O$106:$O$110,基础数据!$K$106:$K$110,"建议桥架敷设",1,1))</f>
        <v>-</v>
      </c>
      <c r="L35" s="51"/>
      <c r="M35" s="55"/>
      <c r="N35" s="50">
        <f t="shared" si="12"/>
        <v>0</v>
      </c>
      <c r="O35" s="51"/>
      <c r="P35" s="42" t="str">
        <f>_xlfn.IFS(O35=0,"-",$R$2="低压流体输送用焊接钢管（SC）",_xlfn.XLOOKUP(N35*O35/$N$3,基础数据!$O$4:$O$15,基础数据!$K$4:$K$15,"建议桥架敷设",1,1),$R$2="套接紧定式钢管（JDG）",_xlfn.XLOOKUP(N35*O35/$N$3,基础数据!$O$16:$O$21,基础数据!$K$16:$K$21,"建议桥架敷设",1,1),$R$2="聚氯乙烯硬质电线管（PC）",_xlfn.XLOOKUP(N35*O35/$N$3,基础数据!$O$22:$O$27,基础数据!$K$22:$K$27,"建议桥架敷设",1,1),$R$2="聚氯乙烯半硬质电线管（FPC）",_xlfn.XLOOKUP(N35*O35/$N$3,基础数据!$O$28:$O$33,基础数据!$K$28:$K$33,"建议桥架敷设",1,1),$R$2="聚氯乙烯（PVC-U）",_xlfn.XLOOKUP(N35*O35/$N$3,基础数据!$O$37:$O$46,基础数据!$K$37:$K$46,"建议桥架敷设",1,1),$R$2="聚乙烯（PE）",_xlfn.XLOOKUP(N35*O35/$N$3,基础数据!$O$51:$O$62,基础数据!$K$51:$K$62,"建议桥架敷设",1,1),$R$2="双壁波纹管",_xlfn.XLOOKUP(N35*O35/$N$3,基础数据!$O$67:$O$72,基础数据!$K$67:$K$72,"建议桥架敷设",1,1),$R$2="套接扣压式薄壁钢导管（KBG）",_xlfn.XLOOKUP(N35*O35/$N$3,基础数据!$O$106:$O$110,基础数据!$K$106:$K$110,"建议桥架敷设",1,1))</f>
        <v>-</v>
      </c>
      <c r="Q35" s="51"/>
      <c r="R35" s="55"/>
      <c r="S35" s="50">
        <f t="shared" si="13"/>
        <v>0</v>
      </c>
      <c r="T35" s="51"/>
      <c r="U35" s="42" t="str">
        <f>_xlfn.IFS(T35=0,"-",$R$2="低压流体输送用焊接钢管（SC）",_xlfn.XLOOKUP(S35*T35/$N$3,基础数据!$O$4:$O$15,基础数据!$K$4:$K$15,"建议桥架敷设",1,1),$R$2="套接紧定式钢管（JDG）",_xlfn.XLOOKUP(S35*T35/$N$3,基础数据!$O$16:$O$21,基础数据!$K$16:$K$21,"建议桥架敷设",1,1),$R$2="聚氯乙烯硬质电线管（PC）",_xlfn.XLOOKUP(S35*T35/$N$3,基础数据!$O$22:$O$27,基础数据!$K$22:$K$27,"建议桥架敷设",1,1),$R$2="聚氯乙烯半硬质电线管（FPC）",_xlfn.XLOOKUP(S35*T35/$N$3,基础数据!$O$28:$O$33,基础数据!$K$28:$K$33,"建议桥架敷设",1,1),$R$2="聚氯乙烯（PVC-U）",_xlfn.XLOOKUP(S35*T35/$N$3,基础数据!$O$37:$O$46,基础数据!$K$37:$K$46,"建议桥架敷设",1,1),$R$2="聚乙烯（PE）",_xlfn.XLOOKUP(S35*T35/$N$3,基础数据!$O$51:$O$62,基础数据!$K$51:$K$62,"建议桥架敷设",1,1),$R$2="双壁波纹管",_xlfn.XLOOKUP(S35*T35/$N$3,基础数据!$O$67:$O$72,基础数据!$K$67:$K$72,"建议桥架敷设",1,1),$R$2="套接扣压式薄壁钢导管（KBG）",_xlfn.XLOOKUP(S35*T35/$N$3,基础数据!$O$106:$O$110,基础数据!$K$106:$K$110,"建议桥架敷设",1,1))</f>
        <v>-</v>
      </c>
      <c r="V35" s="49" t="str">
        <f>天诚!B80</f>
        <v>TUTP-G1</v>
      </c>
      <c r="W35" s="42">
        <v>22</v>
      </c>
      <c r="X35" s="50">
        <f>天诚!D80</f>
        <v>187</v>
      </c>
      <c r="Y35" s="51"/>
      <c r="Z35" s="73" t="str">
        <f>_xlfn.IFS(Y35=0,"-",$R$2="低压流体输送用焊接钢管（SC）",_xlfn.XLOOKUP(X35*Y35/$N$3,基础数据!$O$4:$O$15,基础数据!$K$4:$K$15,"建议桥架敷设",1,1),$R$2="套接紧定式钢管（JDG）",_xlfn.XLOOKUP(X35*Y35/$N$3,基础数据!$O$16:$O$21,基础数据!$K$16:$K$21,"建议桥架敷设",1,1),$R$2="聚氯乙烯硬质电线管（PC）",_xlfn.XLOOKUP(X35*Y35/$N$3,基础数据!$O$22:$O$27,基础数据!$K$22:$K$27,"建议桥架敷设",1,1),$R$2="聚氯乙烯半硬质电线管（FPC）",_xlfn.XLOOKUP(X35*Y35/$N$3,基础数据!$O$28:$O$33,基础数据!$K$28:$K$33,"建议桥架敷设",1,1),$R$2="聚氯乙烯（PVC-U）",_xlfn.XLOOKUP(X35*Y35/$N$3,基础数据!$O$37:$O$46,基础数据!$K$37:$K$46,"建议桥架敷设",1,1),$R$2="聚乙烯（PE）",_xlfn.XLOOKUP(X35*Y35/$N$3,基础数据!$O$51:$O$62,基础数据!$K$51:$K$62,"建议桥架敷设",1,1),$R$2="双壁波纹管",_xlfn.XLOOKUP(X35*Y35/$N$3,基础数据!$O$67:$O$72,基础数据!$K$67:$K$72,"建议桥架敷设",1,1),$R$2="套接扣压式薄壁钢导管（KBG）",_xlfn.XLOOKUP(X35*Y35/$N$3,基础数据!$O$106:$O$110,基础数据!$K$106:$K$110,"建议桥架敷设",1,1))</f>
        <v>-</v>
      </c>
    </row>
    <row r="36" customHeight="1" spans="2:26">
      <c r="B36" s="51"/>
      <c r="C36" s="55"/>
      <c r="D36" s="50">
        <f t="shared" si="8"/>
        <v>0</v>
      </c>
      <c r="E36" s="51"/>
      <c r="F36" s="42" t="str">
        <f>_xlfn.IFS(E36=0,"-",$R$2="低压流体输送用焊接钢管（SC）",_xlfn.XLOOKUP(D36*E36/$N$3,基础数据!$O$4:$O$15,基础数据!$K$4:$K$15,"建议桥架敷设",1,1),$R$2="套接紧定式钢管（JDG）",_xlfn.XLOOKUP(D36*E36/$N$3,基础数据!$O$16:$O$21,基础数据!$K$16:$K$21,"建议桥架敷设",1,1),$R$2="聚氯乙烯硬质电线管（PC）",_xlfn.XLOOKUP(D36*E36/$N$3,基础数据!$O$22:$O$27,基础数据!$K$22:$K$27,"建议桥架敷设",1,1),$R$2="聚氯乙烯半硬质电线管（FPC）",_xlfn.XLOOKUP(D36*E36/$N$3,基础数据!$O$28:$O$33,基础数据!$K$28:$K$33,"建议桥架敷设",1,1),$R$2="聚氯乙烯（PVC-U）",_xlfn.XLOOKUP(D36*E36/$N$3,基础数据!$O$37:$O$46,基础数据!$K$37:$K$46,"建议桥架敷设",1,1),$R$2="聚乙烯（PE）",_xlfn.XLOOKUP(D36*E36/$N$3,基础数据!$O$51:$O$62,基础数据!$K$51:$K$62,"建议桥架敷设",1,1),$R$2="双壁波纹管",_xlfn.XLOOKUP(D36*E36/$N$3,基础数据!$O$67:$O$72,基础数据!$K$67:$K$72,"建议桥架敷设",1,1),$R$2="套接扣压式薄壁钢导管（KBG）",_xlfn.XLOOKUP(D36*E36/$N$3,基础数据!$O$106:$O$110,基础数据!$K$106:$K$110,"建议桥架敷设",1,1))</f>
        <v>-</v>
      </c>
      <c r="G36" s="51"/>
      <c r="H36" s="55"/>
      <c r="I36" s="50">
        <f t="shared" si="11"/>
        <v>0</v>
      </c>
      <c r="J36" s="51"/>
      <c r="K36" s="42" t="str">
        <f>_xlfn.IFS(J36=0,"-",$R$2="低压流体输送用焊接钢管（SC）",_xlfn.XLOOKUP(I36*J36/$N$3,基础数据!$O$4:$O$15,基础数据!$K$4:$K$15,"建议桥架敷设",1,1),$R$2="套接紧定式钢管（JDG）",_xlfn.XLOOKUP(I36*J36/$N$3,基础数据!$O$16:$O$21,基础数据!$K$16:$K$21,"建议桥架敷设",1,1),$R$2="聚氯乙烯硬质电线管（PC）",_xlfn.XLOOKUP(I36*J36/$N$3,基础数据!$O$22:$O$27,基础数据!$K$22:$K$27,"建议桥架敷设",1,1),$R$2="聚氯乙烯半硬质电线管（FPC）",_xlfn.XLOOKUP(I36*J36/$N$3,基础数据!$O$28:$O$33,基础数据!$K$28:$K$33,"建议桥架敷设",1,1),$R$2="聚氯乙烯（PVC-U）",_xlfn.XLOOKUP(I36*J36/$N$3,基础数据!$O$37:$O$46,基础数据!$K$37:$K$46,"建议桥架敷设",1,1),$R$2="聚乙烯（PE）",_xlfn.XLOOKUP(I36*J36/$N$3,基础数据!$O$51:$O$62,基础数据!$K$51:$K$62,"建议桥架敷设",1,1),$R$2="双壁波纹管",_xlfn.XLOOKUP(I36*J36/$N$3,基础数据!$O$67:$O$72,基础数据!$K$67:$K$72,"建议桥架敷设",1,1),$R$2="套接扣压式薄壁钢导管（KBG）",_xlfn.XLOOKUP(I36*J36/$N$3,基础数据!$O$106:$O$110,基础数据!$K$106:$K$110,"建议桥架敷设",1,1))</f>
        <v>-</v>
      </c>
      <c r="L36" s="51"/>
      <c r="M36" s="55"/>
      <c r="N36" s="50">
        <f t="shared" si="12"/>
        <v>0</v>
      </c>
      <c r="O36" s="51"/>
      <c r="P36" s="42" t="str">
        <f>_xlfn.IFS(O36=0,"-",$R$2="低压流体输送用焊接钢管（SC）",_xlfn.XLOOKUP(N36*O36/$N$3,基础数据!$O$4:$O$15,基础数据!$K$4:$K$15,"建议桥架敷设",1,1),$R$2="套接紧定式钢管（JDG）",_xlfn.XLOOKUP(N36*O36/$N$3,基础数据!$O$16:$O$21,基础数据!$K$16:$K$21,"建议桥架敷设",1,1),$R$2="聚氯乙烯硬质电线管（PC）",_xlfn.XLOOKUP(N36*O36/$N$3,基础数据!$O$22:$O$27,基础数据!$K$22:$K$27,"建议桥架敷设",1,1),$R$2="聚氯乙烯半硬质电线管（FPC）",_xlfn.XLOOKUP(N36*O36/$N$3,基础数据!$O$28:$O$33,基础数据!$K$28:$K$33,"建议桥架敷设",1,1),$R$2="聚氯乙烯（PVC-U）",_xlfn.XLOOKUP(N36*O36/$N$3,基础数据!$O$37:$O$46,基础数据!$K$37:$K$46,"建议桥架敷设",1,1),$R$2="聚乙烯（PE）",_xlfn.XLOOKUP(N36*O36/$N$3,基础数据!$O$51:$O$62,基础数据!$K$51:$K$62,"建议桥架敷设",1,1),$R$2="双壁波纹管",_xlfn.XLOOKUP(N36*O36/$N$3,基础数据!$O$67:$O$72,基础数据!$K$67:$K$72,"建议桥架敷设",1,1),$R$2="套接扣压式薄壁钢导管（KBG）",_xlfn.XLOOKUP(N36*O36/$N$3,基础数据!$O$106:$O$110,基础数据!$K$106:$K$110,"建议桥架敷设",1,1))</f>
        <v>-</v>
      </c>
      <c r="Q36" s="51"/>
      <c r="R36" s="55"/>
      <c r="S36" s="50">
        <f t="shared" si="13"/>
        <v>0</v>
      </c>
      <c r="T36" s="51"/>
      <c r="U36" s="42" t="str">
        <f>_xlfn.IFS(T36=0,"-",$R$2="低压流体输送用焊接钢管（SC）",_xlfn.XLOOKUP(S36*T36/$N$3,基础数据!$O$4:$O$15,基础数据!$K$4:$K$15,"建议桥架敷设",1,1),$R$2="套接紧定式钢管（JDG）",_xlfn.XLOOKUP(S36*T36/$N$3,基础数据!$O$16:$O$21,基础数据!$K$16:$K$21,"建议桥架敷设",1,1),$R$2="聚氯乙烯硬质电线管（PC）",_xlfn.XLOOKUP(S36*T36/$N$3,基础数据!$O$22:$O$27,基础数据!$K$22:$K$27,"建议桥架敷设",1,1),$R$2="聚氯乙烯半硬质电线管（FPC）",_xlfn.XLOOKUP(S36*T36/$N$3,基础数据!$O$28:$O$33,基础数据!$K$28:$K$33,"建议桥架敷设",1,1),$R$2="聚氯乙烯（PVC-U）",_xlfn.XLOOKUP(S36*T36/$N$3,基础数据!$O$37:$O$46,基础数据!$K$37:$K$46,"建议桥架敷设",1,1),$R$2="聚乙烯（PE）",_xlfn.XLOOKUP(S36*T36/$N$3,基础数据!$O$51:$O$62,基础数据!$K$51:$K$62,"建议桥架敷设",1,1),$R$2="双壁波纹管",_xlfn.XLOOKUP(S36*T36/$N$3,基础数据!$O$67:$O$72,基础数据!$K$67:$K$72,"建议桥架敷设",1,1),$R$2="套接扣压式薄壁钢导管（KBG）",_xlfn.XLOOKUP(S36*T36/$N$3,基础数据!$O$106:$O$110,基础数据!$K$106:$K$110,"建议桥架敷设",1,1))</f>
        <v>-</v>
      </c>
      <c r="V36" s="49" t="str">
        <f>天诚!B81</f>
        <v>TGDFH2B6+2*1.0-G1</v>
      </c>
      <c r="W36" s="42">
        <v>19.5</v>
      </c>
      <c r="X36" s="50">
        <f>天诚!D81</f>
        <v>87.75</v>
      </c>
      <c r="Y36" s="51"/>
      <c r="Z36" s="73" t="str">
        <f>_xlfn.IFS(Y36=0,"-",$R$2="低压流体输送用焊接钢管（SC）",_xlfn.XLOOKUP(X36*Y36/$N$3,基础数据!$O$4:$O$15,基础数据!$K$4:$K$15,"建议桥架敷设",1,1),$R$2="套接紧定式钢管（JDG）",_xlfn.XLOOKUP(X36*Y36/$N$3,基础数据!$O$16:$O$21,基础数据!$K$16:$K$21,"建议桥架敷设",1,1),$R$2="聚氯乙烯硬质电线管（PC）",_xlfn.XLOOKUP(X36*Y36/$N$3,基础数据!$O$22:$O$27,基础数据!$K$22:$K$27,"建议桥架敷设",1,1),$R$2="聚氯乙烯半硬质电线管（FPC）",_xlfn.XLOOKUP(X36*Y36/$N$3,基础数据!$O$28:$O$33,基础数据!$K$28:$K$33,"建议桥架敷设",1,1),$R$2="聚氯乙烯（PVC-U）",_xlfn.XLOOKUP(X36*Y36/$N$3,基础数据!$O$37:$O$46,基础数据!$K$37:$K$46,"建议桥架敷设",1,1),$R$2="聚乙烯（PE）",_xlfn.XLOOKUP(X36*Y36/$N$3,基础数据!$O$51:$O$62,基础数据!$K$51:$K$62,"建议桥架敷设",1,1),$R$2="双壁波纹管",_xlfn.XLOOKUP(X36*Y36/$N$3,基础数据!$O$67:$O$72,基础数据!$K$67:$K$72,"建议桥架敷设",1,1),$R$2="套接扣压式薄壁钢导管（KBG）",_xlfn.XLOOKUP(X36*Y36/$N$3,基础数据!$O$106:$O$110,基础数据!$K$106:$K$110,"建议桥架敷设",1,1))</f>
        <v>-</v>
      </c>
    </row>
    <row r="37" customHeight="1" spans="2:27"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74"/>
    </row>
    <row r="38" customHeight="1" spans="2:27">
      <c r="B38" s="57"/>
      <c r="C38" s="57"/>
      <c r="D38" s="57"/>
      <c r="E38" s="57"/>
      <c r="F38" s="57"/>
      <c r="G38" s="57"/>
      <c r="H38" s="57"/>
      <c r="I38" s="57"/>
      <c r="J38" s="57"/>
      <c r="K38" s="57"/>
      <c r="X38" s="57"/>
      <c r="Y38" s="57"/>
      <c r="Z38" s="57"/>
      <c r="AA38" s="74"/>
    </row>
    <row r="39" customHeight="1" spans="2:27">
      <c r="B39" s="57"/>
      <c r="C39" s="57"/>
      <c r="D39" s="57"/>
      <c r="E39" s="57"/>
      <c r="F39" s="57"/>
      <c r="G39" s="57"/>
      <c r="H39" s="57"/>
      <c r="I39" s="57"/>
      <c r="J39" s="57"/>
      <c r="K39" s="57"/>
      <c r="X39" s="57"/>
      <c r="Y39" s="57"/>
      <c r="Z39" s="57"/>
      <c r="AA39" s="74"/>
    </row>
    <row r="40" customHeight="1" spans="2:27">
      <c r="B40" s="57"/>
      <c r="C40" s="57"/>
      <c r="D40" s="57"/>
      <c r="E40" s="57"/>
      <c r="F40" s="57"/>
      <c r="G40" s="57"/>
      <c r="H40" s="57"/>
      <c r="I40" s="57"/>
      <c r="J40" s="57"/>
      <c r="K40" s="57"/>
      <c r="X40" s="57"/>
      <c r="Y40" s="57"/>
      <c r="Z40" s="57"/>
      <c r="AA40" s="74"/>
    </row>
    <row r="41" customHeight="1" spans="2:27">
      <c r="B41" s="57"/>
      <c r="C41" s="57"/>
      <c r="D41" s="57"/>
      <c r="E41" s="57"/>
      <c r="F41" s="57"/>
      <c r="G41" s="57"/>
      <c r="H41" s="57"/>
      <c r="I41" s="57"/>
      <c r="J41" s="57"/>
      <c r="K41" s="57"/>
      <c r="X41" s="57"/>
      <c r="Y41" s="57"/>
      <c r="Z41" s="57"/>
      <c r="AA41" s="74"/>
    </row>
    <row r="42" customHeight="1" spans="2:27"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74"/>
    </row>
    <row r="43" customHeight="1" spans="2:27"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74"/>
    </row>
    <row r="44" customHeight="1" spans="2:27"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74"/>
    </row>
    <row r="45" customHeight="1" spans="2:27"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74"/>
    </row>
    <row r="46" customHeight="1" spans="2:27"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74"/>
    </row>
    <row r="47" customHeight="1" spans="2:27"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74"/>
    </row>
    <row r="48" customHeight="1" spans="2:27"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74"/>
    </row>
    <row r="49" customHeight="1" spans="2:27"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74"/>
    </row>
    <row r="50" customHeight="1" spans="2:27"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74"/>
    </row>
    <row r="51" customHeight="1" spans="2:27"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74"/>
    </row>
    <row r="52" customHeight="1" spans="2:27"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74"/>
    </row>
    <row r="53" customHeight="1" spans="2:27"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74"/>
    </row>
    <row r="54" customHeight="1" spans="2:27"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74"/>
    </row>
    <row r="55" customHeight="1" spans="2:27"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74"/>
    </row>
    <row r="56" customHeight="1" spans="2:27"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74"/>
    </row>
    <row r="57" customHeight="1" spans="2:27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74"/>
    </row>
    <row r="58" customHeight="1" spans="2:27"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74"/>
    </row>
    <row r="59" customHeight="1" spans="2:27"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74"/>
    </row>
    <row r="60" customHeight="1" spans="2:27"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74"/>
    </row>
    <row r="61" customHeight="1" spans="2:27"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74"/>
    </row>
    <row r="62" customHeight="1" spans="2:27"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74"/>
    </row>
    <row r="63" customHeight="1" spans="2:27"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74"/>
    </row>
    <row r="64" customHeight="1" spans="2:27"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74"/>
    </row>
    <row r="65" customHeight="1" spans="2:27"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74"/>
    </row>
    <row r="66" customHeight="1" spans="2:27"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74"/>
    </row>
    <row r="67" customHeight="1" spans="2:27"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74"/>
    </row>
    <row r="68" customHeight="1" spans="2:27"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74"/>
    </row>
    <row r="69" customHeight="1" spans="2:27"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74"/>
    </row>
    <row r="70" customHeight="1" spans="2:27"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74"/>
    </row>
  </sheetData>
  <mergeCells count="16">
    <mergeCell ref="B1:AA1"/>
    <mergeCell ref="D2:M2"/>
    <mergeCell ref="R2:X2"/>
    <mergeCell ref="D3:M3"/>
    <mergeCell ref="Q3:X3"/>
    <mergeCell ref="D4:M4"/>
    <mergeCell ref="R4:T4"/>
    <mergeCell ref="W4:X4"/>
    <mergeCell ref="D5:M5"/>
    <mergeCell ref="R5:T5"/>
    <mergeCell ref="W5:X5"/>
    <mergeCell ref="D6:M6"/>
    <mergeCell ref="R6:T6"/>
    <mergeCell ref="W6:X6"/>
    <mergeCell ref="B2:B6"/>
    <mergeCell ref="C2:C3"/>
  </mergeCells>
  <dataValidations count="4">
    <dataValidation type="list" allowBlank="1" showInputMessage="1" showErrorMessage="1" sqref="T2:U2">
      <formula1>"低压流体输送用焊接钢管（SC）,套接紧定式钢管（JDG）,聚氯乙烯硬质电线管（PC）,聚氯乙烯半硬质电线管（FPC）,聚氯乙烯（PVC-U）,聚乙烯（PE）,双壁波纹管,多孔梅花管"</formula1>
    </dataValidation>
    <dataValidation type="list" allowBlank="1" showInputMessage="1" showErrorMessage="1" sqref="R2">
      <formula1>"低压流体输送用焊接钢管（SC）,套接紧定式钢管（JDG）,套接扣压式薄壁钢导管（KBG）,聚氯乙烯硬质电线管（PC）,聚氯乙烯半硬质电线管（FPC）,聚氯乙烯（PVC-U）,聚乙烯（PE）,双壁波纹管"</formula1>
    </dataValidation>
    <dataValidation allowBlank="1" showInputMessage="1" showErrorMessage="1" sqref="G3 G5:G6"/>
    <dataValidation type="whole" operator="greaterThanOrEqual" allowBlank="1" showInputMessage="1" showErrorMessage="1" sqref="E9:E36 J9:J36 O9:O36 T9:T36 Y9:Y15 Y17:Y24 Y26:Y33 Y35:Y36">
      <formula1>0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8"/>
  <sheetViews>
    <sheetView topLeftCell="A40" workbookViewId="0">
      <selection activeCell="S56" sqref="S56"/>
    </sheetView>
  </sheetViews>
  <sheetFormatPr defaultColWidth="9" defaultRowHeight="24" customHeight="1"/>
  <cols>
    <col min="1" max="1" width="16.625" style="16" customWidth="1"/>
    <col min="2" max="3" width="12.625" style="16" customWidth="1"/>
    <col min="4" max="5" width="9" style="16"/>
    <col min="6" max="6" width="16.625" style="16" customWidth="1"/>
    <col min="7" max="8" width="12.625" style="16" customWidth="1"/>
    <col min="9" max="9" width="8.125" style="16" customWidth="1"/>
    <col min="10" max="14" width="9" style="16"/>
    <col min="15" max="19" width="9.00833333333333" style="16" customWidth="1"/>
    <col min="20" max="20" width="8.375" style="16" customWidth="1"/>
    <col min="21" max="16384" width="9" style="16"/>
  </cols>
  <sheetData>
    <row r="1" ht="36" customHeight="1" spans="1:24">
      <c r="A1" s="9" t="s">
        <v>28</v>
      </c>
      <c r="B1" s="9"/>
      <c r="C1" s="9"/>
      <c r="E1" s="9" t="s">
        <v>29</v>
      </c>
      <c r="F1" s="9"/>
      <c r="G1" s="9"/>
      <c r="H1" s="9"/>
      <c r="J1" s="9" t="s">
        <v>30</v>
      </c>
      <c r="K1" s="9"/>
      <c r="L1" s="9"/>
      <c r="M1" s="9"/>
      <c r="N1" s="9"/>
      <c r="O1" s="9"/>
      <c r="P1" s="9"/>
      <c r="Q1" s="9"/>
      <c r="R1" s="9"/>
      <c r="S1" s="9"/>
      <c r="U1" s="9" t="s">
        <v>31</v>
      </c>
      <c r="V1" s="9"/>
      <c r="W1" s="9"/>
      <c r="X1" s="9"/>
    </row>
    <row r="2" customHeight="1" spans="1:24">
      <c r="A2" s="10" t="s">
        <v>32</v>
      </c>
      <c r="B2" s="10" t="s">
        <v>33</v>
      </c>
      <c r="C2" s="10" t="s">
        <v>34</v>
      </c>
      <c r="E2" s="10" t="s">
        <v>35</v>
      </c>
      <c r="F2" s="10"/>
      <c r="G2" s="10" t="s">
        <v>36</v>
      </c>
      <c r="H2" s="10" t="s">
        <v>34</v>
      </c>
      <c r="J2" s="10" t="s">
        <v>37</v>
      </c>
      <c r="K2" s="10" t="s">
        <v>38</v>
      </c>
      <c r="L2" s="10" t="s">
        <v>39</v>
      </c>
      <c r="M2" s="10" t="s">
        <v>40</v>
      </c>
      <c r="N2" s="10" t="s">
        <v>41</v>
      </c>
      <c r="O2" s="10" t="s">
        <v>42</v>
      </c>
      <c r="P2" s="10" t="s">
        <v>43</v>
      </c>
      <c r="Q2" s="10"/>
      <c r="R2" s="10"/>
      <c r="S2" s="10"/>
      <c r="U2" s="10" t="s">
        <v>44</v>
      </c>
      <c r="V2" s="10" t="s">
        <v>45</v>
      </c>
      <c r="W2" s="10" t="s">
        <v>46</v>
      </c>
      <c r="X2" s="10" t="s">
        <v>47</v>
      </c>
    </row>
    <row r="3" customHeight="1" spans="1:24">
      <c r="A3" s="12" t="s">
        <v>48</v>
      </c>
      <c r="B3" s="13">
        <v>7.5</v>
      </c>
      <c r="C3" s="12">
        <v>44</v>
      </c>
      <c r="D3"/>
      <c r="E3" s="12" t="s">
        <v>49</v>
      </c>
      <c r="F3" s="13">
        <v>1</v>
      </c>
      <c r="G3" s="13">
        <v>3.1</v>
      </c>
      <c r="H3" s="12">
        <v>8</v>
      </c>
      <c r="J3" s="10"/>
      <c r="K3" s="10"/>
      <c r="L3" s="10"/>
      <c r="M3" s="10"/>
      <c r="N3" s="10"/>
      <c r="O3" s="10"/>
      <c r="P3" s="27">
        <v>0.4</v>
      </c>
      <c r="Q3" s="27">
        <v>0.33</v>
      </c>
      <c r="R3" s="31">
        <v>0.275</v>
      </c>
      <c r="S3" s="27">
        <v>0.22</v>
      </c>
      <c r="U3" s="10"/>
      <c r="V3" s="10"/>
      <c r="W3" s="10"/>
      <c r="X3" s="10"/>
    </row>
    <row r="4" customHeight="1" spans="1:24">
      <c r="A4" s="12" t="s">
        <v>50</v>
      </c>
      <c r="B4" s="13">
        <v>11.6</v>
      </c>
      <c r="C4" s="12">
        <v>106</v>
      </c>
      <c r="D4"/>
      <c r="E4" s="12"/>
      <c r="F4" s="13">
        <v>1.5</v>
      </c>
      <c r="G4" s="13">
        <v>3.8</v>
      </c>
      <c r="H4" s="12">
        <v>11</v>
      </c>
      <c r="J4" s="12" t="s">
        <v>51</v>
      </c>
      <c r="K4" s="12" t="s">
        <v>52</v>
      </c>
      <c r="L4" s="12">
        <v>21.3</v>
      </c>
      <c r="M4" s="12">
        <v>2.2</v>
      </c>
      <c r="N4" s="12">
        <v>16.9</v>
      </c>
      <c r="O4" s="12">
        <v>224</v>
      </c>
      <c r="P4" s="12">
        <v>89</v>
      </c>
      <c r="Q4" s="12">
        <v>73</v>
      </c>
      <c r="R4" s="12">
        <v>61</v>
      </c>
      <c r="S4" s="12">
        <v>49</v>
      </c>
      <c r="U4" s="12" t="s">
        <v>53</v>
      </c>
      <c r="V4" s="12">
        <v>50</v>
      </c>
      <c r="W4" s="12">
        <v>50</v>
      </c>
      <c r="X4" s="12">
        <f t="shared" ref="X4:X26" si="0">V4*W4</f>
        <v>2500</v>
      </c>
    </row>
    <row r="5" customHeight="1" spans="1:24">
      <c r="A5" s="12" t="s">
        <v>54</v>
      </c>
      <c r="B5" s="13">
        <v>12.6</v>
      </c>
      <c r="C5" s="12">
        <v>125</v>
      </c>
      <c r="D5"/>
      <c r="E5" s="12"/>
      <c r="F5" s="13">
        <v>2.5</v>
      </c>
      <c r="G5" s="13">
        <v>4.4</v>
      </c>
      <c r="H5" s="12">
        <v>15</v>
      </c>
      <c r="J5" s="12"/>
      <c r="K5" s="12" t="s">
        <v>55</v>
      </c>
      <c r="L5" s="12">
        <v>26.9</v>
      </c>
      <c r="M5" s="12">
        <v>2.2</v>
      </c>
      <c r="N5" s="12">
        <v>22.5</v>
      </c>
      <c r="O5" s="12">
        <v>397</v>
      </c>
      <c r="P5" s="12">
        <v>158</v>
      </c>
      <c r="Q5" s="12">
        <v>131</v>
      </c>
      <c r="R5" s="12">
        <v>109</v>
      </c>
      <c r="S5" s="12">
        <v>87</v>
      </c>
      <c r="U5" s="12" t="s">
        <v>56</v>
      </c>
      <c r="V5" s="12">
        <v>100</v>
      </c>
      <c r="W5" s="12">
        <v>50</v>
      </c>
      <c r="X5" s="12">
        <f t="shared" si="0"/>
        <v>5000</v>
      </c>
    </row>
    <row r="6" customHeight="1" spans="1:24">
      <c r="A6" s="12" t="s">
        <v>57</v>
      </c>
      <c r="B6" s="13">
        <v>15.4</v>
      </c>
      <c r="C6" s="12">
        <v>186</v>
      </c>
      <c r="D6"/>
      <c r="E6" s="12"/>
      <c r="F6" s="12">
        <v>4</v>
      </c>
      <c r="G6" s="13">
        <v>4.9</v>
      </c>
      <c r="H6" s="12">
        <v>19</v>
      </c>
      <c r="J6" s="12"/>
      <c r="K6" s="12" t="s">
        <v>58</v>
      </c>
      <c r="L6" s="12">
        <v>33.7</v>
      </c>
      <c r="M6" s="12">
        <v>2.5</v>
      </c>
      <c r="N6" s="12">
        <v>28.7</v>
      </c>
      <c r="O6" s="12">
        <v>646</v>
      </c>
      <c r="P6" s="12">
        <v>258</v>
      </c>
      <c r="Q6" s="12">
        <v>213</v>
      </c>
      <c r="R6" s="12">
        <v>177</v>
      </c>
      <c r="S6" s="12">
        <v>142</v>
      </c>
      <c r="U6" s="12" t="s">
        <v>59</v>
      </c>
      <c r="V6" s="12">
        <v>100</v>
      </c>
      <c r="W6" s="12">
        <v>100</v>
      </c>
      <c r="X6" s="12">
        <f t="shared" si="0"/>
        <v>10000</v>
      </c>
    </row>
    <row r="7" customHeight="1" spans="1:24">
      <c r="A7" s="12" t="s">
        <v>60</v>
      </c>
      <c r="B7" s="13">
        <v>7.5</v>
      </c>
      <c r="C7" s="12">
        <v>44</v>
      </c>
      <c r="D7"/>
      <c r="E7" s="12"/>
      <c r="F7" s="12">
        <v>6</v>
      </c>
      <c r="G7" s="13">
        <v>5.4</v>
      </c>
      <c r="H7" s="12">
        <v>23</v>
      </c>
      <c r="J7" s="12"/>
      <c r="K7" s="12" t="s">
        <v>61</v>
      </c>
      <c r="L7" s="12">
        <v>42.4</v>
      </c>
      <c r="M7" s="12">
        <v>2.5</v>
      </c>
      <c r="N7" s="12">
        <v>37.4</v>
      </c>
      <c r="O7" s="12">
        <v>1098</v>
      </c>
      <c r="P7" s="12">
        <v>439</v>
      </c>
      <c r="Q7" s="12">
        <v>362</v>
      </c>
      <c r="R7" s="12">
        <v>301</v>
      </c>
      <c r="S7" s="12">
        <v>241</v>
      </c>
      <c r="U7" s="12" t="s">
        <v>62</v>
      </c>
      <c r="V7" s="12">
        <v>150</v>
      </c>
      <c r="W7" s="12">
        <v>100</v>
      </c>
      <c r="X7" s="12">
        <f t="shared" si="0"/>
        <v>15000</v>
      </c>
    </row>
    <row r="8" customHeight="1" spans="1:24">
      <c r="A8" s="12" t="s">
        <v>63</v>
      </c>
      <c r="B8" s="13">
        <v>10.6</v>
      </c>
      <c r="C8" s="12">
        <v>88</v>
      </c>
      <c r="D8"/>
      <c r="E8" s="12"/>
      <c r="F8" s="12">
        <v>10</v>
      </c>
      <c r="G8" s="13">
        <v>7</v>
      </c>
      <c r="H8" s="12">
        <v>38</v>
      </c>
      <c r="J8" s="12"/>
      <c r="K8" s="12" t="s">
        <v>64</v>
      </c>
      <c r="L8" s="12">
        <v>48.3</v>
      </c>
      <c r="M8" s="12">
        <v>2.75</v>
      </c>
      <c r="N8" s="12">
        <v>42.8</v>
      </c>
      <c r="O8" s="12">
        <v>1437</v>
      </c>
      <c r="P8" s="12">
        <v>574</v>
      </c>
      <c r="Q8" s="12">
        <v>474</v>
      </c>
      <c r="R8" s="12">
        <v>395</v>
      </c>
      <c r="S8" s="12">
        <v>316</v>
      </c>
      <c r="U8" s="12" t="s">
        <v>65</v>
      </c>
      <c r="V8" s="12">
        <v>200</v>
      </c>
      <c r="W8" s="12">
        <v>100</v>
      </c>
      <c r="X8" s="12">
        <f t="shared" si="0"/>
        <v>20000</v>
      </c>
    </row>
    <row r="9" customHeight="1" spans="1:24">
      <c r="A9" s="12" t="s">
        <v>66</v>
      </c>
      <c r="B9" s="13">
        <v>12.6</v>
      </c>
      <c r="C9" s="12">
        <v>125</v>
      </c>
      <c r="D9"/>
      <c r="E9" s="12"/>
      <c r="F9" s="12">
        <v>16</v>
      </c>
      <c r="G9" s="13">
        <v>8.1</v>
      </c>
      <c r="H9" s="12">
        <v>52</v>
      </c>
      <c r="J9" s="12"/>
      <c r="K9" s="12" t="s">
        <v>67</v>
      </c>
      <c r="L9" s="12">
        <v>60.3</v>
      </c>
      <c r="M9" s="13">
        <v>3</v>
      </c>
      <c r="N9" s="12">
        <v>54.3</v>
      </c>
      <c r="O9" s="12">
        <v>2314</v>
      </c>
      <c r="P9" s="12">
        <v>925</v>
      </c>
      <c r="Q9" s="12">
        <v>763</v>
      </c>
      <c r="R9" s="12">
        <v>636</v>
      </c>
      <c r="S9" s="12">
        <v>509</v>
      </c>
      <c r="U9" s="12" t="s">
        <v>68</v>
      </c>
      <c r="V9" s="12">
        <v>300</v>
      </c>
      <c r="W9" s="12">
        <v>100</v>
      </c>
      <c r="X9" s="12">
        <f t="shared" si="0"/>
        <v>30000</v>
      </c>
    </row>
    <row r="10" customHeight="1" spans="1:24">
      <c r="A10" s="12" t="s">
        <v>69</v>
      </c>
      <c r="B10" s="13">
        <v>12.6</v>
      </c>
      <c r="C10" s="12">
        <v>125</v>
      </c>
      <c r="E10" s="12"/>
      <c r="F10" s="12">
        <v>25</v>
      </c>
      <c r="G10" s="13">
        <v>10.2</v>
      </c>
      <c r="H10" s="12">
        <v>82</v>
      </c>
      <c r="J10" s="12"/>
      <c r="K10" s="12" t="s">
        <v>70</v>
      </c>
      <c r="L10" s="12">
        <v>76.1</v>
      </c>
      <c r="M10" s="13">
        <v>3</v>
      </c>
      <c r="N10" s="12">
        <v>70.1</v>
      </c>
      <c r="O10" s="12">
        <v>3857</v>
      </c>
      <c r="P10" s="12">
        <v>1542</v>
      </c>
      <c r="Q10" s="12">
        <v>1272</v>
      </c>
      <c r="R10" s="12">
        <v>1060</v>
      </c>
      <c r="S10" s="12">
        <v>848</v>
      </c>
      <c r="U10" s="12" t="s">
        <v>71</v>
      </c>
      <c r="V10" s="12">
        <v>400</v>
      </c>
      <c r="W10" s="12">
        <v>100</v>
      </c>
      <c r="X10" s="12">
        <f t="shared" si="0"/>
        <v>40000</v>
      </c>
    </row>
    <row r="11" customHeight="1" spans="1:24">
      <c r="A11" s="12" t="s">
        <v>72</v>
      </c>
      <c r="B11" s="13">
        <v>15.4</v>
      </c>
      <c r="C11" s="12">
        <v>186</v>
      </c>
      <c r="E11" s="12"/>
      <c r="F11" s="12">
        <v>35</v>
      </c>
      <c r="G11" s="13">
        <v>11.7</v>
      </c>
      <c r="H11" s="12">
        <v>107</v>
      </c>
      <c r="J11" s="12"/>
      <c r="K11" s="12" t="s">
        <v>73</v>
      </c>
      <c r="L11" s="12">
        <v>88.9</v>
      </c>
      <c r="M11" s="12">
        <v>3.25</v>
      </c>
      <c r="N11" s="12">
        <v>82.4</v>
      </c>
      <c r="O11" s="12">
        <v>5329</v>
      </c>
      <c r="P11" s="12">
        <v>2131</v>
      </c>
      <c r="Q11" s="12">
        <v>1758</v>
      </c>
      <c r="R11" s="12">
        <v>1465</v>
      </c>
      <c r="S11" s="12">
        <v>1172</v>
      </c>
      <c r="U11" s="12" t="s">
        <v>74</v>
      </c>
      <c r="V11" s="12">
        <v>300</v>
      </c>
      <c r="W11" s="12">
        <v>150</v>
      </c>
      <c r="X11" s="12">
        <f t="shared" si="0"/>
        <v>45000</v>
      </c>
    </row>
    <row r="12" customHeight="1" spans="1:24">
      <c r="A12" s="12" t="s">
        <v>75</v>
      </c>
      <c r="B12" s="13">
        <v>11.9</v>
      </c>
      <c r="C12" s="12">
        <v>111</v>
      </c>
      <c r="E12" s="12"/>
      <c r="F12" s="12">
        <v>50</v>
      </c>
      <c r="G12" s="13">
        <v>13.9</v>
      </c>
      <c r="H12" s="12">
        <v>152</v>
      </c>
      <c r="J12" s="12"/>
      <c r="K12" s="12" t="s">
        <v>76</v>
      </c>
      <c r="L12" s="12">
        <v>114.3</v>
      </c>
      <c r="M12" s="12">
        <v>3.25</v>
      </c>
      <c r="N12" s="12">
        <v>107.8</v>
      </c>
      <c r="O12" s="12">
        <v>9122</v>
      </c>
      <c r="P12" s="12">
        <v>3648</v>
      </c>
      <c r="Q12" s="12">
        <v>3010</v>
      </c>
      <c r="R12" s="12">
        <v>2508</v>
      </c>
      <c r="S12" s="12">
        <v>2006</v>
      </c>
      <c r="U12" s="12" t="s">
        <v>77</v>
      </c>
      <c r="V12" s="12">
        <v>500</v>
      </c>
      <c r="W12" s="12">
        <v>100</v>
      </c>
      <c r="X12" s="12">
        <f t="shared" si="0"/>
        <v>50000</v>
      </c>
    </row>
    <row r="13" customHeight="1" spans="1:24">
      <c r="A13" s="12" t="s">
        <v>78</v>
      </c>
      <c r="B13" s="13">
        <v>15</v>
      </c>
      <c r="C13" s="12">
        <v>177</v>
      </c>
      <c r="E13" s="12"/>
      <c r="F13" s="12">
        <v>70</v>
      </c>
      <c r="G13" s="13">
        <v>16</v>
      </c>
      <c r="H13" s="12">
        <v>201</v>
      </c>
      <c r="J13" s="12"/>
      <c r="K13" s="12" t="s">
        <v>79</v>
      </c>
      <c r="L13" s="12">
        <v>139.7</v>
      </c>
      <c r="M13" s="28">
        <v>3.5</v>
      </c>
      <c r="N13" s="12">
        <v>132.7</v>
      </c>
      <c r="O13" s="12">
        <v>13823</v>
      </c>
      <c r="P13" s="12">
        <v>5529</v>
      </c>
      <c r="Q13" s="12">
        <v>4561</v>
      </c>
      <c r="R13" s="12">
        <v>3801</v>
      </c>
      <c r="S13" s="12">
        <v>3041</v>
      </c>
      <c r="U13" s="12" t="s">
        <v>80</v>
      </c>
      <c r="V13" s="12">
        <v>300</v>
      </c>
      <c r="W13" s="12">
        <v>200</v>
      </c>
      <c r="X13" s="12">
        <f t="shared" si="0"/>
        <v>60000</v>
      </c>
    </row>
    <row r="14" customHeight="1" spans="1:24">
      <c r="A14" s="12" t="s">
        <v>81</v>
      </c>
      <c r="B14" s="13">
        <v>16.7</v>
      </c>
      <c r="C14" s="12">
        <v>219</v>
      </c>
      <c r="E14" s="12"/>
      <c r="F14" s="12">
        <v>95</v>
      </c>
      <c r="G14" s="13">
        <v>18.2</v>
      </c>
      <c r="H14" s="12">
        <v>260</v>
      </c>
      <c r="J14" s="12"/>
      <c r="K14" s="12" t="s">
        <v>82</v>
      </c>
      <c r="L14" s="12">
        <v>165.1</v>
      </c>
      <c r="M14" s="28">
        <v>3.5</v>
      </c>
      <c r="N14" s="12">
        <v>158.1</v>
      </c>
      <c r="O14" s="12">
        <v>19621</v>
      </c>
      <c r="P14" s="12">
        <v>7848</v>
      </c>
      <c r="Q14" s="12">
        <v>6474</v>
      </c>
      <c r="R14" s="12">
        <v>5395</v>
      </c>
      <c r="S14" s="12">
        <v>4316</v>
      </c>
      <c r="U14" s="12" t="s">
        <v>83</v>
      </c>
      <c r="V14" s="12">
        <v>400</v>
      </c>
      <c r="W14" s="12">
        <v>150</v>
      </c>
      <c r="X14" s="12">
        <f t="shared" si="0"/>
        <v>60000</v>
      </c>
    </row>
    <row r="15" customHeight="1" spans="1:24">
      <c r="A15" s="9" t="s">
        <v>84</v>
      </c>
      <c r="B15" s="9"/>
      <c r="C15" s="9"/>
      <c r="E15" s="12"/>
      <c r="F15" s="12">
        <v>120</v>
      </c>
      <c r="G15" s="13">
        <v>20.2</v>
      </c>
      <c r="H15" s="12">
        <v>320</v>
      </c>
      <c r="J15" s="12"/>
      <c r="K15" s="12" t="s">
        <v>85</v>
      </c>
      <c r="L15" s="12">
        <v>219.1</v>
      </c>
      <c r="M15" s="29">
        <v>4</v>
      </c>
      <c r="N15" s="12">
        <v>211.1</v>
      </c>
      <c r="O15" s="12">
        <v>34982</v>
      </c>
      <c r="P15" s="12">
        <v>13992</v>
      </c>
      <c r="Q15" s="12">
        <v>11544</v>
      </c>
      <c r="R15" s="12">
        <v>9620</v>
      </c>
      <c r="S15" s="12">
        <v>7696</v>
      </c>
      <c r="U15" s="12" t="s">
        <v>86</v>
      </c>
      <c r="V15" s="12">
        <v>600</v>
      </c>
      <c r="W15" s="12">
        <v>100</v>
      </c>
      <c r="X15" s="12">
        <f t="shared" si="0"/>
        <v>60000</v>
      </c>
    </row>
    <row r="16" customHeight="1" spans="1:24">
      <c r="A16" s="10" t="s">
        <v>32</v>
      </c>
      <c r="B16" s="10" t="s">
        <v>33</v>
      </c>
      <c r="C16" s="10" t="s">
        <v>34</v>
      </c>
      <c r="E16" s="12"/>
      <c r="F16" s="12">
        <v>150</v>
      </c>
      <c r="G16" s="13">
        <v>22.5</v>
      </c>
      <c r="H16" s="12">
        <v>397</v>
      </c>
      <c r="J16" s="12" t="s">
        <v>87</v>
      </c>
      <c r="K16" s="12" t="s">
        <v>88</v>
      </c>
      <c r="L16" s="12">
        <v>16</v>
      </c>
      <c r="M16" s="12">
        <v>1.5</v>
      </c>
      <c r="N16" s="12">
        <v>13</v>
      </c>
      <c r="O16" s="12">
        <v>132</v>
      </c>
      <c r="P16" s="12">
        <v>53</v>
      </c>
      <c r="Q16" s="12">
        <v>43</v>
      </c>
      <c r="R16" s="12">
        <v>36</v>
      </c>
      <c r="S16" s="12">
        <v>29</v>
      </c>
      <c r="U16" s="12" t="s">
        <v>89</v>
      </c>
      <c r="V16" s="12">
        <v>500</v>
      </c>
      <c r="W16" s="12">
        <v>150</v>
      </c>
      <c r="X16" s="12">
        <f t="shared" si="0"/>
        <v>75000</v>
      </c>
    </row>
    <row r="17" customHeight="1" spans="1:24">
      <c r="A17" s="12" t="s">
        <v>90</v>
      </c>
      <c r="B17" s="13">
        <v>11.5</v>
      </c>
      <c r="C17" s="12">
        <v>104</v>
      </c>
      <c r="E17" s="12"/>
      <c r="F17" s="12">
        <v>185</v>
      </c>
      <c r="G17" s="13">
        <v>24.9</v>
      </c>
      <c r="H17" s="12">
        <v>487</v>
      </c>
      <c r="J17" s="12"/>
      <c r="K17" s="12" t="s">
        <v>91</v>
      </c>
      <c r="L17" s="12">
        <v>20</v>
      </c>
      <c r="M17" s="12">
        <v>1.6</v>
      </c>
      <c r="N17" s="12">
        <v>16.8</v>
      </c>
      <c r="O17" s="12">
        <v>222</v>
      </c>
      <c r="P17" s="12">
        <v>88</v>
      </c>
      <c r="Q17" s="12">
        <v>73</v>
      </c>
      <c r="R17" s="12">
        <v>61</v>
      </c>
      <c r="S17" s="12">
        <v>49</v>
      </c>
      <c r="U17" s="12" t="s">
        <v>92</v>
      </c>
      <c r="V17" s="12">
        <v>400</v>
      </c>
      <c r="W17" s="12">
        <v>200</v>
      </c>
      <c r="X17" s="12">
        <f t="shared" si="0"/>
        <v>80000</v>
      </c>
    </row>
    <row r="18" customHeight="1" spans="1:24">
      <c r="A18" s="12" t="s">
        <v>93</v>
      </c>
      <c r="B18" s="13">
        <v>12.5</v>
      </c>
      <c r="C18" s="12">
        <v>123</v>
      </c>
      <c r="E18" s="12"/>
      <c r="F18" s="12">
        <v>240</v>
      </c>
      <c r="G18" s="13">
        <v>28.4</v>
      </c>
      <c r="H18" s="12">
        <v>633</v>
      </c>
      <c r="J18" s="12"/>
      <c r="K18" s="12" t="s">
        <v>94</v>
      </c>
      <c r="L18" s="12">
        <v>25</v>
      </c>
      <c r="M18" s="12">
        <v>1.6</v>
      </c>
      <c r="N18" s="12">
        <v>21.8</v>
      </c>
      <c r="O18" s="12">
        <v>373</v>
      </c>
      <c r="P18" s="12">
        <v>149</v>
      </c>
      <c r="Q18" s="12">
        <v>123</v>
      </c>
      <c r="R18" s="12">
        <v>103</v>
      </c>
      <c r="S18" s="12">
        <v>82</v>
      </c>
      <c r="U18" s="12" t="s">
        <v>95</v>
      </c>
      <c r="V18" s="12">
        <v>800</v>
      </c>
      <c r="W18" s="12">
        <v>100</v>
      </c>
      <c r="X18" s="12">
        <f t="shared" si="0"/>
        <v>80000</v>
      </c>
    </row>
    <row r="19" customHeight="1" spans="1:24">
      <c r="A19" s="12" t="s">
        <v>96</v>
      </c>
      <c r="B19" s="13">
        <v>14.5</v>
      </c>
      <c r="C19" s="12">
        <v>165</v>
      </c>
      <c r="E19" s="9" t="s">
        <v>97</v>
      </c>
      <c r="F19" s="9"/>
      <c r="G19" s="9"/>
      <c r="H19" s="9"/>
      <c r="J19" s="12"/>
      <c r="K19" s="12" t="s">
        <v>98</v>
      </c>
      <c r="L19" s="12">
        <v>32</v>
      </c>
      <c r="M19" s="12">
        <v>1.6</v>
      </c>
      <c r="N19" s="12">
        <v>28.8</v>
      </c>
      <c r="O19" s="12">
        <v>651</v>
      </c>
      <c r="P19" s="12">
        <v>260</v>
      </c>
      <c r="Q19" s="12">
        <v>215</v>
      </c>
      <c r="R19" s="12">
        <v>179</v>
      </c>
      <c r="S19" s="12">
        <v>143</v>
      </c>
      <c r="U19" s="12" t="s">
        <v>99</v>
      </c>
      <c r="V19" s="12">
        <v>600</v>
      </c>
      <c r="W19" s="12">
        <v>150</v>
      </c>
      <c r="X19" s="12">
        <f t="shared" si="0"/>
        <v>90000</v>
      </c>
    </row>
    <row r="20" customHeight="1" spans="1:24">
      <c r="A20" s="12" t="s">
        <v>100</v>
      </c>
      <c r="B20" s="13">
        <v>15</v>
      </c>
      <c r="C20" s="12">
        <v>177</v>
      </c>
      <c r="E20" s="10" t="s">
        <v>101</v>
      </c>
      <c r="F20" s="10"/>
      <c r="G20" s="10" t="s">
        <v>36</v>
      </c>
      <c r="H20" s="10" t="s">
        <v>34</v>
      </c>
      <c r="J20" s="12"/>
      <c r="K20" s="12" t="s">
        <v>102</v>
      </c>
      <c r="L20" s="12">
        <v>40</v>
      </c>
      <c r="M20" s="12">
        <v>1.6</v>
      </c>
      <c r="N20" s="12">
        <v>36.8</v>
      </c>
      <c r="O20" s="12">
        <v>1063</v>
      </c>
      <c r="P20" s="12">
        <v>425</v>
      </c>
      <c r="Q20" s="12">
        <v>351</v>
      </c>
      <c r="R20" s="12">
        <v>292</v>
      </c>
      <c r="S20" s="12">
        <v>234</v>
      </c>
      <c r="U20" s="12" t="s">
        <v>103</v>
      </c>
      <c r="V20" s="12">
        <v>500</v>
      </c>
      <c r="W20" s="12">
        <v>200</v>
      </c>
      <c r="X20" s="12">
        <f t="shared" si="0"/>
        <v>100000</v>
      </c>
    </row>
    <row r="21" customHeight="1" spans="1:24">
      <c r="A21" s="12" t="s">
        <v>104</v>
      </c>
      <c r="B21" s="13">
        <v>16</v>
      </c>
      <c r="C21" s="12">
        <v>201</v>
      </c>
      <c r="E21" s="24" t="s">
        <v>105</v>
      </c>
      <c r="F21" s="12" t="s">
        <v>106</v>
      </c>
      <c r="G21" s="13">
        <v>13.5</v>
      </c>
      <c r="H21" s="12">
        <v>143</v>
      </c>
      <c r="J21" s="12"/>
      <c r="K21" s="12" t="s">
        <v>107</v>
      </c>
      <c r="L21" s="12">
        <v>50</v>
      </c>
      <c r="M21" s="12">
        <v>1.6</v>
      </c>
      <c r="N21" s="12">
        <v>46.8</v>
      </c>
      <c r="O21" s="12">
        <v>1719</v>
      </c>
      <c r="P21" s="12">
        <v>687</v>
      </c>
      <c r="Q21" s="12">
        <v>567</v>
      </c>
      <c r="R21" s="12">
        <v>472</v>
      </c>
      <c r="S21" s="12">
        <v>378</v>
      </c>
      <c r="U21" s="12" t="s">
        <v>108</v>
      </c>
      <c r="V21" s="12">
        <v>1000</v>
      </c>
      <c r="W21" s="12">
        <v>100</v>
      </c>
      <c r="X21" s="12">
        <f t="shared" si="0"/>
        <v>100000</v>
      </c>
    </row>
    <row r="22" customHeight="1" spans="1:24">
      <c r="A22" s="12" t="s">
        <v>109</v>
      </c>
      <c r="B22" s="13">
        <v>17</v>
      </c>
      <c r="C22" s="12">
        <v>227</v>
      </c>
      <c r="E22" s="25"/>
      <c r="F22" s="12" t="s">
        <v>110</v>
      </c>
      <c r="G22" s="13">
        <v>14.8</v>
      </c>
      <c r="H22" s="12">
        <v>172</v>
      </c>
      <c r="J22" s="12" t="s">
        <v>111</v>
      </c>
      <c r="K22" s="12" t="s">
        <v>88</v>
      </c>
      <c r="L22" s="12">
        <v>16</v>
      </c>
      <c r="M22" s="12">
        <v>1.9</v>
      </c>
      <c r="N22" s="12">
        <v>12.2</v>
      </c>
      <c r="O22" s="12">
        <v>117</v>
      </c>
      <c r="P22" s="12">
        <v>47</v>
      </c>
      <c r="Q22" s="12">
        <v>39</v>
      </c>
      <c r="R22" s="12">
        <v>32</v>
      </c>
      <c r="S22" s="12">
        <v>26</v>
      </c>
      <c r="U22" s="12" t="s">
        <v>112</v>
      </c>
      <c r="V22" s="12">
        <v>600</v>
      </c>
      <c r="W22" s="12">
        <v>200</v>
      </c>
      <c r="X22" s="12">
        <f t="shared" si="0"/>
        <v>120000</v>
      </c>
    </row>
    <row r="23" customHeight="1" spans="1:24">
      <c r="A23" s="12" t="s">
        <v>113</v>
      </c>
      <c r="B23" s="13">
        <v>20</v>
      </c>
      <c r="C23" s="12">
        <v>314</v>
      </c>
      <c r="E23" s="25"/>
      <c r="F23" s="12" t="s">
        <v>114</v>
      </c>
      <c r="G23" s="13">
        <v>16.1</v>
      </c>
      <c r="H23" s="12">
        <v>204</v>
      </c>
      <c r="J23" s="12"/>
      <c r="K23" s="12" t="s">
        <v>91</v>
      </c>
      <c r="L23" s="12">
        <v>20</v>
      </c>
      <c r="M23" s="12">
        <v>2.1</v>
      </c>
      <c r="N23" s="12">
        <v>15.8</v>
      </c>
      <c r="O23" s="12">
        <v>196</v>
      </c>
      <c r="P23" s="12">
        <v>78</v>
      </c>
      <c r="Q23" s="12">
        <v>65</v>
      </c>
      <c r="R23" s="12">
        <v>54</v>
      </c>
      <c r="S23" s="12">
        <v>43</v>
      </c>
      <c r="U23" s="12" t="s">
        <v>115</v>
      </c>
      <c r="V23" s="12">
        <v>800</v>
      </c>
      <c r="W23" s="12">
        <v>150</v>
      </c>
      <c r="X23" s="12">
        <f t="shared" si="0"/>
        <v>120000</v>
      </c>
    </row>
    <row r="24" customHeight="1" spans="1:24">
      <c r="A24" s="12" t="s">
        <v>116</v>
      </c>
      <c r="B24" s="13">
        <v>25.5</v>
      </c>
      <c r="C24" s="12">
        <v>511</v>
      </c>
      <c r="E24" s="25"/>
      <c r="F24" s="12" t="s">
        <v>117</v>
      </c>
      <c r="G24" s="13">
        <v>19.6</v>
      </c>
      <c r="H24" s="12">
        <v>302</v>
      </c>
      <c r="J24" s="12"/>
      <c r="K24" s="12" t="s">
        <v>94</v>
      </c>
      <c r="L24" s="12">
        <v>25</v>
      </c>
      <c r="M24" s="12">
        <v>2.2</v>
      </c>
      <c r="N24" s="12">
        <v>20.6</v>
      </c>
      <c r="O24" s="12">
        <v>333</v>
      </c>
      <c r="P24" s="12">
        <v>133</v>
      </c>
      <c r="Q24" s="12">
        <v>110</v>
      </c>
      <c r="R24" s="12">
        <v>92</v>
      </c>
      <c r="S24" s="12">
        <v>73</v>
      </c>
      <c r="U24" s="12" t="s">
        <v>118</v>
      </c>
      <c r="V24" s="12">
        <v>1000</v>
      </c>
      <c r="W24" s="12">
        <v>150</v>
      </c>
      <c r="X24" s="12">
        <f t="shared" si="0"/>
        <v>150000</v>
      </c>
    </row>
    <row r="25" customHeight="1" spans="1:24">
      <c r="A25" s="12" t="s">
        <v>119</v>
      </c>
      <c r="B25" s="13">
        <v>32.5</v>
      </c>
      <c r="C25" s="12">
        <v>830</v>
      </c>
      <c r="E25" s="25"/>
      <c r="F25" s="12" t="s">
        <v>120</v>
      </c>
      <c r="G25" s="13">
        <v>22.4</v>
      </c>
      <c r="H25" s="12">
        <v>394</v>
      </c>
      <c r="J25" s="12"/>
      <c r="K25" s="12" t="s">
        <v>98</v>
      </c>
      <c r="L25" s="12">
        <v>32</v>
      </c>
      <c r="M25" s="12">
        <v>2.7</v>
      </c>
      <c r="N25" s="12">
        <v>26.6</v>
      </c>
      <c r="O25" s="12">
        <v>556</v>
      </c>
      <c r="P25" s="12">
        <v>222</v>
      </c>
      <c r="Q25" s="12">
        <v>183</v>
      </c>
      <c r="R25" s="12">
        <v>153</v>
      </c>
      <c r="S25" s="12">
        <v>122</v>
      </c>
      <c r="U25" s="12" t="s">
        <v>121</v>
      </c>
      <c r="V25" s="12">
        <v>800</v>
      </c>
      <c r="W25" s="12">
        <v>200</v>
      </c>
      <c r="X25" s="12">
        <f t="shared" si="0"/>
        <v>160000</v>
      </c>
    </row>
    <row r="26" customHeight="1" spans="1:24">
      <c r="A26" s="12" t="s">
        <v>122</v>
      </c>
      <c r="B26" s="13">
        <v>38</v>
      </c>
      <c r="C26" s="12">
        <v>1134</v>
      </c>
      <c r="E26" s="25"/>
      <c r="F26" s="12" t="s">
        <v>123</v>
      </c>
      <c r="G26" s="13">
        <v>26.2</v>
      </c>
      <c r="H26" s="12">
        <v>539</v>
      </c>
      <c r="J26" s="12"/>
      <c r="K26" s="12" t="s">
        <v>102</v>
      </c>
      <c r="L26" s="12">
        <v>40</v>
      </c>
      <c r="M26" s="12">
        <v>2.8</v>
      </c>
      <c r="N26" s="12">
        <v>34.4</v>
      </c>
      <c r="O26" s="12">
        <v>929</v>
      </c>
      <c r="P26" s="12">
        <v>371</v>
      </c>
      <c r="Q26" s="12">
        <v>307</v>
      </c>
      <c r="R26" s="12">
        <v>255</v>
      </c>
      <c r="S26" s="12">
        <v>204</v>
      </c>
      <c r="U26" s="12" t="s">
        <v>124</v>
      </c>
      <c r="V26" s="12">
        <v>1000</v>
      </c>
      <c r="W26" s="12">
        <v>200</v>
      </c>
      <c r="X26" s="12">
        <f t="shared" si="0"/>
        <v>200000</v>
      </c>
    </row>
    <row r="27" customHeight="1" spans="1:19">
      <c r="A27" s="12" t="s">
        <v>125</v>
      </c>
      <c r="B27" s="13">
        <v>43.5</v>
      </c>
      <c r="C27" s="12">
        <v>1486</v>
      </c>
      <c r="E27" s="25"/>
      <c r="F27" s="12" t="s">
        <v>126</v>
      </c>
      <c r="G27" s="13">
        <v>28.8</v>
      </c>
      <c r="H27" s="12">
        <v>651</v>
      </c>
      <c r="J27" s="12"/>
      <c r="K27" s="12" t="s">
        <v>107</v>
      </c>
      <c r="L27" s="12">
        <v>50</v>
      </c>
      <c r="M27" s="12">
        <v>3.4</v>
      </c>
      <c r="N27" s="12">
        <v>43.2</v>
      </c>
      <c r="O27" s="12">
        <v>1465</v>
      </c>
      <c r="P27" s="12">
        <v>586</v>
      </c>
      <c r="Q27" s="12">
        <v>483</v>
      </c>
      <c r="R27" s="12">
        <v>402</v>
      </c>
      <c r="S27" s="12">
        <v>322</v>
      </c>
    </row>
    <row r="28" customHeight="1" spans="1:30">
      <c r="A28" s="12" t="s">
        <v>127</v>
      </c>
      <c r="B28" s="13">
        <v>47.5</v>
      </c>
      <c r="C28" s="12">
        <v>1772</v>
      </c>
      <c r="E28" s="25"/>
      <c r="F28" s="12" t="s">
        <v>128</v>
      </c>
      <c r="G28" s="13">
        <v>33.4</v>
      </c>
      <c r="H28" s="12">
        <v>876</v>
      </c>
      <c r="J28" s="12" t="s">
        <v>129</v>
      </c>
      <c r="K28" s="12" t="s">
        <v>88</v>
      </c>
      <c r="L28" s="12">
        <v>16</v>
      </c>
      <c r="M28" s="12">
        <v>2</v>
      </c>
      <c r="N28" s="12">
        <v>12</v>
      </c>
      <c r="O28" s="12">
        <v>113</v>
      </c>
      <c r="P28" s="12">
        <v>45</v>
      </c>
      <c r="Q28" s="12">
        <v>37</v>
      </c>
      <c r="R28" s="12">
        <v>31</v>
      </c>
      <c r="S28" s="12">
        <v>25</v>
      </c>
      <c r="U28" s="9" t="s">
        <v>130</v>
      </c>
      <c r="V28" s="9"/>
      <c r="W28" s="9"/>
      <c r="X28" s="9"/>
      <c r="Y28" s="9"/>
      <c r="Z28" s="9"/>
      <c r="AA28" s="9"/>
      <c r="AB28" s="9"/>
      <c r="AC28" s="9"/>
      <c r="AD28" s="9"/>
    </row>
    <row r="29" customHeight="1" spans="1:19">
      <c r="A29" s="9" t="s">
        <v>131</v>
      </c>
      <c r="B29" s="9"/>
      <c r="C29" s="9"/>
      <c r="E29" s="25"/>
      <c r="F29" s="12" t="s">
        <v>132</v>
      </c>
      <c r="G29" s="13">
        <v>38.8</v>
      </c>
      <c r="H29" s="12">
        <v>1182</v>
      </c>
      <c r="J29" s="12"/>
      <c r="K29" s="12" t="s">
        <v>91</v>
      </c>
      <c r="L29" s="12">
        <v>20</v>
      </c>
      <c r="M29" s="12">
        <v>2</v>
      </c>
      <c r="N29" s="12">
        <v>16</v>
      </c>
      <c r="O29" s="12">
        <v>201</v>
      </c>
      <c r="P29" s="12">
        <v>80</v>
      </c>
      <c r="Q29" s="12">
        <v>66</v>
      </c>
      <c r="R29" s="12">
        <v>55</v>
      </c>
      <c r="S29" s="12">
        <v>44</v>
      </c>
    </row>
    <row r="30" customHeight="1" spans="1:19">
      <c r="A30" s="10" t="s">
        <v>32</v>
      </c>
      <c r="B30" s="10" t="s">
        <v>33</v>
      </c>
      <c r="C30" s="10" t="s">
        <v>34</v>
      </c>
      <c r="E30" s="25"/>
      <c r="F30" s="12" t="s">
        <v>133</v>
      </c>
      <c r="G30" s="13">
        <v>44.1</v>
      </c>
      <c r="H30" s="12">
        <v>1527</v>
      </c>
      <c r="J30" s="12"/>
      <c r="K30" s="12" t="s">
        <v>94</v>
      </c>
      <c r="L30" s="12">
        <v>25</v>
      </c>
      <c r="M30" s="12">
        <v>2.5</v>
      </c>
      <c r="N30" s="12">
        <v>20</v>
      </c>
      <c r="O30" s="12">
        <v>314</v>
      </c>
      <c r="P30" s="12">
        <v>125</v>
      </c>
      <c r="Q30" s="12">
        <v>104</v>
      </c>
      <c r="R30" s="12">
        <v>86</v>
      </c>
      <c r="S30" s="12">
        <v>69</v>
      </c>
    </row>
    <row r="31" customHeight="1" spans="1:19">
      <c r="A31" s="12" t="s">
        <v>134</v>
      </c>
      <c r="B31" s="13">
        <v>12.5</v>
      </c>
      <c r="C31" s="12">
        <v>123</v>
      </c>
      <c r="E31" s="25"/>
      <c r="F31" s="12" t="s">
        <v>135</v>
      </c>
      <c r="G31" s="13">
        <v>49.5</v>
      </c>
      <c r="H31" s="12">
        <v>1924</v>
      </c>
      <c r="J31" s="12"/>
      <c r="K31" s="12" t="s">
        <v>98</v>
      </c>
      <c r="L31" s="12">
        <v>32</v>
      </c>
      <c r="M31" s="12">
        <v>3</v>
      </c>
      <c r="N31" s="12">
        <v>26</v>
      </c>
      <c r="O31" s="12">
        <v>531</v>
      </c>
      <c r="P31" s="12">
        <v>212</v>
      </c>
      <c r="Q31" s="12">
        <v>175</v>
      </c>
      <c r="R31" s="12">
        <v>146</v>
      </c>
      <c r="S31" s="12">
        <v>117</v>
      </c>
    </row>
    <row r="32" customHeight="1" spans="1:19">
      <c r="A32" s="12" t="s">
        <v>136</v>
      </c>
      <c r="B32" s="13">
        <v>14</v>
      </c>
      <c r="C32" s="12">
        <v>154</v>
      </c>
      <c r="E32" s="25"/>
      <c r="F32" s="12" t="s">
        <v>137</v>
      </c>
      <c r="G32" s="13">
        <v>54.1</v>
      </c>
      <c r="H32" s="12">
        <v>2298</v>
      </c>
      <c r="J32" s="12"/>
      <c r="K32" s="12" t="s">
        <v>102</v>
      </c>
      <c r="L32" s="12">
        <v>40</v>
      </c>
      <c r="M32" s="12">
        <v>3</v>
      </c>
      <c r="N32" s="12">
        <v>34</v>
      </c>
      <c r="O32" s="12">
        <v>907</v>
      </c>
      <c r="P32" s="12">
        <v>363</v>
      </c>
      <c r="Q32" s="12">
        <v>299</v>
      </c>
      <c r="R32" s="12">
        <v>250</v>
      </c>
      <c r="S32" s="12">
        <v>200</v>
      </c>
    </row>
    <row r="33" customHeight="1" spans="1:19">
      <c r="A33" s="12" t="s">
        <v>138</v>
      </c>
      <c r="B33" s="13">
        <v>16</v>
      </c>
      <c r="C33" s="12">
        <v>201</v>
      </c>
      <c r="E33" s="25"/>
      <c r="F33" s="12" t="s">
        <v>139</v>
      </c>
      <c r="G33" s="13">
        <v>60.5</v>
      </c>
      <c r="H33" s="12">
        <v>2873</v>
      </c>
      <c r="J33" s="12"/>
      <c r="K33" s="12" t="s">
        <v>107</v>
      </c>
      <c r="L33" s="12">
        <v>50</v>
      </c>
      <c r="M33" s="12">
        <v>3</v>
      </c>
      <c r="N33" s="12">
        <v>44</v>
      </c>
      <c r="O33" s="12">
        <v>1519</v>
      </c>
      <c r="P33" s="12">
        <v>608</v>
      </c>
      <c r="Q33" s="12">
        <v>502</v>
      </c>
      <c r="R33" s="12">
        <v>418</v>
      </c>
      <c r="S33" s="12">
        <v>335</v>
      </c>
    </row>
    <row r="34" customHeight="1" spans="1:19">
      <c r="A34" s="12" t="s">
        <v>140</v>
      </c>
      <c r="B34" s="13">
        <v>17</v>
      </c>
      <c r="C34" s="12">
        <v>227</v>
      </c>
      <c r="E34" s="26"/>
      <c r="F34" s="12" t="s">
        <v>141</v>
      </c>
      <c r="G34" s="13">
        <v>68.2</v>
      </c>
      <c r="H34" s="12">
        <v>3651</v>
      </c>
      <c r="J34" s="9" t="s">
        <v>142</v>
      </c>
      <c r="K34" s="9"/>
      <c r="L34" s="9"/>
      <c r="M34" s="9"/>
      <c r="N34" s="9"/>
      <c r="O34" s="9"/>
      <c r="P34" s="9"/>
      <c r="Q34" s="9"/>
      <c r="R34" s="9"/>
      <c r="S34" s="9"/>
    </row>
    <row r="35" customHeight="1" spans="1:19">
      <c r="A35" s="12" t="s">
        <v>143</v>
      </c>
      <c r="B35" s="13">
        <v>18</v>
      </c>
      <c r="C35" s="12">
        <v>254</v>
      </c>
      <c r="E35" s="24" t="s">
        <v>144</v>
      </c>
      <c r="F35" s="12" t="s">
        <v>106</v>
      </c>
      <c r="G35" s="13">
        <v>15.2</v>
      </c>
      <c r="H35" s="12">
        <v>181</v>
      </c>
      <c r="J35" s="10" t="s">
        <v>37</v>
      </c>
      <c r="K35" s="10" t="s">
        <v>38</v>
      </c>
      <c r="L35" s="10" t="s">
        <v>39</v>
      </c>
      <c r="M35" s="10" t="s">
        <v>145</v>
      </c>
      <c r="N35" s="10" t="s">
        <v>41</v>
      </c>
      <c r="O35" s="10" t="s">
        <v>42</v>
      </c>
      <c r="P35" s="10" t="s">
        <v>146</v>
      </c>
      <c r="Q35" s="10"/>
      <c r="R35" s="10"/>
      <c r="S35" s="10"/>
    </row>
    <row r="36" customHeight="1" spans="1:19">
      <c r="A36" s="12" t="s">
        <v>147</v>
      </c>
      <c r="B36" s="13">
        <v>19.5</v>
      </c>
      <c r="C36" s="12">
        <v>299</v>
      </c>
      <c r="E36" s="25"/>
      <c r="F36" s="12" t="s">
        <v>110</v>
      </c>
      <c r="G36" s="13">
        <v>17.8</v>
      </c>
      <c r="H36" s="12">
        <v>249</v>
      </c>
      <c r="J36" s="10"/>
      <c r="K36" s="10"/>
      <c r="L36" s="10"/>
      <c r="M36" s="10"/>
      <c r="N36" s="10"/>
      <c r="O36" s="10"/>
      <c r="P36" s="27">
        <v>0.4</v>
      </c>
      <c r="Q36" s="27">
        <v>0.33</v>
      </c>
      <c r="R36" s="32">
        <v>0.275</v>
      </c>
      <c r="S36" s="27">
        <v>0.22</v>
      </c>
    </row>
    <row r="37" customHeight="1" spans="1:19">
      <c r="A37" s="12" t="s">
        <v>148</v>
      </c>
      <c r="B37" s="13">
        <v>23</v>
      </c>
      <c r="C37" s="12">
        <v>415</v>
      </c>
      <c r="E37" s="25"/>
      <c r="F37" s="12" t="s">
        <v>114</v>
      </c>
      <c r="G37" s="13">
        <v>19.2</v>
      </c>
      <c r="H37" s="12">
        <v>289</v>
      </c>
      <c r="J37" s="12" t="s">
        <v>149</v>
      </c>
      <c r="K37" s="12" t="s">
        <v>102</v>
      </c>
      <c r="L37" s="12">
        <v>40</v>
      </c>
      <c r="M37" s="12">
        <v>1.6</v>
      </c>
      <c r="N37" s="12">
        <v>36.8</v>
      </c>
      <c r="O37" s="12">
        <v>1064</v>
      </c>
      <c r="P37" s="12">
        <v>425</v>
      </c>
      <c r="Q37" s="12">
        <v>351</v>
      </c>
      <c r="R37" s="12">
        <v>292</v>
      </c>
      <c r="S37" s="12">
        <v>234</v>
      </c>
    </row>
    <row r="38" customHeight="1" spans="1:19">
      <c r="A38" s="12" t="s">
        <v>150</v>
      </c>
      <c r="B38" s="13">
        <v>29</v>
      </c>
      <c r="C38" s="12">
        <v>661</v>
      </c>
      <c r="E38" s="25"/>
      <c r="F38" s="12" t="s">
        <v>117</v>
      </c>
      <c r="G38" s="13">
        <v>22.8</v>
      </c>
      <c r="H38" s="12">
        <v>408</v>
      </c>
      <c r="J38" s="12"/>
      <c r="K38" s="12" t="s">
        <v>107</v>
      </c>
      <c r="L38" s="12">
        <v>50</v>
      </c>
      <c r="M38" s="12">
        <v>1.6</v>
      </c>
      <c r="N38" s="12">
        <v>46.8</v>
      </c>
      <c r="O38" s="12">
        <v>1720</v>
      </c>
      <c r="P38" s="12">
        <v>688</v>
      </c>
      <c r="Q38" s="12">
        <v>568</v>
      </c>
      <c r="R38" s="12">
        <v>473</v>
      </c>
      <c r="S38" s="12">
        <v>378</v>
      </c>
    </row>
    <row r="39" customHeight="1" spans="1:19">
      <c r="A39" s="12" t="s">
        <v>151</v>
      </c>
      <c r="B39" s="13">
        <v>38.5</v>
      </c>
      <c r="C39" s="12">
        <v>1164</v>
      </c>
      <c r="E39" s="25"/>
      <c r="F39" s="12" t="s">
        <v>120</v>
      </c>
      <c r="G39" s="13">
        <v>25.8</v>
      </c>
      <c r="H39" s="12">
        <v>523</v>
      </c>
      <c r="J39" s="12"/>
      <c r="K39" s="12" t="s">
        <v>152</v>
      </c>
      <c r="L39" s="12">
        <v>63</v>
      </c>
      <c r="M39" s="12">
        <v>1.8</v>
      </c>
      <c r="N39" s="12">
        <v>59.4</v>
      </c>
      <c r="O39" s="12">
        <v>2771</v>
      </c>
      <c r="P39" s="12">
        <v>1108</v>
      </c>
      <c r="Q39" s="12">
        <v>914</v>
      </c>
      <c r="R39" s="12">
        <v>762</v>
      </c>
      <c r="S39" s="12">
        <v>610</v>
      </c>
    </row>
    <row r="40" customHeight="1" spans="1:19">
      <c r="A40" s="12" t="s">
        <v>153</v>
      </c>
      <c r="B40" s="13">
        <v>45.5</v>
      </c>
      <c r="C40" s="12">
        <v>1626</v>
      </c>
      <c r="E40" s="25"/>
      <c r="F40" s="12" t="s">
        <v>123</v>
      </c>
      <c r="G40" s="13">
        <v>30.1</v>
      </c>
      <c r="H40" s="12">
        <v>711</v>
      </c>
      <c r="J40" s="12"/>
      <c r="K40" s="12" t="s">
        <v>154</v>
      </c>
      <c r="L40" s="12">
        <v>75</v>
      </c>
      <c r="M40" s="12">
        <v>2.8</v>
      </c>
      <c r="N40" s="12">
        <v>69.4</v>
      </c>
      <c r="O40" s="12">
        <v>3783</v>
      </c>
      <c r="P40" s="12">
        <v>1513</v>
      </c>
      <c r="Q40" s="12">
        <v>1248</v>
      </c>
      <c r="R40" s="12">
        <v>1040</v>
      </c>
      <c r="S40" s="12">
        <v>832</v>
      </c>
    </row>
    <row r="41" customHeight="1" spans="1:19">
      <c r="A41" s="12" t="s">
        <v>155</v>
      </c>
      <c r="B41" s="13">
        <v>52</v>
      </c>
      <c r="C41" s="12">
        <v>2124</v>
      </c>
      <c r="E41" s="25"/>
      <c r="F41" s="12" t="s">
        <v>126</v>
      </c>
      <c r="G41" s="13">
        <v>32.7</v>
      </c>
      <c r="H41" s="12">
        <v>839</v>
      </c>
      <c r="J41" s="12"/>
      <c r="K41" s="12" t="s">
        <v>156</v>
      </c>
      <c r="L41" s="12">
        <v>90</v>
      </c>
      <c r="M41" s="12">
        <v>2.2</v>
      </c>
      <c r="N41" s="12">
        <v>85.6</v>
      </c>
      <c r="O41" s="12">
        <v>5755</v>
      </c>
      <c r="P41" s="12">
        <v>2302</v>
      </c>
      <c r="Q41" s="12">
        <v>1899</v>
      </c>
      <c r="R41" s="12">
        <v>1583</v>
      </c>
      <c r="S41" s="12">
        <v>1266</v>
      </c>
    </row>
    <row r="42" customHeight="1" spans="1:30">
      <c r="A42" s="12" t="s">
        <v>157</v>
      </c>
      <c r="B42" s="13">
        <v>56.5</v>
      </c>
      <c r="C42" s="12">
        <v>2507</v>
      </c>
      <c r="E42" s="25"/>
      <c r="F42" s="12" t="s">
        <v>128</v>
      </c>
      <c r="G42" s="13">
        <v>37.7</v>
      </c>
      <c r="H42" s="12">
        <v>1116</v>
      </c>
      <c r="J42" s="12"/>
      <c r="K42" s="12" t="s">
        <v>158</v>
      </c>
      <c r="L42" s="12">
        <v>100</v>
      </c>
      <c r="M42" s="12">
        <v>2.6</v>
      </c>
      <c r="N42" s="12">
        <v>94.8</v>
      </c>
      <c r="O42" s="12">
        <v>7058</v>
      </c>
      <c r="P42" s="12">
        <v>2823</v>
      </c>
      <c r="Q42" s="12">
        <v>2329</v>
      </c>
      <c r="R42" s="12">
        <v>1941</v>
      </c>
      <c r="S42" s="12">
        <v>1553</v>
      </c>
      <c r="U42" s="9" t="s">
        <v>159</v>
      </c>
      <c r="V42" s="9"/>
      <c r="W42" s="9"/>
      <c r="X42" s="9"/>
      <c r="Y42" s="9"/>
      <c r="Z42" s="9"/>
      <c r="AA42" s="9"/>
      <c r="AB42" s="9"/>
      <c r="AC42" s="9"/>
      <c r="AD42" s="9"/>
    </row>
    <row r="43" customHeight="1" spans="1:19">
      <c r="A43" s="9" t="s">
        <v>160</v>
      </c>
      <c r="B43" s="9"/>
      <c r="C43" s="9"/>
      <c r="E43" s="25"/>
      <c r="F43" s="12" t="s">
        <v>132</v>
      </c>
      <c r="G43" s="13">
        <v>41.9</v>
      </c>
      <c r="H43" s="12">
        <v>1378</v>
      </c>
      <c r="J43" s="12"/>
      <c r="K43" s="12" t="s">
        <v>161</v>
      </c>
      <c r="L43" s="12">
        <v>110</v>
      </c>
      <c r="M43" s="12">
        <v>2.8</v>
      </c>
      <c r="N43" s="12">
        <v>104.4</v>
      </c>
      <c r="O43" s="12">
        <v>8560</v>
      </c>
      <c r="P43" s="12">
        <v>3424</v>
      </c>
      <c r="Q43" s="12">
        <v>2825</v>
      </c>
      <c r="R43" s="12">
        <v>2354</v>
      </c>
      <c r="S43" s="12">
        <v>1883</v>
      </c>
    </row>
    <row r="44" customHeight="1" spans="1:19">
      <c r="A44" s="10" t="s">
        <v>162</v>
      </c>
      <c r="B44" s="10" t="s">
        <v>36</v>
      </c>
      <c r="C44" s="10" t="s">
        <v>34</v>
      </c>
      <c r="E44" s="25"/>
      <c r="F44" s="12" t="s">
        <v>133</v>
      </c>
      <c r="G44" s="13">
        <v>47.6</v>
      </c>
      <c r="H44" s="12">
        <v>1779</v>
      </c>
      <c r="J44" s="12"/>
      <c r="K44" s="12" t="s">
        <v>163</v>
      </c>
      <c r="L44" s="12">
        <v>125</v>
      </c>
      <c r="M44" s="12">
        <v>3.3</v>
      </c>
      <c r="N44" s="12">
        <v>118.4</v>
      </c>
      <c r="O44" s="12">
        <v>11010</v>
      </c>
      <c r="P44" s="12">
        <v>4404</v>
      </c>
      <c r="Q44" s="12">
        <v>3633</v>
      </c>
      <c r="R44" s="12">
        <v>3028</v>
      </c>
      <c r="S44" s="12">
        <v>2422</v>
      </c>
    </row>
    <row r="45" customHeight="1" spans="1:19">
      <c r="A45" s="12" t="s">
        <v>164</v>
      </c>
      <c r="B45" s="13">
        <v>5.1</v>
      </c>
      <c r="C45" s="12">
        <v>20</v>
      </c>
      <c r="D45"/>
      <c r="E45" s="25"/>
      <c r="F45" s="12" t="s">
        <v>135</v>
      </c>
      <c r="G45" s="13">
        <v>52</v>
      </c>
      <c r="H45" s="12">
        <v>2123</v>
      </c>
      <c r="J45" s="12"/>
      <c r="K45" s="12" t="s">
        <v>165</v>
      </c>
      <c r="L45" s="12">
        <v>140</v>
      </c>
      <c r="M45" s="12">
        <v>3.5</v>
      </c>
      <c r="N45" s="13">
        <v>133</v>
      </c>
      <c r="O45" s="12">
        <v>13893</v>
      </c>
      <c r="P45" s="12">
        <v>5557</v>
      </c>
      <c r="Q45" s="12">
        <v>4585</v>
      </c>
      <c r="R45" s="12">
        <v>3821</v>
      </c>
      <c r="S45" s="12">
        <v>3056</v>
      </c>
    </row>
    <row r="46" customHeight="1" spans="1:19">
      <c r="A46" s="12" t="s">
        <v>166</v>
      </c>
      <c r="B46" s="13">
        <v>5.6</v>
      </c>
      <c r="C46" s="12">
        <v>25</v>
      </c>
      <c r="D46"/>
      <c r="E46" s="25"/>
      <c r="F46" s="12" t="s">
        <v>137</v>
      </c>
      <c r="G46" s="13">
        <v>56.8</v>
      </c>
      <c r="H46" s="12">
        <v>2533</v>
      </c>
      <c r="J46" s="12"/>
      <c r="K46" s="12" t="s">
        <v>167</v>
      </c>
      <c r="L46" s="12">
        <v>160</v>
      </c>
      <c r="M46" s="12">
        <v>3.8</v>
      </c>
      <c r="N46" s="12">
        <v>152.4</v>
      </c>
      <c r="O46" s="12">
        <v>18241</v>
      </c>
      <c r="P46" s="12">
        <v>7297</v>
      </c>
      <c r="Q46" s="12">
        <v>6020</v>
      </c>
      <c r="R46" s="12">
        <v>5016</v>
      </c>
      <c r="S46" s="12">
        <v>4013</v>
      </c>
    </row>
    <row r="47" customHeight="1" spans="1:19">
      <c r="A47" s="12" t="s">
        <v>168</v>
      </c>
      <c r="B47" s="13">
        <v>5.9</v>
      </c>
      <c r="C47" s="12">
        <v>27</v>
      </c>
      <c r="D47"/>
      <c r="E47" s="25"/>
      <c r="F47" s="12" t="s">
        <v>139</v>
      </c>
      <c r="G47" s="13">
        <v>63</v>
      </c>
      <c r="H47" s="12">
        <v>3116</v>
      </c>
      <c r="J47" s="30" t="s">
        <v>169</v>
      </c>
      <c r="K47" s="30"/>
      <c r="L47" s="30"/>
      <c r="M47" s="30"/>
      <c r="N47" s="30"/>
      <c r="O47" s="30"/>
      <c r="P47" s="30"/>
      <c r="Q47" s="30"/>
      <c r="R47" s="30"/>
      <c r="S47" s="30"/>
    </row>
    <row r="48" customHeight="1" spans="1:19">
      <c r="A48" s="12" t="s">
        <v>170</v>
      </c>
      <c r="B48" s="13">
        <v>6.1</v>
      </c>
      <c r="C48" s="12">
        <v>29</v>
      </c>
      <c r="D48"/>
      <c r="E48" s="26"/>
      <c r="F48" s="12" t="s">
        <v>141</v>
      </c>
      <c r="G48" s="13">
        <v>70.7</v>
      </c>
      <c r="H48" s="12">
        <v>3924</v>
      </c>
      <c r="J48" s="9" t="s">
        <v>171</v>
      </c>
      <c r="K48" s="9"/>
      <c r="L48" s="9"/>
      <c r="M48" s="9"/>
      <c r="N48" s="9"/>
      <c r="O48" s="9"/>
      <c r="P48" s="9"/>
      <c r="Q48" s="9"/>
      <c r="R48" s="9"/>
      <c r="S48" s="9"/>
    </row>
    <row r="49" customHeight="1" spans="1:19">
      <c r="A49" s="12" t="s">
        <v>172</v>
      </c>
      <c r="B49" s="13">
        <v>7</v>
      </c>
      <c r="C49" s="12">
        <v>38</v>
      </c>
      <c r="D49"/>
      <c r="E49" s="24" t="s">
        <v>173</v>
      </c>
      <c r="F49" s="12" t="s">
        <v>106</v>
      </c>
      <c r="G49" s="13">
        <v>17</v>
      </c>
      <c r="H49" s="12">
        <v>227</v>
      </c>
      <c r="J49" s="10" t="s">
        <v>37</v>
      </c>
      <c r="K49" s="10" t="s">
        <v>38</v>
      </c>
      <c r="L49" s="10" t="s">
        <v>39</v>
      </c>
      <c r="M49" s="10" t="s">
        <v>145</v>
      </c>
      <c r="N49" s="10" t="s">
        <v>41</v>
      </c>
      <c r="O49" s="10" t="s">
        <v>42</v>
      </c>
      <c r="P49" s="10" t="s">
        <v>146</v>
      </c>
      <c r="Q49" s="10"/>
      <c r="R49" s="10"/>
      <c r="S49" s="10"/>
    </row>
    <row r="50" customHeight="1" spans="1:19">
      <c r="A50" s="12" t="s">
        <v>174</v>
      </c>
      <c r="B50" s="13">
        <v>14.8</v>
      </c>
      <c r="C50" s="12">
        <v>172</v>
      </c>
      <c r="D50"/>
      <c r="E50" s="25"/>
      <c r="F50" s="12" t="s">
        <v>110</v>
      </c>
      <c r="G50" s="13">
        <v>18.3</v>
      </c>
      <c r="H50" s="12">
        <v>263</v>
      </c>
      <c r="J50" s="10"/>
      <c r="K50" s="10"/>
      <c r="L50" s="10"/>
      <c r="M50" s="10"/>
      <c r="N50" s="10"/>
      <c r="O50" s="10"/>
      <c r="P50" s="27">
        <v>0.4</v>
      </c>
      <c r="Q50" s="27">
        <v>0.33</v>
      </c>
      <c r="R50" s="32">
        <v>0.275</v>
      </c>
      <c r="S50" s="27">
        <v>0.22</v>
      </c>
    </row>
    <row r="51" customHeight="1" spans="1:19">
      <c r="A51" s="12" t="s">
        <v>175</v>
      </c>
      <c r="B51" s="13">
        <v>18.3</v>
      </c>
      <c r="C51" s="12">
        <v>263</v>
      </c>
      <c r="D51"/>
      <c r="E51" s="25"/>
      <c r="F51" s="12" t="s">
        <v>114</v>
      </c>
      <c r="G51" s="13">
        <v>19.7</v>
      </c>
      <c r="H51" s="12">
        <v>305</v>
      </c>
      <c r="J51" s="12" t="s">
        <v>176</v>
      </c>
      <c r="K51" s="12" t="s">
        <v>94</v>
      </c>
      <c r="L51" s="12">
        <v>25</v>
      </c>
      <c r="M51" s="13">
        <v>1.8</v>
      </c>
      <c r="N51" s="13">
        <v>21.4</v>
      </c>
      <c r="O51" s="12">
        <v>360</v>
      </c>
      <c r="P51" s="12">
        <v>144</v>
      </c>
      <c r="Q51" s="12">
        <v>119</v>
      </c>
      <c r="R51" s="12">
        <v>99</v>
      </c>
      <c r="S51" s="12">
        <v>79</v>
      </c>
    </row>
    <row r="52" customHeight="1" spans="1:19">
      <c r="A52" s="12" t="s">
        <v>177</v>
      </c>
      <c r="B52" s="13">
        <v>22</v>
      </c>
      <c r="C52" s="12">
        <v>380</v>
      </c>
      <c r="D52"/>
      <c r="E52" s="25"/>
      <c r="F52" s="12" t="s">
        <v>117</v>
      </c>
      <c r="G52" s="13">
        <v>23.2</v>
      </c>
      <c r="H52" s="12">
        <v>423</v>
      </c>
      <c r="J52" s="12"/>
      <c r="K52" s="12" t="s">
        <v>98</v>
      </c>
      <c r="L52" s="12">
        <v>32</v>
      </c>
      <c r="M52" s="13">
        <v>1.8</v>
      </c>
      <c r="N52" s="13">
        <v>28.4</v>
      </c>
      <c r="O52" s="12">
        <v>633</v>
      </c>
      <c r="P52" s="12">
        <v>253</v>
      </c>
      <c r="Q52" s="12">
        <v>209</v>
      </c>
      <c r="R52" s="12">
        <v>174</v>
      </c>
      <c r="S52" s="12">
        <v>139</v>
      </c>
    </row>
    <row r="53" customHeight="1" spans="1:19">
      <c r="A53" s="12" t="s">
        <v>178</v>
      </c>
      <c r="B53" s="13">
        <v>26.1</v>
      </c>
      <c r="C53" s="12">
        <v>535</v>
      </c>
      <c r="D53"/>
      <c r="E53" s="25"/>
      <c r="F53" s="12" t="s">
        <v>120</v>
      </c>
      <c r="G53" s="13">
        <v>26</v>
      </c>
      <c r="H53" s="12">
        <v>531</v>
      </c>
      <c r="J53" s="12"/>
      <c r="K53" s="12" t="s">
        <v>102</v>
      </c>
      <c r="L53" s="12">
        <v>40</v>
      </c>
      <c r="M53" s="13">
        <v>2</v>
      </c>
      <c r="N53" s="13">
        <v>36</v>
      </c>
      <c r="O53" s="12">
        <v>1018</v>
      </c>
      <c r="P53" s="12">
        <v>407</v>
      </c>
      <c r="Q53" s="12">
        <v>336</v>
      </c>
      <c r="R53" s="12">
        <v>280</v>
      </c>
      <c r="S53" s="12">
        <v>224</v>
      </c>
    </row>
    <row r="54" customHeight="1" spans="1:19">
      <c r="A54" s="12" t="s">
        <v>179</v>
      </c>
      <c r="B54" s="13">
        <v>13.3</v>
      </c>
      <c r="C54" s="12">
        <v>139</v>
      </c>
      <c r="D54"/>
      <c r="E54" s="25"/>
      <c r="F54" s="12" t="s">
        <v>123</v>
      </c>
      <c r="G54" s="13">
        <v>30.4</v>
      </c>
      <c r="H54" s="12">
        <v>725</v>
      </c>
      <c r="J54" s="12"/>
      <c r="K54" s="12" t="s">
        <v>107</v>
      </c>
      <c r="L54" s="12">
        <v>50</v>
      </c>
      <c r="M54" s="13">
        <v>2.1</v>
      </c>
      <c r="N54" s="13">
        <v>45.8</v>
      </c>
      <c r="O54" s="12">
        <v>1647</v>
      </c>
      <c r="P54" s="12">
        <v>659</v>
      </c>
      <c r="Q54" s="12">
        <v>544</v>
      </c>
      <c r="R54" s="12">
        <v>453</v>
      </c>
      <c r="S54" s="12">
        <v>362</v>
      </c>
    </row>
    <row r="55" customHeight="1" spans="1:19">
      <c r="A55" s="12" t="s">
        <v>180</v>
      </c>
      <c r="B55" s="13">
        <v>13.9</v>
      </c>
      <c r="C55" s="12">
        <v>152</v>
      </c>
      <c r="D55"/>
      <c r="E55" s="25"/>
      <c r="F55" s="12" t="s">
        <v>126</v>
      </c>
      <c r="G55" s="13">
        <v>34.1</v>
      </c>
      <c r="H55" s="12">
        <v>913</v>
      </c>
      <c r="J55" s="12"/>
      <c r="K55" s="12" t="s">
        <v>152</v>
      </c>
      <c r="L55" s="12">
        <v>63</v>
      </c>
      <c r="M55" s="13">
        <v>2.3</v>
      </c>
      <c r="N55" s="13">
        <v>58.4</v>
      </c>
      <c r="O55" s="12">
        <v>2679</v>
      </c>
      <c r="P55" s="12">
        <v>1071</v>
      </c>
      <c r="Q55" s="12">
        <v>884</v>
      </c>
      <c r="R55" s="12">
        <v>737</v>
      </c>
      <c r="S55" s="12">
        <v>589</v>
      </c>
    </row>
    <row r="56" customHeight="1" spans="1:19">
      <c r="A56" s="12" t="s">
        <v>181</v>
      </c>
      <c r="B56" s="13">
        <v>15.8</v>
      </c>
      <c r="C56" s="12">
        <v>196</v>
      </c>
      <c r="D56"/>
      <c r="E56" s="25"/>
      <c r="F56" s="12" t="s">
        <v>128</v>
      </c>
      <c r="G56" s="13">
        <v>38.7</v>
      </c>
      <c r="H56" s="12">
        <v>1176</v>
      </c>
      <c r="J56" s="12"/>
      <c r="K56" s="28" t="s">
        <v>154</v>
      </c>
      <c r="L56" s="28">
        <v>75</v>
      </c>
      <c r="M56" s="13">
        <v>2.5</v>
      </c>
      <c r="N56" s="13">
        <v>70</v>
      </c>
      <c r="O56" s="12">
        <v>3848</v>
      </c>
      <c r="P56" s="12">
        <v>1539</v>
      </c>
      <c r="Q56" s="12">
        <v>1270</v>
      </c>
      <c r="R56" s="12">
        <v>1058</v>
      </c>
      <c r="S56" s="12">
        <v>847</v>
      </c>
    </row>
    <row r="57" customHeight="1" spans="1:19">
      <c r="A57" s="12" t="s">
        <v>182</v>
      </c>
      <c r="B57" s="13">
        <v>20</v>
      </c>
      <c r="C57" s="12">
        <v>314</v>
      </c>
      <c r="D57"/>
      <c r="E57" s="25"/>
      <c r="F57" s="12" t="s">
        <v>132</v>
      </c>
      <c r="G57" s="13">
        <v>44.2</v>
      </c>
      <c r="H57" s="12">
        <v>1534</v>
      </c>
      <c r="J57" s="12"/>
      <c r="K57" s="28" t="s">
        <v>156</v>
      </c>
      <c r="L57" s="28">
        <v>90</v>
      </c>
      <c r="M57" s="13">
        <v>2.8</v>
      </c>
      <c r="N57" s="13">
        <v>84.4</v>
      </c>
      <c r="O57" s="12">
        <v>5595</v>
      </c>
      <c r="P57" s="12">
        <v>2238</v>
      </c>
      <c r="Q57" s="12">
        <v>1846</v>
      </c>
      <c r="R57" s="12">
        <v>1539</v>
      </c>
      <c r="S57" s="12">
        <v>1231</v>
      </c>
    </row>
    <row r="58" customHeight="1" spans="1:19">
      <c r="A58" s="9" t="s">
        <v>183</v>
      </c>
      <c r="B58" s="9"/>
      <c r="C58" s="9"/>
      <c r="E58" s="25"/>
      <c r="F58" s="12" t="s">
        <v>133</v>
      </c>
      <c r="G58" s="13">
        <v>49.8</v>
      </c>
      <c r="H58" s="12">
        <v>1947</v>
      </c>
      <c r="J58" s="12"/>
      <c r="K58" s="28" t="s">
        <v>158</v>
      </c>
      <c r="L58" s="28">
        <v>100</v>
      </c>
      <c r="M58" s="13">
        <v>3.8</v>
      </c>
      <c r="N58" s="13">
        <v>92.4</v>
      </c>
      <c r="O58" s="12">
        <v>6706</v>
      </c>
      <c r="P58" s="12">
        <v>2682</v>
      </c>
      <c r="Q58" s="12">
        <v>2213</v>
      </c>
      <c r="R58" s="12">
        <v>1844</v>
      </c>
      <c r="S58" s="12">
        <v>1475</v>
      </c>
    </row>
    <row r="59" customHeight="1" spans="1:19">
      <c r="A59" s="10" t="s">
        <v>162</v>
      </c>
      <c r="B59" s="10" t="s">
        <v>36</v>
      </c>
      <c r="C59" s="10" t="s">
        <v>34</v>
      </c>
      <c r="E59" s="25"/>
      <c r="F59" s="12" t="s">
        <v>135</v>
      </c>
      <c r="G59" s="13">
        <v>55.4</v>
      </c>
      <c r="H59" s="12">
        <v>2409</v>
      </c>
      <c r="J59" s="12"/>
      <c r="K59" s="28" t="s">
        <v>161</v>
      </c>
      <c r="L59" s="28">
        <v>110</v>
      </c>
      <c r="M59" s="13">
        <v>4.2</v>
      </c>
      <c r="N59" s="13">
        <v>101.6</v>
      </c>
      <c r="O59" s="12">
        <v>8107</v>
      </c>
      <c r="P59" s="12">
        <v>3243</v>
      </c>
      <c r="Q59" s="12">
        <v>2675</v>
      </c>
      <c r="R59" s="12">
        <v>2230</v>
      </c>
      <c r="S59" s="12">
        <v>1784</v>
      </c>
    </row>
    <row r="60" customHeight="1" spans="1:30">
      <c r="A60" s="12" t="s">
        <v>184</v>
      </c>
      <c r="B60" s="13">
        <v>12.5</v>
      </c>
      <c r="C60" s="12">
        <v>123</v>
      </c>
      <c r="D60"/>
      <c r="E60" s="25"/>
      <c r="F60" s="12" t="s">
        <v>137</v>
      </c>
      <c r="G60" s="13">
        <v>60.1</v>
      </c>
      <c r="H60" s="12">
        <v>2835</v>
      </c>
      <c r="J60" s="12"/>
      <c r="K60" s="28" t="s">
        <v>163</v>
      </c>
      <c r="L60" s="28">
        <v>125</v>
      </c>
      <c r="M60" s="13">
        <v>4.4</v>
      </c>
      <c r="N60" s="13">
        <v>116.2</v>
      </c>
      <c r="O60" s="12">
        <v>10605</v>
      </c>
      <c r="P60" s="12">
        <v>4242</v>
      </c>
      <c r="Q60" s="12">
        <v>3500</v>
      </c>
      <c r="R60" s="12">
        <v>2916</v>
      </c>
      <c r="S60" s="12">
        <v>2333</v>
      </c>
      <c r="U60" s="9" t="s">
        <v>185</v>
      </c>
      <c r="V60" s="9"/>
      <c r="W60" s="9"/>
      <c r="X60" s="9"/>
      <c r="Y60" s="9"/>
      <c r="Z60" s="9"/>
      <c r="AA60" s="9"/>
      <c r="AB60" s="9"/>
      <c r="AC60" s="9"/>
      <c r="AD60" s="9"/>
    </row>
    <row r="61" customHeight="1" spans="1:19">
      <c r="A61" s="12" t="s">
        <v>186</v>
      </c>
      <c r="B61" s="13">
        <v>14</v>
      </c>
      <c r="C61" s="12">
        <v>154</v>
      </c>
      <c r="D61"/>
      <c r="E61" s="25"/>
      <c r="F61" s="12" t="s">
        <v>139</v>
      </c>
      <c r="G61" s="13">
        <v>66.9</v>
      </c>
      <c r="H61" s="12">
        <v>3513</v>
      </c>
      <c r="J61" s="12"/>
      <c r="K61" s="28" t="s">
        <v>165</v>
      </c>
      <c r="L61" s="28">
        <v>140</v>
      </c>
      <c r="M61" s="13">
        <v>4.6</v>
      </c>
      <c r="N61" s="13">
        <v>130.8</v>
      </c>
      <c r="O61" s="12">
        <v>13437</v>
      </c>
      <c r="P61" s="12">
        <v>5375</v>
      </c>
      <c r="Q61" s="12">
        <v>4434</v>
      </c>
      <c r="R61" s="12">
        <v>3695</v>
      </c>
      <c r="S61" s="12">
        <v>2956</v>
      </c>
    </row>
    <row r="62" customHeight="1" spans="1:19">
      <c r="A62" s="12" t="s">
        <v>187</v>
      </c>
      <c r="B62" s="13">
        <v>16</v>
      </c>
      <c r="C62" s="12">
        <v>201</v>
      </c>
      <c r="D62"/>
      <c r="E62" s="26"/>
      <c r="F62" s="12" t="s">
        <v>141</v>
      </c>
      <c r="G62" s="13">
        <v>74.8</v>
      </c>
      <c r="H62" s="12">
        <v>4392</v>
      </c>
      <c r="J62" s="12"/>
      <c r="K62" s="28" t="s">
        <v>167</v>
      </c>
      <c r="L62" s="28">
        <v>160</v>
      </c>
      <c r="M62" s="13">
        <v>4.8</v>
      </c>
      <c r="N62" s="13">
        <v>150.4</v>
      </c>
      <c r="O62" s="12">
        <v>17766</v>
      </c>
      <c r="P62" s="12">
        <v>7106</v>
      </c>
      <c r="Q62" s="12">
        <v>5863</v>
      </c>
      <c r="R62" s="12">
        <v>4886</v>
      </c>
      <c r="S62" s="12">
        <v>3908</v>
      </c>
    </row>
    <row r="63" customHeight="1" spans="1:19">
      <c r="A63" s="12" t="s">
        <v>188</v>
      </c>
      <c r="B63" s="13">
        <v>17</v>
      </c>
      <c r="C63" s="12">
        <v>227</v>
      </c>
      <c r="D63"/>
      <c r="E63" s="24" t="s">
        <v>189</v>
      </c>
      <c r="F63" s="12" t="s">
        <v>106</v>
      </c>
      <c r="G63" s="13" t="s">
        <v>190</v>
      </c>
      <c r="H63" s="12" t="s">
        <v>190</v>
      </c>
      <c r="J63" s="30" t="s">
        <v>169</v>
      </c>
      <c r="K63" s="30"/>
      <c r="L63" s="30"/>
      <c r="M63" s="30"/>
      <c r="N63" s="30"/>
      <c r="O63" s="30"/>
      <c r="P63" s="30"/>
      <c r="Q63" s="30"/>
      <c r="R63" s="30"/>
      <c r="S63" s="30"/>
    </row>
    <row r="64" customHeight="1" spans="1:19">
      <c r="A64" s="12" t="s">
        <v>191</v>
      </c>
      <c r="B64" s="13">
        <v>18</v>
      </c>
      <c r="C64" s="12">
        <v>254</v>
      </c>
      <c r="D64"/>
      <c r="E64" s="25"/>
      <c r="F64" s="12" t="s">
        <v>110</v>
      </c>
      <c r="G64" s="13">
        <v>21.1</v>
      </c>
      <c r="H64" s="12">
        <v>349</v>
      </c>
      <c r="J64" s="9" t="s">
        <v>192</v>
      </c>
      <c r="K64" s="9"/>
      <c r="L64" s="9"/>
      <c r="M64" s="9"/>
      <c r="N64" s="9"/>
      <c r="O64" s="9"/>
      <c r="P64" s="9"/>
      <c r="Q64" s="9"/>
      <c r="R64" s="9"/>
      <c r="S64" s="9"/>
    </row>
    <row r="65" customHeight="1" spans="1:19">
      <c r="A65" s="12" t="s">
        <v>193</v>
      </c>
      <c r="B65" s="13">
        <v>19.5</v>
      </c>
      <c r="C65" s="12">
        <v>299</v>
      </c>
      <c r="D65"/>
      <c r="E65" s="25"/>
      <c r="F65" s="12" t="s">
        <v>114</v>
      </c>
      <c r="G65" s="13">
        <v>22.6</v>
      </c>
      <c r="H65" s="12">
        <v>401</v>
      </c>
      <c r="J65" s="10" t="s">
        <v>37</v>
      </c>
      <c r="K65" s="10" t="s">
        <v>38</v>
      </c>
      <c r="L65" s="10" t="s">
        <v>39</v>
      </c>
      <c r="M65" s="10" t="s">
        <v>145</v>
      </c>
      <c r="N65" s="10" t="s">
        <v>194</v>
      </c>
      <c r="O65" s="10" t="s">
        <v>42</v>
      </c>
      <c r="P65" s="10" t="s">
        <v>146</v>
      </c>
      <c r="Q65" s="10"/>
      <c r="R65" s="10"/>
      <c r="S65" s="10"/>
    </row>
    <row r="66" customHeight="1" spans="1:19">
      <c r="A66" s="12" t="s">
        <v>195</v>
      </c>
      <c r="B66" s="13">
        <v>23</v>
      </c>
      <c r="C66" s="12">
        <v>415</v>
      </c>
      <c r="D66"/>
      <c r="E66" s="25"/>
      <c r="F66" s="12" t="s">
        <v>117</v>
      </c>
      <c r="G66" s="13">
        <v>26.2</v>
      </c>
      <c r="H66" s="12">
        <v>539</v>
      </c>
      <c r="J66" s="10"/>
      <c r="K66" s="10"/>
      <c r="L66" s="10"/>
      <c r="M66" s="10"/>
      <c r="N66" s="10"/>
      <c r="O66" s="10"/>
      <c r="P66" s="27">
        <v>0.4</v>
      </c>
      <c r="Q66" s="27">
        <v>0.33</v>
      </c>
      <c r="R66" s="32">
        <v>0.275</v>
      </c>
      <c r="S66" s="27">
        <v>0.22</v>
      </c>
    </row>
    <row r="67" customHeight="1" spans="1:19">
      <c r="A67" s="12" t="s">
        <v>196</v>
      </c>
      <c r="B67" s="13">
        <v>29</v>
      </c>
      <c r="C67" s="12">
        <v>661</v>
      </c>
      <c r="D67"/>
      <c r="E67" s="25"/>
      <c r="F67" s="12" t="s">
        <v>120</v>
      </c>
      <c r="G67" s="13">
        <v>29.3</v>
      </c>
      <c r="H67" s="12">
        <v>674</v>
      </c>
      <c r="J67" s="24" t="s">
        <v>197</v>
      </c>
      <c r="K67" s="12" t="s">
        <v>158</v>
      </c>
      <c r="L67" s="12">
        <v>100</v>
      </c>
      <c r="M67" s="13" t="s">
        <v>190</v>
      </c>
      <c r="N67" s="33">
        <v>86</v>
      </c>
      <c r="O67" s="12">
        <v>5809</v>
      </c>
      <c r="P67" s="12">
        <v>2324</v>
      </c>
      <c r="Q67" s="12">
        <v>1917</v>
      </c>
      <c r="R67" s="12">
        <v>1597</v>
      </c>
      <c r="S67" s="12">
        <v>1278</v>
      </c>
    </row>
    <row r="68" customHeight="1" spans="1:19">
      <c r="A68" s="12" t="s">
        <v>198</v>
      </c>
      <c r="B68" s="13">
        <v>38.5</v>
      </c>
      <c r="C68" s="12">
        <v>1164</v>
      </c>
      <c r="D68"/>
      <c r="E68" s="25"/>
      <c r="F68" s="12" t="s">
        <v>123</v>
      </c>
      <c r="G68" s="13">
        <v>34.7</v>
      </c>
      <c r="H68" s="12">
        <v>945</v>
      </c>
      <c r="J68" s="25"/>
      <c r="K68" s="12" t="s">
        <v>161</v>
      </c>
      <c r="L68" s="12">
        <v>110</v>
      </c>
      <c r="M68" s="13" t="s">
        <v>190</v>
      </c>
      <c r="N68" s="33">
        <v>90</v>
      </c>
      <c r="O68" s="12">
        <v>6362</v>
      </c>
      <c r="P68" s="12">
        <v>2545</v>
      </c>
      <c r="Q68" s="12">
        <v>2099</v>
      </c>
      <c r="R68" s="12">
        <v>1749</v>
      </c>
      <c r="S68" s="12">
        <v>1400</v>
      </c>
    </row>
    <row r="69" customHeight="1" spans="1:19">
      <c r="A69" s="9" t="s">
        <v>199</v>
      </c>
      <c r="B69" s="9"/>
      <c r="C69" s="9"/>
      <c r="E69" s="25"/>
      <c r="F69" s="12" t="s">
        <v>126</v>
      </c>
      <c r="G69" s="13">
        <v>37.5</v>
      </c>
      <c r="H69" s="12">
        <v>1104</v>
      </c>
      <c r="J69" s="25"/>
      <c r="K69" s="12" t="s">
        <v>163</v>
      </c>
      <c r="L69" s="12">
        <v>125</v>
      </c>
      <c r="M69" s="13" t="s">
        <v>190</v>
      </c>
      <c r="N69" s="33">
        <v>105</v>
      </c>
      <c r="O69" s="12">
        <v>8659</v>
      </c>
      <c r="P69" s="12">
        <v>3464</v>
      </c>
      <c r="Q69" s="12">
        <v>2857</v>
      </c>
      <c r="R69" s="12">
        <v>2381</v>
      </c>
      <c r="S69" s="12">
        <v>1905</v>
      </c>
    </row>
    <row r="70" customHeight="1" spans="1:19">
      <c r="A70" s="10" t="s">
        <v>162</v>
      </c>
      <c r="B70" s="10" t="s">
        <v>36</v>
      </c>
      <c r="C70" s="10" t="s">
        <v>34</v>
      </c>
      <c r="E70" s="25"/>
      <c r="F70" s="12" t="s">
        <v>128</v>
      </c>
      <c r="G70" s="13">
        <v>42.4</v>
      </c>
      <c r="H70" s="12">
        <v>1411</v>
      </c>
      <c r="J70" s="25"/>
      <c r="K70" s="12" t="s">
        <v>165</v>
      </c>
      <c r="L70" s="12">
        <v>140</v>
      </c>
      <c r="M70" s="13" t="s">
        <v>190</v>
      </c>
      <c r="N70" s="33">
        <v>118</v>
      </c>
      <c r="O70" s="12">
        <v>10936</v>
      </c>
      <c r="P70" s="12">
        <v>4374</v>
      </c>
      <c r="Q70" s="12">
        <v>3609</v>
      </c>
      <c r="R70" s="12">
        <v>3007</v>
      </c>
      <c r="S70" s="12">
        <v>2406</v>
      </c>
    </row>
    <row r="71" customHeight="1" spans="1:19">
      <c r="A71" s="12" t="s">
        <v>200</v>
      </c>
      <c r="B71" s="13">
        <v>11.6</v>
      </c>
      <c r="C71" s="12">
        <v>106</v>
      </c>
      <c r="D71"/>
      <c r="E71" s="25"/>
      <c r="F71" s="12" t="s">
        <v>132</v>
      </c>
      <c r="G71" s="13">
        <v>46.9</v>
      </c>
      <c r="H71" s="12">
        <v>1727</v>
      </c>
      <c r="J71" s="25"/>
      <c r="K71" s="12" t="s">
        <v>167</v>
      </c>
      <c r="L71" s="12">
        <v>160</v>
      </c>
      <c r="M71" s="13" t="s">
        <v>190</v>
      </c>
      <c r="N71" s="33">
        <v>134</v>
      </c>
      <c r="O71" s="12">
        <v>14103</v>
      </c>
      <c r="P71" s="12">
        <v>5641</v>
      </c>
      <c r="Q71" s="12">
        <v>4654</v>
      </c>
      <c r="R71" s="12">
        <v>3878</v>
      </c>
      <c r="S71" s="12">
        <v>3103</v>
      </c>
    </row>
    <row r="72" customHeight="1" spans="1:19">
      <c r="A72" s="12" t="s">
        <v>201</v>
      </c>
      <c r="B72" s="13">
        <v>16.5</v>
      </c>
      <c r="C72" s="12">
        <v>214</v>
      </c>
      <c r="D72"/>
      <c r="E72" s="25"/>
      <c r="F72" s="12" t="s">
        <v>133</v>
      </c>
      <c r="G72" s="13">
        <v>52.4</v>
      </c>
      <c r="H72" s="12">
        <v>2155</v>
      </c>
      <c r="J72" s="26"/>
      <c r="K72" s="28" t="s">
        <v>202</v>
      </c>
      <c r="L72" s="28">
        <v>200</v>
      </c>
      <c r="M72" s="13" t="s">
        <v>190</v>
      </c>
      <c r="N72" s="33">
        <v>167</v>
      </c>
      <c r="O72" s="12">
        <v>21904</v>
      </c>
      <c r="P72" s="12">
        <v>8762</v>
      </c>
      <c r="Q72" s="12">
        <v>7228</v>
      </c>
      <c r="R72" s="12">
        <v>6024</v>
      </c>
      <c r="S72" s="12">
        <v>4819</v>
      </c>
    </row>
    <row r="73" customHeight="1" spans="1:19">
      <c r="A73" s="12" t="s">
        <v>203</v>
      </c>
      <c r="B73" s="13">
        <v>21.2</v>
      </c>
      <c r="C73" s="12">
        <v>353</v>
      </c>
      <c r="D73"/>
      <c r="E73" s="25"/>
      <c r="F73" s="12" t="s">
        <v>135</v>
      </c>
      <c r="G73" s="13">
        <v>57.1</v>
      </c>
      <c r="H73" s="12">
        <v>2559</v>
      </c>
      <c r="J73" s="30" t="s">
        <v>204</v>
      </c>
      <c r="K73" s="30"/>
      <c r="L73" s="30"/>
      <c r="M73" s="30"/>
      <c r="N73" s="30"/>
      <c r="O73" s="30"/>
      <c r="P73" s="30"/>
      <c r="Q73" s="30"/>
      <c r="R73" s="30"/>
      <c r="S73" s="30"/>
    </row>
    <row r="74" customHeight="1" spans="1:19">
      <c r="A74" s="12" t="s">
        <v>205</v>
      </c>
      <c r="B74" s="13">
        <v>12.5</v>
      </c>
      <c r="C74" s="12">
        <v>123</v>
      </c>
      <c r="D74"/>
      <c r="E74" s="25"/>
      <c r="F74" s="12" t="s">
        <v>137</v>
      </c>
      <c r="G74" s="13">
        <v>61.7</v>
      </c>
      <c r="H74" s="12">
        <v>2988</v>
      </c>
      <c r="J74" s="9" t="s">
        <v>206</v>
      </c>
      <c r="K74" s="9"/>
      <c r="L74" s="9"/>
      <c r="M74" s="9"/>
      <c r="N74" s="9"/>
      <c r="O74" s="9"/>
      <c r="P74" s="9"/>
      <c r="Q74" s="9"/>
      <c r="R74" s="9"/>
      <c r="S74" s="9"/>
    </row>
    <row r="75" customHeight="1" spans="1:19">
      <c r="A75" s="9" t="s">
        <v>207</v>
      </c>
      <c r="B75" s="9"/>
      <c r="C75" s="9"/>
      <c r="E75" s="25"/>
      <c r="F75" s="12" t="s">
        <v>139</v>
      </c>
      <c r="G75" s="13">
        <v>67.9</v>
      </c>
      <c r="H75" s="12">
        <v>3619</v>
      </c>
      <c r="J75" s="10" t="s">
        <v>37</v>
      </c>
      <c r="K75" s="10" t="s">
        <v>38</v>
      </c>
      <c r="L75" s="10" t="s">
        <v>39</v>
      </c>
      <c r="M75" s="10" t="s">
        <v>145</v>
      </c>
      <c r="N75" s="10" t="s">
        <v>41</v>
      </c>
      <c r="O75" s="10" t="s">
        <v>42</v>
      </c>
      <c r="P75" s="10" t="s">
        <v>146</v>
      </c>
      <c r="Q75" s="10"/>
      <c r="R75" s="10"/>
      <c r="S75" s="10"/>
    </row>
    <row r="76" customHeight="1" spans="1:19">
      <c r="A76" s="10" t="s">
        <v>208</v>
      </c>
      <c r="B76" s="10" t="s">
        <v>36</v>
      </c>
      <c r="C76" s="10" t="s">
        <v>34</v>
      </c>
      <c r="E76" s="26"/>
      <c r="F76" s="12" t="s">
        <v>141</v>
      </c>
      <c r="G76" s="13">
        <v>75.3</v>
      </c>
      <c r="H76" s="12">
        <v>4451</v>
      </c>
      <c r="J76" s="10"/>
      <c r="K76" s="10"/>
      <c r="L76" s="10"/>
      <c r="M76" s="10"/>
      <c r="N76" s="10"/>
      <c r="O76" s="10"/>
      <c r="P76" s="27">
        <v>0.4</v>
      </c>
      <c r="Q76" s="27">
        <v>0.33</v>
      </c>
      <c r="R76" s="32">
        <v>0.275</v>
      </c>
      <c r="S76" s="27">
        <v>0.22</v>
      </c>
    </row>
    <row r="77" customHeight="1" spans="1:19">
      <c r="A77" s="12" t="s">
        <v>209</v>
      </c>
      <c r="B77" s="13">
        <v>8.2</v>
      </c>
      <c r="C77" s="12">
        <v>53</v>
      </c>
      <c r="E77" s="9" t="s">
        <v>210</v>
      </c>
      <c r="F77" s="9"/>
      <c r="G77" s="9"/>
      <c r="H77" s="9"/>
      <c r="J77" s="24" t="s">
        <v>211</v>
      </c>
      <c r="K77" s="12" t="s">
        <v>212</v>
      </c>
      <c r="L77" s="12">
        <v>62</v>
      </c>
      <c r="M77" s="13">
        <v>2</v>
      </c>
      <c r="N77" s="13">
        <v>58</v>
      </c>
      <c r="O77" s="12">
        <v>2642</v>
      </c>
      <c r="P77" s="12">
        <v>1057</v>
      </c>
      <c r="Q77" s="12">
        <v>872</v>
      </c>
      <c r="R77" s="12">
        <v>727</v>
      </c>
      <c r="S77" s="12">
        <v>581</v>
      </c>
    </row>
    <row r="78" customHeight="1" spans="1:19">
      <c r="A78" s="12" t="s">
        <v>213</v>
      </c>
      <c r="B78" s="13">
        <v>9.1</v>
      </c>
      <c r="C78" s="12">
        <v>65</v>
      </c>
      <c r="E78" s="10" t="s">
        <v>208</v>
      </c>
      <c r="F78" s="10"/>
      <c r="G78" s="10" t="s">
        <v>36</v>
      </c>
      <c r="H78" s="10" t="s">
        <v>34</v>
      </c>
      <c r="J78" s="25"/>
      <c r="K78" s="12" t="s">
        <v>214</v>
      </c>
      <c r="L78" s="12">
        <v>92</v>
      </c>
      <c r="M78" s="13">
        <v>3.2</v>
      </c>
      <c r="N78" s="13">
        <v>85.6</v>
      </c>
      <c r="O78" s="12">
        <v>5755</v>
      </c>
      <c r="P78" s="12">
        <v>2302</v>
      </c>
      <c r="Q78" s="12">
        <v>1899</v>
      </c>
      <c r="R78" s="12">
        <v>1583</v>
      </c>
      <c r="S78" s="12">
        <v>1266</v>
      </c>
    </row>
    <row r="79" customHeight="1" spans="1:19">
      <c r="A79" s="12" t="s">
        <v>215</v>
      </c>
      <c r="B79" s="13">
        <v>11.3</v>
      </c>
      <c r="C79" s="12">
        <v>100</v>
      </c>
      <c r="E79" s="12" t="s">
        <v>216</v>
      </c>
      <c r="F79" s="12">
        <v>2.5</v>
      </c>
      <c r="G79" s="13">
        <v>12.2</v>
      </c>
      <c r="H79" s="14">
        <f t="shared" ref="H79:H142" si="1">ROUND((G79/2)^2*PI(),2)</f>
        <v>116.9</v>
      </c>
      <c r="J79" s="25"/>
      <c r="K79" s="12" t="s">
        <v>161</v>
      </c>
      <c r="L79" s="12">
        <v>110</v>
      </c>
      <c r="M79" s="13">
        <v>4</v>
      </c>
      <c r="N79" s="13">
        <v>102</v>
      </c>
      <c r="O79" s="12">
        <v>8171</v>
      </c>
      <c r="P79" s="12">
        <v>3269</v>
      </c>
      <c r="Q79" s="12">
        <v>2697</v>
      </c>
      <c r="R79" s="12">
        <v>2247</v>
      </c>
      <c r="S79" s="12">
        <v>1798</v>
      </c>
    </row>
    <row r="80" customHeight="1" spans="1:19">
      <c r="A80" s="12" t="s">
        <v>217</v>
      </c>
      <c r="B80" s="13">
        <v>12.4</v>
      </c>
      <c r="C80" s="12">
        <v>121</v>
      </c>
      <c r="E80" s="12"/>
      <c r="F80" s="12">
        <v>4</v>
      </c>
      <c r="G80" s="13">
        <v>12.8</v>
      </c>
      <c r="H80" s="14">
        <f t="shared" si="1"/>
        <v>128.68</v>
      </c>
      <c r="J80" s="30" t="s">
        <v>218</v>
      </c>
      <c r="K80" s="30"/>
      <c r="L80" s="30"/>
      <c r="M80" s="30"/>
      <c r="N80" s="30"/>
      <c r="O80" s="30"/>
      <c r="P80" s="30"/>
      <c r="Q80" s="30"/>
      <c r="R80" s="30"/>
      <c r="S80" s="30"/>
    </row>
    <row r="81" customHeight="1" spans="1:19">
      <c r="A81" s="12" t="s">
        <v>219</v>
      </c>
      <c r="B81" s="13">
        <v>15.5</v>
      </c>
      <c r="C81" s="12">
        <v>189</v>
      </c>
      <c r="E81" s="12"/>
      <c r="F81" s="12">
        <v>6</v>
      </c>
      <c r="G81" s="13">
        <v>13.6</v>
      </c>
      <c r="H81" s="14">
        <f t="shared" si="1"/>
        <v>145.27</v>
      </c>
      <c r="J81" s="9" t="s">
        <v>220</v>
      </c>
      <c r="K81" s="9"/>
      <c r="L81" s="9"/>
      <c r="M81" s="9"/>
      <c r="N81" s="9"/>
      <c r="O81" s="9"/>
      <c r="P81" s="9"/>
      <c r="Q81" s="9"/>
      <c r="R81" s="9"/>
      <c r="S81" s="9"/>
    </row>
    <row r="82" customHeight="1" spans="1:19">
      <c r="A82" s="12" t="s">
        <v>221</v>
      </c>
      <c r="B82" s="13">
        <v>16</v>
      </c>
      <c r="C82" s="12">
        <v>201</v>
      </c>
      <c r="E82" s="12"/>
      <c r="F82" s="12">
        <v>10</v>
      </c>
      <c r="G82" s="13">
        <v>16.2</v>
      </c>
      <c r="H82" s="14">
        <f t="shared" si="1"/>
        <v>206.12</v>
      </c>
      <c r="J82" s="10" t="s">
        <v>37</v>
      </c>
      <c r="K82" s="10" t="s">
        <v>38</v>
      </c>
      <c r="L82" s="10" t="s">
        <v>39</v>
      </c>
      <c r="M82" s="10" t="s">
        <v>145</v>
      </c>
      <c r="N82" s="10" t="s">
        <v>41</v>
      </c>
      <c r="O82" s="10" t="s">
        <v>42</v>
      </c>
      <c r="P82" s="10" t="s">
        <v>146</v>
      </c>
      <c r="Q82" s="10"/>
      <c r="R82" s="10"/>
      <c r="S82" s="10"/>
    </row>
    <row r="83" customHeight="1" spans="1:19">
      <c r="A83" s="12" t="s">
        <v>222</v>
      </c>
      <c r="B83" s="13">
        <v>9.2</v>
      </c>
      <c r="C83" s="12">
        <v>66</v>
      </c>
      <c r="E83" s="12"/>
      <c r="F83" s="12">
        <v>16</v>
      </c>
      <c r="G83" s="13">
        <v>18.6</v>
      </c>
      <c r="H83" s="14">
        <f t="shared" si="1"/>
        <v>271.72</v>
      </c>
      <c r="J83" s="10"/>
      <c r="K83" s="10"/>
      <c r="L83" s="10"/>
      <c r="M83" s="10"/>
      <c r="N83" s="10"/>
      <c r="O83" s="10"/>
      <c r="P83" s="27">
        <v>0.4</v>
      </c>
      <c r="Q83" s="27">
        <v>0.33</v>
      </c>
      <c r="R83" s="32">
        <v>0.275</v>
      </c>
      <c r="S83" s="27">
        <v>0.22</v>
      </c>
    </row>
    <row r="84" customHeight="1" spans="1:19">
      <c r="A84" s="12" t="s">
        <v>223</v>
      </c>
      <c r="B84" s="13">
        <v>10</v>
      </c>
      <c r="C84" s="12">
        <v>79</v>
      </c>
      <c r="E84" s="12"/>
      <c r="F84" s="12">
        <v>25</v>
      </c>
      <c r="G84" s="13">
        <v>22.2</v>
      </c>
      <c r="H84" s="14">
        <f t="shared" si="1"/>
        <v>387.08</v>
      </c>
      <c r="J84" s="24" t="s">
        <v>224</v>
      </c>
      <c r="K84" s="12" t="s">
        <v>225</v>
      </c>
      <c r="L84" s="12">
        <v>32</v>
      </c>
      <c r="M84" s="13">
        <v>3</v>
      </c>
      <c r="N84" s="13">
        <v>26</v>
      </c>
      <c r="O84" s="12">
        <v>531</v>
      </c>
      <c r="P84" s="12">
        <v>212</v>
      </c>
      <c r="Q84" s="12">
        <v>175</v>
      </c>
      <c r="R84" s="12">
        <v>146</v>
      </c>
      <c r="S84" s="12">
        <v>117</v>
      </c>
    </row>
    <row r="85" customHeight="1" spans="1:19">
      <c r="A85" s="12" t="s">
        <v>226</v>
      </c>
      <c r="B85" s="13">
        <v>12.6</v>
      </c>
      <c r="C85" s="12">
        <v>125</v>
      </c>
      <c r="E85" s="12"/>
      <c r="F85" s="12">
        <v>35</v>
      </c>
      <c r="G85" s="13">
        <v>24.1</v>
      </c>
      <c r="H85" s="14">
        <f t="shared" si="1"/>
        <v>456.17</v>
      </c>
      <c r="J85" s="25"/>
      <c r="K85" s="12" t="s">
        <v>227</v>
      </c>
      <c r="L85" s="12">
        <v>34</v>
      </c>
      <c r="M85" s="13">
        <v>3</v>
      </c>
      <c r="N85" s="13">
        <v>28</v>
      </c>
      <c r="O85" s="12">
        <v>616</v>
      </c>
      <c r="P85" s="12">
        <v>246</v>
      </c>
      <c r="Q85" s="12">
        <v>203</v>
      </c>
      <c r="R85" s="12">
        <v>169</v>
      </c>
      <c r="S85" s="12">
        <v>135</v>
      </c>
    </row>
    <row r="86" customHeight="1" spans="1:19">
      <c r="A86" s="12" t="s">
        <v>228</v>
      </c>
      <c r="B86" s="13">
        <v>13.6</v>
      </c>
      <c r="C86" s="12">
        <v>145</v>
      </c>
      <c r="E86" s="12"/>
      <c r="F86" s="12">
        <v>50</v>
      </c>
      <c r="G86" s="13">
        <v>27.7</v>
      </c>
      <c r="H86" s="14">
        <f t="shared" si="1"/>
        <v>602.63</v>
      </c>
      <c r="J86" s="25"/>
      <c r="K86" s="12" t="s">
        <v>229</v>
      </c>
      <c r="L86" s="12">
        <v>40</v>
      </c>
      <c r="M86" s="13">
        <v>3.5</v>
      </c>
      <c r="N86" s="13">
        <v>33</v>
      </c>
      <c r="O86" s="12">
        <v>855</v>
      </c>
      <c r="P86" s="12">
        <v>342</v>
      </c>
      <c r="Q86" s="12">
        <v>282</v>
      </c>
      <c r="R86" s="12">
        <v>235</v>
      </c>
      <c r="S86" s="12">
        <v>188</v>
      </c>
    </row>
    <row r="87" customHeight="1" spans="1:19">
      <c r="A87" s="12" t="s">
        <v>230</v>
      </c>
      <c r="B87" s="13">
        <v>16.9</v>
      </c>
      <c r="C87" s="12">
        <v>224</v>
      </c>
      <c r="E87" s="12"/>
      <c r="F87" s="12">
        <v>70</v>
      </c>
      <c r="G87" s="13">
        <v>32.1</v>
      </c>
      <c r="H87" s="14">
        <f t="shared" si="1"/>
        <v>809.28</v>
      </c>
      <c r="J87" s="25"/>
      <c r="K87" s="12" t="s">
        <v>231</v>
      </c>
      <c r="L87" s="12">
        <v>46</v>
      </c>
      <c r="M87" s="13">
        <v>4</v>
      </c>
      <c r="N87" s="13">
        <v>38</v>
      </c>
      <c r="O87" s="12">
        <v>1134</v>
      </c>
      <c r="P87" s="12">
        <v>454</v>
      </c>
      <c r="Q87" s="12">
        <v>374</v>
      </c>
      <c r="R87" s="12">
        <v>312</v>
      </c>
      <c r="S87" s="12">
        <v>250</v>
      </c>
    </row>
    <row r="88" customHeight="1" spans="1:19">
      <c r="A88" s="12" t="s">
        <v>232</v>
      </c>
      <c r="B88" s="13">
        <v>17.7</v>
      </c>
      <c r="C88" s="12">
        <v>246</v>
      </c>
      <c r="E88" s="12"/>
      <c r="F88" s="12">
        <v>95</v>
      </c>
      <c r="G88" s="13">
        <v>36.4</v>
      </c>
      <c r="H88" s="14">
        <f t="shared" si="1"/>
        <v>1040.62</v>
      </c>
      <c r="J88" s="25"/>
      <c r="K88" s="12" t="s">
        <v>233</v>
      </c>
      <c r="L88" s="12">
        <v>50</v>
      </c>
      <c r="M88" s="13">
        <v>4.5</v>
      </c>
      <c r="N88" s="13">
        <v>41</v>
      </c>
      <c r="O88" s="12">
        <v>1320</v>
      </c>
      <c r="P88" s="12">
        <v>528</v>
      </c>
      <c r="Q88" s="12">
        <v>436</v>
      </c>
      <c r="R88" s="12">
        <v>363</v>
      </c>
      <c r="S88" s="12">
        <v>290</v>
      </c>
    </row>
    <row r="89" customHeight="1" spans="1:19">
      <c r="A89" s="12" t="s">
        <v>234</v>
      </c>
      <c r="B89" s="13">
        <v>11.7</v>
      </c>
      <c r="C89" s="12">
        <v>108</v>
      </c>
      <c r="E89" s="12"/>
      <c r="F89" s="12">
        <v>120</v>
      </c>
      <c r="G89" s="13">
        <v>40.5</v>
      </c>
      <c r="H89" s="14">
        <f t="shared" si="1"/>
        <v>1288.25</v>
      </c>
      <c r="J89" s="26"/>
      <c r="K89" s="28" t="s">
        <v>235</v>
      </c>
      <c r="L89" s="28">
        <v>63</v>
      </c>
      <c r="M89" s="13">
        <v>4.5</v>
      </c>
      <c r="N89" s="13">
        <v>54</v>
      </c>
      <c r="O89" s="12">
        <v>2290</v>
      </c>
      <c r="P89" s="12">
        <v>916</v>
      </c>
      <c r="Q89" s="12">
        <v>756</v>
      </c>
      <c r="R89" s="12">
        <v>630</v>
      </c>
      <c r="S89" s="12">
        <v>504</v>
      </c>
    </row>
    <row r="90" customHeight="1" spans="1:19">
      <c r="A90" s="12" t="s">
        <v>236</v>
      </c>
      <c r="B90" s="13">
        <v>12.6</v>
      </c>
      <c r="C90" s="12">
        <v>125</v>
      </c>
      <c r="E90" s="12"/>
      <c r="F90" s="12">
        <v>150</v>
      </c>
      <c r="G90" s="13">
        <v>44.6</v>
      </c>
      <c r="H90" s="14">
        <f t="shared" si="1"/>
        <v>1562.28</v>
      </c>
      <c r="J90" s="30" t="s">
        <v>237</v>
      </c>
      <c r="K90" s="30"/>
      <c r="L90" s="30"/>
      <c r="M90" s="30"/>
      <c r="N90" s="30"/>
      <c r="O90" s="30"/>
      <c r="P90" s="30"/>
      <c r="Q90" s="30"/>
      <c r="R90" s="30"/>
      <c r="S90" s="30"/>
    </row>
    <row r="91" customHeight="1" spans="1:21">
      <c r="A91" s="12" t="s">
        <v>238</v>
      </c>
      <c r="B91" s="13">
        <v>14.9</v>
      </c>
      <c r="C91" s="12">
        <v>174</v>
      </c>
      <c r="E91" s="12"/>
      <c r="F91" s="12">
        <v>185</v>
      </c>
      <c r="G91" s="13">
        <v>50</v>
      </c>
      <c r="H91" s="14">
        <f t="shared" si="1"/>
        <v>1963.5</v>
      </c>
      <c r="J91" s="9" t="s">
        <v>239</v>
      </c>
      <c r="K91" s="9"/>
      <c r="L91" s="9"/>
      <c r="M91" s="9"/>
      <c r="N91" s="9"/>
      <c r="O91" s="9"/>
      <c r="P91" s="9"/>
      <c r="Q91" s="9"/>
      <c r="R91" s="9"/>
      <c r="S91" s="9"/>
      <c r="T91" s="36"/>
      <c r="U91" s="36"/>
    </row>
    <row r="92" customHeight="1" spans="1:21">
      <c r="A92" s="12" t="s">
        <v>240</v>
      </c>
      <c r="B92" s="13">
        <v>16.1</v>
      </c>
      <c r="C92" s="12">
        <v>204</v>
      </c>
      <c r="E92" s="12"/>
      <c r="F92" s="12">
        <v>240</v>
      </c>
      <c r="G92" s="13">
        <v>56.1</v>
      </c>
      <c r="H92" s="14">
        <f t="shared" si="1"/>
        <v>2471.81</v>
      </c>
      <c r="J92" s="10" t="s">
        <v>37</v>
      </c>
      <c r="K92" s="10" t="s">
        <v>241</v>
      </c>
      <c r="L92" s="10" t="s">
        <v>242</v>
      </c>
      <c r="M92" s="10" t="s">
        <v>243</v>
      </c>
      <c r="N92" s="10" t="s">
        <v>244</v>
      </c>
      <c r="O92" s="10" t="s">
        <v>245</v>
      </c>
      <c r="P92" s="10" t="s">
        <v>146</v>
      </c>
      <c r="Q92" s="10"/>
      <c r="R92" s="10"/>
      <c r="S92" s="10"/>
      <c r="T92" s="36"/>
      <c r="U92" s="36"/>
    </row>
    <row r="93" customHeight="1" spans="1:21">
      <c r="A93" s="12" t="s">
        <v>246</v>
      </c>
      <c r="B93" s="13">
        <v>20.2</v>
      </c>
      <c r="C93" s="12">
        <v>320</v>
      </c>
      <c r="E93" s="28"/>
      <c r="F93" s="12">
        <v>300</v>
      </c>
      <c r="G93" s="13">
        <v>60</v>
      </c>
      <c r="H93" s="14">
        <f t="shared" si="1"/>
        <v>2827.43</v>
      </c>
      <c r="J93" s="10"/>
      <c r="K93" s="10"/>
      <c r="L93" s="10"/>
      <c r="M93" s="10"/>
      <c r="N93" s="10"/>
      <c r="O93" s="10"/>
      <c r="P93" s="27">
        <v>0.4</v>
      </c>
      <c r="Q93" s="27">
        <v>0.33</v>
      </c>
      <c r="R93" s="32">
        <v>0.275</v>
      </c>
      <c r="S93" s="27">
        <v>0.22</v>
      </c>
      <c r="T93" s="36"/>
      <c r="U93" s="36"/>
    </row>
    <row r="94" customHeight="1" spans="1:21">
      <c r="A94" s="12" t="s">
        <v>247</v>
      </c>
      <c r="B94" s="13">
        <v>21.3</v>
      </c>
      <c r="C94" s="12">
        <v>356</v>
      </c>
      <c r="E94" s="12" t="s">
        <v>248</v>
      </c>
      <c r="F94" s="12">
        <v>2.5</v>
      </c>
      <c r="G94" s="13">
        <v>12.6</v>
      </c>
      <c r="H94" s="14">
        <f t="shared" si="1"/>
        <v>124.69</v>
      </c>
      <c r="J94" s="24" t="s">
        <v>249</v>
      </c>
      <c r="K94" s="12" t="s">
        <v>250</v>
      </c>
      <c r="L94" s="12">
        <v>25</v>
      </c>
      <c r="M94" s="33">
        <v>491</v>
      </c>
      <c r="N94" s="13">
        <v>76.1</v>
      </c>
      <c r="O94" s="12">
        <f t="shared" ref="O94:O100" si="2">M94*5</f>
        <v>2455</v>
      </c>
      <c r="P94" s="12">
        <v>196</v>
      </c>
      <c r="Q94" s="12">
        <v>162</v>
      </c>
      <c r="R94" s="12">
        <v>135</v>
      </c>
      <c r="S94" s="12">
        <v>108</v>
      </c>
      <c r="T94" s="36"/>
      <c r="U94" s="36"/>
    </row>
    <row r="95" customHeight="1" spans="1:21">
      <c r="A95" s="12" t="s">
        <v>251</v>
      </c>
      <c r="B95" s="13">
        <v>13.9</v>
      </c>
      <c r="C95" s="12">
        <v>152</v>
      </c>
      <c r="E95" s="12"/>
      <c r="F95" s="12">
        <v>4</v>
      </c>
      <c r="G95" s="13">
        <v>13.4</v>
      </c>
      <c r="H95" s="14">
        <f t="shared" si="1"/>
        <v>141.03</v>
      </c>
      <c r="J95" s="25"/>
      <c r="K95" s="12" t="s">
        <v>252</v>
      </c>
      <c r="L95" s="12">
        <v>26</v>
      </c>
      <c r="M95" s="33">
        <v>531</v>
      </c>
      <c r="N95" s="13">
        <v>78.8</v>
      </c>
      <c r="O95" s="12">
        <f t="shared" si="2"/>
        <v>2655</v>
      </c>
      <c r="P95" s="12">
        <v>212</v>
      </c>
      <c r="Q95" s="12">
        <v>175</v>
      </c>
      <c r="R95" s="12">
        <v>146</v>
      </c>
      <c r="S95" s="12">
        <v>117</v>
      </c>
      <c r="T95" s="36"/>
      <c r="U95" s="36"/>
    </row>
    <row r="96" customHeight="1" spans="1:21">
      <c r="A96" s="12" t="s">
        <v>253</v>
      </c>
      <c r="B96" s="13">
        <v>14.9</v>
      </c>
      <c r="C96" s="12">
        <v>174</v>
      </c>
      <c r="E96" s="12"/>
      <c r="F96" s="12">
        <v>6</v>
      </c>
      <c r="G96" s="13">
        <v>14.6</v>
      </c>
      <c r="H96" s="14">
        <f t="shared" si="1"/>
        <v>167.42</v>
      </c>
      <c r="J96" s="25"/>
      <c r="K96" s="12" t="s">
        <v>254</v>
      </c>
      <c r="L96" s="12">
        <v>28</v>
      </c>
      <c r="M96" s="33">
        <v>616</v>
      </c>
      <c r="N96" s="13">
        <v>76.2</v>
      </c>
      <c r="O96" s="12">
        <f>M96*4</f>
        <v>2464</v>
      </c>
      <c r="P96" s="12">
        <v>246</v>
      </c>
      <c r="Q96" s="12">
        <v>203</v>
      </c>
      <c r="R96" s="12">
        <v>169</v>
      </c>
      <c r="S96" s="12">
        <v>135</v>
      </c>
      <c r="T96" s="36"/>
      <c r="U96" s="36"/>
    </row>
    <row r="97" customHeight="1" spans="1:21">
      <c r="A97" s="12" t="s">
        <v>255</v>
      </c>
      <c r="B97" s="13">
        <v>11.7</v>
      </c>
      <c r="C97" s="12">
        <v>108</v>
      </c>
      <c r="E97" s="12"/>
      <c r="F97" s="12">
        <v>10</v>
      </c>
      <c r="G97" s="13">
        <v>17.3</v>
      </c>
      <c r="H97" s="14">
        <f t="shared" si="1"/>
        <v>235.06</v>
      </c>
      <c r="J97" s="25"/>
      <c r="K97" s="12" t="s">
        <v>256</v>
      </c>
      <c r="L97" s="12">
        <v>28</v>
      </c>
      <c r="M97" s="33">
        <v>616</v>
      </c>
      <c r="N97" s="13">
        <v>84.9</v>
      </c>
      <c r="O97" s="12">
        <f t="shared" si="2"/>
        <v>3080</v>
      </c>
      <c r="P97" s="12">
        <v>246</v>
      </c>
      <c r="Q97" s="12">
        <v>203</v>
      </c>
      <c r="R97" s="12">
        <v>169</v>
      </c>
      <c r="S97" s="12">
        <v>135</v>
      </c>
      <c r="T97" s="36"/>
      <c r="U97" s="36"/>
    </row>
    <row r="98" customHeight="1" spans="1:21">
      <c r="A98" s="12" t="s">
        <v>257</v>
      </c>
      <c r="B98" s="13">
        <v>12.8</v>
      </c>
      <c r="C98" s="12">
        <v>129</v>
      </c>
      <c r="E98" s="12"/>
      <c r="F98" s="12">
        <v>16</v>
      </c>
      <c r="G98" s="13">
        <v>20</v>
      </c>
      <c r="H98" s="14">
        <f t="shared" si="1"/>
        <v>314.16</v>
      </c>
      <c r="J98" s="25"/>
      <c r="K98" s="12" t="s">
        <v>258</v>
      </c>
      <c r="L98" s="12">
        <v>32</v>
      </c>
      <c r="M98" s="33">
        <v>804</v>
      </c>
      <c r="N98" s="13">
        <v>86.5</v>
      </c>
      <c r="O98" s="12">
        <f>M98*4</f>
        <v>3216</v>
      </c>
      <c r="P98" s="12">
        <v>322</v>
      </c>
      <c r="Q98" s="12">
        <v>265</v>
      </c>
      <c r="R98" s="12">
        <v>221</v>
      </c>
      <c r="S98" s="12">
        <v>177</v>
      </c>
      <c r="T98" s="36"/>
      <c r="U98" s="36"/>
    </row>
    <row r="99" customHeight="1" spans="1:19">
      <c r="A99" s="12" t="s">
        <v>259</v>
      </c>
      <c r="B99" s="13">
        <v>14.2</v>
      </c>
      <c r="C99" s="12">
        <v>158</v>
      </c>
      <c r="E99" s="12"/>
      <c r="F99" s="12">
        <v>25</v>
      </c>
      <c r="G99" s="13">
        <v>23.8</v>
      </c>
      <c r="H99" s="14">
        <f t="shared" si="1"/>
        <v>444.88</v>
      </c>
      <c r="J99" s="25"/>
      <c r="K99" s="12" t="s">
        <v>260</v>
      </c>
      <c r="L99" s="28">
        <v>32</v>
      </c>
      <c r="M99" s="33">
        <v>804</v>
      </c>
      <c r="N99" s="13">
        <v>96.5</v>
      </c>
      <c r="O99" s="12">
        <f t="shared" si="2"/>
        <v>4020</v>
      </c>
      <c r="P99" s="12">
        <v>322</v>
      </c>
      <c r="Q99" s="12">
        <v>265</v>
      </c>
      <c r="R99" s="12">
        <v>221</v>
      </c>
      <c r="S99" s="12">
        <v>177</v>
      </c>
    </row>
    <row r="100" customHeight="1" spans="1:19">
      <c r="A100" s="12" t="s">
        <v>261</v>
      </c>
      <c r="B100" s="13">
        <v>15.4</v>
      </c>
      <c r="C100" s="12">
        <v>186</v>
      </c>
      <c r="E100" s="12"/>
      <c r="F100" s="12">
        <v>35</v>
      </c>
      <c r="G100" s="13">
        <v>25.8</v>
      </c>
      <c r="H100" s="14">
        <f t="shared" si="1"/>
        <v>522.79</v>
      </c>
      <c r="J100" s="26"/>
      <c r="K100" s="12" t="s">
        <v>262</v>
      </c>
      <c r="L100" s="12">
        <v>32</v>
      </c>
      <c r="M100" s="33">
        <v>804</v>
      </c>
      <c r="N100" s="12">
        <v>117.3</v>
      </c>
      <c r="O100" s="12">
        <f>M100*7</f>
        <v>5628</v>
      </c>
      <c r="P100" s="12">
        <v>322</v>
      </c>
      <c r="Q100" s="12">
        <v>265</v>
      </c>
      <c r="R100" s="12">
        <v>221</v>
      </c>
      <c r="S100" s="12">
        <v>177</v>
      </c>
    </row>
    <row r="101" customHeight="1" spans="1:19">
      <c r="A101" s="12" t="s">
        <v>263</v>
      </c>
      <c r="B101" s="13">
        <v>18.9</v>
      </c>
      <c r="C101" s="12">
        <v>281</v>
      </c>
      <c r="E101" s="12"/>
      <c r="F101" s="12">
        <v>50</v>
      </c>
      <c r="G101" s="13">
        <v>29.9</v>
      </c>
      <c r="H101" s="14">
        <f t="shared" si="1"/>
        <v>702.15</v>
      </c>
      <c r="J101" s="30" t="s">
        <v>264</v>
      </c>
      <c r="K101" s="30"/>
      <c r="L101" s="30"/>
      <c r="M101" s="30"/>
      <c r="N101" s="30"/>
      <c r="O101" s="30"/>
      <c r="P101" s="30"/>
      <c r="Q101" s="30"/>
      <c r="R101" s="30"/>
      <c r="S101" s="30"/>
    </row>
    <row r="102" customHeight="1" spans="1:8">
      <c r="A102" s="9" t="s">
        <v>265</v>
      </c>
      <c r="B102" s="9"/>
      <c r="C102" s="9"/>
      <c r="E102" s="12"/>
      <c r="F102" s="12">
        <v>70</v>
      </c>
      <c r="G102" s="13">
        <v>34.6</v>
      </c>
      <c r="H102" s="14">
        <f t="shared" si="1"/>
        <v>940.25</v>
      </c>
    </row>
    <row r="103" customHeight="1" spans="1:19">
      <c r="A103" s="10" t="s">
        <v>208</v>
      </c>
      <c r="B103" s="10" t="s">
        <v>36</v>
      </c>
      <c r="C103" s="10" t="s">
        <v>34</v>
      </c>
      <c r="E103" s="12"/>
      <c r="F103" s="12">
        <v>95</v>
      </c>
      <c r="G103" s="13">
        <v>39.3</v>
      </c>
      <c r="H103" s="14">
        <f t="shared" si="1"/>
        <v>1213.04</v>
      </c>
      <c r="J103" s="9" t="s">
        <v>266</v>
      </c>
      <c r="K103" s="9"/>
      <c r="L103" s="9"/>
      <c r="M103" s="9"/>
      <c r="N103" s="9"/>
      <c r="O103" s="9"/>
      <c r="P103" s="9"/>
      <c r="Q103" s="9"/>
      <c r="R103" s="9"/>
      <c r="S103" s="9"/>
    </row>
    <row r="104" customHeight="1" spans="1:19">
      <c r="A104" s="12" t="s">
        <v>267</v>
      </c>
      <c r="B104" s="13">
        <v>6</v>
      </c>
      <c r="C104" s="12">
        <v>28</v>
      </c>
      <c r="E104" s="12"/>
      <c r="F104" s="12">
        <v>120</v>
      </c>
      <c r="G104" s="13">
        <v>44.2</v>
      </c>
      <c r="H104" s="14">
        <f t="shared" si="1"/>
        <v>1534.39</v>
      </c>
      <c r="J104" s="10" t="s">
        <v>37</v>
      </c>
      <c r="K104" s="10" t="s">
        <v>38</v>
      </c>
      <c r="L104" s="10" t="s">
        <v>39</v>
      </c>
      <c r="M104" s="10" t="s">
        <v>145</v>
      </c>
      <c r="N104" s="10" t="s">
        <v>41</v>
      </c>
      <c r="O104" s="10" t="s">
        <v>42</v>
      </c>
      <c r="P104" s="10" t="s">
        <v>146</v>
      </c>
      <c r="Q104" s="10"/>
      <c r="R104" s="10"/>
      <c r="S104" s="10"/>
    </row>
    <row r="105" customHeight="1" spans="1:19">
      <c r="A105" s="12" t="s">
        <v>268</v>
      </c>
      <c r="B105" s="13">
        <v>6.2</v>
      </c>
      <c r="C105" s="12">
        <v>30</v>
      </c>
      <c r="E105" s="12"/>
      <c r="F105" s="12">
        <v>150</v>
      </c>
      <c r="G105" s="13">
        <v>48</v>
      </c>
      <c r="H105" s="14">
        <f t="shared" si="1"/>
        <v>1809.56</v>
      </c>
      <c r="J105" s="10"/>
      <c r="K105" s="10"/>
      <c r="L105" s="10"/>
      <c r="M105" s="10"/>
      <c r="N105" s="10"/>
      <c r="O105" s="10"/>
      <c r="P105" s="27">
        <v>0.4</v>
      </c>
      <c r="Q105" s="27">
        <v>0.33</v>
      </c>
      <c r="R105" s="32">
        <v>0.275</v>
      </c>
      <c r="S105" s="27">
        <v>0.22</v>
      </c>
    </row>
    <row r="106" customHeight="1" spans="1:19">
      <c r="A106" s="12" t="s">
        <v>269</v>
      </c>
      <c r="B106" s="13">
        <v>6.6</v>
      </c>
      <c r="C106" s="12">
        <v>34</v>
      </c>
      <c r="E106" s="12"/>
      <c r="F106" s="12">
        <v>185</v>
      </c>
      <c r="G106" s="13">
        <v>53.8</v>
      </c>
      <c r="H106" s="14">
        <f t="shared" si="1"/>
        <v>2273.29</v>
      </c>
      <c r="J106" s="24" t="s">
        <v>270</v>
      </c>
      <c r="K106" s="12" t="s">
        <v>88</v>
      </c>
      <c r="L106" s="12">
        <v>16</v>
      </c>
      <c r="M106" s="13">
        <v>1</v>
      </c>
      <c r="N106" s="13">
        <f t="shared" ref="N106:N110" si="3">L106-M106*2</f>
        <v>14</v>
      </c>
      <c r="O106" s="33">
        <f t="shared" ref="O106:O110" si="4">(N106/2)^2*PI()</f>
        <v>153.9380400259</v>
      </c>
      <c r="P106" s="33">
        <f>O106*0.4</f>
        <v>61.5752160103599</v>
      </c>
      <c r="Q106" s="33">
        <f t="shared" ref="Q106:Q110" si="5">O106*0.33</f>
        <v>50.799553208547</v>
      </c>
      <c r="R106" s="33">
        <f t="shared" ref="R106:R110" si="6">O106*0.275</f>
        <v>42.3329610071225</v>
      </c>
      <c r="S106" s="33">
        <f t="shared" ref="S106:S110" si="7">O106*0.22</f>
        <v>33.866368805698</v>
      </c>
    </row>
    <row r="107" customHeight="1" spans="1:19">
      <c r="A107" s="12" t="s">
        <v>271</v>
      </c>
      <c r="B107" s="13">
        <v>7.2</v>
      </c>
      <c r="C107" s="12">
        <v>41</v>
      </c>
      <c r="E107" s="12"/>
      <c r="F107" s="12">
        <v>240</v>
      </c>
      <c r="G107" s="13">
        <v>60.5</v>
      </c>
      <c r="H107" s="14">
        <f t="shared" si="1"/>
        <v>2874.75</v>
      </c>
      <c r="J107" s="25"/>
      <c r="K107" s="12" t="s">
        <v>91</v>
      </c>
      <c r="L107" s="12">
        <v>20</v>
      </c>
      <c r="M107" s="13">
        <v>1</v>
      </c>
      <c r="N107" s="13">
        <f t="shared" si="3"/>
        <v>18</v>
      </c>
      <c r="O107" s="33">
        <f t="shared" si="4"/>
        <v>254.469004940773</v>
      </c>
      <c r="P107" s="33">
        <f>O107*0.4</f>
        <v>101.787601976309</v>
      </c>
      <c r="Q107" s="33">
        <f t="shared" si="5"/>
        <v>83.9747716304552</v>
      </c>
      <c r="R107" s="33">
        <f t="shared" si="6"/>
        <v>69.9789763587126</v>
      </c>
      <c r="S107" s="33">
        <f t="shared" si="7"/>
        <v>55.9831810869701</v>
      </c>
    </row>
    <row r="108" customHeight="1" spans="1:19">
      <c r="A108" s="12" t="s">
        <v>272</v>
      </c>
      <c r="B108" s="13">
        <v>8.2</v>
      </c>
      <c r="C108" s="12">
        <v>53</v>
      </c>
      <c r="E108" s="28"/>
      <c r="F108" s="12">
        <v>300</v>
      </c>
      <c r="G108" s="13">
        <v>66.9</v>
      </c>
      <c r="H108" s="14">
        <f t="shared" si="1"/>
        <v>3515.14</v>
      </c>
      <c r="J108" s="25"/>
      <c r="K108" s="12" t="s">
        <v>94</v>
      </c>
      <c r="L108" s="12">
        <v>25</v>
      </c>
      <c r="M108" s="13">
        <v>1.2</v>
      </c>
      <c r="N108" s="13">
        <f t="shared" si="3"/>
        <v>22.6</v>
      </c>
      <c r="O108" s="33">
        <f t="shared" si="4"/>
        <v>401.149965936881</v>
      </c>
      <c r="P108" s="33">
        <f>O108*0.4</f>
        <v>160.459986374752</v>
      </c>
      <c r="Q108" s="33">
        <f t="shared" si="5"/>
        <v>132.379488759171</v>
      </c>
      <c r="R108" s="33">
        <f t="shared" si="6"/>
        <v>110.316240632642</v>
      </c>
      <c r="S108" s="33">
        <f t="shared" si="7"/>
        <v>88.2529925061138</v>
      </c>
    </row>
    <row r="109" customHeight="1" spans="1:19">
      <c r="A109" s="12" t="s">
        <v>273</v>
      </c>
      <c r="B109" s="13">
        <v>2.7</v>
      </c>
      <c r="C109" s="12">
        <v>5.7</v>
      </c>
      <c r="E109" s="12" t="s">
        <v>274</v>
      </c>
      <c r="F109" s="12">
        <v>2.5</v>
      </c>
      <c r="G109" s="13">
        <v>13.2</v>
      </c>
      <c r="H109" s="14">
        <f t="shared" si="1"/>
        <v>136.85</v>
      </c>
      <c r="J109" s="25"/>
      <c r="K109" s="12" t="s">
        <v>98</v>
      </c>
      <c r="L109" s="12">
        <v>32</v>
      </c>
      <c r="M109" s="13">
        <v>1.2</v>
      </c>
      <c r="N109" s="13">
        <f t="shared" si="3"/>
        <v>29.6</v>
      </c>
      <c r="O109" s="33">
        <f t="shared" si="4"/>
        <v>688.134454842308</v>
      </c>
      <c r="P109" s="33">
        <f>O109*0.4</f>
        <v>275.253781936923</v>
      </c>
      <c r="Q109" s="33">
        <f t="shared" si="5"/>
        <v>227.084370097962</v>
      </c>
      <c r="R109" s="33">
        <f t="shared" si="6"/>
        <v>189.236975081635</v>
      </c>
      <c r="S109" s="33">
        <f t="shared" si="7"/>
        <v>151.389580065308</v>
      </c>
    </row>
    <row r="110" customHeight="1" spans="1:19">
      <c r="A110" s="12" t="s">
        <v>275</v>
      </c>
      <c r="B110" s="13">
        <v>2.8</v>
      </c>
      <c r="C110" s="12">
        <v>6.2</v>
      </c>
      <c r="E110" s="12"/>
      <c r="F110" s="12">
        <v>4</v>
      </c>
      <c r="G110" s="13">
        <v>14.3</v>
      </c>
      <c r="H110" s="14">
        <f t="shared" si="1"/>
        <v>160.61</v>
      </c>
      <c r="J110" s="25"/>
      <c r="K110" s="12" t="s">
        <v>102</v>
      </c>
      <c r="L110" s="12">
        <v>40</v>
      </c>
      <c r="M110" s="13">
        <v>1.2</v>
      </c>
      <c r="N110" s="13">
        <f t="shared" si="3"/>
        <v>37.6</v>
      </c>
      <c r="O110" s="33">
        <f t="shared" si="4"/>
        <v>1110.36450748478</v>
      </c>
      <c r="P110" s="33">
        <f>O110*0.4</f>
        <v>444.145802993911</v>
      </c>
      <c r="Q110" s="33">
        <f t="shared" si="5"/>
        <v>366.420287469976</v>
      </c>
      <c r="R110" s="33">
        <f t="shared" si="6"/>
        <v>305.350239558314</v>
      </c>
      <c r="S110" s="33">
        <f t="shared" si="7"/>
        <v>244.280191646651</v>
      </c>
    </row>
    <row r="111" customHeight="1" spans="1:19">
      <c r="A111" s="12" t="s">
        <v>276</v>
      </c>
      <c r="B111" s="13">
        <v>3.4</v>
      </c>
      <c r="C111" s="12">
        <v>9.1</v>
      </c>
      <c r="E111" s="12"/>
      <c r="F111" s="12">
        <v>6</v>
      </c>
      <c r="G111" s="13">
        <v>15.6</v>
      </c>
      <c r="H111" s="14">
        <f t="shared" si="1"/>
        <v>191.13</v>
      </c>
      <c r="J111" s="34" t="s">
        <v>277</v>
      </c>
      <c r="K111" s="34"/>
      <c r="L111" s="34"/>
      <c r="M111" s="34"/>
      <c r="N111" s="34"/>
      <c r="O111" s="34"/>
      <c r="P111" s="34"/>
      <c r="Q111" s="34"/>
      <c r="R111" s="34"/>
      <c r="S111" s="34"/>
    </row>
    <row r="112" customHeight="1" spans="1:19">
      <c r="A112" s="12" t="s">
        <v>278</v>
      </c>
      <c r="B112" s="13">
        <v>4.1</v>
      </c>
      <c r="C112" s="12">
        <v>13.2</v>
      </c>
      <c r="E112" s="12"/>
      <c r="F112" s="12">
        <v>10</v>
      </c>
      <c r="G112" s="13">
        <v>18.4</v>
      </c>
      <c r="H112" s="14">
        <f t="shared" si="1"/>
        <v>265.9</v>
      </c>
      <c r="J112" s="35"/>
      <c r="K112" s="35"/>
      <c r="L112" s="35"/>
      <c r="M112" s="35"/>
      <c r="N112" s="35"/>
      <c r="O112" s="35"/>
      <c r="P112" s="35"/>
      <c r="Q112" s="35"/>
      <c r="R112" s="35"/>
      <c r="S112" s="35"/>
    </row>
    <row r="113" customHeight="1" spans="1:8">
      <c r="A113" s="12" t="s">
        <v>279</v>
      </c>
      <c r="B113" s="13">
        <v>4.8</v>
      </c>
      <c r="C113" s="12">
        <v>18.1</v>
      </c>
      <c r="E113" s="12"/>
      <c r="F113" s="12">
        <v>16</v>
      </c>
      <c r="G113" s="13">
        <v>21.4</v>
      </c>
      <c r="H113" s="14">
        <f t="shared" si="1"/>
        <v>359.68</v>
      </c>
    </row>
    <row r="114" customHeight="1" spans="1:19">
      <c r="A114" s="9" t="s">
        <v>280</v>
      </c>
      <c r="B114" s="9"/>
      <c r="C114" s="9"/>
      <c r="E114" s="12"/>
      <c r="F114" s="12">
        <v>25</v>
      </c>
      <c r="G114" s="13">
        <v>25.4</v>
      </c>
      <c r="H114" s="14">
        <f t="shared" si="1"/>
        <v>506.71</v>
      </c>
      <c r="J114" s="9" t="s">
        <v>281</v>
      </c>
      <c r="K114" s="9"/>
      <c r="L114" s="9"/>
      <c r="M114" s="9"/>
      <c r="N114" s="9"/>
      <c r="O114" s="9"/>
      <c r="P114" s="9"/>
      <c r="Q114" s="9"/>
      <c r="R114" s="9"/>
      <c r="S114" s="9"/>
    </row>
    <row r="115" customHeight="1" spans="1:15">
      <c r="A115" s="10" t="s">
        <v>208</v>
      </c>
      <c r="B115" s="10" t="s">
        <v>36</v>
      </c>
      <c r="C115" s="10" t="s">
        <v>34</v>
      </c>
      <c r="E115" s="12"/>
      <c r="F115" s="12">
        <v>35</v>
      </c>
      <c r="G115" s="13">
        <v>27.5</v>
      </c>
      <c r="H115" s="14">
        <f t="shared" si="1"/>
        <v>593.96</v>
      </c>
      <c r="K115"/>
      <c r="L115"/>
      <c r="M115"/>
      <c r="N115"/>
      <c r="O115"/>
    </row>
    <row r="116" customHeight="1" spans="1:8">
      <c r="A116" s="12" t="s">
        <v>282</v>
      </c>
      <c r="B116" s="13">
        <v>7.5</v>
      </c>
      <c r="C116" s="12">
        <v>44</v>
      </c>
      <c r="E116" s="12"/>
      <c r="F116" s="12">
        <v>50</v>
      </c>
      <c r="G116" s="13">
        <v>32.1</v>
      </c>
      <c r="H116" s="14">
        <f t="shared" si="1"/>
        <v>809.28</v>
      </c>
    </row>
    <row r="117" customHeight="1" spans="1:8">
      <c r="A117" s="12" t="s">
        <v>283</v>
      </c>
      <c r="B117" s="13">
        <v>8</v>
      </c>
      <c r="C117" s="12">
        <v>50</v>
      </c>
      <c r="E117" s="12"/>
      <c r="F117" s="12">
        <v>70</v>
      </c>
      <c r="G117" s="13">
        <v>37.1</v>
      </c>
      <c r="H117" s="14">
        <f t="shared" si="1"/>
        <v>1081.03</v>
      </c>
    </row>
    <row r="118" customHeight="1" spans="1:8">
      <c r="A118" s="12" t="s">
        <v>284</v>
      </c>
      <c r="B118" s="13">
        <v>9.8</v>
      </c>
      <c r="C118" s="12">
        <v>75</v>
      </c>
      <c r="E118" s="12"/>
      <c r="F118" s="12">
        <v>95</v>
      </c>
      <c r="G118" s="13">
        <v>42.2</v>
      </c>
      <c r="H118" s="14">
        <f t="shared" si="1"/>
        <v>1398.67</v>
      </c>
    </row>
    <row r="119" customHeight="1" spans="1:8">
      <c r="A119" s="12" t="s">
        <v>285</v>
      </c>
      <c r="B119" s="13">
        <v>11</v>
      </c>
      <c r="C119" s="12">
        <v>95</v>
      </c>
      <c r="E119" s="12"/>
      <c r="F119" s="12">
        <v>120</v>
      </c>
      <c r="G119" s="13">
        <v>47.7</v>
      </c>
      <c r="H119" s="14">
        <f t="shared" si="1"/>
        <v>1787.01</v>
      </c>
    </row>
    <row r="120" customHeight="1" spans="1:8">
      <c r="A120" s="12" t="s">
        <v>286</v>
      </c>
      <c r="B120" s="13">
        <v>14.5</v>
      </c>
      <c r="C120" s="12">
        <v>165</v>
      </c>
      <c r="E120" s="12"/>
      <c r="F120" s="12">
        <v>150</v>
      </c>
      <c r="G120" s="13">
        <v>51.4</v>
      </c>
      <c r="H120" s="14">
        <f t="shared" si="1"/>
        <v>2074.99</v>
      </c>
    </row>
    <row r="121" customHeight="1" spans="1:8">
      <c r="A121" s="12" t="s">
        <v>287</v>
      </c>
      <c r="B121" s="13">
        <v>14.8</v>
      </c>
      <c r="C121" s="12">
        <v>172</v>
      </c>
      <c r="E121" s="12"/>
      <c r="F121" s="12">
        <v>185</v>
      </c>
      <c r="G121" s="13">
        <v>57.7</v>
      </c>
      <c r="H121" s="14">
        <f t="shared" si="1"/>
        <v>2614.82</v>
      </c>
    </row>
    <row r="122" customHeight="1" spans="1:8">
      <c r="A122" s="12" t="s">
        <v>288</v>
      </c>
      <c r="B122" s="13">
        <v>8.6</v>
      </c>
      <c r="C122" s="12">
        <v>58</v>
      </c>
      <c r="E122" s="12"/>
      <c r="F122" s="12">
        <v>240</v>
      </c>
      <c r="G122" s="13">
        <v>64.9</v>
      </c>
      <c r="H122" s="14">
        <f t="shared" si="1"/>
        <v>3308.1</v>
      </c>
    </row>
    <row r="123" customHeight="1" spans="1:8">
      <c r="A123" s="12" t="s">
        <v>289</v>
      </c>
      <c r="B123" s="13">
        <v>9.4</v>
      </c>
      <c r="C123" s="12">
        <v>69</v>
      </c>
      <c r="E123" s="28"/>
      <c r="F123" s="12">
        <v>300</v>
      </c>
      <c r="G123" s="13">
        <v>74</v>
      </c>
      <c r="H123" s="14">
        <f t="shared" si="1"/>
        <v>4300.84</v>
      </c>
    </row>
    <row r="124" customHeight="1" spans="1:8">
      <c r="A124" s="12" t="s">
        <v>290</v>
      </c>
      <c r="B124" s="13">
        <v>11.6</v>
      </c>
      <c r="C124" s="12">
        <v>106</v>
      </c>
      <c r="E124" s="12" t="s">
        <v>291</v>
      </c>
      <c r="F124" s="12">
        <v>2.5</v>
      </c>
      <c r="G124" s="13">
        <v>12.8</v>
      </c>
      <c r="H124" s="14">
        <f t="shared" si="1"/>
        <v>128.68</v>
      </c>
    </row>
    <row r="125" customHeight="1" spans="1:8">
      <c r="A125" s="12" t="s">
        <v>292</v>
      </c>
      <c r="B125" s="13">
        <v>13.3</v>
      </c>
      <c r="C125" s="12">
        <v>139</v>
      </c>
      <c r="E125" s="12"/>
      <c r="F125" s="12">
        <v>4</v>
      </c>
      <c r="G125" s="13">
        <v>13.7</v>
      </c>
      <c r="H125" s="14">
        <f t="shared" si="1"/>
        <v>147.41</v>
      </c>
    </row>
    <row r="126" customHeight="1" spans="1:8">
      <c r="A126" s="12" t="s">
        <v>293</v>
      </c>
      <c r="B126" s="13">
        <v>17.4</v>
      </c>
      <c r="C126" s="12">
        <v>238</v>
      </c>
      <c r="E126" s="12"/>
      <c r="F126" s="12">
        <v>6</v>
      </c>
      <c r="G126" s="13">
        <v>14.9</v>
      </c>
      <c r="H126" s="14">
        <f t="shared" si="1"/>
        <v>174.37</v>
      </c>
    </row>
    <row r="127" customHeight="1" spans="1:8">
      <c r="A127" s="12" t="s">
        <v>294</v>
      </c>
      <c r="B127" s="13">
        <v>10.6</v>
      </c>
      <c r="C127" s="12">
        <v>95</v>
      </c>
      <c r="E127" s="12"/>
      <c r="F127" s="12">
        <v>10</v>
      </c>
      <c r="G127" s="13">
        <v>18</v>
      </c>
      <c r="H127" s="14">
        <f t="shared" si="1"/>
        <v>254.47</v>
      </c>
    </row>
    <row r="128" customHeight="1" spans="1:8">
      <c r="A128" s="12" t="s">
        <v>295</v>
      </c>
      <c r="B128" s="13">
        <v>11.4</v>
      </c>
      <c r="C128" s="12">
        <v>113</v>
      </c>
      <c r="E128" s="12"/>
      <c r="F128" s="12">
        <v>16</v>
      </c>
      <c r="G128" s="13">
        <v>20.6</v>
      </c>
      <c r="H128" s="14">
        <f t="shared" si="1"/>
        <v>333.29</v>
      </c>
    </row>
    <row r="129" customHeight="1" spans="1:8">
      <c r="A129" s="12" t="s">
        <v>296</v>
      </c>
      <c r="B129" s="13">
        <v>13.9</v>
      </c>
      <c r="C129" s="12">
        <v>152</v>
      </c>
      <c r="E129" s="12"/>
      <c r="F129" s="12">
        <v>25</v>
      </c>
      <c r="G129" s="13">
        <v>24.8</v>
      </c>
      <c r="H129" s="14">
        <f t="shared" si="1"/>
        <v>483.05</v>
      </c>
    </row>
    <row r="130" customHeight="1" spans="1:8">
      <c r="A130" s="12" t="s">
        <v>297</v>
      </c>
      <c r="B130" s="13">
        <v>15.8</v>
      </c>
      <c r="C130" s="12">
        <v>196</v>
      </c>
      <c r="E130" s="12"/>
      <c r="F130" s="12">
        <v>35</v>
      </c>
      <c r="G130" s="13">
        <v>27.6</v>
      </c>
      <c r="H130" s="14">
        <f t="shared" si="1"/>
        <v>598.28</v>
      </c>
    </row>
    <row r="131" customHeight="1" spans="1:8">
      <c r="A131" s="12" t="s">
        <v>298</v>
      </c>
      <c r="B131" s="13">
        <v>20.6</v>
      </c>
      <c r="C131" s="12">
        <v>333</v>
      </c>
      <c r="E131" s="12"/>
      <c r="F131" s="12">
        <v>50</v>
      </c>
      <c r="G131" s="13">
        <v>31.6</v>
      </c>
      <c r="H131" s="14">
        <f t="shared" si="1"/>
        <v>784.27</v>
      </c>
    </row>
    <row r="132" customHeight="1" spans="1:8">
      <c r="A132" s="12" t="s">
        <v>299</v>
      </c>
      <c r="B132" s="13">
        <v>11.8</v>
      </c>
      <c r="C132" s="12">
        <v>109</v>
      </c>
      <c r="E132" s="12"/>
      <c r="F132" s="12">
        <v>70</v>
      </c>
      <c r="G132" s="13">
        <v>36.8</v>
      </c>
      <c r="H132" s="14">
        <f t="shared" si="1"/>
        <v>1063.62</v>
      </c>
    </row>
    <row r="133" customHeight="1" spans="1:8">
      <c r="A133" s="12" t="s">
        <v>300</v>
      </c>
      <c r="B133" s="13">
        <v>12.4</v>
      </c>
      <c r="C133" s="12">
        <v>121</v>
      </c>
      <c r="E133" s="12"/>
      <c r="F133" s="12">
        <v>95</v>
      </c>
      <c r="G133" s="13">
        <v>41.8</v>
      </c>
      <c r="H133" s="14">
        <f t="shared" si="1"/>
        <v>1372.28</v>
      </c>
    </row>
    <row r="134" customHeight="1" spans="1:8">
      <c r="A134" s="9" t="s">
        <v>301</v>
      </c>
      <c r="B134" s="9"/>
      <c r="C134" s="9"/>
      <c r="E134" s="12"/>
      <c r="F134" s="12">
        <v>120</v>
      </c>
      <c r="G134" s="13">
        <v>46.5</v>
      </c>
      <c r="H134" s="14">
        <f t="shared" si="1"/>
        <v>1698.23</v>
      </c>
    </row>
    <row r="135" customHeight="1" spans="1:8">
      <c r="A135" s="10" t="s">
        <v>208</v>
      </c>
      <c r="B135" s="10" t="s">
        <v>36</v>
      </c>
      <c r="C135" s="10" t="s">
        <v>34</v>
      </c>
      <c r="E135" s="12"/>
      <c r="F135" s="12">
        <v>150</v>
      </c>
      <c r="G135" s="13">
        <v>51.6</v>
      </c>
      <c r="H135" s="14">
        <f t="shared" si="1"/>
        <v>2091.17</v>
      </c>
    </row>
    <row r="136" customHeight="1" spans="1:8">
      <c r="A136" s="12" t="s">
        <v>302</v>
      </c>
      <c r="B136" s="13">
        <v>8.1</v>
      </c>
      <c r="C136" s="12">
        <v>52</v>
      </c>
      <c r="E136" s="12"/>
      <c r="F136" s="12">
        <v>185</v>
      </c>
      <c r="G136" s="13">
        <v>57.6</v>
      </c>
      <c r="H136" s="14">
        <f t="shared" si="1"/>
        <v>2605.76</v>
      </c>
    </row>
    <row r="137" customHeight="1" spans="1:8">
      <c r="A137" s="12" t="s">
        <v>303</v>
      </c>
      <c r="B137" s="13">
        <v>9.9</v>
      </c>
      <c r="C137" s="12">
        <v>77</v>
      </c>
      <c r="E137" s="12"/>
      <c r="F137" s="12">
        <v>240</v>
      </c>
      <c r="G137" s="13">
        <v>64.9</v>
      </c>
      <c r="H137" s="14">
        <f t="shared" si="1"/>
        <v>3308.1</v>
      </c>
    </row>
    <row r="138" customHeight="1" spans="1:8">
      <c r="A138" s="12" t="s">
        <v>304</v>
      </c>
      <c r="B138" s="13">
        <v>12.5</v>
      </c>
      <c r="C138" s="12">
        <v>123</v>
      </c>
      <c r="E138" s="28"/>
      <c r="F138" s="12">
        <v>300</v>
      </c>
      <c r="G138" s="13">
        <v>71.8</v>
      </c>
      <c r="H138" s="14">
        <f t="shared" si="1"/>
        <v>4048.92</v>
      </c>
    </row>
    <row r="139" customHeight="1" spans="1:8">
      <c r="A139" s="12" t="s">
        <v>305</v>
      </c>
      <c r="B139" s="13">
        <v>15.5</v>
      </c>
      <c r="C139" s="12">
        <v>189</v>
      </c>
      <c r="E139" s="12" t="s">
        <v>306</v>
      </c>
      <c r="F139" s="12">
        <v>2.5</v>
      </c>
      <c r="G139" s="13">
        <v>13.4</v>
      </c>
      <c r="H139" s="14">
        <f t="shared" si="1"/>
        <v>141.03</v>
      </c>
    </row>
    <row r="140" customHeight="1" spans="1:8">
      <c r="A140" s="12" t="s">
        <v>307</v>
      </c>
      <c r="B140" s="13">
        <v>14.9</v>
      </c>
      <c r="C140" s="12">
        <v>174</v>
      </c>
      <c r="E140" s="12"/>
      <c r="F140" s="12">
        <v>4</v>
      </c>
      <c r="G140" s="13">
        <v>14.5</v>
      </c>
      <c r="H140" s="14">
        <f t="shared" si="1"/>
        <v>165.13</v>
      </c>
    </row>
    <row r="141" customHeight="1" spans="1:8">
      <c r="A141" s="12" t="s">
        <v>308</v>
      </c>
      <c r="B141" s="13">
        <v>18.5</v>
      </c>
      <c r="C141" s="12">
        <v>269</v>
      </c>
      <c r="E141" s="12"/>
      <c r="F141" s="12">
        <v>6</v>
      </c>
      <c r="G141" s="13">
        <v>15.9</v>
      </c>
      <c r="H141" s="14">
        <f t="shared" si="1"/>
        <v>198.56</v>
      </c>
    </row>
    <row r="142" customHeight="1" spans="1:8">
      <c r="A142" s="12" t="s">
        <v>309</v>
      </c>
      <c r="B142" s="13">
        <v>18.1</v>
      </c>
      <c r="C142" s="12">
        <v>257</v>
      </c>
      <c r="E142" s="12"/>
      <c r="F142" s="12">
        <v>10</v>
      </c>
      <c r="G142" s="13">
        <v>18.9</v>
      </c>
      <c r="H142" s="14">
        <f t="shared" si="1"/>
        <v>280.55</v>
      </c>
    </row>
    <row r="143" customHeight="1" spans="1:8">
      <c r="A143" s="12" t="s">
        <v>310</v>
      </c>
      <c r="B143" s="13">
        <v>22.7</v>
      </c>
      <c r="C143" s="12">
        <v>405</v>
      </c>
      <c r="E143" s="12"/>
      <c r="F143" s="12">
        <v>16</v>
      </c>
      <c r="G143" s="29">
        <v>21.9</v>
      </c>
      <c r="H143" s="14">
        <f t="shared" ref="H143:H168" si="8">ROUND((G143/2)^2*PI(),2)</f>
        <v>376.68</v>
      </c>
    </row>
    <row r="144" customHeight="1" spans="1:8">
      <c r="A144" s="9" t="s">
        <v>311</v>
      </c>
      <c r="B144" s="9"/>
      <c r="C144" s="9"/>
      <c r="E144" s="12"/>
      <c r="F144" s="12">
        <v>25</v>
      </c>
      <c r="G144" s="29">
        <v>26.2</v>
      </c>
      <c r="H144" s="14">
        <f t="shared" si="8"/>
        <v>539.13</v>
      </c>
    </row>
    <row r="145" customHeight="1" spans="1:19">
      <c r="A145" s="10" t="s">
        <v>208</v>
      </c>
      <c r="B145" s="10" t="s">
        <v>312</v>
      </c>
      <c r="C145" s="10" t="s">
        <v>34</v>
      </c>
      <c r="E145" s="12"/>
      <c r="F145" s="12">
        <v>35</v>
      </c>
      <c r="G145" s="29">
        <v>28.8</v>
      </c>
      <c r="H145" s="14">
        <f t="shared" si="8"/>
        <v>651.44</v>
      </c>
      <c r="J145" s="9" t="s">
        <v>313</v>
      </c>
      <c r="K145" s="9"/>
      <c r="L145" s="9"/>
      <c r="M145" s="9"/>
      <c r="N145" s="9"/>
      <c r="O145" s="9"/>
      <c r="P145" s="9"/>
      <c r="Q145" s="9"/>
      <c r="R145" s="9"/>
      <c r="S145" s="9"/>
    </row>
    <row r="146" customHeight="1" spans="1:8">
      <c r="A146" s="12" t="s">
        <v>314</v>
      </c>
      <c r="B146" s="12">
        <v>6.3</v>
      </c>
      <c r="C146" s="14">
        <f t="shared" ref="C146:C157" si="9">ROUND((B146/2)^2*PI(),2)</f>
        <v>31.17</v>
      </c>
      <c r="D146"/>
      <c r="E146" s="12"/>
      <c r="F146" s="12">
        <v>50</v>
      </c>
      <c r="G146" s="29">
        <v>33.4</v>
      </c>
      <c r="H146" s="14">
        <f t="shared" si="8"/>
        <v>876.16</v>
      </c>
    </row>
    <row r="147" customHeight="1" spans="1:8">
      <c r="A147" s="12" t="s">
        <v>315</v>
      </c>
      <c r="B147" s="12">
        <v>7</v>
      </c>
      <c r="C147" s="14">
        <f t="shared" si="9"/>
        <v>38.48</v>
      </c>
      <c r="D147"/>
      <c r="E147" s="12"/>
      <c r="F147" s="12">
        <v>70</v>
      </c>
      <c r="G147" s="29">
        <v>38.8</v>
      </c>
      <c r="H147" s="14">
        <f t="shared" si="8"/>
        <v>1182.37</v>
      </c>
    </row>
    <row r="148" customHeight="1" spans="1:8">
      <c r="A148" s="12" t="s">
        <v>184</v>
      </c>
      <c r="B148" s="12">
        <v>6.3</v>
      </c>
      <c r="C148" s="14">
        <f t="shared" si="9"/>
        <v>31.17</v>
      </c>
      <c r="D148"/>
      <c r="E148" s="12"/>
      <c r="F148" s="12">
        <v>95</v>
      </c>
      <c r="G148" s="29">
        <v>44.1</v>
      </c>
      <c r="H148" s="14">
        <f t="shared" si="8"/>
        <v>1527.45</v>
      </c>
    </row>
    <row r="149" customHeight="1" spans="1:8">
      <c r="A149" s="12" t="s">
        <v>186</v>
      </c>
      <c r="B149" s="12">
        <v>7</v>
      </c>
      <c r="C149" s="14">
        <f t="shared" si="9"/>
        <v>38.48</v>
      </c>
      <c r="D149"/>
      <c r="E149" s="12"/>
      <c r="F149" s="12">
        <v>120</v>
      </c>
      <c r="G149" s="29">
        <v>49.5</v>
      </c>
      <c r="H149" s="14">
        <f t="shared" si="8"/>
        <v>1924.42</v>
      </c>
    </row>
    <row r="150" customHeight="1" spans="1:8">
      <c r="A150" s="12" t="s">
        <v>316</v>
      </c>
      <c r="B150" s="12">
        <v>6.3</v>
      </c>
      <c r="C150" s="14">
        <f t="shared" si="9"/>
        <v>31.17</v>
      </c>
      <c r="D150"/>
      <c r="E150" s="12"/>
      <c r="F150" s="12">
        <v>150</v>
      </c>
      <c r="G150" s="29">
        <v>54.1</v>
      </c>
      <c r="H150" s="14">
        <f t="shared" si="8"/>
        <v>2298.71</v>
      </c>
    </row>
    <row r="151" customHeight="1" spans="1:8">
      <c r="A151" s="12" t="s">
        <v>317</v>
      </c>
      <c r="B151" s="12">
        <v>7</v>
      </c>
      <c r="C151" s="14">
        <f t="shared" si="9"/>
        <v>38.48</v>
      </c>
      <c r="D151"/>
      <c r="E151" s="12"/>
      <c r="F151" s="12">
        <v>185</v>
      </c>
      <c r="G151" s="29">
        <v>60.5</v>
      </c>
      <c r="H151" s="14">
        <f t="shared" si="8"/>
        <v>2874.75</v>
      </c>
    </row>
    <row r="152" customHeight="1" spans="1:8">
      <c r="A152" s="12" t="s">
        <v>187</v>
      </c>
      <c r="B152" s="12">
        <v>6.3</v>
      </c>
      <c r="C152" s="14">
        <f t="shared" si="9"/>
        <v>31.17</v>
      </c>
      <c r="D152"/>
      <c r="E152" s="12"/>
      <c r="F152" s="12">
        <v>240</v>
      </c>
      <c r="G152" s="29">
        <v>68.2</v>
      </c>
      <c r="H152" s="14">
        <f t="shared" si="8"/>
        <v>3653.08</v>
      </c>
    </row>
    <row r="153" customHeight="1" spans="1:8">
      <c r="A153" s="12" t="s">
        <v>188</v>
      </c>
      <c r="B153" s="12">
        <v>9</v>
      </c>
      <c r="C153" s="14">
        <f t="shared" si="9"/>
        <v>63.62</v>
      </c>
      <c r="D153"/>
      <c r="E153" s="28"/>
      <c r="F153" s="12">
        <v>300</v>
      </c>
      <c r="G153" s="29">
        <v>75.1</v>
      </c>
      <c r="H153" s="14">
        <f t="shared" si="8"/>
        <v>4429.65</v>
      </c>
    </row>
    <row r="154" customHeight="1" spans="1:8">
      <c r="A154" s="12" t="s">
        <v>191</v>
      </c>
      <c r="B154" s="12">
        <v>9</v>
      </c>
      <c r="C154" s="14">
        <f t="shared" si="9"/>
        <v>63.62</v>
      </c>
      <c r="D154"/>
      <c r="E154" s="12" t="s">
        <v>318</v>
      </c>
      <c r="F154" s="12">
        <v>2.5</v>
      </c>
      <c r="G154" s="13">
        <v>13.5</v>
      </c>
      <c r="H154" s="14">
        <f t="shared" si="8"/>
        <v>143.14</v>
      </c>
    </row>
    <row r="155" customHeight="1" spans="1:8">
      <c r="A155" s="12" t="s">
        <v>193</v>
      </c>
      <c r="B155" s="12">
        <v>9</v>
      </c>
      <c r="C155" s="14">
        <f t="shared" si="9"/>
        <v>63.62</v>
      </c>
      <c r="D155"/>
      <c r="E155" s="12"/>
      <c r="F155" s="12">
        <v>4</v>
      </c>
      <c r="G155" s="29">
        <v>14.8</v>
      </c>
      <c r="H155" s="14">
        <f t="shared" si="8"/>
        <v>172.03</v>
      </c>
    </row>
    <row r="156" customHeight="1" spans="1:8">
      <c r="A156" s="12" t="s">
        <v>195</v>
      </c>
      <c r="B156" s="12">
        <v>9</v>
      </c>
      <c r="C156" s="14">
        <f t="shared" si="9"/>
        <v>63.62</v>
      </c>
      <c r="D156"/>
      <c r="E156" s="12"/>
      <c r="F156" s="12">
        <v>6</v>
      </c>
      <c r="G156" s="29">
        <v>16.1</v>
      </c>
      <c r="H156" s="14">
        <f t="shared" si="8"/>
        <v>203.58</v>
      </c>
    </row>
    <row r="157" customHeight="1" spans="1:8">
      <c r="A157" s="12" t="s">
        <v>196</v>
      </c>
      <c r="B157" s="12">
        <v>9</v>
      </c>
      <c r="C157" s="14">
        <f t="shared" si="9"/>
        <v>63.62</v>
      </c>
      <c r="D157"/>
      <c r="E157" s="12"/>
      <c r="F157" s="12">
        <v>10</v>
      </c>
      <c r="G157" s="29">
        <v>19.6</v>
      </c>
      <c r="H157" s="14">
        <f t="shared" si="8"/>
        <v>301.72</v>
      </c>
    </row>
    <row r="158" customHeight="1" spans="5:8">
      <c r="E158" s="12"/>
      <c r="F158" s="12">
        <v>16</v>
      </c>
      <c r="G158" s="29">
        <v>22.4</v>
      </c>
      <c r="H158" s="14">
        <f t="shared" si="8"/>
        <v>394.08</v>
      </c>
    </row>
    <row r="159" customHeight="1" spans="5:8">
      <c r="E159" s="12"/>
      <c r="F159" s="12">
        <v>25</v>
      </c>
      <c r="G159" s="29">
        <v>27.2</v>
      </c>
      <c r="H159" s="14">
        <f t="shared" si="8"/>
        <v>581.07</v>
      </c>
    </row>
    <row r="160" customHeight="1" spans="5:8">
      <c r="E160" s="12"/>
      <c r="F160" s="12">
        <v>35</v>
      </c>
      <c r="G160" s="29">
        <v>30.5</v>
      </c>
      <c r="H160" s="14">
        <f t="shared" si="8"/>
        <v>730.62</v>
      </c>
    </row>
    <row r="161" customHeight="1" spans="4:8">
      <c r="D161"/>
      <c r="E161" s="12"/>
      <c r="F161" s="12">
        <v>50</v>
      </c>
      <c r="G161" s="29">
        <v>35</v>
      </c>
      <c r="H161" s="14">
        <f t="shared" si="8"/>
        <v>962.11</v>
      </c>
    </row>
    <row r="162" customHeight="1" spans="5:8">
      <c r="E162" s="12"/>
      <c r="F162" s="12">
        <v>70</v>
      </c>
      <c r="G162" s="29">
        <v>40.8</v>
      </c>
      <c r="H162" s="14">
        <f t="shared" si="8"/>
        <v>1307.41</v>
      </c>
    </row>
    <row r="163" customHeight="1" spans="5:8">
      <c r="E163" s="12"/>
      <c r="F163" s="12">
        <v>95</v>
      </c>
      <c r="G163" s="29">
        <v>46.4</v>
      </c>
      <c r="H163" s="14">
        <f t="shared" si="8"/>
        <v>1690.93</v>
      </c>
    </row>
    <row r="164" customHeight="1" spans="5:8">
      <c r="E164" s="12"/>
      <c r="F164" s="12">
        <v>120</v>
      </c>
      <c r="G164" s="29">
        <v>51.7</v>
      </c>
      <c r="H164" s="14">
        <f t="shared" si="8"/>
        <v>2099.28</v>
      </c>
    </row>
    <row r="165" customHeight="1" spans="5:8">
      <c r="E165" s="12"/>
      <c r="F165" s="12">
        <v>150</v>
      </c>
      <c r="G165" s="29">
        <v>57.4</v>
      </c>
      <c r="H165" s="14">
        <f t="shared" si="8"/>
        <v>2587.7</v>
      </c>
    </row>
    <row r="166" customHeight="1" spans="5:8">
      <c r="E166" s="12"/>
      <c r="F166" s="12">
        <v>185</v>
      </c>
      <c r="G166" s="29">
        <v>64.1</v>
      </c>
      <c r="H166" s="14">
        <f t="shared" si="8"/>
        <v>3227.05</v>
      </c>
    </row>
    <row r="167" customHeight="1" spans="5:8">
      <c r="E167" s="12"/>
      <c r="F167" s="12">
        <v>240</v>
      </c>
      <c r="G167" s="29">
        <v>72.3</v>
      </c>
      <c r="H167" s="14">
        <f t="shared" si="8"/>
        <v>4105.5</v>
      </c>
    </row>
    <row r="168" customHeight="1" spans="5:8">
      <c r="E168" s="28"/>
      <c r="F168" s="12">
        <v>300</v>
      </c>
      <c r="G168" s="29">
        <v>80</v>
      </c>
      <c r="H168" s="14">
        <f t="shared" si="8"/>
        <v>5026.55</v>
      </c>
    </row>
  </sheetData>
  <sheetProtection sheet="1" objects="1"/>
  <sortState ref="V4:X26">
    <sortCondition ref="X4"/>
  </sortState>
  <mergeCells count="120">
    <mergeCell ref="A1:C1"/>
    <mergeCell ref="E1:H1"/>
    <mergeCell ref="J1:S1"/>
    <mergeCell ref="U1:X1"/>
    <mergeCell ref="E2:F2"/>
    <mergeCell ref="P2:S2"/>
    <mergeCell ref="A15:C15"/>
    <mergeCell ref="E19:H19"/>
    <mergeCell ref="E20:F20"/>
    <mergeCell ref="U28:AD28"/>
    <mergeCell ref="A29:C29"/>
    <mergeCell ref="J34:S34"/>
    <mergeCell ref="P35:S35"/>
    <mergeCell ref="U42:AD42"/>
    <mergeCell ref="A43:C43"/>
    <mergeCell ref="J47:S47"/>
    <mergeCell ref="J48:S48"/>
    <mergeCell ref="P49:S49"/>
    <mergeCell ref="A58:C58"/>
    <mergeCell ref="U60:AD60"/>
    <mergeCell ref="J63:S63"/>
    <mergeCell ref="J64:S64"/>
    <mergeCell ref="P65:S65"/>
    <mergeCell ref="A69:C69"/>
    <mergeCell ref="J73:S73"/>
    <mergeCell ref="J74:S74"/>
    <mergeCell ref="A75:C75"/>
    <mergeCell ref="P75:S75"/>
    <mergeCell ref="E77:H77"/>
    <mergeCell ref="E78:F78"/>
    <mergeCell ref="J80:S80"/>
    <mergeCell ref="J81:S81"/>
    <mergeCell ref="P82:S82"/>
    <mergeCell ref="J90:S90"/>
    <mergeCell ref="J91:S91"/>
    <mergeCell ref="P92:S92"/>
    <mergeCell ref="J101:S101"/>
    <mergeCell ref="A102:C102"/>
    <mergeCell ref="J103:S103"/>
    <mergeCell ref="P104:S104"/>
    <mergeCell ref="A114:C114"/>
    <mergeCell ref="J114:S114"/>
    <mergeCell ref="A134:C134"/>
    <mergeCell ref="A144:C144"/>
    <mergeCell ref="J145:S145"/>
    <mergeCell ref="E3:E18"/>
    <mergeCell ref="E21:E34"/>
    <mergeCell ref="E35:E48"/>
    <mergeCell ref="E49:E62"/>
    <mergeCell ref="E63:E76"/>
    <mergeCell ref="E79:E93"/>
    <mergeCell ref="E94:E108"/>
    <mergeCell ref="E109:E123"/>
    <mergeCell ref="E124:E138"/>
    <mergeCell ref="E139:E153"/>
    <mergeCell ref="E154:E168"/>
    <mergeCell ref="J2:J3"/>
    <mergeCell ref="J4:J15"/>
    <mergeCell ref="J16:J21"/>
    <mergeCell ref="J22:J27"/>
    <mergeCell ref="J28:J33"/>
    <mergeCell ref="J35:J36"/>
    <mergeCell ref="J37:J46"/>
    <mergeCell ref="J49:J50"/>
    <mergeCell ref="J51:J62"/>
    <mergeCell ref="J65:J66"/>
    <mergeCell ref="J67:J72"/>
    <mergeCell ref="J75:J76"/>
    <mergeCell ref="J77:J79"/>
    <mergeCell ref="J82:J83"/>
    <mergeCell ref="J84:J89"/>
    <mergeCell ref="J92:J93"/>
    <mergeCell ref="J94:J100"/>
    <mergeCell ref="J104:J105"/>
    <mergeCell ref="J106:J110"/>
    <mergeCell ref="K2:K3"/>
    <mergeCell ref="K35:K36"/>
    <mergeCell ref="K49:K50"/>
    <mergeCell ref="K65:K66"/>
    <mergeCell ref="K75:K76"/>
    <mergeCell ref="K82:K83"/>
    <mergeCell ref="K92:K93"/>
    <mergeCell ref="K104:K105"/>
    <mergeCell ref="L2:L3"/>
    <mergeCell ref="L35:L36"/>
    <mergeCell ref="L49:L50"/>
    <mergeCell ref="L65:L66"/>
    <mergeCell ref="L75:L76"/>
    <mergeCell ref="L82:L83"/>
    <mergeCell ref="L92:L93"/>
    <mergeCell ref="L104:L105"/>
    <mergeCell ref="M2:M3"/>
    <mergeCell ref="M35:M36"/>
    <mergeCell ref="M49:M50"/>
    <mergeCell ref="M65:M66"/>
    <mergeCell ref="M75:M76"/>
    <mergeCell ref="M82:M83"/>
    <mergeCell ref="M92:M93"/>
    <mergeCell ref="M104:M105"/>
    <mergeCell ref="N2:N3"/>
    <mergeCell ref="N35:N36"/>
    <mergeCell ref="N49:N50"/>
    <mergeCell ref="N65:N66"/>
    <mergeCell ref="N75:N76"/>
    <mergeCell ref="N82:N83"/>
    <mergeCell ref="N92:N93"/>
    <mergeCell ref="N104:N105"/>
    <mergeCell ref="O2:O3"/>
    <mergeCell ref="O35:O36"/>
    <mergeCell ref="O49:O50"/>
    <mergeCell ref="O65:O66"/>
    <mergeCell ref="O75:O76"/>
    <mergeCell ref="O82:O83"/>
    <mergeCell ref="O92:O93"/>
    <mergeCell ref="O104:O105"/>
    <mergeCell ref="U2:U3"/>
    <mergeCell ref="V2:V3"/>
    <mergeCell ref="W2:W3"/>
    <mergeCell ref="X2:X3"/>
    <mergeCell ref="J111:S112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53"/>
  <sheetViews>
    <sheetView topLeftCell="A89" workbookViewId="0">
      <selection activeCell="G14" sqref="G14"/>
    </sheetView>
  </sheetViews>
  <sheetFormatPr defaultColWidth="9" defaultRowHeight="24" customHeight="1" outlineLevelCol="2"/>
  <cols>
    <col min="1" max="1" width="24.625" style="8" customWidth="1"/>
    <col min="2" max="2" width="12.625" style="19" customWidth="1"/>
    <col min="3" max="3" width="12.625" style="8" customWidth="1"/>
    <col min="4" max="16384" width="9" style="8"/>
  </cols>
  <sheetData>
    <row r="1" customHeight="1" spans="1:3">
      <c r="A1" s="20" t="s">
        <v>319</v>
      </c>
      <c r="B1" s="21"/>
      <c r="C1" s="20"/>
    </row>
    <row r="2" customHeight="1" spans="1:3">
      <c r="A2" s="10" t="s">
        <v>32</v>
      </c>
      <c r="B2" s="11" t="s">
        <v>33</v>
      </c>
      <c r="C2" s="10" t="s">
        <v>34</v>
      </c>
    </row>
    <row r="3" customHeight="1" spans="1:3">
      <c r="A3" s="15" t="s">
        <v>320</v>
      </c>
      <c r="B3" s="22">
        <v>4.4</v>
      </c>
      <c r="C3" s="14">
        <f t="shared" ref="C3:C11" si="0">ROUND((B3/2)^2*PI(),2)</f>
        <v>15.21</v>
      </c>
    </row>
    <row r="4" customHeight="1" spans="1:3">
      <c r="A4" s="15" t="s">
        <v>321</v>
      </c>
      <c r="B4" s="22">
        <v>4.8</v>
      </c>
      <c r="C4" s="14">
        <f t="shared" si="0"/>
        <v>18.1</v>
      </c>
    </row>
    <row r="5" customHeight="1" spans="1:3">
      <c r="A5" s="15" t="s">
        <v>267</v>
      </c>
      <c r="B5" s="22">
        <v>6</v>
      </c>
      <c r="C5" s="14">
        <f t="shared" si="0"/>
        <v>28.27</v>
      </c>
    </row>
    <row r="6" customHeight="1" spans="1:3">
      <c r="A6" s="15" t="s">
        <v>268</v>
      </c>
      <c r="B6" s="22">
        <v>6.2</v>
      </c>
      <c r="C6" s="14">
        <f t="shared" si="0"/>
        <v>30.19</v>
      </c>
    </row>
    <row r="7" customHeight="1" spans="1:3">
      <c r="A7" s="15" t="s">
        <v>269</v>
      </c>
      <c r="B7" s="22">
        <v>6.6</v>
      </c>
      <c r="C7" s="14">
        <f t="shared" si="0"/>
        <v>34.21</v>
      </c>
    </row>
    <row r="8" customHeight="1" spans="1:3">
      <c r="A8" s="15" t="s">
        <v>271</v>
      </c>
      <c r="B8" s="22">
        <v>7.2</v>
      </c>
      <c r="C8" s="14">
        <f t="shared" si="0"/>
        <v>40.72</v>
      </c>
    </row>
    <row r="9" customHeight="1" spans="1:3">
      <c r="A9" s="15" t="s">
        <v>272</v>
      </c>
      <c r="B9" s="22">
        <v>8.2</v>
      </c>
      <c r="C9" s="14">
        <f t="shared" si="0"/>
        <v>52.81</v>
      </c>
    </row>
    <row r="10" customHeight="1" spans="1:3">
      <c r="A10" s="15" t="s">
        <v>322</v>
      </c>
      <c r="B10" s="22">
        <v>9.5</v>
      </c>
      <c r="C10" s="14">
        <f t="shared" si="0"/>
        <v>70.88</v>
      </c>
    </row>
    <row r="11" customHeight="1" spans="1:3">
      <c r="A11" s="15" t="s">
        <v>323</v>
      </c>
      <c r="B11" s="22">
        <v>11.6</v>
      </c>
      <c r="C11" s="14">
        <f t="shared" si="0"/>
        <v>105.68</v>
      </c>
    </row>
    <row r="12" customHeight="1" spans="1:3">
      <c r="A12" s="20" t="s">
        <v>324</v>
      </c>
      <c r="B12" s="21"/>
      <c r="C12" s="20"/>
    </row>
    <row r="13" customHeight="1" spans="1:3">
      <c r="A13" s="10" t="s">
        <v>32</v>
      </c>
      <c r="B13" s="11" t="s">
        <v>33</v>
      </c>
      <c r="C13" s="10" t="s">
        <v>34</v>
      </c>
    </row>
    <row r="14" customHeight="1" spans="1:3">
      <c r="A14" s="15" t="s">
        <v>325</v>
      </c>
      <c r="B14" s="22">
        <v>5.9</v>
      </c>
      <c r="C14" s="14">
        <f t="shared" ref="C14:C17" si="1">ROUND((B14/2)^2*PI(),2)</f>
        <v>27.34</v>
      </c>
    </row>
    <row r="15" customHeight="1" spans="1:3">
      <c r="A15" s="15" t="s">
        <v>326</v>
      </c>
      <c r="B15" s="22">
        <v>6.3</v>
      </c>
      <c r="C15" s="14">
        <f t="shared" si="1"/>
        <v>31.17</v>
      </c>
    </row>
    <row r="16" customHeight="1" spans="1:3">
      <c r="A16" s="15" t="s">
        <v>327</v>
      </c>
      <c r="B16" s="22">
        <v>6.3</v>
      </c>
      <c r="C16" s="14">
        <f t="shared" si="1"/>
        <v>31.17</v>
      </c>
    </row>
    <row r="17" customHeight="1" spans="1:3">
      <c r="A17" s="15" t="s">
        <v>328</v>
      </c>
      <c r="B17" s="22">
        <v>6.7</v>
      </c>
      <c r="C17" s="14">
        <f t="shared" si="1"/>
        <v>35.26</v>
      </c>
    </row>
    <row r="18" customHeight="1" spans="1:3">
      <c r="A18" s="20" t="s">
        <v>329</v>
      </c>
      <c r="B18" s="21"/>
      <c r="C18" s="20"/>
    </row>
    <row r="19" customHeight="1" spans="1:3">
      <c r="A19" s="10" t="s">
        <v>32</v>
      </c>
      <c r="B19" s="11" t="s">
        <v>33</v>
      </c>
      <c r="C19" s="10" t="s">
        <v>34</v>
      </c>
    </row>
    <row r="20" customHeight="1" spans="1:3">
      <c r="A20" s="15" t="s">
        <v>282</v>
      </c>
      <c r="B20" s="22">
        <v>7.5</v>
      </c>
      <c r="C20" s="14">
        <f t="shared" ref="C20:C33" si="2">ROUND((B20/2)^2*PI(),2)</f>
        <v>44.18</v>
      </c>
    </row>
    <row r="21" customHeight="1" spans="1:3">
      <c r="A21" s="15" t="s">
        <v>288</v>
      </c>
      <c r="B21" s="22">
        <v>8.6</v>
      </c>
      <c r="C21" s="14">
        <f t="shared" si="2"/>
        <v>58.09</v>
      </c>
    </row>
    <row r="22" customHeight="1" spans="1:3">
      <c r="A22" s="15" t="s">
        <v>294</v>
      </c>
      <c r="B22" s="22">
        <v>10.6</v>
      </c>
      <c r="C22" s="14">
        <f t="shared" si="2"/>
        <v>88.25</v>
      </c>
    </row>
    <row r="23" customHeight="1" spans="1:3">
      <c r="A23" s="15" t="s">
        <v>283</v>
      </c>
      <c r="B23" s="22">
        <v>8</v>
      </c>
      <c r="C23" s="14">
        <f t="shared" si="2"/>
        <v>50.27</v>
      </c>
    </row>
    <row r="24" customHeight="1" spans="1:3">
      <c r="A24" s="15" t="s">
        <v>289</v>
      </c>
      <c r="B24" s="22">
        <v>9.4</v>
      </c>
      <c r="C24" s="14">
        <f t="shared" si="2"/>
        <v>69.4</v>
      </c>
    </row>
    <row r="25" customHeight="1" spans="1:3">
      <c r="A25" s="15" t="s">
        <v>295</v>
      </c>
      <c r="B25" s="22">
        <v>11.4</v>
      </c>
      <c r="C25" s="14">
        <f t="shared" si="2"/>
        <v>102.07</v>
      </c>
    </row>
    <row r="26" customHeight="1" spans="1:3">
      <c r="A26" s="15" t="s">
        <v>330</v>
      </c>
      <c r="B26" s="22">
        <v>8.3</v>
      </c>
      <c r="C26" s="14">
        <f t="shared" si="2"/>
        <v>54.11</v>
      </c>
    </row>
    <row r="27" customHeight="1" spans="1:3">
      <c r="A27" s="15" t="s">
        <v>331</v>
      </c>
      <c r="B27" s="22">
        <v>9</v>
      </c>
      <c r="C27" s="14">
        <f t="shared" si="2"/>
        <v>63.62</v>
      </c>
    </row>
    <row r="28" customHeight="1" spans="1:3">
      <c r="A28" s="15" t="s">
        <v>332</v>
      </c>
      <c r="B28" s="22">
        <v>10.5</v>
      </c>
      <c r="C28" s="14">
        <f t="shared" si="2"/>
        <v>86.59</v>
      </c>
    </row>
    <row r="29" customHeight="1" spans="1:3">
      <c r="A29" s="15" t="s">
        <v>333</v>
      </c>
      <c r="B29" s="22">
        <v>12.5</v>
      </c>
      <c r="C29" s="14">
        <f t="shared" si="2"/>
        <v>122.72</v>
      </c>
    </row>
    <row r="30" customHeight="1" spans="1:3">
      <c r="A30" s="15" t="s">
        <v>334</v>
      </c>
      <c r="B30" s="22">
        <v>9.3</v>
      </c>
      <c r="C30" s="14">
        <f t="shared" si="2"/>
        <v>67.93</v>
      </c>
    </row>
    <row r="31" customHeight="1" spans="1:3">
      <c r="A31" s="15" t="s">
        <v>284</v>
      </c>
      <c r="B31" s="22">
        <v>9.8</v>
      </c>
      <c r="C31" s="14">
        <f t="shared" si="2"/>
        <v>75.43</v>
      </c>
    </row>
    <row r="32" customHeight="1" spans="1:3">
      <c r="A32" s="15" t="s">
        <v>290</v>
      </c>
      <c r="B32" s="22">
        <v>11.6</v>
      </c>
      <c r="C32" s="14">
        <f t="shared" si="2"/>
        <v>105.68</v>
      </c>
    </row>
    <row r="33" customHeight="1" spans="1:3">
      <c r="A33" s="15" t="s">
        <v>296</v>
      </c>
      <c r="B33" s="22">
        <v>13.9</v>
      </c>
      <c r="C33" s="14">
        <f t="shared" si="2"/>
        <v>151.75</v>
      </c>
    </row>
    <row r="34" customHeight="1" spans="1:3">
      <c r="A34" s="20" t="s">
        <v>335</v>
      </c>
      <c r="B34" s="21"/>
      <c r="C34" s="20"/>
    </row>
    <row r="35" customHeight="1" spans="1:3">
      <c r="A35" s="10" t="s">
        <v>32</v>
      </c>
      <c r="B35" s="11" t="s">
        <v>33</v>
      </c>
      <c r="C35" s="10" t="s">
        <v>34</v>
      </c>
    </row>
    <row r="36" customHeight="1" spans="1:3">
      <c r="A36" s="15" t="s">
        <v>299</v>
      </c>
      <c r="B36" s="22">
        <v>12.4</v>
      </c>
      <c r="C36" s="14">
        <f t="shared" ref="C36:C67" si="3">ROUND((B36/2)^2*PI(),2)</f>
        <v>120.76</v>
      </c>
    </row>
    <row r="37" customHeight="1" spans="1:3">
      <c r="A37" s="15" t="s">
        <v>336</v>
      </c>
      <c r="B37" s="22">
        <v>13.9</v>
      </c>
      <c r="C37" s="14">
        <f t="shared" si="3"/>
        <v>151.75</v>
      </c>
    </row>
    <row r="38" customHeight="1" spans="1:3">
      <c r="A38" s="15" t="s">
        <v>337</v>
      </c>
      <c r="B38" s="22">
        <v>17.2</v>
      </c>
      <c r="C38" s="14">
        <f t="shared" si="3"/>
        <v>232.35</v>
      </c>
    </row>
    <row r="39" customHeight="1" spans="1:3">
      <c r="A39" s="15" t="s">
        <v>300</v>
      </c>
      <c r="B39" s="22">
        <v>13.5</v>
      </c>
      <c r="C39" s="14">
        <f t="shared" si="3"/>
        <v>143.14</v>
      </c>
    </row>
    <row r="40" customHeight="1" spans="1:3">
      <c r="A40" s="15" t="s">
        <v>338</v>
      </c>
      <c r="B40" s="22">
        <v>15</v>
      </c>
      <c r="C40" s="14">
        <f t="shared" si="3"/>
        <v>176.71</v>
      </c>
    </row>
    <row r="41" customHeight="1" spans="1:3">
      <c r="A41" s="15" t="s">
        <v>339</v>
      </c>
      <c r="B41" s="22">
        <v>18.8</v>
      </c>
      <c r="C41" s="14">
        <f t="shared" si="3"/>
        <v>277.59</v>
      </c>
    </row>
    <row r="42" customHeight="1" spans="1:3">
      <c r="A42" s="15" t="s">
        <v>340</v>
      </c>
      <c r="B42" s="22">
        <v>14.6</v>
      </c>
      <c r="C42" s="14">
        <f t="shared" si="3"/>
        <v>167.42</v>
      </c>
    </row>
    <row r="43" customHeight="1" spans="1:3">
      <c r="A43" s="15" t="s">
        <v>341</v>
      </c>
      <c r="B43" s="22">
        <v>16.4</v>
      </c>
      <c r="C43" s="14">
        <f t="shared" si="3"/>
        <v>211.24</v>
      </c>
    </row>
    <row r="44" customHeight="1" spans="1:3">
      <c r="A44" s="15" t="s">
        <v>342</v>
      </c>
      <c r="B44" s="22">
        <v>20.5</v>
      </c>
      <c r="C44" s="14">
        <f t="shared" si="3"/>
        <v>330.06</v>
      </c>
    </row>
    <row r="45" customHeight="1" spans="1:3">
      <c r="A45" s="15" t="s">
        <v>343</v>
      </c>
      <c r="B45" s="22">
        <v>16.5</v>
      </c>
      <c r="C45" s="14">
        <f t="shared" si="3"/>
        <v>213.82</v>
      </c>
    </row>
    <row r="46" customHeight="1" spans="1:3">
      <c r="A46" s="15" t="s">
        <v>344</v>
      </c>
      <c r="B46" s="22">
        <v>18.4</v>
      </c>
      <c r="C46" s="14">
        <f t="shared" si="3"/>
        <v>265.9</v>
      </c>
    </row>
    <row r="47" customHeight="1" spans="1:3">
      <c r="A47" s="15" t="s">
        <v>345</v>
      </c>
      <c r="B47" s="22">
        <v>22.9</v>
      </c>
      <c r="C47" s="14">
        <f t="shared" si="3"/>
        <v>411.87</v>
      </c>
    </row>
    <row r="48" customHeight="1" spans="1:3">
      <c r="A48" s="15" t="s">
        <v>346</v>
      </c>
      <c r="B48" s="22">
        <v>9.6</v>
      </c>
      <c r="C48" s="14">
        <f t="shared" si="3"/>
        <v>72.38</v>
      </c>
    </row>
    <row r="49" customHeight="1" spans="1:3">
      <c r="A49" s="15" t="s">
        <v>347</v>
      </c>
      <c r="B49" s="22">
        <v>11</v>
      </c>
      <c r="C49" s="14">
        <f t="shared" si="3"/>
        <v>95.03</v>
      </c>
    </row>
    <row r="50" customHeight="1" spans="1:3">
      <c r="A50" s="15" t="s">
        <v>348</v>
      </c>
      <c r="B50" s="22">
        <v>13.3</v>
      </c>
      <c r="C50" s="14">
        <f t="shared" si="3"/>
        <v>138.93</v>
      </c>
    </row>
    <row r="51" customHeight="1" spans="1:3">
      <c r="A51" s="15" t="s">
        <v>349</v>
      </c>
      <c r="B51" s="22">
        <v>15.8</v>
      </c>
      <c r="C51" s="14">
        <f t="shared" si="3"/>
        <v>196.07</v>
      </c>
    </row>
    <row r="52" customHeight="1" spans="1:3">
      <c r="A52" s="15" t="s">
        <v>350</v>
      </c>
      <c r="B52" s="22">
        <v>9.6</v>
      </c>
      <c r="C52" s="14">
        <f t="shared" si="3"/>
        <v>72.38</v>
      </c>
    </row>
    <row r="53" customHeight="1" spans="1:3">
      <c r="A53" s="15" t="s">
        <v>285</v>
      </c>
      <c r="B53" s="22">
        <v>11</v>
      </c>
      <c r="C53" s="14">
        <f t="shared" si="3"/>
        <v>95.03</v>
      </c>
    </row>
    <row r="54" customHeight="1" spans="1:3">
      <c r="A54" s="15" t="s">
        <v>292</v>
      </c>
      <c r="B54" s="22">
        <v>13.3</v>
      </c>
      <c r="C54" s="14">
        <f t="shared" si="3"/>
        <v>138.93</v>
      </c>
    </row>
    <row r="55" customHeight="1" spans="1:3">
      <c r="A55" s="15" t="s">
        <v>297</v>
      </c>
      <c r="B55" s="22">
        <v>15.8</v>
      </c>
      <c r="C55" s="14">
        <f t="shared" si="3"/>
        <v>196.07</v>
      </c>
    </row>
    <row r="56" customHeight="1" spans="1:3">
      <c r="A56" s="15" t="s">
        <v>351</v>
      </c>
      <c r="B56" s="22">
        <v>10.6</v>
      </c>
      <c r="C56" s="14">
        <f t="shared" si="3"/>
        <v>88.25</v>
      </c>
    </row>
    <row r="57" customHeight="1" spans="1:3">
      <c r="A57" s="15" t="s">
        <v>352</v>
      </c>
      <c r="B57" s="22">
        <v>13.2</v>
      </c>
      <c r="C57" s="14">
        <f t="shared" si="3"/>
        <v>136.85</v>
      </c>
    </row>
    <row r="58" customHeight="1" spans="1:3">
      <c r="A58" s="15" t="s">
        <v>353</v>
      </c>
      <c r="B58" s="22">
        <v>14.2</v>
      </c>
      <c r="C58" s="14">
        <f t="shared" si="3"/>
        <v>158.37</v>
      </c>
    </row>
    <row r="59" customHeight="1" spans="1:3">
      <c r="A59" s="15" t="s">
        <v>354</v>
      </c>
      <c r="B59" s="22">
        <v>17.7</v>
      </c>
      <c r="C59" s="14">
        <f t="shared" si="3"/>
        <v>246.06</v>
      </c>
    </row>
    <row r="60" customHeight="1" spans="1:3">
      <c r="A60" s="15" t="s">
        <v>355</v>
      </c>
      <c r="B60" s="22">
        <v>12.1</v>
      </c>
      <c r="C60" s="14">
        <f t="shared" si="3"/>
        <v>114.99</v>
      </c>
    </row>
    <row r="61" customHeight="1" spans="1:3">
      <c r="A61" s="15" t="s">
        <v>356</v>
      </c>
      <c r="B61" s="22">
        <v>13.2</v>
      </c>
      <c r="C61" s="14">
        <f t="shared" si="3"/>
        <v>136.85</v>
      </c>
    </row>
    <row r="62" customHeight="1" spans="1:3">
      <c r="A62" s="15" t="s">
        <v>286</v>
      </c>
      <c r="B62" s="22">
        <v>14.5</v>
      </c>
      <c r="C62" s="14">
        <f t="shared" si="3"/>
        <v>165.13</v>
      </c>
    </row>
    <row r="63" customHeight="1" spans="1:3">
      <c r="A63" s="15" t="s">
        <v>293</v>
      </c>
      <c r="B63" s="22">
        <v>17.4</v>
      </c>
      <c r="C63" s="14">
        <f t="shared" si="3"/>
        <v>237.79</v>
      </c>
    </row>
    <row r="64" customHeight="1" spans="1:3">
      <c r="A64" s="15" t="s">
        <v>298</v>
      </c>
      <c r="B64" s="22">
        <v>20.6</v>
      </c>
      <c r="C64" s="14">
        <f t="shared" si="3"/>
        <v>333.29</v>
      </c>
    </row>
    <row r="65" customHeight="1" spans="1:3">
      <c r="A65" s="15" t="s">
        <v>357</v>
      </c>
      <c r="B65" s="22">
        <v>11.2</v>
      </c>
      <c r="C65" s="14">
        <f t="shared" si="3"/>
        <v>98.52</v>
      </c>
    </row>
    <row r="66" customHeight="1" spans="1:3">
      <c r="A66" s="15" t="s">
        <v>358</v>
      </c>
      <c r="B66" s="22">
        <v>13.2</v>
      </c>
      <c r="C66" s="14">
        <f t="shared" si="3"/>
        <v>136.85</v>
      </c>
    </row>
    <row r="67" customHeight="1" spans="1:3">
      <c r="A67" s="15" t="s">
        <v>287</v>
      </c>
      <c r="B67" s="22">
        <v>14.8</v>
      </c>
      <c r="C67" s="14">
        <f t="shared" si="3"/>
        <v>172.03</v>
      </c>
    </row>
    <row r="68" customHeight="1" spans="1:3">
      <c r="A68" s="20" t="s">
        <v>335</v>
      </c>
      <c r="B68" s="21"/>
      <c r="C68" s="20"/>
    </row>
    <row r="69" customHeight="1" spans="1:3">
      <c r="A69" s="10" t="s">
        <v>32</v>
      </c>
      <c r="B69" s="11" t="s">
        <v>33</v>
      </c>
      <c r="C69" s="10" t="s">
        <v>34</v>
      </c>
    </row>
    <row r="70" customHeight="1" spans="1:3">
      <c r="A70" s="15" t="s">
        <v>359</v>
      </c>
      <c r="B70" s="22">
        <v>21</v>
      </c>
      <c r="C70" s="14">
        <f t="shared" ref="C70:C81" si="4">ROUND((B70/2)^2*PI(),2)</f>
        <v>346.36</v>
      </c>
    </row>
    <row r="71" customHeight="1" spans="1:3">
      <c r="A71" s="15" t="s">
        <v>360</v>
      </c>
      <c r="B71" s="22">
        <v>26.9</v>
      </c>
      <c r="C71" s="14">
        <f t="shared" si="4"/>
        <v>568.32</v>
      </c>
    </row>
    <row r="72" customHeight="1" spans="1:3">
      <c r="A72" s="15" t="s">
        <v>361</v>
      </c>
      <c r="B72" s="22">
        <v>29.3</v>
      </c>
      <c r="C72" s="14">
        <f t="shared" si="4"/>
        <v>674.26</v>
      </c>
    </row>
    <row r="73" customHeight="1" spans="1:3">
      <c r="A73" s="15" t="s">
        <v>362</v>
      </c>
      <c r="B73" s="22">
        <v>22.4</v>
      </c>
      <c r="C73" s="14">
        <f t="shared" si="4"/>
        <v>394.08</v>
      </c>
    </row>
    <row r="74" customHeight="1" spans="1:3">
      <c r="A74" s="15" t="s">
        <v>363</v>
      </c>
      <c r="B74" s="22">
        <v>28.7</v>
      </c>
      <c r="C74" s="14">
        <f t="shared" si="4"/>
        <v>646.92</v>
      </c>
    </row>
    <row r="75" customHeight="1" spans="1:3">
      <c r="A75" s="15" t="s">
        <v>364</v>
      </c>
      <c r="B75" s="22">
        <v>31.2</v>
      </c>
      <c r="C75" s="14">
        <f t="shared" si="4"/>
        <v>764.54</v>
      </c>
    </row>
    <row r="76" customHeight="1" spans="1:3">
      <c r="A76" s="15" t="s">
        <v>365</v>
      </c>
      <c r="B76" s="22">
        <v>24.7</v>
      </c>
      <c r="C76" s="14">
        <f t="shared" si="4"/>
        <v>479.16</v>
      </c>
    </row>
    <row r="77" customHeight="1" spans="1:3">
      <c r="A77" s="15" t="s">
        <v>366</v>
      </c>
      <c r="B77" s="22">
        <v>32.2</v>
      </c>
      <c r="C77" s="14">
        <f t="shared" si="4"/>
        <v>814.33</v>
      </c>
    </row>
    <row r="78" customHeight="1" spans="1:3">
      <c r="A78" s="15" t="s">
        <v>367</v>
      </c>
      <c r="B78" s="22">
        <v>34.5</v>
      </c>
      <c r="C78" s="14">
        <f t="shared" si="4"/>
        <v>934.82</v>
      </c>
    </row>
    <row r="79" customHeight="1" spans="1:3">
      <c r="A79" s="15" t="s">
        <v>368</v>
      </c>
      <c r="B79" s="22">
        <v>27.6</v>
      </c>
      <c r="C79" s="14">
        <f t="shared" si="4"/>
        <v>598.28</v>
      </c>
    </row>
    <row r="80" customHeight="1" spans="1:3">
      <c r="A80" s="15" t="s">
        <v>369</v>
      </c>
      <c r="B80" s="22">
        <v>35.6</v>
      </c>
      <c r="C80" s="14">
        <f t="shared" si="4"/>
        <v>995.38</v>
      </c>
    </row>
    <row r="81" customHeight="1" spans="1:3">
      <c r="A81" s="15" t="s">
        <v>370</v>
      </c>
      <c r="B81" s="22">
        <v>38.1</v>
      </c>
      <c r="C81" s="14">
        <f t="shared" si="4"/>
        <v>1140.09</v>
      </c>
    </row>
    <row r="82" customHeight="1" spans="1:3">
      <c r="A82" s="20" t="s">
        <v>371</v>
      </c>
      <c r="B82" s="21"/>
      <c r="C82" s="20"/>
    </row>
    <row r="83" customHeight="1" spans="1:3">
      <c r="A83" s="10" t="s">
        <v>32</v>
      </c>
      <c r="B83" s="11" t="s">
        <v>33</v>
      </c>
      <c r="C83" s="10" t="s">
        <v>34</v>
      </c>
    </row>
    <row r="84" customHeight="1" spans="1:3">
      <c r="A84" s="15" t="s">
        <v>372</v>
      </c>
      <c r="B84" s="22">
        <v>6.2</v>
      </c>
      <c r="C84" s="14">
        <f t="shared" ref="C84:C147" si="5">ROUND((B84/2)^2*PI(),2)</f>
        <v>30.19</v>
      </c>
    </row>
    <row r="85" customHeight="1" spans="1:3">
      <c r="A85" s="15" t="s">
        <v>373</v>
      </c>
      <c r="B85" s="22">
        <v>6.6</v>
      </c>
      <c r="C85" s="14">
        <f t="shared" si="5"/>
        <v>34.21</v>
      </c>
    </row>
    <row r="86" customHeight="1" spans="1:3">
      <c r="A86" s="15" t="s">
        <v>374</v>
      </c>
      <c r="B86" s="22">
        <v>6.8</v>
      </c>
      <c r="C86" s="14">
        <f t="shared" si="5"/>
        <v>36.32</v>
      </c>
    </row>
    <row r="87" customHeight="1" spans="1:3">
      <c r="A87" s="15" t="s">
        <v>375</v>
      </c>
      <c r="B87" s="22">
        <v>7.4</v>
      </c>
      <c r="C87" s="14">
        <f t="shared" si="5"/>
        <v>43.01</v>
      </c>
    </row>
    <row r="88" customHeight="1" spans="1:3">
      <c r="A88" s="15" t="s">
        <v>209</v>
      </c>
      <c r="B88" s="22">
        <v>8.2</v>
      </c>
      <c r="C88" s="14">
        <f t="shared" si="5"/>
        <v>52.81</v>
      </c>
    </row>
    <row r="89" customHeight="1" spans="1:3">
      <c r="A89" s="15" t="s">
        <v>222</v>
      </c>
      <c r="B89" s="22">
        <v>9.2</v>
      </c>
      <c r="C89" s="14">
        <f t="shared" si="5"/>
        <v>66.48</v>
      </c>
    </row>
    <row r="90" customHeight="1" spans="1:3">
      <c r="A90" s="15" t="s">
        <v>234</v>
      </c>
      <c r="B90" s="22">
        <v>11.7</v>
      </c>
      <c r="C90" s="14">
        <f t="shared" si="5"/>
        <v>107.51</v>
      </c>
    </row>
    <row r="91" customHeight="1" spans="1:3">
      <c r="A91" s="15" t="s">
        <v>251</v>
      </c>
      <c r="B91" s="22">
        <v>13.9</v>
      </c>
      <c r="C91" s="14">
        <f t="shared" si="5"/>
        <v>151.75</v>
      </c>
    </row>
    <row r="92" customHeight="1" spans="1:3">
      <c r="A92" s="15" t="s">
        <v>376</v>
      </c>
      <c r="B92" s="22">
        <v>6.5</v>
      </c>
      <c r="C92" s="14">
        <f t="shared" si="5"/>
        <v>33.18</v>
      </c>
    </row>
    <row r="93" customHeight="1" spans="1:3">
      <c r="A93" s="15" t="s">
        <v>377</v>
      </c>
      <c r="B93" s="22">
        <v>6.9</v>
      </c>
      <c r="C93" s="14">
        <f t="shared" si="5"/>
        <v>37.39</v>
      </c>
    </row>
    <row r="94" customHeight="1" spans="1:3">
      <c r="A94" s="15" t="s">
        <v>378</v>
      </c>
      <c r="B94" s="22">
        <v>7.1</v>
      </c>
      <c r="C94" s="14">
        <f t="shared" si="5"/>
        <v>39.59</v>
      </c>
    </row>
    <row r="95" customHeight="1" spans="1:3">
      <c r="A95" s="15" t="s">
        <v>379</v>
      </c>
      <c r="B95" s="22">
        <v>7.8</v>
      </c>
      <c r="C95" s="14">
        <f t="shared" si="5"/>
        <v>47.78</v>
      </c>
    </row>
    <row r="96" customHeight="1" spans="1:3">
      <c r="A96" s="15" t="s">
        <v>213</v>
      </c>
      <c r="B96" s="23">
        <v>9.1</v>
      </c>
      <c r="C96" s="14">
        <f t="shared" si="5"/>
        <v>65.04</v>
      </c>
    </row>
    <row r="97" customHeight="1" spans="1:3">
      <c r="A97" s="15" t="s">
        <v>223</v>
      </c>
      <c r="B97" s="23">
        <v>10</v>
      </c>
      <c r="C97" s="14">
        <f t="shared" si="5"/>
        <v>78.54</v>
      </c>
    </row>
    <row r="98" customHeight="1" spans="1:3">
      <c r="A98" s="15" t="s">
        <v>236</v>
      </c>
      <c r="B98" s="22">
        <v>12.6</v>
      </c>
      <c r="C98" s="14">
        <f t="shared" si="5"/>
        <v>124.69</v>
      </c>
    </row>
    <row r="99" customHeight="1" spans="1:3">
      <c r="A99" s="15" t="s">
        <v>253</v>
      </c>
      <c r="B99" s="22">
        <v>14.9</v>
      </c>
      <c r="C99" s="14">
        <f t="shared" si="5"/>
        <v>174.37</v>
      </c>
    </row>
    <row r="100" customHeight="1" spans="1:3">
      <c r="A100" s="15" t="s">
        <v>380</v>
      </c>
      <c r="B100" s="22">
        <v>7</v>
      </c>
      <c r="C100" s="14">
        <f t="shared" si="5"/>
        <v>38.48</v>
      </c>
    </row>
    <row r="101" customHeight="1" spans="1:3">
      <c r="A101" s="15" t="s">
        <v>381</v>
      </c>
      <c r="B101" s="22">
        <v>7.5</v>
      </c>
      <c r="C101" s="14">
        <f t="shared" si="5"/>
        <v>44.18</v>
      </c>
    </row>
    <row r="102" customHeight="1" spans="1:3">
      <c r="A102" s="15" t="s">
        <v>382</v>
      </c>
      <c r="B102" s="22">
        <v>8.9</v>
      </c>
      <c r="C102" s="14">
        <f t="shared" si="5"/>
        <v>62.21</v>
      </c>
    </row>
    <row r="103" customHeight="1" spans="1:3">
      <c r="A103" s="15" t="s">
        <v>383</v>
      </c>
      <c r="B103" s="22">
        <v>9.3</v>
      </c>
      <c r="C103" s="14">
        <f t="shared" si="5"/>
        <v>67.93</v>
      </c>
    </row>
    <row r="104" customHeight="1" spans="1:3">
      <c r="A104" s="15" t="s">
        <v>384</v>
      </c>
      <c r="B104" s="22">
        <v>10.5</v>
      </c>
      <c r="C104" s="14">
        <f t="shared" si="5"/>
        <v>86.59</v>
      </c>
    </row>
    <row r="105" customHeight="1" spans="1:3">
      <c r="A105" s="15" t="s">
        <v>385</v>
      </c>
      <c r="B105" s="22">
        <v>11.5</v>
      </c>
      <c r="C105" s="14">
        <f t="shared" si="5"/>
        <v>103.87</v>
      </c>
    </row>
    <row r="106" customHeight="1" spans="1:3">
      <c r="A106" s="15" t="s">
        <v>386</v>
      </c>
      <c r="B106" s="22">
        <v>13.6</v>
      </c>
      <c r="C106" s="14">
        <f t="shared" si="5"/>
        <v>145.27</v>
      </c>
    </row>
    <row r="107" customHeight="1" spans="1:3">
      <c r="A107" s="15" t="s">
        <v>387</v>
      </c>
      <c r="B107" s="22">
        <v>7.6</v>
      </c>
      <c r="C107" s="14">
        <f t="shared" si="5"/>
        <v>45.36</v>
      </c>
    </row>
    <row r="108" customHeight="1" spans="1:3">
      <c r="A108" s="15" t="s">
        <v>388</v>
      </c>
      <c r="B108" s="22">
        <v>8.1</v>
      </c>
      <c r="C108" s="14">
        <f t="shared" si="5"/>
        <v>51.53</v>
      </c>
    </row>
    <row r="109" customHeight="1" spans="1:3">
      <c r="A109" s="15" t="s">
        <v>389</v>
      </c>
      <c r="B109" s="22">
        <v>9.5</v>
      </c>
      <c r="C109" s="14">
        <f t="shared" si="5"/>
        <v>70.88</v>
      </c>
    </row>
    <row r="110" customHeight="1" spans="1:3">
      <c r="A110" s="15" t="s">
        <v>390</v>
      </c>
      <c r="B110" s="22">
        <v>10</v>
      </c>
      <c r="C110" s="14">
        <f t="shared" si="5"/>
        <v>78.54</v>
      </c>
    </row>
    <row r="111" customHeight="1" spans="1:3">
      <c r="A111" s="15" t="s">
        <v>215</v>
      </c>
      <c r="B111" s="22">
        <v>11.3</v>
      </c>
      <c r="C111" s="14">
        <f t="shared" si="5"/>
        <v>100.29</v>
      </c>
    </row>
    <row r="112" customHeight="1" spans="1:3">
      <c r="A112" s="15" t="s">
        <v>226</v>
      </c>
      <c r="B112" s="22">
        <v>12.6</v>
      </c>
      <c r="C112" s="14">
        <f t="shared" si="5"/>
        <v>124.69</v>
      </c>
    </row>
    <row r="113" customHeight="1" spans="1:3">
      <c r="A113" s="15" t="s">
        <v>238</v>
      </c>
      <c r="B113" s="22">
        <v>14.9</v>
      </c>
      <c r="C113" s="14">
        <f t="shared" si="5"/>
        <v>174.37</v>
      </c>
    </row>
    <row r="114" customHeight="1" spans="1:3">
      <c r="A114" s="15" t="s">
        <v>391</v>
      </c>
      <c r="B114" s="22">
        <v>8.2</v>
      </c>
      <c r="C114" s="14">
        <f t="shared" si="5"/>
        <v>52.81</v>
      </c>
    </row>
    <row r="115" customHeight="1" spans="1:3">
      <c r="A115" s="15" t="s">
        <v>392</v>
      </c>
      <c r="B115" s="22">
        <v>9.2</v>
      </c>
      <c r="C115" s="14">
        <f t="shared" si="5"/>
        <v>66.48</v>
      </c>
    </row>
    <row r="116" customHeight="1" spans="1:3">
      <c r="A116" s="15" t="s">
        <v>393</v>
      </c>
      <c r="B116" s="22">
        <v>10.2</v>
      </c>
      <c r="C116" s="14">
        <f t="shared" si="5"/>
        <v>81.71</v>
      </c>
    </row>
    <row r="117" customHeight="1" spans="1:3">
      <c r="A117" s="15" t="s">
        <v>394</v>
      </c>
      <c r="B117" s="22">
        <v>10.7</v>
      </c>
      <c r="C117" s="14">
        <f t="shared" si="5"/>
        <v>89.92</v>
      </c>
    </row>
    <row r="118" customHeight="1" spans="1:3">
      <c r="A118" s="15" t="s">
        <v>395</v>
      </c>
      <c r="B118" s="22">
        <v>12.4</v>
      </c>
      <c r="C118" s="14">
        <f t="shared" si="5"/>
        <v>120.76</v>
      </c>
    </row>
    <row r="119" customHeight="1" spans="1:3">
      <c r="A119" s="15" t="s">
        <v>396</v>
      </c>
      <c r="B119" s="22">
        <v>13.6</v>
      </c>
      <c r="C119" s="14">
        <f t="shared" si="5"/>
        <v>145.27</v>
      </c>
    </row>
    <row r="120" customHeight="1" spans="1:3">
      <c r="A120" s="15" t="s">
        <v>397</v>
      </c>
      <c r="B120" s="22">
        <v>16.1</v>
      </c>
      <c r="C120" s="14">
        <f t="shared" si="5"/>
        <v>203.58</v>
      </c>
    </row>
    <row r="121" customHeight="1" spans="1:3">
      <c r="A121" s="15" t="s">
        <v>398</v>
      </c>
      <c r="B121" s="22">
        <v>8.2</v>
      </c>
      <c r="C121" s="14">
        <f t="shared" si="5"/>
        <v>52.81</v>
      </c>
    </row>
    <row r="122" customHeight="1" spans="1:3">
      <c r="A122" s="15" t="s">
        <v>399</v>
      </c>
      <c r="B122" s="22">
        <v>9.2</v>
      </c>
      <c r="C122" s="14">
        <f t="shared" si="5"/>
        <v>66.48</v>
      </c>
    </row>
    <row r="123" customHeight="1" spans="1:3">
      <c r="A123" s="15" t="s">
        <v>400</v>
      </c>
      <c r="B123" s="22">
        <v>10.2</v>
      </c>
      <c r="C123" s="14">
        <f t="shared" si="5"/>
        <v>81.71</v>
      </c>
    </row>
    <row r="124" customHeight="1" spans="1:3">
      <c r="A124" s="15" t="s">
        <v>401</v>
      </c>
      <c r="B124" s="22">
        <v>10.7</v>
      </c>
      <c r="C124" s="14">
        <f t="shared" si="5"/>
        <v>89.92</v>
      </c>
    </row>
    <row r="125" customHeight="1" spans="1:3">
      <c r="A125" s="15" t="s">
        <v>217</v>
      </c>
      <c r="B125" s="22">
        <v>12.4</v>
      </c>
      <c r="C125" s="14">
        <f t="shared" si="5"/>
        <v>120.76</v>
      </c>
    </row>
    <row r="126" customHeight="1" spans="1:3">
      <c r="A126" s="15" t="s">
        <v>228</v>
      </c>
      <c r="B126" s="22">
        <v>13.6</v>
      </c>
      <c r="C126" s="14">
        <f t="shared" si="5"/>
        <v>145.27</v>
      </c>
    </row>
    <row r="127" customHeight="1" spans="1:3">
      <c r="A127" s="15" t="s">
        <v>240</v>
      </c>
      <c r="B127" s="22">
        <v>16.1</v>
      </c>
      <c r="C127" s="14">
        <f t="shared" si="5"/>
        <v>203.58</v>
      </c>
    </row>
    <row r="128" customHeight="1" spans="1:3">
      <c r="A128" s="15" t="s">
        <v>402</v>
      </c>
      <c r="B128" s="22">
        <v>9.1</v>
      </c>
      <c r="C128" s="14">
        <f t="shared" si="5"/>
        <v>65.04</v>
      </c>
    </row>
    <row r="129" customHeight="1" spans="1:3">
      <c r="A129" s="15" t="s">
        <v>403</v>
      </c>
      <c r="B129" s="22">
        <v>10.1</v>
      </c>
      <c r="C129" s="14">
        <f t="shared" si="5"/>
        <v>80.12</v>
      </c>
    </row>
    <row r="130" customHeight="1" spans="1:3">
      <c r="A130" s="15" t="s">
        <v>404</v>
      </c>
      <c r="B130" s="22">
        <v>11.2</v>
      </c>
      <c r="C130" s="14">
        <f t="shared" si="5"/>
        <v>98.52</v>
      </c>
    </row>
    <row r="131" customHeight="1" spans="1:3">
      <c r="A131" s="15" t="s">
        <v>405</v>
      </c>
      <c r="B131" s="22">
        <v>11.8</v>
      </c>
      <c r="C131" s="14">
        <f t="shared" si="5"/>
        <v>109.36</v>
      </c>
    </row>
    <row r="132" customHeight="1" spans="1:3">
      <c r="A132" s="15" t="s">
        <v>406</v>
      </c>
      <c r="B132" s="22">
        <v>13.7</v>
      </c>
      <c r="C132" s="14">
        <f t="shared" si="5"/>
        <v>147.41</v>
      </c>
    </row>
    <row r="133" customHeight="1" spans="1:3">
      <c r="A133" s="15" t="s">
        <v>407</v>
      </c>
      <c r="B133" s="22">
        <v>15</v>
      </c>
      <c r="C133" s="14">
        <f t="shared" si="5"/>
        <v>176.71</v>
      </c>
    </row>
    <row r="134" customHeight="1" spans="1:3">
      <c r="A134" s="15" t="s">
        <v>408</v>
      </c>
      <c r="B134" s="22">
        <v>18</v>
      </c>
      <c r="C134" s="14">
        <f t="shared" si="5"/>
        <v>254.47</v>
      </c>
    </row>
    <row r="135" customHeight="1" spans="1:3">
      <c r="A135" s="15" t="s">
        <v>409</v>
      </c>
      <c r="B135" s="22">
        <v>10.2</v>
      </c>
      <c r="C135" s="14">
        <f t="shared" si="5"/>
        <v>81.71</v>
      </c>
    </row>
    <row r="136" customHeight="1" spans="1:3">
      <c r="A136" s="15" t="s">
        <v>410</v>
      </c>
      <c r="B136" s="22">
        <v>10.9</v>
      </c>
      <c r="C136" s="14">
        <f t="shared" si="5"/>
        <v>93.31</v>
      </c>
    </row>
    <row r="137" customHeight="1" spans="1:3">
      <c r="A137" s="15" t="s">
        <v>411</v>
      </c>
      <c r="B137" s="22">
        <v>12</v>
      </c>
      <c r="C137" s="14">
        <f t="shared" si="5"/>
        <v>113.1</v>
      </c>
    </row>
    <row r="138" customHeight="1" spans="1:3">
      <c r="A138" s="15" t="s">
        <v>412</v>
      </c>
      <c r="B138" s="22">
        <v>12.7</v>
      </c>
      <c r="C138" s="14">
        <f t="shared" si="5"/>
        <v>126.68</v>
      </c>
    </row>
    <row r="139" customHeight="1" spans="1:3">
      <c r="A139" s="15" t="s">
        <v>413</v>
      </c>
      <c r="B139" s="22">
        <v>15</v>
      </c>
      <c r="C139" s="14">
        <f t="shared" si="5"/>
        <v>176.71</v>
      </c>
    </row>
    <row r="140" customHeight="1" spans="1:3">
      <c r="A140" s="15" t="s">
        <v>414</v>
      </c>
      <c r="B140" s="22">
        <v>16.1</v>
      </c>
      <c r="C140" s="14">
        <f t="shared" si="5"/>
        <v>203.58</v>
      </c>
    </row>
    <row r="141" customHeight="1" spans="1:3">
      <c r="A141" s="15" t="s">
        <v>415</v>
      </c>
      <c r="B141" s="22">
        <v>19.4</v>
      </c>
      <c r="C141" s="14">
        <f t="shared" si="5"/>
        <v>295.59</v>
      </c>
    </row>
    <row r="142" customHeight="1" spans="1:3">
      <c r="A142" s="15" t="s">
        <v>416</v>
      </c>
      <c r="B142" s="22">
        <v>10.9</v>
      </c>
      <c r="C142" s="14">
        <f t="shared" si="5"/>
        <v>93.31</v>
      </c>
    </row>
    <row r="143" customHeight="1" spans="1:3">
      <c r="A143" s="15" t="s">
        <v>417</v>
      </c>
      <c r="B143" s="22">
        <v>11.6</v>
      </c>
      <c r="C143" s="14">
        <f t="shared" si="5"/>
        <v>105.68</v>
      </c>
    </row>
    <row r="144" customHeight="1" spans="1:3">
      <c r="A144" s="15" t="s">
        <v>418</v>
      </c>
      <c r="B144" s="22">
        <v>13</v>
      </c>
      <c r="C144" s="14">
        <f t="shared" si="5"/>
        <v>132.73</v>
      </c>
    </row>
    <row r="145" customHeight="1" spans="1:3">
      <c r="A145" s="15" t="s">
        <v>419</v>
      </c>
      <c r="B145" s="22">
        <v>13.9</v>
      </c>
      <c r="C145" s="14">
        <f t="shared" si="5"/>
        <v>151.75</v>
      </c>
    </row>
    <row r="146" customHeight="1" spans="1:3">
      <c r="A146" s="15" t="s">
        <v>219</v>
      </c>
      <c r="B146" s="22">
        <v>15.5</v>
      </c>
      <c r="C146" s="14">
        <f t="shared" si="5"/>
        <v>188.69</v>
      </c>
    </row>
    <row r="147" customHeight="1" spans="1:3">
      <c r="A147" s="15" t="s">
        <v>230</v>
      </c>
      <c r="B147" s="22">
        <v>16.9</v>
      </c>
      <c r="C147" s="14">
        <f t="shared" si="5"/>
        <v>224.32</v>
      </c>
    </row>
    <row r="148" customHeight="1" spans="1:3">
      <c r="A148" s="15" t="s">
        <v>246</v>
      </c>
      <c r="B148" s="22">
        <v>20.2</v>
      </c>
      <c r="C148" s="14">
        <f t="shared" ref="C148:C155" si="6">ROUND((B148/2)^2*PI(),2)</f>
        <v>320.47</v>
      </c>
    </row>
    <row r="149" customHeight="1" spans="1:3">
      <c r="A149" s="15" t="s">
        <v>420</v>
      </c>
      <c r="B149" s="22">
        <v>11.2</v>
      </c>
      <c r="C149" s="14">
        <f t="shared" si="6"/>
        <v>98.52</v>
      </c>
    </row>
    <row r="150" customHeight="1" spans="1:3">
      <c r="A150" s="15" t="s">
        <v>421</v>
      </c>
      <c r="B150" s="22">
        <v>11.9</v>
      </c>
      <c r="C150" s="14">
        <f t="shared" si="6"/>
        <v>111.22</v>
      </c>
    </row>
    <row r="151" customHeight="1" spans="1:3">
      <c r="A151" s="15" t="s">
        <v>422</v>
      </c>
      <c r="B151" s="22">
        <v>13.4</v>
      </c>
      <c r="C151" s="14">
        <f t="shared" si="6"/>
        <v>141.03</v>
      </c>
    </row>
    <row r="152" customHeight="1" spans="1:3">
      <c r="A152" s="15" t="s">
        <v>423</v>
      </c>
      <c r="B152" s="22">
        <v>14.3</v>
      </c>
      <c r="C152" s="14">
        <f t="shared" si="6"/>
        <v>160.61</v>
      </c>
    </row>
    <row r="153" customHeight="1" spans="1:3">
      <c r="A153" s="15" t="s">
        <v>221</v>
      </c>
      <c r="B153" s="22">
        <v>16</v>
      </c>
      <c r="C153" s="14">
        <f t="shared" si="6"/>
        <v>201.06</v>
      </c>
    </row>
    <row r="154" customHeight="1" spans="1:3">
      <c r="A154" s="15" t="s">
        <v>232</v>
      </c>
      <c r="B154" s="22">
        <v>17.7</v>
      </c>
      <c r="C154" s="14">
        <f t="shared" si="6"/>
        <v>246.06</v>
      </c>
    </row>
    <row r="155" customHeight="1" spans="1:3">
      <c r="A155" s="15" t="s">
        <v>247</v>
      </c>
      <c r="B155" s="22">
        <v>21.3</v>
      </c>
      <c r="C155" s="14">
        <f t="shared" si="6"/>
        <v>356.33</v>
      </c>
    </row>
    <row r="156" customHeight="1" spans="1:3">
      <c r="A156" s="20" t="s">
        <v>424</v>
      </c>
      <c r="B156" s="21"/>
      <c r="C156" s="20"/>
    </row>
    <row r="157" customHeight="1" spans="1:3">
      <c r="A157" s="10" t="s">
        <v>32</v>
      </c>
      <c r="B157" s="11" t="s">
        <v>33</v>
      </c>
      <c r="C157" s="10" t="s">
        <v>34</v>
      </c>
    </row>
    <row r="158" customHeight="1" spans="1:3">
      <c r="A158" s="15" t="s">
        <v>425</v>
      </c>
      <c r="B158" s="22">
        <v>6.3</v>
      </c>
      <c r="C158" s="14">
        <f t="shared" ref="C158:C179" si="7">ROUND((B158/2)^2*PI(),2)</f>
        <v>31.17</v>
      </c>
    </row>
    <row r="159" customHeight="1" spans="1:3">
      <c r="A159" s="15" t="s">
        <v>426</v>
      </c>
      <c r="B159" s="22">
        <v>6.7</v>
      </c>
      <c r="C159" s="14">
        <f t="shared" si="7"/>
        <v>35.26</v>
      </c>
    </row>
    <row r="160" customHeight="1" spans="1:3">
      <c r="A160" s="15" t="s">
        <v>427</v>
      </c>
      <c r="B160" s="22">
        <v>6.9</v>
      </c>
      <c r="C160" s="14">
        <f t="shared" si="7"/>
        <v>37.39</v>
      </c>
    </row>
    <row r="161" customHeight="1" spans="1:3">
      <c r="A161" s="15" t="s">
        <v>428</v>
      </c>
      <c r="B161" s="22">
        <v>7.4</v>
      </c>
      <c r="C161" s="14">
        <f t="shared" si="7"/>
        <v>43.01</v>
      </c>
    </row>
    <row r="162" customHeight="1" spans="1:3">
      <c r="A162" s="15" t="s">
        <v>429</v>
      </c>
      <c r="B162" s="22">
        <v>8.2</v>
      </c>
      <c r="C162" s="14">
        <f t="shared" si="7"/>
        <v>52.81</v>
      </c>
    </row>
    <row r="163" customHeight="1" spans="1:3">
      <c r="A163" s="15" t="s">
        <v>430</v>
      </c>
      <c r="B163" s="22">
        <v>9.4</v>
      </c>
      <c r="C163" s="14">
        <f t="shared" si="7"/>
        <v>69.4</v>
      </c>
    </row>
    <row r="164" customHeight="1" spans="1:3">
      <c r="A164" s="15" t="s">
        <v>431</v>
      </c>
      <c r="B164" s="22">
        <v>11.5</v>
      </c>
      <c r="C164" s="14">
        <f t="shared" si="7"/>
        <v>103.87</v>
      </c>
    </row>
    <row r="165" customHeight="1" spans="1:3">
      <c r="A165" s="15" t="s">
        <v>432</v>
      </c>
      <c r="B165" s="22">
        <v>13.9</v>
      </c>
      <c r="C165" s="14">
        <f t="shared" si="7"/>
        <v>151.75</v>
      </c>
    </row>
    <row r="166" customHeight="1" spans="1:3">
      <c r="A166" s="15" t="s">
        <v>433</v>
      </c>
      <c r="B166" s="22">
        <v>15.3</v>
      </c>
      <c r="C166" s="14">
        <f t="shared" si="7"/>
        <v>183.85</v>
      </c>
    </row>
    <row r="167" customHeight="1" spans="1:3">
      <c r="A167" s="15" t="s">
        <v>434</v>
      </c>
      <c r="B167" s="22">
        <v>6.6</v>
      </c>
      <c r="C167" s="14">
        <f t="shared" si="7"/>
        <v>34.21</v>
      </c>
    </row>
    <row r="168" customHeight="1" spans="1:3">
      <c r="A168" s="15" t="s">
        <v>435</v>
      </c>
      <c r="B168" s="22">
        <v>7.1</v>
      </c>
      <c r="C168" s="14">
        <f t="shared" si="7"/>
        <v>39.59</v>
      </c>
    </row>
    <row r="169" customHeight="1" spans="1:3">
      <c r="A169" s="15" t="s">
        <v>436</v>
      </c>
      <c r="B169" s="22">
        <v>7.2</v>
      </c>
      <c r="C169" s="14">
        <f t="shared" si="7"/>
        <v>40.72</v>
      </c>
    </row>
    <row r="170" customHeight="1" spans="1:3">
      <c r="A170" s="15" t="s">
        <v>437</v>
      </c>
      <c r="B170" s="22">
        <v>7.8</v>
      </c>
      <c r="C170" s="14">
        <f t="shared" si="7"/>
        <v>47.78</v>
      </c>
    </row>
    <row r="171" customHeight="1" spans="1:3">
      <c r="A171" s="15" t="s">
        <v>438</v>
      </c>
      <c r="B171" s="22">
        <v>9.1</v>
      </c>
      <c r="C171" s="14">
        <f t="shared" si="7"/>
        <v>65.04</v>
      </c>
    </row>
    <row r="172" customHeight="1" spans="1:3">
      <c r="A172" s="15" t="s">
        <v>439</v>
      </c>
      <c r="B172" s="22">
        <v>10.2</v>
      </c>
      <c r="C172" s="14">
        <f t="shared" si="7"/>
        <v>81.71</v>
      </c>
    </row>
    <row r="173" customHeight="1" spans="1:3">
      <c r="A173" s="15" t="s">
        <v>440</v>
      </c>
      <c r="B173" s="22">
        <v>12.4</v>
      </c>
      <c r="C173" s="14">
        <f t="shared" si="7"/>
        <v>120.76</v>
      </c>
    </row>
    <row r="174" customHeight="1" spans="1:3">
      <c r="A174" s="15" t="s">
        <v>441</v>
      </c>
      <c r="B174" s="22">
        <v>14.9</v>
      </c>
      <c r="C174" s="14">
        <f t="shared" si="7"/>
        <v>174.37</v>
      </c>
    </row>
    <row r="175" customHeight="1" spans="1:3">
      <c r="A175" s="15" t="s">
        <v>442</v>
      </c>
      <c r="B175" s="22">
        <v>16.2</v>
      </c>
      <c r="C175" s="14">
        <f t="shared" si="7"/>
        <v>206.12</v>
      </c>
    </row>
    <row r="176" customHeight="1" spans="1:3">
      <c r="A176" s="20" t="s">
        <v>443</v>
      </c>
      <c r="B176" s="21"/>
      <c r="C176" s="20"/>
    </row>
    <row r="177" customHeight="1" spans="1:3">
      <c r="A177" s="10" t="s">
        <v>32</v>
      </c>
      <c r="B177" s="11" t="s">
        <v>33</v>
      </c>
      <c r="C177" s="10" t="s">
        <v>34</v>
      </c>
    </row>
    <row r="178" customHeight="1" spans="1:3">
      <c r="A178" s="15" t="s">
        <v>444</v>
      </c>
      <c r="B178" s="22">
        <v>3.2</v>
      </c>
      <c r="C178" s="14">
        <f t="shared" ref="C178:C181" si="8">ROUND((B178/2)^2*PI(),2)</f>
        <v>8.04</v>
      </c>
    </row>
    <row r="179" customHeight="1" spans="1:3">
      <c r="A179" s="15" t="s">
        <v>445</v>
      </c>
      <c r="B179" s="22">
        <v>3.9</v>
      </c>
      <c r="C179" s="14">
        <f t="shared" si="8"/>
        <v>11.95</v>
      </c>
    </row>
    <row r="180" customHeight="1" spans="1:3">
      <c r="A180" s="15" t="s">
        <v>446</v>
      </c>
      <c r="B180" s="22">
        <v>4.4</v>
      </c>
      <c r="C180" s="14">
        <f t="shared" si="8"/>
        <v>15.21</v>
      </c>
    </row>
    <row r="181" customHeight="1" spans="1:3">
      <c r="A181" s="15" t="s">
        <v>447</v>
      </c>
      <c r="B181" s="22">
        <v>5</v>
      </c>
      <c r="C181" s="14">
        <f t="shared" si="8"/>
        <v>19.63</v>
      </c>
    </row>
    <row r="182" customHeight="1" spans="1:3">
      <c r="A182" s="20" t="s">
        <v>448</v>
      </c>
      <c r="B182" s="21"/>
      <c r="C182" s="20"/>
    </row>
    <row r="183" customHeight="1" spans="1:3">
      <c r="A183" s="10" t="s">
        <v>32</v>
      </c>
      <c r="B183" s="11" t="s">
        <v>33</v>
      </c>
      <c r="C183" s="10" t="s">
        <v>34</v>
      </c>
    </row>
    <row r="184" customHeight="1" spans="1:3">
      <c r="A184" s="15" t="s">
        <v>449</v>
      </c>
      <c r="B184" s="22">
        <v>3.4</v>
      </c>
      <c r="C184" s="14">
        <f t="shared" ref="C184:C187" si="9">ROUND((B184/2)^2*PI(),2)</f>
        <v>9.08</v>
      </c>
    </row>
    <row r="185" customHeight="1" spans="1:3">
      <c r="A185" s="15" t="s">
        <v>450</v>
      </c>
      <c r="B185" s="22">
        <v>4.1</v>
      </c>
      <c r="C185" s="14">
        <f t="shared" si="9"/>
        <v>13.2</v>
      </c>
    </row>
    <row r="186" customHeight="1" spans="1:3">
      <c r="A186" s="15" t="s">
        <v>451</v>
      </c>
      <c r="B186" s="22">
        <v>4.8</v>
      </c>
      <c r="C186" s="14">
        <f t="shared" si="9"/>
        <v>18.1</v>
      </c>
    </row>
    <row r="187" customHeight="1" spans="1:3">
      <c r="A187" s="15" t="s">
        <v>452</v>
      </c>
      <c r="B187" s="22">
        <v>5.3</v>
      </c>
      <c r="C187" s="14">
        <f t="shared" si="9"/>
        <v>22.06</v>
      </c>
    </row>
    <row r="188" customHeight="1" spans="1:3">
      <c r="A188" s="20" t="s">
        <v>453</v>
      </c>
      <c r="B188" s="21"/>
      <c r="C188" s="20"/>
    </row>
    <row r="189" customHeight="1" spans="1:3">
      <c r="A189" s="10" t="s">
        <v>32</v>
      </c>
      <c r="B189" s="11" t="s">
        <v>33</v>
      </c>
      <c r="C189" s="10" t="s">
        <v>34</v>
      </c>
    </row>
    <row r="190" customHeight="1" spans="1:3">
      <c r="A190" s="15" t="s">
        <v>454</v>
      </c>
      <c r="B190" s="22">
        <v>3.4</v>
      </c>
      <c r="C190" s="14">
        <f t="shared" ref="C190:C193" si="10">ROUND((B190/2)^2*PI(),2)</f>
        <v>9.08</v>
      </c>
    </row>
    <row r="191" customHeight="1" spans="1:3">
      <c r="A191" s="15" t="s">
        <v>455</v>
      </c>
      <c r="B191" s="22">
        <v>4.2</v>
      </c>
      <c r="C191" s="14">
        <f t="shared" si="10"/>
        <v>13.85</v>
      </c>
    </row>
    <row r="192" customHeight="1" spans="1:3">
      <c r="A192" s="15" t="s">
        <v>456</v>
      </c>
      <c r="B192" s="22">
        <v>4.8</v>
      </c>
      <c r="C192" s="14">
        <f t="shared" si="10"/>
        <v>18.1</v>
      </c>
    </row>
    <row r="193" customHeight="1" spans="1:3">
      <c r="A193" s="15" t="s">
        <v>457</v>
      </c>
      <c r="B193" s="22">
        <v>5.4</v>
      </c>
      <c r="C193" s="14">
        <f t="shared" si="10"/>
        <v>22.9</v>
      </c>
    </row>
    <row r="194" customHeight="1" spans="1:3">
      <c r="A194" s="9" t="s">
        <v>458</v>
      </c>
      <c r="B194" s="18"/>
      <c r="C194" s="9"/>
    </row>
    <row r="195" customHeight="1" spans="1:3">
      <c r="A195" s="10" t="s">
        <v>32</v>
      </c>
      <c r="B195" s="11" t="s">
        <v>33</v>
      </c>
      <c r="C195" s="10" t="s">
        <v>34</v>
      </c>
    </row>
    <row r="196" customHeight="1" spans="1:3">
      <c r="A196" s="15" t="s">
        <v>459</v>
      </c>
      <c r="B196" s="22">
        <v>3.4</v>
      </c>
      <c r="C196" s="14">
        <f t="shared" ref="C196:C199" si="11">ROUND((B196/2)^2*PI(),2)</f>
        <v>9.08</v>
      </c>
    </row>
    <row r="197" customHeight="1" spans="1:3">
      <c r="A197" s="15" t="s">
        <v>460</v>
      </c>
      <c r="B197" s="22">
        <v>4.1</v>
      </c>
      <c r="C197" s="14">
        <f t="shared" si="11"/>
        <v>13.2</v>
      </c>
    </row>
    <row r="198" customHeight="1" spans="1:3">
      <c r="A198" s="15" t="s">
        <v>461</v>
      </c>
      <c r="B198" s="22">
        <v>4.8</v>
      </c>
      <c r="C198" s="14">
        <f t="shared" si="11"/>
        <v>18.1</v>
      </c>
    </row>
    <row r="199" customHeight="1" spans="1:3">
      <c r="A199" s="15" t="s">
        <v>462</v>
      </c>
      <c r="B199" s="22">
        <v>5.3</v>
      </c>
      <c r="C199" s="14">
        <f t="shared" si="11"/>
        <v>22.06</v>
      </c>
    </row>
    <row r="200" customHeight="1" spans="1:3">
      <c r="A200" s="9" t="s">
        <v>463</v>
      </c>
      <c r="B200" s="18"/>
      <c r="C200" s="9"/>
    </row>
    <row r="201" customHeight="1" spans="1:3">
      <c r="A201" s="10" t="s">
        <v>32</v>
      </c>
      <c r="B201" s="11" t="s">
        <v>33</v>
      </c>
      <c r="C201" s="10" t="s">
        <v>34</v>
      </c>
    </row>
    <row r="202" customHeight="1" spans="1:3">
      <c r="A202" s="15" t="s">
        <v>464</v>
      </c>
      <c r="B202" s="22">
        <v>2.4</v>
      </c>
      <c r="C202" s="14">
        <f t="shared" ref="C202:C204" si="12">ROUND((B202/2)^2*PI(),2)</f>
        <v>4.52</v>
      </c>
    </row>
    <row r="203" customHeight="1" spans="1:3">
      <c r="A203" s="15" t="s">
        <v>465</v>
      </c>
      <c r="B203" s="22">
        <v>2.6</v>
      </c>
      <c r="C203" s="14">
        <f t="shared" si="12"/>
        <v>5.31</v>
      </c>
    </row>
    <row r="204" customHeight="1" spans="1:3">
      <c r="A204" s="15" t="s">
        <v>466</v>
      </c>
      <c r="B204" s="22">
        <v>2.8</v>
      </c>
      <c r="C204" s="14">
        <f t="shared" si="12"/>
        <v>6.16</v>
      </c>
    </row>
    <row r="205" customHeight="1" spans="1:3">
      <c r="A205" s="9" t="s">
        <v>467</v>
      </c>
      <c r="B205" s="18"/>
      <c r="C205" s="9"/>
    </row>
    <row r="206" customHeight="1" spans="1:3">
      <c r="A206" s="10" t="s">
        <v>32</v>
      </c>
      <c r="B206" s="11" t="s">
        <v>33</v>
      </c>
      <c r="C206" s="10" t="s">
        <v>34</v>
      </c>
    </row>
    <row r="207" customHeight="1" spans="1:3">
      <c r="A207" s="15" t="s">
        <v>468</v>
      </c>
      <c r="B207" s="22">
        <v>3.4</v>
      </c>
      <c r="C207" s="14">
        <f t="shared" ref="C207:C224" si="13">ROUND((B207/2)^2*PI(),2)</f>
        <v>9.08</v>
      </c>
    </row>
    <row r="208" customHeight="1" spans="1:3">
      <c r="A208" s="15" t="s">
        <v>469</v>
      </c>
      <c r="B208" s="22">
        <v>4.2</v>
      </c>
      <c r="C208" s="14">
        <f t="shared" si="13"/>
        <v>13.85</v>
      </c>
    </row>
    <row r="209" customHeight="1" spans="1:3">
      <c r="A209" s="15" t="s">
        <v>470</v>
      </c>
      <c r="B209" s="22">
        <v>4.8</v>
      </c>
      <c r="C209" s="14">
        <f t="shared" si="13"/>
        <v>18.1</v>
      </c>
    </row>
    <row r="210" customHeight="1" spans="1:3">
      <c r="A210" s="15" t="s">
        <v>471</v>
      </c>
      <c r="B210" s="22">
        <v>5.4</v>
      </c>
      <c r="C210" s="14">
        <f t="shared" si="13"/>
        <v>22.9</v>
      </c>
    </row>
    <row r="211" customHeight="1" spans="1:3">
      <c r="A211" s="15" t="s">
        <v>472</v>
      </c>
      <c r="B211" s="22">
        <v>6.8</v>
      </c>
      <c r="C211" s="14">
        <f t="shared" si="13"/>
        <v>36.32</v>
      </c>
    </row>
    <row r="212" customHeight="1" spans="1:3">
      <c r="A212" s="15" t="s">
        <v>473</v>
      </c>
      <c r="B212" s="22">
        <v>8</v>
      </c>
      <c r="C212" s="14">
        <f t="shared" si="13"/>
        <v>50.27</v>
      </c>
    </row>
    <row r="213" customHeight="1" spans="1:3">
      <c r="A213" s="15" t="s">
        <v>474</v>
      </c>
      <c r="B213" s="22">
        <v>9.8</v>
      </c>
      <c r="C213" s="14">
        <f t="shared" si="13"/>
        <v>75.43</v>
      </c>
    </row>
    <row r="214" customHeight="1" spans="1:3">
      <c r="A214" s="15" t="s">
        <v>475</v>
      </c>
      <c r="B214" s="22">
        <v>11</v>
      </c>
      <c r="C214" s="14">
        <f t="shared" si="13"/>
        <v>95.03</v>
      </c>
    </row>
    <row r="215" customHeight="1" spans="1:3">
      <c r="A215" s="15" t="s">
        <v>476</v>
      </c>
      <c r="B215" s="22">
        <v>13</v>
      </c>
      <c r="C215" s="14">
        <f t="shared" si="13"/>
        <v>132.73</v>
      </c>
    </row>
    <row r="216" customHeight="1" spans="1:3">
      <c r="A216" s="15" t="s">
        <v>477</v>
      </c>
      <c r="B216" s="22">
        <v>15</v>
      </c>
      <c r="C216" s="14">
        <f t="shared" si="13"/>
        <v>176.71</v>
      </c>
    </row>
    <row r="217" customHeight="1" spans="1:3">
      <c r="A217" s="15" t="s">
        <v>478</v>
      </c>
      <c r="B217" s="22">
        <v>17</v>
      </c>
      <c r="C217" s="14">
        <f t="shared" si="13"/>
        <v>226.98</v>
      </c>
    </row>
    <row r="218" customHeight="1" spans="1:3">
      <c r="A218" s="15" t="s">
        <v>479</v>
      </c>
      <c r="B218" s="22">
        <v>19</v>
      </c>
      <c r="C218" s="14">
        <f t="shared" si="13"/>
        <v>283.53</v>
      </c>
    </row>
    <row r="219" customHeight="1" spans="1:3">
      <c r="A219" s="15" t="s">
        <v>480</v>
      </c>
      <c r="B219" s="22">
        <v>21</v>
      </c>
      <c r="C219" s="14">
        <f t="shared" si="13"/>
        <v>346.36</v>
      </c>
    </row>
    <row r="220" customHeight="1" spans="1:3">
      <c r="A220" s="15" t="s">
        <v>481</v>
      </c>
      <c r="B220" s="22">
        <v>23.5</v>
      </c>
      <c r="C220" s="14">
        <f t="shared" si="13"/>
        <v>433.74</v>
      </c>
    </row>
    <row r="221" customHeight="1" spans="1:3">
      <c r="A221" s="15" t="s">
        <v>482</v>
      </c>
      <c r="B221" s="22">
        <v>26.5</v>
      </c>
      <c r="C221" s="14">
        <f t="shared" si="13"/>
        <v>551.55</v>
      </c>
    </row>
    <row r="222" customHeight="1" spans="1:3">
      <c r="A222" s="15" t="s">
        <v>483</v>
      </c>
      <c r="B222" s="22">
        <v>29.5</v>
      </c>
      <c r="C222" s="14">
        <f t="shared" si="13"/>
        <v>683.49</v>
      </c>
    </row>
    <row r="223" customHeight="1" spans="1:3">
      <c r="A223" s="15" t="s">
        <v>484</v>
      </c>
      <c r="B223" s="22">
        <v>33.5</v>
      </c>
      <c r="C223" s="14">
        <f t="shared" si="13"/>
        <v>881.41</v>
      </c>
    </row>
    <row r="224" customHeight="1" spans="1:3">
      <c r="A224" s="9" t="s">
        <v>485</v>
      </c>
      <c r="B224" s="18"/>
      <c r="C224" s="9"/>
    </row>
    <row r="225" customHeight="1" spans="1:3">
      <c r="A225" s="10" t="s">
        <v>32</v>
      </c>
      <c r="B225" s="11" t="s">
        <v>33</v>
      </c>
      <c r="C225" s="10" t="s">
        <v>34</v>
      </c>
    </row>
    <row r="226" customHeight="1" spans="1:3">
      <c r="A226" s="15" t="s">
        <v>486</v>
      </c>
      <c r="B226" s="22">
        <v>4.1</v>
      </c>
      <c r="C226" s="14">
        <f t="shared" ref="C226:C241" si="14">ROUND((B226/2)^2*PI(),2)</f>
        <v>13.2</v>
      </c>
    </row>
    <row r="227" customHeight="1" spans="1:3">
      <c r="A227" s="15" t="s">
        <v>487</v>
      </c>
      <c r="B227" s="22">
        <v>4.8</v>
      </c>
      <c r="C227" s="14">
        <f t="shared" si="14"/>
        <v>18.1</v>
      </c>
    </row>
    <row r="228" customHeight="1" spans="1:3">
      <c r="A228" s="15" t="s">
        <v>488</v>
      </c>
      <c r="B228" s="22">
        <v>5.3</v>
      </c>
      <c r="C228" s="14">
        <f t="shared" si="14"/>
        <v>22.06</v>
      </c>
    </row>
    <row r="229" customHeight="1" spans="1:3">
      <c r="A229" s="15" t="s">
        <v>489</v>
      </c>
      <c r="B229" s="22">
        <v>7.3</v>
      </c>
      <c r="C229" s="14">
        <f t="shared" si="14"/>
        <v>41.85</v>
      </c>
    </row>
    <row r="230" customHeight="1" spans="1:3">
      <c r="A230" s="15" t="s">
        <v>490</v>
      </c>
      <c r="B230" s="13">
        <v>8.6</v>
      </c>
      <c r="C230" s="14">
        <f t="shared" si="14"/>
        <v>58.09</v>
      </c>
    </row>
    <row r="231" customHeight="1" spans="1:3">
      <c r="A231" s="15" t="s">
        <v>491</v>
      </c>
      <c r="B231" s="22">
        <v>10.2</v>
      </c>
      <c r="C231" s="14">
        <f t="shared" si="14"/>
        <v>81.71</v>
      </c>
    </row>
    <row r="232" customHeight="1" spans="1:3">
      <c r="A232" s="15" t="s">
        <v>492</v>
      </c>
      <c r="B232" s="22">
        <v>11.7</v>
      </c>
      <c r="C232" s="14">
        <f t="shared" si="14"/>
        <v>107.51</v>
      </c>
    </row>
    <row r="233" customHeight="1" spans="1:3">
      <c r="A233" s="15" t="s">
        <v>493</v>
      </c>
      <c r="B233" s="22">
        <v>13.9</v>
      </c>
      <c r="C233" s="14">
        <f t="shared" si="14"/>
        <v>151.75</v>
      </c>
    </row>
    <row r="234" customHeight="1" spans="1:3">
      <c r="A234" s="15" t="s">
        <v>494</v>
      </c>
      <c r="B234" s="22">
        <v>16</v>
      </c>
      <c r="C234" s="14">
        <f t="shared" si="14"/>
        <v>201.06</v>
      </c>
    </row>
    <row r="235" customHeight="1" spans="1:3">
      <c r="A235" s="15" t="s">
        <v>495</v>
      </c>
      <c r="B235" s="22">
        <v>18.2</v>
      </c>
      <c r="C235" s="14">
        <f t="shared" si="14"/>
        <v>260.16</v>
      </c>
    </row>
    <row r="236" customHeight="1" spans="1:3">
      <c r="A236" s="15" t="s">
        <v>496</v>
      </c>
      <c r="B236" s="22">
        <v>20.2</v>
      </c>
      <c r="C236" s="14">
        <f t="shared" si="14"/>
        <v>320.47</v>
      </c>
    </row>
    <row r="237" customHeight="1" spans="1:3">
      <c r="A237" s="15" t="s">
        <v>497</v>
      </c>
      <c r="B237" s="22">
        <v>22.5</v>
      </c>
      <c r="C237" s="14">
        <f t="shared" si="14"/>
        <v>397.61</v>
      </c>
    </row>
    <row r="238" customHeight="1" spans="1:3">
      <c r="A238" s="15" t="s">
        <v>498</v>
      </c>
      <c r="B238" s="22">
        <v>24.9</v>
      </c>
      <c r="C238" s="14">
        <f t="shared" si="14"/>
        <v>486.95</v>
      </c>
    </row>
    <row r="239" customHeight="1" spans="1:3">
      <c r="A239" s="15" t="s">
        <v>499</v>
      </c>
      <c r="B239" s="22">
        <v>28.4</v>
      </c>
      <c r="C239" s="14">
        <f t="shared" si="14"/>
        <v>633.47</v>
      </c>
    </row>
    <row r="240" customHeight="1" spans="1:3">
      <c r="A240" s="15" t="s">
        <v>500</v>
      </c>
      <c r="B240" s="22">
        <v>31.2</v>
      </c>
      <c r="C240" s="14">
        <f t="shared" si="14"/>
        <v>764.54</v>
      </c>
    </row>
    <row r="241" customHeight="1" spans="1:3">
      <c r="A241" s="15" t="s">
        <v>501</v>
      </c>
      <c r="B241" s="22">
        <v>35.5</v>
      </c>
      <c r="C241" s="14">
        <f t="shared" si="14"/>
        <v>989.8</v>
      </c>
    </row>
    <row r="242" customHeight="1" spans="1:3">
      <c r="A242" s="9" t="s">
        <v>502</v>
      </c>
      <c r="B242" s="18"/>
      <c r="C242" s="9"/>
    </row>
    <row r="243" customHeight="1" spans="1:3">
      <c r="A243" s="10" t="s">
        <v>32</v>
      </c>
      <c r="B243" s="11" t="s">
        <v>33</v>
      </c>
      <c r="C243" s="10" t="s">
        <v>34</v>
      </c>
    </row>
    <row r="244" customHeight="1" spans="1:3">
      <c r="A244" s="15" t="s">
        <v>503</v>
      </c>
      <c r="B244" s="22">
        <v>2.5</v>
      </c>
      <c r="C244" s="14">
        <f t="shared" ref="C244:C246" si="15">ROUND((B244/2)^2*PI(),2)</f>
        <v>4.91</v>
      </c>
    </row>
    <row r="245" customHeight="1" spans="1:3">
      <c r="A245" s="15" t="s">
        <v>504</v>
      </c>
      <c r="B245" s="22">
        <v>2.7</v>
      </c>
      <c r="C245" s="14">
        <f t="shared" si="15"/>
        <v>5.73</v>
      </c>
    </row>
    <row r="246" customHeight="1" spans="1:3">
      <c r="A246" s="15" t="s">
        <v>505</v>
      </c>
      <c r="B246" s="22">
        <v>2.8</v>
      </c>
      <c r="C246" s="14">
        <f t="shared" si="15"/>
        <v>6.16</v>
      </c>
    </row>
    <row r="247" customHeight="1" spans="1:3">
      <c r="A247" s="9" t="s">
        <v>506</v>
      </c>
      <c r="B247" s="18"/>
      <c r="C247" s="9"/>
    </row>
    <row r="248" customHeight="1" spans="1:3">
      <c r="A248" s="10" t="s">
        <v>32</v>
      </c>
      <c r="B248" s="11" t="s">
        <v>33</v>
      </c>
      <c r="C248" s="10" t="s">
        <v>34</v>
      </c>
    </row>
    <row r="249" customHeight="1" spans="1:3">
      <c r="A249" s="15" t="s">
        <v>507</v>
      </c>
      <c r="B249" s="22">
        <v>3.4</v>
      </c>
      <c r="C249" s="14">
        <f t="shared" ref="C249:C265" si="16">ROUND((B249/2)^2*PI(),2)</f>
        <v>9.08</v>
      </c>
    </row>
    <row r="250" customHeight="1" spans="1:3">
      <c r="A250" s="15" t="s">
        <v>508</v>
      </c>
      <c r="B250" s="22">
        <v>4.1</v>
      </c>
      <c r="C250" s="14">
        <f t="shared" si="16"/>
        <v>13.2</v>
      </c>
    </row>
    <row r="251" customHeight="1" spans="1:3">
      <c r="A251" s="15" t="s">
        <v>509</v>
      </c>
      <c r="B251" s="22">
        <v>4.8</v>
      </c>
      <c r="C251" s="14">
        <f t="shared" si="16"/>
        <v>18.1</v>
      </c>
    </row>
    <row r="252" customHeight="1" spans="1:3">
      <c r="A252" s="15" t="s">
        <v>510</v>
      </c>
      <c r="B252" s="22">
        <v>5.3</v>
      </c>
      <c r="C252" s="14">
        <f t="shared" si="16"/>
        <v>22.06</v>
      </c>
    </row>
    <row r="253" customHeight="1" spans="1:3">
      <c r="A253" s="15" t="s">
        <v>511</v>
      </c>
      <c r="B253" s="22">
        <v>6.8</v>
      </c>
      <c r="C253" s="14">
        <f t="shared" si="16"/>
        <v>36.32</v>
      </c>
    </row>
    <row r="254" customHeight="1" spans="1:3">
      <c r="A254" s="15" t="s">
        <v>512</v>
      </c>
      <c r="B254" s="22">
        <v>8.1</v>
      </c>
      <c r="C254" s="14">
        <f t="shared" si="16"/>
        <v>51.53</v>
      </c>
    </row>
    <row r="255" customHeight="1" spans="1:3">
      <c r="A255" s="15" t="s">
        <v>513</v>
      </c>
      <c r="B255" s="22">
        <v>10.2</v>
      </c>
      <c r="C255" s="14">
        <f t="shared" si="16"/>
        <v>81.71</v>
      </c>
    </row>
    <row r="256" customHeight="1" spans="1:3">
      <c r="A256" s="15" t="s">
        <v>514</v>
      </c>
      <c r="B256" s="22">
        <v>11.7</v>
      </c>
      <c r="C256" s="14">
        <f t="shared" si="16"/>
        <v>107.51</v>
      </c>
    </row>
    <row r="257" customHeight="1" spans="1:3">
      <c r="A257" s="15" t="s">
        <v>515</v>
      </c>
      <c r="B257" s="22">
        <v>13.9</v>
      </c>
      <c r="C257" s="14">
        <f t="shared" si="16"/>
        <v>151.75</v>
      </c>
    </row>
    <row r="258" customHeight="1" spans="1:3">
      <c r="A258" s="15" t="s">
        <v>516</v>
      </c>
      <c r="B258" s="22">
        <v>16</v>
      </c>
      <c r="C258" s="14">
        <f t="shared" si="16"/>
        <v>201.06</v>
      </c>
    </row>
    <row r="259" customHeight="1" spans="1:3">
      <c r="A259" s="15" t="s">
        <v>517</v>
      </c>
      <c r="B259" s="22">
        <v>18.2</v>
      </c>
      <c r="C259" s="14">
        <f t="shared" si="16"/>
        <v>260.16</v>
      </c>
    </row>
    <row r="260" customHeight="1" spans="1:3">
      <c r="A260" s="15" t="s">
        <v>518</v>
      </c>
      <c r="B260" s="22">
        <v>20.2</v>
      </c>
      <c r="C260" s="14">
        <f t="shared" si="16"/>
        <v>320.47</v>
      </c>
    </row>
    <row r="261" customHeight="1" spans="1:3">
      <c r="A261" s="15" t="s">
        <v>519</v>
      </c>
      <c r="B261" s="22">
        <v>22.5</v>
      </c>
      <c r="C261" s="14">
        <f t="shared" si="16"/>
        <v>397.61</v>
      </c>
    </row>
    <row r="262" customHeight="1" spans="1:3">
      <c r="A262" s="15" t="s">
        <v>520</v>
      </c>
      <c r="B262" s="22">
        <v>24.9</v>
      </c>
      <c r="C262" s="14">
        <f t="shared" si="16"/>
        <v>486.95</v>
      </c>
    </row>
    <row r="263" customHeight="1" spans="1:3">
      <c r="A263" s="15" t="s">
        <v>521</v>
      </c>
      <c r="B263" s="22">
        <v>28.4</v>
      </c>
      <c r="C263" s="14">
        <f t="shared" si="16"/>
        <v>633.47</v>
      </c>
    </row>
    <row r="264" customHeight="1" spans="1:3">
      <c r="A264" s="9" t="s">
        <v>522</v>
      </c>
      <c r="B264" s="18"/>
      <c r="C264" s="9"/>
    </row>
    <row r="265" customHeight="1" spans="1:3">
      <c r="A265" s="10" t="s">
        <v>32</v>
      </c>
      <c r="B265" s="11" t="s">
        <v>33</v>
      </c>
      <c r="C265" s="10" t="s">
        <v>34</v>
      </c>
    </row>
    <row r="266" customHeight="1" spans="1:3">
      <c r="A266" s="12" t="s">
        <v>523</v>
      </c>
      <c r="B266" s="13">
        <v>4.4</v>
      </c>
      <c r="C266" s="14">
        <f t="shared" ref="C266:C274" si="17">ROUND((B266/2)^2*PI(),2)</f>
        <v>15.21</v>
      </c>
    </row>
    <row r="267" customHeight="1" spans="1:3">
      <c r="A267" s="12" t="s">
        <v>524</v>
      </c>
      <c r="B267" s="13">
        <v>4.8</v>
      </c>
      <c r="C267" s="14">
        <f t="shared" si="17"/>
        <v>18.1</v>
      </c>
    </row>
    <row r="268" customHeight="1" spans="1:3">
      <c r="A268" s="12" t="s">
        <v>525</v>
      </c>
      <c r="B268" s="13">
        <v>6</v>
      </c>
      <c r="C268" s="14">
        <f t="shared" si="17"/>
        <v>28.27</v>
      </c>
    </row>
    <row r="269" customHeight="1" spans="1:3">
      <c r="A269" s="12" t="s">
        <v>526</v>
      </c>
      <c r="B269" s="13">
        <v>6.2</v>
      </c>
      <c r="C269" s="14">
        <f t="shared" si="17"/>
        <v>30.19</v>
      </c>
    </row>
    <row r="270" customHeight="1" spans="1:3">
      <c r="A270" s="12" t="s">
        <v>527</v>
      </c>
      <c r="B270" s="13">
        <v>6.6</v>
      </c>
      <c r="C270" s="14">
        <f t="shared" si="17"/>
        <v>34.21</v>
      </c>
    </row>
    <row r="271" customHeight="1" spans="1:3">
      <c r="A271" s="12" t="s">
        <v>528</v>
      </c>
      <c r="B271" s="13">
        <v>7.2</v>
      </c>
      <c r="C271" s="14">
        <f t="shared" si="17"/>
        <v>40.72</v>
      </c>
    </row>
    <row r="272" customHeight="1" spans="1:3">
      <c r="A272" s="12" t="s">
        <v>529</v>
      </c>
      <c r="B272" s="13">
        <v>8.2</v>
      </c>
      <c r="C272" s="14">
        <f t="shared" si="17"/>
        <v>52.81</v>
      </c>
    </row>
    <row r="273" customHeight="1" spans="1:3">
      <c r="A273" s="12" t="s">
        <v>530</v>
      </c>
      <c r="B273" s="13">
        <v>9.5</v>
      </c>
      <c r="C273" s="14">
        <f t="shared" si="17"/>
        <v>70.88</v>
      </c>
    </row>
    <row r="274" customHeight="1" spans="1:3">
      <c r="A274" s="12" t="s">
        <v>531</v>
      </c>
      <c r="B274" s="13">
        <v>11.6</v>
      </c>
      <c r="C274" s="14">
        <f t="shared" si="17"/>
        <v>105.68</v>
      </c>
    </row>
    <row r="275" customHeight="1" spans="1:3">
      <c r="A275" s="9" t="s">
        <v>532</v>
      </c>
      <c r="B275" s="18"/>
      <c r="C275" s="9"/>
    </row>
    <row r="276" customHeight="1" spans="1:3">
      <c r="A276" s="10" t="s">
        <v>32</v>
      </c>
      <c r="B276" s="11" t="s">
        <v>33</v>
      </c>
      <c r="C276" s="10" t="s">
        <v>34</v>
      </c>
    </row>
    <row r="277" customHeight="1" spans="1:3">
      <c r="A277" s="15" t="s">
        <v>533</v>
      </c>
      <c r="B277" s="22">
        <v>2.4</v>
      </c>
      <c r="C277" s="14">
        <f t="shared" ref="C277:C279" si="18">ROUND((B277/2)^2*PI(),2)</f>
        <v>4.52</v>
      </c>
    </row>
    <row r="278" customHeight="1" spans="1:3">
      <c r="A278" s="15" t="s">
        <v>534</v>
      </c>
      <c r="B278" s="22">
        <v>2.6</v>
      </c>
      <c r="C278" s="14">
        <f t="shared" si="18"/>
        <v>5.31</v>
      </c>
    </row>
    <row r="279" customHeight="1" spans="1:3">
      <c r="A279" s="15" t="s">
        <v>535</v>
      </c>
      <c r="B279" s="22">
        <v>2.8</v>
      </c>
      <c r="C279" s="14">
        <f t="shared" si="18"/>
        <v>6.16</v>
      </c>
    </row>
    <row r="280" customHeight="1" spans="1:3">
      <c r="A280" s="9" t="s">
        <v>536</v>
      </c>
      <c r="B280" s="18"/>
      <c r="C280" s="9"/>
    </row>
    <row r="281" customHeight="1" spans="1:3">
      <c r="A281" s="10" t="s">
        <v>32</v>
      </c>
      <c r="B281" s="11" t="s">
        <v>33</v>
      </c>
      <c r="C281" s="10" t="s">
        <v>34</v>
      </c>
    </row>
    <row r="282" customHeight="1" spans="1:3">
      <c r="A282" s="15" t="s">
        <v>537</v>
      </c>
      <c r="B282" s="22">
        <v>3.4</v>
      </c>
      <c r="C282" s="14">
        <f t="shared" ref="C282:C298" si="19">ROUND((B282/2)^2*PI(),2)</f>
        <v>9.08</v>
      </c>
    </row>
    <row r="283" customHeight="1" spans="1:3">
      <c r="A283" s="15" t="s">
        <v>538</v>
      </c>
      <c r="B283" s="22">
        <v>4.2</v>
      </c>
      <c r="C283" s="14">
        <f t="shared" si="19"/>
        <v>13.85</v>
      </c>
    </row>
    <row r="284" customHeight="1" spans="1:3">
      <c r="A284" s="15" t="s">
        <v>539</v>
      </c>
      <c r="B284" s="22">
        <v>4.8</v>
      </c>
      <c r="C284" s="14">
        <f t="shared" si="19"/>
        <v>18.1</v>
      </c>
    </row>
    <row r="285" customHeight="1" spans="1:3">
      <c r="A285" s="15" t="s">
        <v>540</v>
      </c>
      <c r="B285" s="22">
        <v>5.4</v>
      </c>
      <c r="C285" s="14">
        <f t="shared" si="19"/>
        <v>22.9</v>
      </c>
    </row>
    <row r="286" customHeight="1" spans="1:3">
      <c r="A286" s="15" t="s">
        <v>541</v>
      </c>
      <c r="B286" s="22">
        <v>6.8</v>
      </c>
      <c r="C286" s="14">
        <f t="shared" si="19"/>
        <v>36.32</v>
      </c>
    </row>
    <row r="287" customHeight="1" spans="1:3">
      <c r="A287" s="15" t="s">
        <v>542</v>
      </c>
      <c r="B287" s="22">
        <v>8</v>
      </c>
      <c r="C287" s="14">
        <f t="shared" si="19"/>
        <v>50.27</v>
      </c>
    </row>
    <row r="288" customHeight="1" spans="1:3">
      <c r="A288" s="15" t="s">
        <v>543</v>
      </c>
      <c r="B288" s="22">
        <v>9.8</v>
      </c>
      <c r="C288" s="14">
        <f t="shared" si="19"/>
        <v>75.43</v>
      </c>
    </row>
    <row r="289" customHeight="1" spans="1:3">
      <c r="A289" s="15" t="s">
        <v>544</v>
      </c>
      <c r="B289" s="22">
        <v>11</v>
      </c>
      <c r="C289" s="14">
        <f t="shared" si="19"/>
        <v>95.03</v>
      </c>
    </row>
    <row r="290" customHeight="1" spans="1:3">
      <c r="A290" s="15" t="s">
        <v>545</v>
      </c>
      <c r="B290" s="22">
        <v>13</v>
      </c>
      <c r="C290" s="14">
        <f t="shared" si="19"/>
        <v>132.73</v>
      </c>
    </row>
    <row r="291" customHeight="1" spans="1:3">
      <c r="A291" s="15" t="s">
        <v>546</v>
      </c>
      <c r="B291" s="22">
        <v>15</v>
      </c>
      <c r="C291" s="14">
        <f t="shared" si="19"/>
        <v>176.71</v>
      </c>
    </row>
    <row r="292" customHeight="1" spans="1:3">
      <c r="A292" s="15" t="s">
        <v>547</v>
      </c>
      <c r="B292" s="22">
        <v>17</v>
      </c>
      <c r="C292" s="14">
        <f t="shared" si="19"/>
        <v>226.98</v>
      </c>
    </row>
    <row r="293" customHeight="1" spans="1:3">
      <c r="A293" s="15" t="s">
        <v>548</v>
      </c>
      <c r="B293" s="22">
        <v>19</v>
      </c>
      <c r="C293" s="14">
        <f t="shared" si="19"/>
        <v>283.53</v>
      </c>
    </row>
    <row r="294" customHeight="1" spans="1:3">
      <c r="A294" s="15" t="s">
        <v>549</v>
      </c>
      <c r="B294" s="22">
        <v>21</v>
      </c>
      <c r="C294" s="14">
        <f t="shared" si="19"/>
        <v>346.36</v>
      </c>
    </row>
    <row r="295" customHeight="1" spans="1:3">
      <c r="A295" s="15" t="s">
        <v>550</v>
      </c>
      <c r="B295" s="22">
        <v>23.5</v>
      </c>
      <c r="C295" s="14">
        <f t="shared" si="19"/>
        <v>433.74</v>
      </c>
    </row>
    <row r="296" customHeight="1" spans="1:3">
      <c r="A296" s="15" t="s">
        <v>551</v>
      </c>
      <c r="B296" s="22">
        <v>26.5</v>
      </c>
      <c r="C296" s="14">
        <f t="shared" si="19"/>
        <v>551.55</v>
      </c>
    </row>
    <row r="297" customHeight="1" spans="1:3">
      <c r="A297" s="15" t="s">
        <v>552</v>
      </c>
      <c r="B297" s="22">
        <v>29.5</v>
      </c>
      <c r="C297" s="14">
        <f t="shared" si="19"/>
        <v>683.49</v>
      </c>
    </row>
    <row r="298" customHeight="1" spans="1:3">
      <c r="A298" s="15" t="s">
        <v>553</v>
      </c>
      <c r="B298" s="22">
        <v>33.5</v>
      </c>
      <c r="C298" s="14">
        <f t="shared" si="19"/>
        <v>881.41</v>
      </c>
    </row>
    <row r="299" customHeight="1" spans="1:3">
      <c r="A299" s="9" t="s">
        <v>554</v>
      </c>
      <c r="B299" s="18"/>
      <c r="C299" s="9"/>
    </row>
    <row r="300" customHeight="1" spans="1:3">
      <c r="A300" s="10" t="s">
        <v>32</v>
      </c>
      <c r="B300" s="11" t="s">
        <v>33</v>
      </c>
      <c r="C300" s="10" t="s">
        <v>34</v>
      </c>
    </row>
    <row r="301" customHeight="1" spans="1:3">
      <c r="A301" s="15" t="s">
        <v>555</v>
      </c>
      <c r="B301" s="22">
        <v>4.1</v>
      </c>
      <c r="C301" s="14">
        <f t="shared" ref="C301:C316" si="20">ROUND((B301/2)^2*PI(),2)</f>
        <v>13.2</v>
      </c>
    </row>
    <row r="302" customHeight="1" spans="1:3">
      <c r="A302" s="15" t="s">
        <v>556</v>
      </c>
      <c r="B302" s="22">
        <v>4.8</v>
      </c>
      <c r="C302" s="14">
        <f t="shared" si="20"/>
        <v>18.1</v>
      </c>
    </row>
    <row r="303" customHeight="1" spans="1:3">
      <c r="A303" s="15" t="s">
        <v>557</v>
      </c>
      <c r="B303" s="22">
        <v>5.3</v>
      </c>
      <c r="C303" s="14">
        <f t="shared" si="20"/>
        <v>22.06</v>
      </c>
    </row>
    <row r="304" customHeight="1" spans="1:3">
      <c r="A304" s="15" t="s">
        <v>558</v>
      </c>
      <c r="B304" s="22">
        <v>7.3</v>
      </c>
      <c r="C304" s="14">
        <f t="shared" si="20"/>
        <v>41.85</v>
      </c>
    </row>
    <row r="305" customHeight="1" spans="1:3">
      <c r="A305" s="15" t="s">
        <v>559</v>
      </c>
      <c r="B305" s="22">
        <v>8.6</v>
      </c>
      <c r="C305" s="14">
        <f t="shared" si="20"/>
        <v>58.09</v>
      </c>
    </row>
    <row r="306" customHeight="1" spans="1:3">
      <c r="A306" s="15" t="s">
        <v>560</v>
      </c>
      <c r="B306" s="22">
        <v>10.2</v>
      </c>
      <c r="C306" s="14">
        <f t="shared" si="20"/>
        <v>81.71</v>
      </c>
    </row>
    <row r="307" customHeight="1" spans="1:3">
      <c r="A307" s="15" t="s">
        <v>561</v>
      </c>
      <c r="B307" s="22">
        <v>11.7</v>
      </c>
      <c r="C307" s="14">
        <f t="shared" si="20"/>
        <v>107.51</v>
      </c>
    </row>
    <row r="308" customHeight="1" spans="1:3">
      <c r="A308" s="15" t="s">
        <v>562</v>
      </c>
      <c r="B308" s="22">
        <v>13.9</v>
      </c>
      <c r="C308" s="14">
        <f t="shared" si="20"/>
        <v>151.75</v>
      </c>
    </row>
    <row r="309" customHeight="1" spans="1:3">
      <c r="A309" s="15" t="s">
        <v>563</v>
      </c>
      <c r="B309" s="22">
        <v>16</v>
      </c>
      <c r="C309" s="14">
        <f t="shared" si="20"/>
        <v>201.06</v>
      </c>
    </row>
    <row r="310" customHeight="1" spans="1:3">
      <c r="A310" s="15" t="s">
        <v>564</v>
      </c>
      <c r="B310" s="22">
        <v>18.2</v>
      </c>
      <c r="C310" s="14">
        <f t="shared" si="20"/>
        <v>260.16</v>
      </c>
    </row>
    <row r="311" customHeight="1" spans="1:3">
      <c r="A311" s="15" t="s">
        <v>565</v>
      </c>
      <c r="B311" s="22">
        <v>20.2</v>
      </c>
      <c r="C311" s="14">
        <f t="shared" si="20"/>
        <v>320.47</v>
      </c>
    </row>
    <row r="312" customHeight="1" spans="1:3">
      <c r="A312" s="15" t="s">
        <v>566</v>
      </c>
      <c r="B312" s="22">
        <v>22.5</v>
      </c>
      <c r="C312" s="14">
        <f t="shared" si="20"/>
        <v>397.61</v>
      </c>
    </row>
    <row r="313" customHeight="1" spans="1:3">
      <c r="A313" s="15" t="s">
        <v>567</v>
      </c>
      <c r="B313" s="22">
        <v>24.9</v>
      </c>
      <c r="C313" s="14">
        <f t="shared" si="20"/>
        <v>486.95</v>
      </c>
    </row>
    <row r="314" customHeight="1" spans="1:3">
      <c r="A314" s="15" t="s">
        <v>568</v>
      </c>
      <c r="B314" s="22">
        <v>28.4</v>
      </c>
      <c r="C314" s="14">
        <f t="shared" si="20"/>
        <v>633.47</v>
      </c>
    </row>
    <row r="315" customHeight="1" spans="1:3">
      <c r="A315" s="15" t="s">
        <v>569</v>
      </c>
      <c r="B315" s="22">
        <v>31.2</v>
      </c>
      <c r="C315" s="14">
        <f t="shared" si="20"/>
        <v>764.54</v>
      </c>
    </row>
    <row r="316" customHeight="1" spans="1:3">
      <c r="A316" s="15" t="s">
        <v>570</v>
      </c>
      <c r="B316" s="22">
        <v>35.5</v>
      </c>
      <c r="C316" s="14">
        <f t="shared" si="20"/>
        <v>989.8</v>
      </c>
    </row>
    <row r="317" customHeight="1" spans="1:3">
      <c r="A317" s="9" t="s">
        <v>571</v>
      </c>
      <c r="B317" s="18"/>
      <c r="C317" s="9"/>
    </row>
    <row r="318" customHeight="1" spans="1:3">
      <c r="A318" s="10" t="s">
        <v>32</v>
      </c>
      <c r="B318" s="11" t="s">
        <v>33</v>
      </c>
      <c r="C318" s="10" t="s">
        <v>34</v>
      </c>
    </row>
    <row r="319" customHeight="1" spans="1:3">
      <c r="A319" s="15" t="s">
        <v>572</v>
      </c>
      <c r="B319" s="22">
        <v>2.5</v>
      </c>
      <c r="C319" s="14">
        <f t="shared" ref="C319:C321" si="21">ROUND((B319/2)^2*PI(),2)</f>
        <v>4.91</v>
      </c>
    </row>
    <row r="320" customHeight="1" spans="1:3">
      <c r="A320" s="15" t="s">
        <v>573</v>
      </c>
      <c r="B320" s="22">
        <v>2.7</v>
      </c>
      <c r="C320" s="14">
        <f t="shared" si="21"/>
        <v>5.73</v>
      </c>
    </row>
    <row r="321" customHeight="1" spans="1:3">
      <c r="A321" s="15" t="s">
        <v>574</v>
      </c>
      <c r="B321" s="22">
        <v>2.8</v>
      </c>
      <c r="C321" s="14">
        <f t="shared" si="21"/>
        <v>6.16</v>
      </c>
    </row>
    <row r="322" customHeight="1" spans="1:3">
      <c r="A322" s="9" t="s">
        <v>575</v>
      </c>
      <c r="B322" s="18"/>
      <c r="C322" s="9"/>
    </row>
    <row r="323" customHeight="1" spans="1:3">
      <c r="A323" s="10" t="s">
        <v>32</v>
      </c>
      <c r="B323" s="11" t="s">
        <v>33</v>
      </c>
      <c r="C323" s="10" t="s">
        <v>34</v>
      </c>
    </row>
    <row r="324" customHeight="1" spans="1:3">
      <c r="A324" s="15" t="s">
        <v>576</v>
      </c>
      <c r="B324" s="22">
        <v>3.4</v>
      </c>
      <c r="C324" s="14">
        <f t="shared" ref="C324:C338" si="22">ROUND((B324/2)^2*PI(),2)</f>
        <v>9.08</v>
      </c>
    </row>
    <row r="325" customHeight="1" spans="1:3">
      <c r="A325" s="15" t="s">
        <v>577</v>
      </c>
      <c r="B325" s="22">
        <v>4.1</v>
      </c>
      <c r="C325" s="14">
        <f t="shared" si="22"/>
        <v>13.2</v>
      </c>
    </row>
    <row r="326" customHeight="1" spans="1:3">
      <c r="A326" s="15" t="s">
        <v>578</v>
      </c>
      <c r="B326" s="22">
        <v>4.8</v>
      </c>
      <c r="C326" s="14">
        <f t="shared" si="22"/>
        <v>18.1</v>
      </c>
    </row>
    <row r="327" customHeight="1" spans="1:3">
      <c r="A327" s="15" t="s">
        <v>579</v>
      </c>
      <c r="B327" s="22">
        <v>5.3</v>
      </c>
      <c r="C327" s="14">
        <f t="shared" si="22"/>
        <v>22.06</v>
      </c>
    </row>
    <row r="328" customHeight="1" spans="1:3">
      <c r="A328" s="15" t="s">
        <v>580</v>
      </c>
      <c r="B328" s="22">
        <v>6.8</v>
      </c>
      <c r="C328" s="14">
        <f t="shared" si="22"/>
        <v>36.32</v>
      </c>
    </row>
    <row r="329" customHeight="1" spans="1:3">
      <c r="A329" s="15" t="s">
        <v>581</v>
      </c>
      <c r="B329" s="22">
        <v>8.1</v>
      </c>
      <c r="C329" s="14">
        <f t="shared" si="22"/>
        <v>51.53</v>
      </c>
    </row>
    <row r="330" customHeight="1" spans="1:3">
      <c r="A330" s="15" t="s">
        <v>582</v>
      </c>
      <c r="B330" s="22">
        <v>10.2</v>
      </c>
      <c r="C330" s="14">
        <f t="shared" si="22"/>
        <v>81.71</v>
      </c>
    </row>
    <row r="331" customHeight="1" spans="1:3">
      <c r="A331" s="15" t="s">
        <v>583</v>
      </c>
      <c r="B331" s="22">
        <v>11.7</v>
      </c>
      <c r="C331" s="14">
        <f t="shared" si="22"/>
        <v>107.51</v>
      </c>
    </row>
    <row r="332" customHeight="1" spans="1:3">
      <c r="A332" s="15" t="s">
        <v>584</v>
      </c>
      <c r="B332" s="22">
        <v>13.9</v>
      </c>
      <c r="C332" s="14">
        <f t="shared" si="22"/>
        <v>151.75</v>
      </c>
    </row>
    <row r="333" customHeight="1" spans="1:3">
      <c r="A333" s="15" t="s">
        <v>585</v>
      </c>
      <c r="B333" s="22">
        <v>16</v>
      </c>
      <c r="C333" s="14">
        <f t="shared" si="22"/>
        <v>201.06</v>
      </c>
    </row>
    <row r="334" customHeight="1" spans="1:3">
      <c r="A334" s="15" t="s">
        <v>586</v>
      </c>
      <c r="B334" s="22">
        <v>18.2</v>
      </c>
      <c r="C334" s="14">
        <f t="shared" si="22"/>
        <v>260.16</v>
      </c>
    </row>
    <row r="335" customHeight="1" spans="1:3">
      <c r="A335" s="15" t="s">
        <v>587</v>
      </c>
      <c r="B335" s="22">
        <v>20.2</v>
      </c>
      <c r="C335" s="14">
        <f t="shared" si="22"/>
        <v>320.47</v>
      </c>
    </row>
    <row r="336" customHeight="1" spans="1:3">
      <c r="A336" s="15" t="s">
        <v>588</v>
      </c>
      <c r="B336" s="22">
        <v>22.5</v>
      </c>
      <c r="C336" s="14">
        <f t="shared" si="22"/>
        <v>397.61</v>
      </c>
    </row>
    <row r="337" customHeight="1" spans="1:3">
      <c r="A337" s="15" t="s">
        <v>589</v>
      </c>
      <c r="B337" s="22">
        <v>24.9</v>
      </c>
      <c r="C337" s="14">
        <f t="shared" si="22"/>
        <v>486.95</v>
      </c>
    </row>
    <row r="338" customHeight="1" spans="1:3">
      <c r="A338" s="15" t="s">
        <v>590</v>
      </c>
      <c r="B338" s="22">
        <v>28.4</v>
      </c>
      <c r="C338" s="14">
        <f t="shared" si="22"/>
        <v>633.47</v>
      </c>
    </row>
    <row r="339" customHeight="1" spans="1:3">
      <c r="A339" s="9" t="s">
        <v>591</v>
      </c>
      <c r="B339" s="18"/>
      <c r="C339" s="9"/>
    </row>
    <row r="340" customHeight="1" spans="1:3">
      <c r="A340" s="10" t="s">
        <v>32</v>
      </c>
      <c r="B340" s="11" t="s">
        <v>33</v>
      </c>
      <c r="C340" s="10" t="s">
        <v>34</v>
      </c>
    </row>
    <row r="341" customHeight="1" spans="1:3">
      <c r="A341" s="12" t="s">
        <v>592</v>
      </c>
      <c r="B341" s="13">
        <v>4.4</v>
      </c>
      <c r="C341" s="14">
        <f t="shared" ref="C341:C349" si="23">ROUND((B341/2)^2*PI(),2)</f>
        <v>15.21</v>
      </c>
    </row>
    <row r="342" customHeight="1" spans="1:3">
      <c r="A342" s="12" t="s">
        <v>593</v>
      </c>
      <c r="B342" s="13">
        <v>4.8</v>
      </c>
      <c r="C342" s="14">
        <f t="shared" si="23"/>
        <v>18.1</v>
      </c>
    </row>
    <row r="343" customHeight="1" spans="1:3">
      <c r="A343" s="12" t="s">
        <v>594</v>
      </c>
      <c r="B343" s="13">
        <v>6</v>
      </c>
      <c r="C343" s="14">
        <f t="shared" si="23"/>
        <v>28.27</v>
      </c>
    </row>
    <row r="344" customHeight="1" spans="1:3">
      <c r="A344" s="12" t="s">
        <v>595</v>
      </c>
      <c r="B344" s="13">
        <v>6.2</v>
      </c>
      <c r="C344" s="14">
        <f t="shared" si="23"/>
        <v>30.19</v>
      </c>
    </row>
    <row r="345" customHeight="1" spans="1:3">
      <c r="A345" s="12" t="s">
        <v>596</v>
      </c>
      <c r="B345" s="13">
        <v>6.6</v>
      </c>
      <c r="C345" s="14">
        <f t="shared" si="23"/>
        <v>34.21</v>
      </c>
    </row>
    <row r="346" customHeight="1" spans="1:3">
      <c r="A346" s="12" t="s">
        <v>597</v>
      </c>
      <c r="B346" s="13">
        <v>7.2</v>
      </c>
      <c r="C346" s="14">
        <f t="shared" si="23"/>
        <v>40.72</v>
      </c>
    </row>
    <row r="347" customHeight="1" spans="1:3">
      <c r="A347" s="12" t="s">
        <v>598</v>
      </c>
      <c r="B347" s="13">
        <v>8.2</v>
      </c>
      <c r="C347" s="14">
        <f t="shared" si="23"/>
        <v>52.81</v>
      </c>
    </row>
    <row r="348" customHeight="1" spans="1:3">
      <c r="A348" s="12" t="s">
        <v>599</v>
      </c>
      <c r="B348" s="13">
        <v>9.5</v>
      </c>
      <c r="C348" s="14">
        <f t="shared" si="23"/>
        <v>70.88</v>
      </c>
    </row>
    <row r="349" customHeight="1" spans="1:3">
      <c r="A349" s="12" t="s">
        <v>600</v>
      </c>
      <c r="B349" s="13">
        <v>11.6</v>
      </c>
      <c r="C349" s="14">
        <f t="shared" si="23"/>
        <v>105.68</v>
      </c>
    </row>
    <row r="350" customHeight="1" spans="1:3">
      <c r="A350" s="9" t="s">
        <v>601</v>
      </c>
      <c r="B350" s="18"/>
      <c r="C350" s="9"/>
    </row>
    <row r="351" customHeight="1" spans="1:3">
      <c r="A351" s="10" t="s">
        <v>32</v>
      </c>
      <c r="B351" s="11" t="s">
        <v>33</v>
      </c>
      <c r="C351" s="10" t="s">
        <v>34</v>
      </c>
    </row>
    <row r="352" customHeight="1" spans="1:3">
      <c r="A352" s="15" t="s">
        <v>602</v>
      </c>
      <c r="B352" s="22">
        <v>5.6</v>
      </c>
      <c r="C352" s="14">
        <f t="shared" ref="C352:C415" si="24">ROUND((B352/2)^2*PI(),2)</f>
        <v>24.63</v>
      </c>
    </row>
    <row r="353" customHeight="1" spans="1:3">
      <c r="A353" s="15" t="s">
        <v>603</v>
      </c>
      <c r="B353" s="22">
        <v>6</v>
      </c>
      <c r="C353" s="14">
        <f t="shared" si="24"/>
        <v>28.27</v>
      </c>
    </row>
    <row r="354" customHeight="1" spans="1:3">
      <c r="A354" s="15" t="s">
        <v>604</v>
      </c>
      <c r="B354" s="22">
        <v>6.4</v>
      </c>
      <c r="C354" s="14">
        <f t="shared" si="24"/>
        <v>32.17</v>
      </c>
    </row>
    <row r="355" customHeight="1" spans="1:3">
      <c r="A355" s="15" t="s">
        <v>605</v>
      </c>
      <c r="B355" s="22">
        <v>6.9</v>
      </c>
      <c r="C355" s="14">
        <f t="shared" si="24"/>
        <v>37.39</v>
      </c>
    </row>
    <row r="356" customHeight="1" spans="1:3">
      <c r="A356" s="15" t="s">
        <v>606</v>
      </c>
      <c r="B356" s="22">
        <v>8.1</v>
      </c>
      <c r="C356" s="14">
        <f t="shared" si="24"/>
        <v>51.53</v>
      </c>
    </row>
    <row r="357" customHeight="1" spans="1:3">
      <c r="A357" s="15" t="s">
        <v>607</v>
      </c>
      <c r="B357" s="22">
        <v>9.1</v>
      </c>
      <c r="C357" s="14">
        <f t="shared" si="24"/>
        <v>65.04</v>
      </c>
    </row>
    <row r="358" customHeight="1" spans="1:3">
      <c r="A358" s="15" t="s">
        <v>608</v>
      </c>
      <c r="B358" s="22">
        <v>10.8</v>
      </c>
      <c r="C358" s="14">
        <f t="shared" si="24"/>
        <v>91.61</v>
      </c>
    </row>
    <row r="359" customHeight="1" spans="1:3">
      <c r="A359" s="15" t="s">
        <v>609</v>
      </c>
      <c r="B359" s="22">
        <v>11.7</v>
      </c>
      <c r="C359" s="14">
        <f t="shared" si="24"/>
        <v>107.51</v>
      </c>
    </row>
    <row r="360" customHeight="1" spans="1:3">
      <c r="A360" s="15" t="s">
        <v>610</v>
      </c>
      <c r="B360" s="22">
        <v>13.1</v>
      </c>
      <c r="C360" s="14">
        <f t="shared" si="24"/>
        <v>134.78</v>
      </c>
    </row>
    <row r="361" customHeight="1" spans="1:3">
      <c r="A361" s="15" t="s">
        <v>611</v>
      </c>
      <c r="B361" s="22">
        <v>15</v>
      </c>
      <c r="C361" s="14">
        <f t="shared" si="24"/>
        <v>176.71</v>
      </c>
    </row>
    <row r="362" customHeight="1" spans="1:3">
      <c r="A362" s="15" t="s">
        <v>612</v>
      </c>
      <c r="B362" s="22">
        <v>17</v>
      </c>
      <c r="C362" s="14">
        <f t="shared" si="24"/>
        <v>226.98</v>
      </c>
    </row>
    <row r="363" customHeight="1" spans="1:3">
      <c r="A363" s="15" t="s">
        <v>613</v>
      </c>
      <c r="B363" s="22">
        <v>18.6</v>
      </c>
      <c r="C363" s="14">
        <f t="shared" si="24"/>
        <v>271.72</v>
      </c>
    </row>
    <row r="364" customHeight="1" spans="1:3">
      <c r="A364" s="15" t="s">
        <v>614</v>
      </c>
      <c r="B364" s="22">
        <v>20.5</v>
      </c>
      <c r="C364" s="14">
        <f t="shared" si="24"/>
        <v>330.06</v>
      </c>
    </row>
    <row r="365" customHeight="1" spans="1:3">
      <c r="A365" s="15" t="s">
        <v>615</v>
      </c>
      <c r="B365" s="22">
        <v>22.9</v>
      </c>
      <c r="C365" s="14">
        <f t="shared" si="24"/>
        <v>411.87</v>
      </c>
    </row>
    <row r="366" customHeight="1" spans="1:3">
      <c r="A366" s="15" t="s">
        <v>616</v>
      </c>
      <c r="B366" s="22">
        <v>25.8</v>
      </c>
      <c r="C366" s="14">
        <f t="shared" si="24"/>
        <v>522.79</v>
      </c>
    </row>
    <row r="367" customHeight="1" spans="1:3">
      <c r="A367" s="15" t="s">
        <v>617</v>
      </c>
      <c r="B367" s="22">
        <v>28.3</v>
      </c>
      <c r="C367" s="14">
        <f t="shared" si="24"/>
        <v>629.02</v>
      </c>
    </row>
    <row r="368" customHeight="1" spans="1:3">
      <c r="A368" s="15" t="s">
        <v>618</v>
      </c>
      <c r="B368" s="22">
        <v>31.6</v>
      </c>
      <c r="C368" s="14">
        <f t="shared" si="24"/>
        <v>784.27</v>
      </c>
    </row>
    <row r="369" customHeight="1" spans="1:3">
      <c r="A369" s="15" t="s">
        <v>619</v>
      </c>
      <c r="B369" s="22">
        <v>35.2</v>
      </c>
      <c r="C369" s="14">
        <f t="shared" si="24"/>
        <v>973.14</v>
      </c>
    </row>
    <row r="370" customHeight="1" spans="1:3">
      <c r="A370" s="15" t="s">
        <v>620</v>
      </c>
      <c r="B370" s="22">
        <v>9.4</v>
      </c>
      <c r="C370" s="14">
        <f t="shared" si="24"/>
        <v>69.4</v>
      </c>
    </row>
    <row r="371" customHeight="1" spans="1:3">
      <c r="A371" s="15" t="s">
        <v>621</v>
      </c>
      <c r="B371" s="22">
        <v>10.1</v>
      </c>
      <c r="C371" s="14">
        <f t="shared" si="24"/>
        <v>80.12</v>
      </c>
    </row>
    <row r="372" customHeight="1" spans="1:3">
      <c r="A372" s="15" t="s">
        <v>622</v>
      </c>
      <c r="B372" s="22">
        <v>11.1</v>
      </c>
      <c r="C372" s="14">
        <f t="shared" si="24"/>
        <v>96.77</v>
      </c>
    </row>
    <row r="373" customHeight="1" spans="1:3">
      <c r="A373" s="15" t="s">
        <v>623</v>
      </c>
      <c r="B373" s="22">
        <v>12.1</v>
      </c>
      <c r="C373" s="14">
        <f t="shared" si="24"/>
        <v>114.99</v>
      </c>
    </row>
    <row r="374" customHeight="1" spans="1:3">
      <c r="A374" s="15" t="s">
        <v>624</v>
      </c>
      <c r="B374" s="22">
        <v>14.4</v>
      </c>
      <c r="C374" s="14">
        <f t="shared" si="24"/>
        <v>162.86</v>
      </c>
    </row>
    <row r="375" customHeight="1" spans="1:3">
      <c r="A375" s="15" t="s">
        <v>625</v>
      </c>
      <c r="B375" s="22">
        <v>16.4</v>
      </c>
      <c r="C375" s="14">
        <f t="shared" si="24"/>
        <v>211.24</v>
      </c>
    </row>
    <row r="376" customHeight="1" spans="1:3">
      <c r="A376" s="15" t="s">
        <v>626</v>
      </c>
      <c r="B376" s="22">
        <v>20</v>
      </c>
      <c r="C376" s="14">
        <f t="shared" si="24"/>
        <v>314.16</v>
      </c>
    </row>
    <row r="377" customHeight="1" spans="1:3">
      <c r="A377" s="15" t="s">
        <v>627</v>
      </c>
      <c r="B377" s="22">
        <v>21.8</v>
      </c>
      <c r="C377" s="14">
        <f t="shared" si="24"/>
        <v>373.25</v>
      </c>
    </row>
    <row r="378" customHeight="1" spans="1:3">
      <c r="A378" s="15" t="s">
        <v>628</v>
      </c>
      <c r="B378" s="22">
        <v>22.2</v>
      </c>
      <c r="C378" s="14">
        <f t="shared" si="24"/>
        <v>387.08</v>
      </c>
    </row>
    <row r="379" customHeight="1" spans="1:3">
      <c r="A379" s="15" t="s">
        <v>629</v>
      </c>
      <c r="B379" s="22">
        <v>25</v>
      </c>
      <c r="C379" s="14">
        <f t="shared" si="24"/>
        <v>490.87</v>
      </c>
    </row>
    <row r="380" customHeight="1" spans="1:3">
      <c r="A380" s="15" t="s">
        <v>630</v>
      </c>
      <c r="B380" s="22">
        <v>27.5</v>
      </c>
      <c r="C380" s="14">
        <f t="shared" si="24"/>
        <v>593.96</v>
      </c>
    </row>
    <row r="381" customHeight="1" spans="1:3">
      <c r="A381" s="15" t="s">
        <v>631</v>
      </c>
      <c r="B381" s="22">
        <v>30.2</v>
      </c>
      <c r="C381" s="14">
        <f t="shared" si="24"/>
        <v>716.31</v>
      </c>
    </row>
    <row r="382" customHeight="1" spans="1:3">
      <c r="A382" s="15" t="s">
        <v>632</v>
      </c>
      <c r="B382" s="22">
        <v>33.2</v>
      </c>
      <c r="C382" s="14">
        <f t="shared" si="24"/>
        <v>865.7</v>
      </c>
    </row>
    <row r="383" customHeight="1" spans="1:3">
      <c r="A383" s="15" t="s">
        <v>633</v>
      </c>
      <c r="B383" s="22">
        <v>36.6</v>
      </c>
      <c r="C383" s="14">
        <f t="shared" si="24"/>
        <v>1052.09</v>
      </c>
    </row>
    <row r="384" customHeight="1" spans="1:3">
      <c r="A384" s="15" t="s">
        <v>634</v>
      </c>
      <c r="B384" s="22">
        <v>40.5</v>
      </c>
      <c r="C384" s="14">
        <f t="shared" si="24"/>
        <v>1288.25</v>
      </c>
    </row>
    <row r="385" customHeight="1" spans="1:3">
      <c r="A385" s="15" t="s">
        <v>635</v>
      </c>
      <c r="B385" s="22">
        <v>44</v>
      </c>
      <c r="C385" s="14">
        <f t="shared" si="24"/>
        <v>1520.53</v>
      </c>
    </row>
    <row r="386" customHeight="1" spans="1:3">
      <c r="A386" s="15" t="s">
        <v>636</v>
      </c>
      <c r="B386" s="22">
        <v>49.6</v>
      </c>
      <c r="C386" s="14">
        <f t="shared" si="24"/>
        <v>1932.21</v>
      </c>
    </row>
    <row r="387" customHeight="1" spans="1:3">
      <c r="A387" s="15" t="s">
        <v>637</v>
      </c>
      <c r="B387" s="22">
        <v>9.8</v>
      </c>
      <c r="C387" s="14">
        <f t="shared" si="24"/>
        <v>75.43</v>
      </c>
    </row>
    <row r="388" customHeight="1" spans="1:3">
      <c r="A388" s="15" t="s">
        <v>638</v>
      </c>
      <c r="B388" s="22">
        <v>10.6</v>
      </c>
      <c r="C388" s="14">
        <f t="shared" si="24"/>
        <v>88.25</v>
      </c>
    </row>
    <row r="389" customHeight="1" spans="1:3">
      <c r="A389" s="15" t="s">
        <v>639</v>
      </c>
      <c r="B389" s="22">
        <v>11.7</v>
      </c>
      <c r="C389" s="14">
        <f t="shared" si="24"/>
        <v>107.51</v>
      </c>
    </row>
    <row r="390" customHeight="1" spans="1:3">
      <c r="A390" s="15" t="s">
        <v>640</v>
      </c>
      <c r="B390" s="22">
        <v>12.7</v>
      </c>
      <c r="C390" s="14">
        <f t="shared" si="24"/>
        <v>126.68</v>
      </c>
    </row>
    <row r="391" customHeight="1" spans="1:3">
      <c r="A391" s="15" t="s">
        <v>641</v>
      </c>
      <c r="B391" s="22">
        <v>15.3</v>
      </c>
      <c r="C391" s="14">
        <f t="shared" si="24"/>
        <v>183.85</v>
      </c>
    </row>
    <row r="392" customHeight="1" spans="1:3">
      <c r="A392" s="15" t="s">
        <v>642</v>
      </c>
      <c r="B392" s="22">
        <v>17.4</v>
      </c>
      <c r="C392" s="14">
        <f t="shared" si="24"/>
        <v>237.79</v>
      </c>
    </row>
    <row r="393" customHeight="1" spans="1:3">
      <c r="A393" s="15" t="s">
        <v>643</v>
      </c>
      <c r="B393" s="22">
        <v>21.2</v>
      </c>
      <c r="C393" s="14">
        <f t="shared" si="24"/>
        <v>352.99</v>
      </c>
    </row>
    <row r="394" customHeight="1" spans="1:3">
      <c r="A394" s="15" t="s">
        <v>644</v>
      </c>
      <c r="B394" s="22">
        <v>23.2</v>
      </c>
      <c r="C394" s="14">
        <f t="shared" si="24"/>
        <v>422.73</v>
      </c>
    </row>
    <row r="395" customHeight="1" spans="1:3">
      <c r="A395" s="15" t="s">
        <v>645</v>
      </c>
      <c r="B395" s="22">
        <v>29</v>
      </c>
      <c r="C395" s="14">
        <f t="shared" si="24"/>
        <v>660.52</v>
      </c>
    </row>
    <row r="396" customHeight="1" spans="1:3">
      <c r="A396" s="15" t="s">
        <v>646</v>
      </c>
      <c r="B396" s="22">
        <v>33.4</v>
      </c>
      <c r="C396" s="14">
        <f t="shared" si="24"/>
        <v>876.16</v>
      </c>
    </row>
    <row r="397" customHeight="1" spans="1:3">
      <c r="A397" s="15" t="s">
        <v>647</v>
      </c>
      <c r="B397" s="22">
        <v>37.3</v>
      </c>
      <c r="C397" s="14">
        <f t="shared" si="24"/>
        <v>1092.72</v>
      </c>
    </row>
    <row r="398" customHeight="1" spans="1:3">
      <c r="A398" s="15" t="s">
        <v>648</v>
      </c>
      <c r="B398" s="22">
        <v>41</v>
      </c>
      <c r="C398" s="14">
        <f t="shared" si="24"/>
        <v>1320.25</v>
      </c>
    </row>
    <row r="399" customHeight="1" spans="1:3">
      <c r="A399" s="15" t="s">
        <v>649</v>
      </c>
      <c r="B399" s="22">
        <v>45.1</v>
      </c>
      <c r="C399" s="14">
        <f t="shared" si="24"/>
        <v>1597.51</v>
      </c>
    </row>
    <row r="400" customHeight="1" spans="1:3">
      <c r="A400" s="15" t="s">
        <v>650</v>
      </c>
      <c r="B400" s="22">
        <v>50</v>
      </c>
      <c r="C400" s="14">
        <f t="shared" si="24"/>
        <v>1963.5</v>
      </c>
    </row>
    <row r="401" customHeight="1" spans="1:3">
      <c r="A401" s="15" t="s">
        <v>651</v>
      </c>
      <c r="B401" s="22">
        <v>56.2</v>
      </c>
      <c r="C401" s="14">
        <f t="shared" si="24"/>
        <v>2480.63</v>
      </c>
    </row>
    <row r="402" customHeight="1" spans="1:3">
      <c r="A402" s="15" t="s">
        <v>652</v>
      </c>
      <c r="B402" s="22">
        <v>62.2</v>
      </c>
      <c r="C402" s="14">
        <f t="shared" si="24"/>
        <v>3038.58</v>
      </c>
    </row>
    <row r="403" customHeight="1" spans="1:3">
      <c r="A403" s="15" t="s">
        <v>653</v>
      </c>
      <c r="B403" s="22">
        <v>69</v>
      </c>
      <c r="C403" s="14">
        <f t="shared" si="24"/>
        <v>3739.28</v>
      </c>
    </row>
    <row r="404" customHeight="1" spans="1:3">
      <c r="A404" s="15" t="s">
        <v>654</v>
      </c>
      <c r="B404" s="22">
        <v>10.5</v>
      </c>
      <c r="C404" s="14">
        <f t="shared" si="24"/>
        <v>86.59</v>
      </c>
    </row>
    <row r="405" customHeight="1" spans="1:3">
      <c r="A405" s="15" t="s">
        <v>655</v>
      </c>
      <c r="B405" s="22">
        <v>11.5</v>
      </c>
      <c r="C405" s="14">
        <f t="shared" si="24"/>
        <v>103.87</v>
      </c>
    </row>
    <row r="406" customHeight="1" spans="1:3">
      <c r="A406" s="15" t="s">
        <v>656</v>
      </c>
      <c r="B406" s="22">
        <v>12.6</v>
      </c>
      <c r="C406" s="14">
        <f t="shared" si="24"/>
        <v>124.69</v>
      </c>
    </row>
    <row r="407" customHeight="1" spans="1:3">
      <c r="A407" s="15" t="s">
        <v>657</v>
      </c>
      <c r="B407" s="22">
        <v>13.8</v>
      </c>
      <c r="C407" s="14">
        <f t="shared" si="24"/>
        <v>149.57</v>
      </c>
    </row>
    <row r="408" customHeight="1" spans="1:3">
      <c r="A408" s="15" t="s">
        <v>658</v>
      </c>
      <c r="B408" s="22">
        <v>16.6</v>
      </c>
      <c r="C408" s="14">
        <f t="shared" si="24"/>
        <v>216.42</v>
      </c>
    </row>
    <row r="409" customHeight="1" spans="1:3">
      <c r="A409" s="15" t="s">
        <v>659</v>
      </c>
      <c r="B409" s="22">
        <v>19.1</v>
      </c>
      <c r="C409" s="14">
        <f t="shared" si="24"/>
        <v>286.52</v>
      </c>
    </row>
    <row r="410" customHeight="1" spans="1:3">
      <c r="A410" s="15" t="s">
        <v>660</v>
      </c>
      <c r="B410" s="22">
        <v>23.3</v>
      </c>
      <c r="C410" s="14">
        <f t="shared" si="24"/>
        <v>426.38</v>
      </c>
    </row>
    <row r="411" customHeight="1" spans="1:3">
      <c r="A411" s="15" t="s">
        <v>661</v>
      </c>
      <c r="B411" s="22">
        <v>25.5</v>
      </c>
      <c r="C411" s="14">
        <f t="shared" si="24"/>
        <v>510.71</v>
      </c>
    </row>
    <row r="412" customHeight="1" spans="1:3">
      <c r="A412" s="15" t="s">
        <v>662</v>
      </c>
      <c r="B412" s="22">
        <v>31.8</v>
      </c>
      <c r="C412" s="14">
        <f t="shared" si="24"/>
        <v>794.23</v>
      </c>
    </row>
    <row r="413" customHeight="1" spans="1:3">
      <c r="A413" s="15" t="s">
        <v>663</v>
      </c>
      <c r="B413" s="22">
        <v>36.7</v>
      </c>
      <c r="C413" s="14">
        <f t="shared" si="24"/>
        <v>1057.84</v>
      </c>
    </row>
    <row r="414" customHeight="1" spans="1:3">
      <c r="A414" s="15" t="s">
        <v>664</v>
      </c>
      <c r="B414" s="22">
        <v>41.2</v>
      </c>
      <c r="C414" s="14">
        <f t="shared" si="24"/>
        <v>1333.17</v>
      </c>
    </row>
    <row r="415" customHeight="1" spans="1:3">
      <c r="A415" s="15" t="s">
        <v>665</v>
      </c>
      <c r="B415" s="22">
        <v>45.4</v>
      </c>
      <c r="C415" s="14">
        <f t="shared" si="24"/>
        <v>1618.83</v>
      </c>
    </row>
    <row r="416" customHeight="1" spans="1:3">
      <c r="A416" s="15" t="s">
        <v>666</v>
      </c>
      <c r="B416" s="22">
        <v>49.8</v>
      </c>
      <c r="C416" s="14">
        <f t="shared" ref="C416:C454" si="25">ROUND((B416/2)^2*PI(),2)</f>
        <v>1947.82</v>
      </c>
    </row>
    <row r="417" customHeight="1" spans="1:3">
      <c r="A417" s="15" t="s">
        <v>667</v>
      </c>
      <c r="B417" s="22">
        <v>55.5</v>
      </c>
      <c r="C417" s="14">
        <f t="shared" si="25"/>
        <v>2419.22</v>
      </c>
    </row>
    <row r="418" customHeight="1" spans="1:3">
      <c r="A418" s="15" t="s">
        <v>668</v>
      </c>
      <c r="B418" s="22">
        <v>62.4</v>
      </c>
      <c r="C418" s="14">
        <f t="shared" si="25"/>
        <v>3058.15</v>
      </c>
    </row>
    <row r="419" customHeight="1" spans="1:3">
      <c r="A419" s="15" t="s">
        <v>669</v>
      </c>
      <c r="B419" s="22">
        <v>69</v>
      </c>
      <c r="C419" s="14">
        <f t="shared" si="25"/>
        <v>3739.28</v>
      </c>
    </row>
    <row r="420" customHeight="1" spans="1:3">
      <c r="A420" s="15" t="s">
        <v>670</v>
      </c>
      <c r="B420" s="22">
        <v>76.5</v>
      </c>
      <c r="C420" s="14">
        <f t="shared" si="25"/>
        <v>4596.35</v>
      </c>
    </row>
    <row r="421" customHeight="1" spans="1:3">
      <c r="A421" s="15" t="s">
        <v>671</v>
      </c>
      <c r="B421" s="22">
        <v>11.3</v>
      </c>
      <c r="C421" s="14">
        <f t="shared" si="25"/>
        <v>100.29</v>
      </c>
    </row>
    <row r="422" customHeight="1" spans="1:3">
      <c r="A422" s="15" t="s">
        <v>672</v>
      </c>
      <c r="B422" s="22">
        <v>12.3</v>
      </c>
      <c r="C422" s="14">
        <f t="shared" si="25"/>
        <v>118.82</v>
      </c>
    </row>
    <row r="423" customHeight="1" spans="1:3">
      <c r="A423" s="15" t="s">
        <v>673</v>
      </c>
      <c r="B423" s="22">
        <v>13.6</v>
      </c>
      <c r="C423" s="14">
        <f t="shared" si="25"/>
        <v>145.27</v>
      </c>
    </row>
    <row r="424" customHeight="1" spans="1:3">
      <c r="A424" s="15" t="s">
        <v>674</v>
      </c>
      <c r="B424" s="22">
        <v>15</v>
      </c>
      <c r="C424" s="14">
        <f t="shared" si="25"/>
        <v>176.71</v>
      </c>
    </row>
    <row r="425" customHeight="1" spans="1:3">
      <c r="A425" s="15" t="s">
        <v>675</v>
      </c>
      <c r="B425" s="22">
        <v>18.1</v>
      </c>
      <c r="C425" s="14">
        <f t="shared" si="25"/>
        <v>257.3</v>
      </c>
    </row>
    <row r="426" customHeight="1" spans="1:3">
      <c r="A426" s="15" t="s">
        <v>676</v>
      </c>
      <c r="B426" s="22">
        <v>20.8</v>
      </c>
      <c r="C426" s="14">
        <f t="shared" si="25"/>
        <v>339.79</v>
      </c>
    </row>
    <row r="427" customHeight="1" spans="1:3">
      <c r="A427" s="15" t="s">
        <v>677</v>
      </c>
      <c r="B427" s="22">
        <v>25.5</v>
      </c>
      <c r="C427" s="14">
        <f t="shared" si="25"/>
        <v>510.71</v>
      </c>
    </row>
    <row r="428" customHeight="1" spans="1:3">
      <c r="A428" s="15" t="s">
        <v>678</v>
      </c>
      <c r="B428" s="22">
        <v>28</v>
      </c>
      <c r="C428" s="14">
        <f t="shared" si="25"/>
        <v>615.75</v>
      </c>
    </row>
    <row r="429" customHeight="1" spans="1:3">
      <c r="A429" s="15" t="s">
        <v>679</v>
      </c>
      <c r="B429" s="22">
        <v>35</v>
      </c>
      <c r="C429" s="14">
        <f t="shared" si="25"/>
        <v>962.11</v>
      </c>
    </row>
    <row r="430" customHeight="1" spans="1:3">
      <c r="A430" s="15" t="s">
        <v>680</v>
      </c>
      <c r="B430" s="22">
        <v>40.3</v>
      </c>
      <c r="C430" s="14">
        <f t="shared" si="25"/>
        <v>1275.56</v>
      </c>
    </row>
    <row r="431" customHeight="1" spans="1:3">
      <c r="A431" s="15" t="s">
        <v>681</v>
      </c>
      <c r="B431" s="22">
        <v>45.5</v>
      </c>
      <c r="C431" s="14">
        <f t="shared" si="25"/>
        <v>1625.97</v>
      </c>
    </row>
    <row r="432" customHeight="1" spans="1:3">
      <c r="A432" s="15" t="s">
        <v>682</v>
      </c>
      <c r="B432" s="22">
        <v>50</v>
      </c>
      <c r="C432" s="14">
        <f t="shared" si="25"/>
        <v>1963.5</v>
      </c>
    </row>
    <row r="433" customHeight="1" spans="1:3">
      <c r="A433" s="15" t="s">
        <v>683</v>
      </c>
      <c r="B433" s="22">
        <v>55</v>
      </c>
      <c r="C433" s="14">
        <f t="shared" si="25"/>
        <v>2375.83</v>
      </c>
    </row>
    <row r="434" customHeight="1" spans="1:3">
      <c r="A434" s="15" t="s">
        <v>684</v>
      </c>
      <c r="B434" s="22">
        <v>61.3</v>
      </c>
      <c r="C434" s="14">
        <f t="shared" si="25"/>
        <v>2951.28</v>
      </c>
    </row>
    <row r="435" customHeight="1" spans="1:3">
      <c r="A435" s="15" t="s">
        <v>685</v>
      </c>
      <c r="B435" s="22">
        <v>69</v>
      </c>
      <c r="C435" s="14">
        <f t="shared" si="25"/>
        <v>3739.28</v>
      </c>
    </row>
    <row r="436" customHeight="1" spans="1:3">
      <c r="A436" s="15" t="s">
        <v>686</v>
      </c>
      <c r="B436" s="22">
        <v>76.3</v>
      </c>
      <c r="C436" s="14">
        <f t="shared" si="25"/>
        <v>4572.34</v>
      </c>
    </row>
    <row r="437" customHeight="1" spans="1:3">
      <c r="A437" s="15" t="s">
        <v>687</v>
      </c>
      <c r="B437" s="22">
        <v>84.8</v>
      </c>
      <c r="C437" s="14">
        <f t="shared" si="25"/>
        <v>5647.83</v>
      </c>
    </row>
    <row r="438" customHeight="1" spans="1:3">
      <c r="A438" s="15" t="s">
        <v>688</v>
      </c>
      <c r="B438" s="22">
        <v>11.2</v>
      </c>
      <c r="C438" s="14">
        <f t="shared" si="25"/>
        <v>98.52</v>
      </c>
    </row>
    <row r="439" customHeight="1" spans="1:3">
      <c r="A439" s="15" t="s">
        <v>689</v>
      </c>
      <c r="B439" s="22">
        <v>12.3</v>
      </c>
      <c r="C439" s="14">
        <f t="shared" si="25"/>
        <v>118.82</v>
      </c>
    </row>
    <row r="440" customHeight="1" spans="1:3">
      <c r="A440" s="15" t="s">
        <v>690</v>
      </c>
      <c r="B440" s="22">
        <v>13.5</v>
      </c>
      <c r="C440" s="14">
        <f t="shared" si="25"/>
        <v>143.14</v>
      </c>
    </row>
    <row r="441" customHeight="1" spans="1:3">
      <c r="A441" s="15" t="s">
        <v>691</v>
      </c>
      <c r="B441" s="22">
        <v>16</v>
      </c>
      <c r="C441" s="14">
        <f t="shared" si="25"/>
        <v>201.06</v>
      </c>
    </row>
    <row r="442" customHeight="1" spans="1:3">
      <c r="A442" s="15" t="s">
        <v>692</v>
      </c>
      <c r="B442" s="22">
        <v>18.5</v>
      </c>
      <c r="C442" s="14">
        <f t="shared" si="25"/>
        <v>268.8</v>
      </c>
    </row>
    <row r="443" customHeight="1" spans="1:3">
      <c r="A443" s="15" t="s">
        <v>693</v>
      </c>
      <c r="B443" s="22">
        <v>22.3</v>
      </c>
      <c r="C443" s="14">
        <f t="shared" si="25"/>
        <v>390.57</v>
      </c>
    </row>
    <row r="444" customHeight="1" spans="1:3">
      <c r="A444" s="15" t="s">
        <v>694</v>
      </c>
      <c r="B444" s="22">
        <v>24</v>
      </c>
      <c r="C444" s="14">
        <f t="shared" ref="C444:C449" si="26">ROUND((B444/2)^2*PI(),2)</f>
        <v>452.39</v>
      </c>
    </row>
    <row r="445" customHeight="1" spans="1:3">
      <c r="A445" s="15" t="s">
        <v>695</v>
      </c>
      <c r="B445" s="22">
        <v>30.2</v>
      </c>
      <c r="C445" s="14">
        <f t="shared" si="26"/>
        <v>716.31</v>
      </c>
    </row>
    <row r="446" customHeight="1" spans="1:3">
      <c r="A446" s="15" t="s">
        <v>696</v>
      </c>
      <c r="B446" s="22">
        <v>34.5</v>
      </c>
      <c r="C446" s="14">
        <f t="shared" si="26"/>
        <v>934.82</v>
      </c>
    </row>
    <row r="447" customHeight="1" spans="1:3">
      <c r="A447" s="15" t="s">
        <v>697</v>
      </c>
      <c r="B447" s="22">
        <v>39</v>
      </c>
      <c r="C447" s="14">
        <f t="shared" si="26"/>
        <v>1194.59</v>
      </c>
    </row>
    <row r="448" customHeight="1" spans="1:3">
      <c r="A448" s="15" t="s">
        <v>698</v>
      </c>
      <c r="B448" s="22">
        <v>43.2</v>
      </c>
      <c r="C448" s="14">
        <f t="shared" si="26"/>
        <v>1465.74</v>
      </c>
    </row>
    <row r="449" customHeight="1" spans="1:3">
      <c r="A449" s="15" t="s">
        <v>699</v>
      </c>
      <c r="B449" s="22">
        <v>44.3</v>
      </c>
      <c r="C449" s="14">
        <f t="shared" si="26"/>
        <v>1541.34</v>
      </c>
    </row>
    <row r="450" customHeight="1" spans="1:3">
      <c r="A450" s="15" t="s">
        <v>700</v>
      </c>
      <c r="B450" s="22">
        <v>46.5</v>
      </c>
      <c r="C450" s="14">
        <f t="shared" ref="C450:C453" si="27">ROUND((B450/2)^2*PI(),2)</f>
        <v>1698.23</v>
      </c>
    </row>
    <row r="451" customHeight="1" spans="1:3">
      <c r="A451" s="15" t="s">
        <v>701</v>
      </c>
      <c r="B451" s="22">
        <v>47.8</v>
      </c>
      <c r="C451" s="14">
        <f t="shared" si="27"/>
        <v>1794.51</v>
      </c>
    </row>
    <row r="452" customHeight="1" spans="1:3">
      <c r="A452" s="15" t="s">
        <v>702</v>
      </c>
      <c r="B452" s="22">
        <v>52</v>
      </c>
      <c r="C452" s="14">
        <f t="shared" si="27"/>
        <v>2123.72</v>
      </c>
    </row>
    <row r="453" customHeight="1" spans="1:3">
      <c r="A453" s="15" t="s">
        <v>703</v>
      </c>
      <c r="B453" s="22">
        <v>53</v>
      </c>
      <c r="C453" s="14">
        <f t="shared" si="27"/>
        <v>2206.18</v>
      </c>
    </row>
    <row r="454" customHeight="1" spans="1:3">
      <c r="A454" s="15" t="s">
        <v>704</v>
      </c>
      <c r="B454" s="22">
        <v>58.2</v>
      </c>
      <c r="C454" s="14">
        <f t="shared" ref="C454:C475" si="28">ROUND((B454/2)^2*PI(),2)</f>
        <v>2660.33</v>
      </c>
    </row>
    <row r="455" customHeight="1" spans="1:3">
      <c r="A455" s="15" t="s">
        <v>705</v>
      </c>
      <c r="B455" s="22">
        <v>64.3</v>
      </c>
      <c r="C455" s="14">
        <f t="shared" si="28"/>
        <v>3247.22</v>
      </c>
    </row>
    <row r="456" customHeight="1" spans="1:3">
      <c r="A456" s="15" t="s">
        <v>706</v>
      </c>
      <c r="B456" s="22">
        <v>71.2</v>
      </c>
      <c r="C456" s="14">
        <f t="shared" si="28"/>
        <v>3981.53</v>
      </c>
    </row>
    <row r="457" customHeight="1" spans="1:3">
      <c r="A457" s="15" t="s">
        <v>707</v>
      </c>
      <c r="B457" s="22">
        <v>12</v>
      </c>
      <c r="C457" s="14">
        <f t="shared" si="28"/>
        <v>113.1</v>
      </c>
    </row>
    <row r="458" customHeight="1" spans="1:3">
      <c r="A458" s="15" t="s">
        <v>708</v>
      </c>
      <c r="B458" s="22">
        <v>13.1</v>
      </c>
      <c r="C458" s="14">
        <f t="shared" si="28"/>
        <v>134.78</v>
      </c>
    </row>
    <row r="459" customHeight="1" spans="1:3">
      <c r="A459" s="15" t="s">
        <v>709</v>
      </c>
      <c r="B459" s="22">
        <v>14.4</v>
      </c>
      <c r="C459" s="14">
        <f t="shared" si="28"/>
        <v>162.86</v>
      </c>
    </row>
    <row r="460" customHeight="1" spans="1:3">
      <c r="A460" s="15" t="s">
        <v>710</v>
      </c>
      <c r="B460" s="22">
        <v>16.9</v>
      </c>
      <c r="C460" s="14">
        <f t="shared" si="28"/>
        <v>224.32</v>
      </c>
    </row>
    <row r="461" customHeight="1" spans="1:3">
      <c r="A461" s="15" t="s">
        <v>711</v>
      </c>
      <c r="B461" s="22">
        <v>19.7</v>
      </c>
      <c r="C461" s="14">
        <f t="shared" si="28"/>
        <v>304.81</v>
      </c>
    </row>
    <row r="462" customHeight="1" spans="1:3">
      <c r="A462" s="15" t="s">
        <v>712</v>
      </c>
      <c r="B462" s="22">
        <v>23.7</v>
      </c>
      <c r="C462" s="14">
        <f t="shared" si="28"/>
        <v>441.15</v>
      </c>
    </row>
    <row r="463" customHeight="1" spans="1:3">
      <c r="A463" s="15" t="s">
        <v>713</v>
      </c>
      <c r="B463" s="22">
        <v>25.2</v>
      </c>
      <c r="C463" s="14">
        <f t="shared" si="28"/>
        <v>498.76</v>
      </c>
    </row>
    <row r="464" customHeight="1" spans="1:3">
      <c r="A464" s="15" t="s">
        <v>714</v>
      </c>
      <c r="B464" s="22">
        <v>32.2</v>
      </c>
      <c r="C464" s="14">
        <f t="shared" si="28"/>
        <v>814.33</v>
      </c>
    </row>
    <row r="465" customHeight="1" spans="1:3">
      <c r="A465" s="15" t="s">
        <v>715</v>
      </c>
      <c r="B465" s="22">
        <v>36.6</v>
      </c>
      <c r="C465" s="14">
        <f t="shared" si="28"/>
        <v>1052.09</v>
      </c>
    </row>
    <row r="466" customHeight="1" spans="1:3">
      <c r="A466" s="15" t="s">
        <v>716</v>
      </c>
      <c r="B466" s="22">
        <v>41.3</v>
      </c>
      <c r="C466" s="14">
        <f t="shared" si="28"/>
        <v>1339.65</v>
      </c>
    </row>
    <row r="467" customHeight="1" spans="1:3">
      <c r="A467" s="15" t="s">
        <v>717</v>
      </c>
      <c r="B467" s="22">
        <v>46.2</v>
      </c>
      <c r="C467" s="14">
        <f t="shared" si="28"/>
        <v>1676.39</v>
      </c>
    </row>
    <row r="468" customHeight="1" spans="1:3">
      <c r="A468" s="15" t="s">
        <v>718</v>
      </c>
      <c r="B468" s="22">
        <v>49.1</v>
      </c>
      <c r="C468" s="14">
        <f t="shared" si="28"/>
        <v>1893.45</v>
      </c>
    </row>
    <row r="469" customHeight="1" spans="1:3">
      <c r="A469" s="15" t="s">
        <v>719</v>
      </c>
      <c r="B469" s="22">
        <v>51.2</v>
      </c>
      <c r="C469" s="14">
        <f t="shared" ref="C469:C492" si="29">ROUND((B469/2)^2*PI(),2)</f>
        <v>2058.87</v>
      </c>
    </row>
    <row r="470" customHeight="1" spans="1:3">
      <c r="A470" s="15" t="s">
        <v>720</v>
      </c>
      <c r="B470" s="22">
        <v>55</v>
      </c>
      <c r="C470" s="14">
        <f t="shared" si="29"/>
        <v>2375.83</v>
      </c>
    </row>
    <row r="471" customHeight="1" spans="1:3">
      <c r="A471" s="15" t="s">
        <v>721</v>
      </c>
      <c r="B471" s="22">
        <v>61.5</v>
      </c>
      <c r="C471" s="14">
        <f t="shared" si="29"/>
        <v>2970.57</v>
      </c>
    </row>
    <row r="472" customHeight="1" spans="1:3">
      <c r="A472" s="15" t="s">
        <v>722</v>
      </c>
      <c r="B472" s="22">
        <v>67.8</v>
      </c>
      <c r="C472" s="14">
        <f t="shared" si="29"/>
        <v>3610.35</v>
      </c>
    </row>
    <row r="473" customHeight="1" spans="1:3">
      <c r="A473" s="15" t="s">
        <v>723</v>
      </c>
      <c r="B473" s="22">
        <v>75.4</v>
      </c>
      <c r="C473" s="14">
        <f t="shared" si="29"/>
        <v>4465.11</v>
      </c>
    </row>
    <row r="474" customHeight="1" spans="1:3">
      <c r="A474" s="15" t="s">
        <v>724</v>
      </c>
      <c r="B474" s="22">
        <v>12.1</v>
      </c>
      <c r="C474" s="14">
        <f t="shared" si="29"/>
        <v>114.99</v>
      </c>
    </row>
    <row r="475" customHeight="1" spans="1:3">
      <c r="A475" s="15" t="s">
        <v>725</v>
      </c>
      <c r="B475" s="22">
        <v>13.4</v>
      </c>
      <c r="C475" s="14">
        <f t="shared" si="29"/>
        <v>141.03</v>
      </c>
    </row>
    <row r="476" customHeight="1" spans="1:3">
      <c r="A476" s="15" t="s">
        <v>726</v>
      </c>
      <c r="B476" s="22">
        <v>14.7</v>
      </c>
      <c r="C476" s="14">
        <f t="shared" si="29"/>
        <v>169.72</v>
      </c>
    </row>
    <row r="477" customHeight="1" spans="1:3">
      <c r="A477" s="15" t="s">
        <v>727</v>
      </c>
      <c r="B477" s="22">
        <v>17.5</v>
      </c>
      <c r="C477" s="14">
        <f t="shared" si="29"/>
        <v>240.53</v>
      </c>
    </row>
    <row r="478" customHeight="1" spans="1:3">
      <c r="A478" s="15" t="s">
        <v>728</v>
      </c>
      <c r="B478" s="22">
        <v>20.3</v>
      </c>
      <c r="C478" s="14">
        <f t="shared" si="29"/>
        <v>323.65</v>
      </c>
    </row>
    <row r="479" customHeight="1" spans="1:3">
      <c r="A479" s="15" t="s">
        <v>729</v>
      </c>
      <c r="B479" s="22">
        <v>24.6</v>
      </c>
      <c r="C479" s="14">
        <f t="shared" si="29"/>
        <v>475.29</v>
      </c>
    </row>
    <row r="480" customHeight="1" spans="1:3">
      <c r="A480" s="15" t="s">
        <v>730</v>
      </c>
      <c r="B480" s="22">
        <v>26.6</v>
      </c>
      <c r="C480" s="14">
        <f t="shared" si="29"/>
        <v>555.72</v>
      </c>
    </row>
    <row r="481" customHeight="1" spans="1:3">
      <c r="A481" s="15" t="s">
        <v>731</v>
      </c>
      <c r="B481" s="22">
        <v>33.4</v>
      </c>
      <c r="C481" s="14">
        <f t="shared" si="29"/>
        <v>876.16</v>
      </c>
    </row>
    <row r="482" customHeight="1" spans="1:3">
      <c r="A482" s="15" t="s">
        <v>732</v>
      </c>
      <c r="B482" s="22">
        <v>38.6</v>
      </c>
      <c r="C482" s="14">
        <f t="shared" si="29"/>
        <v>1170.21</v>
      </c>
    </row>
    <row r="483" customHeight="1" spans="1:3">
      <c r="A483" s="15" t="s">
        <v>733</v>
      </c>
      <c r="B483" s="22">
        <v>43.3</v>
      </c>
      <c r="C483" s="14">
        <f t="shared" si="29"/>
        <v>1472.54</v>
      </c>
    </row>
    <row r="484" customHeight="1" spans="1:3">
      <c r="A484" s="15" t="s">
        <v>734</v>
      </c>
      <c r="B484" s="22">
        <v>48.2</v>
      </c>
      <c r="C484" s="14">
        <f t="shared" si="29"/>
        <v>1824.67</v>
      </c>
    </row>
    <row r="485" customHeight="1" spans="1:3">
      <c r="A485" s="15" t="s">
        <v>735</v>
      </c>
      <c r="B485" s="22">
        <v>49.1</v>
      </c>
      <c r="C485" s="14">
        <f t="shared" si="29"/>
        <v>1893.45</v>
      </c>
    </row>
    <row r="486" customHeight="1" spans="1:3">
      <c r="A486" s="15" t="s">
        <v>736</v>
      </c>
      <c r="B486" s="22">
        <v>52.1</v>
      </c>
      <c r="C486" s="14">
        <f t="shared" si="29"/>
        <v>2131.89</v>
      </c>
    </row>
    <row r="487" customHeight="1" spans="1:3">
      <c r="A487" s="15" t="s">
        <v>737</v>
      </c>
      <c r="B487" s="22">
        <v>53</v>
      </c>
      <c r="C487" s="14">
        <f t="shared" si="29"/>
        <v>2206.18</v>
      </c>
    </row>
    <row r="488" customHeight="1" spans="1:3">
      <c r="A488" s="15" t="s">
        <v>738</v>
      </c>
      <c r="B488" s="22">
        <v>58.2</v>
      </c>
      <c r="C488" s="14">
        <f t="shared" si="29"/>
        <v>2660.33</v>
      </c>
    </row>
    <row r="489" customHeight="1" spans="1:3">
      <c r="A489" s="15" t="s">
        <v>739</v>
      </c>
      <c r="B489" s="22">
        <v>65.2</v>
      </c>
      <c r="C489" s="14">
        <f t="shared" ref="C489:C554" si="30">ROUND((B489/2)^2*PI(),2)</f>
        <v>3338.76</v>
      </c>
    </row>
    <row r="490" customHeight="1" spans="1:3">
      <c r="A490" s="15" t="s">
        <v>740</v>
      </c>
      <c r="B490" s="22">
        <v>72.1</v>
      </c>
      <c r="C490" s="14">
        <f t="shared" si="30"/>
        <v>4082.82</v>
      </c>
    </row>
    <row r="491" customHeight="1" spans="1:3">
      <c r="A491" s="15" t="s">
        <v>741</v>
      </c>
      <c r="B491" s="22">
        <v>80</v>
      </c>
      <c r="C491" s="14">
        <f t="shared" si="30"/>
        <v>5026.55</v>
      </c>
    </row>
    <row r="492" customHeight="1" spans="1:3">
      <c r="A492" s="9" t="s">
        <v>742</v>
      </c>
      <c r="B492" s="18"/>
      <c r="C492" s="9"/>
    </row>
    <row r="493" customHeight="1" spans="1:3">
      <c r="A493" s="10" t="s">
        <v>32</v>
      </c>
      <c r="B493" s="11" t="s">
        <v>33</v>
      </c>
      <c r="C493" s="10" t="s">
        <v>34</v>
      </c>
    </row>
    <row r="494" customHeight="1" spans="1:3">
      <c r="A494" s="15" t="s">
        <v>743</v>
      </c>
      <c r="B494" s="22">
        <v>5.6</v>
      </c>
      <c r="C494" s="14">
        <f t="shared" si="30"/>
        <v>24.63</v>
      </c>
    </row>
    <row r="495" customHeight="1" spans="1:3">
      <c r="A495" s="15" t="s">
        <v>744</v>
      </c>
      <c r="B495" s="22">
        <v>6</v>
      </c>
      <c r="C495" s="14">
        <f t="shared" si="30"/>
        <v>28.27</v>
      </c>
    </row>
    <row r="496" customHeight="1" spans="1:3">
      <c r="A496" s="15" t="s">
        <v>745</v>
      </c>
      <c r="B496" s="22">
        <v>6.4</v>
      </c>
      <c r="C496" s="14">
        <f t="shared" si="30"/>
        <v>32.17</v>
      </c>
    </row>
    <row r="497" customHeight="1" spans="1:3">
      <c r="A497" s="15" t="s">
        <v>746</v>
      </c>
      <c r="B497" s="22">
        <v>6.9</v>
      </c>
      <c r="C497" s="14">
        <f t="shared" si="30"/>
        <v>37.39</v>
      </c>
    </row>
    <row r="498" customHeight="1" spans="1:3">
      <c r="A498" s="15" t="s">
        <v>747</v>
      </c>
      <c r="B498" s="22">
        <v>8.1</v>
      </c>
      <c r="C498" s="14">
        <f t="shared" si="30"/>
        <v>51.53</v>
      </c>
    </row>
    <row r="499" customHeight="1" spans="1:3">
      <c r="A499" s="15" t="s">
        <v>748</v>
      </c>
      <c r="B499" s="22">
        <v>9.1</v>
      </c>
      <c r="C499" s="14">
        <f t="shared" si="30"/>
        <v>65.04</v>
      </c>
    </row>
    <row r="500" customHeight="1" spans="1:3">
      <c r="A500" s="15" t="s">
        <v>749</v>
      </c>
      <c r="B500" s="22">
        <v>10.8</v>
      </c>
      <c r="C500" s="14">
        <f t="shared" si="30"/>
        <v>91.61</v>
      </c>
    </row>
    <row r="501" customHeight="1" spans="1:3">
      <c r="A501" s="15" t="s">
        <v>750</v>
      </c>
      <c r="B501" s="22">
        <v>11.7</v>
      </c>
      <c r="C501" s="14">
        <f t="shared" si="30"/>
        <v>107.51</v>
      </c>
    </row>
    <row r="502" customHeight="1" spans="1:3">
      <c r="A502" s="15" t="s">
        <v>751</v>
      </c>
      <c r="B502" s="22">
        <v>13.1</v>
      </c>
      <c r="C502" s="14">
        <f t="shared" si="30"/>
        <v>134.78</v>
      </c>
    </row>
    <row r="503" customHeight="1" spans="1:3">
      <c r="A503" s="15" t="s">
        <v>752</v>
      </c>
      <c r="B503" s="22">
        <v>15</v>
      </c>
      <c r="C503" s="14">
        <f t="shared" si="30"/>
        <v>176.71</v>
      </c>
    </row>
    <row r="504" customHeight="1" spans="1:3">
      <c r="A504" s="15" t="s">
        <v>753</v>
      </c>
      <c r="B504" s="22">
        <v>17</v>
      </c>
      <c r="C504" s="14">
        <f t="shared" si="30"/>
        <v>226.98</v>
      </c>
    </row>
    <row r="505" customHeight="1" spans="1:3">
      <c r="A505" s="15" t="s">
        <v>754</v>
      </c>
      <c r="B505" s="22">
        <v>18.6</v>
      </c>
      <c r="C505" s="14">
        <f t="shared" si="30"/>
        <v>271.72</v>
      </c>
    </row>
    <row r="506" customHeight="1" spans="1:3">
      <c r="A506" s="15" t="s">
        <v>755</v>
      </c>
      <c r="B506" s="22">
        <v>20.5</v>
      </c>
      <c r="C506" s="14">
        <f t="shared" si="30"/>
        <v>330.06</v>
      </c>
    </row>
    <row r="507" customHeight="1" spans="1:3">
      <c r="A507" s="15" t="s">
        <v>756</v>
      </c>
      <c r="B507" s="22">
        <v>22.9</v>
      </c>
      <c r="C507" s="14">
        <f t="shared" si="30"/>
        <v>411.87</v>
      </c>
    </row>
    <row r="508" customHeight="1" spans="1:3">
      <c r="A508" s="15" t="s">
        <v>757</v>
      </c>
      <c r="B508" s="22">
        <v>25.8</v>
      </c>
      <c r="C508" s="14">
        <f t="shared" si="30"/>
        <v>522.79</v>
      </c>
    </row>
    <row r="509" customHeight="1" spans="1:3">
      <c r="A509" s="15" t="s">
        <v>758</v>
      </c>
      <c r="B509" s="22">
        <v>28.3</v>
      </c>
      <c r="C509" s="14">
        <f t="shared" si="30"/>
        <v>629.02</v>
      </c>
    </row>
    <row r="510" customHeight="1" spans="1:3">
      <c r="A510" s="15" t="s">
        <v>759</v>
      </c>
      <c r="B510" s="22">
        <v>31.6</v>
      </c>
      <c r="C510" s="14">
        <f t="shared" si="30"/>
        <v>784.27</v>
      </c>
    </row>
    <row r="511" customHeight="1" spans="1:3">
      <c r="A511" s="15" t="s">
        <v>760</v>
      </c>
      <c r="B511" s="22">
        <v>35.2</v>
      </c>
      <c r="C511" s="14">
        <f t="shared" si="30"/>
        <v>973.14</v>
      </c>
    </row>
    <row r="512" customHeight="1" spans="1:3">
      <c r="A512" s="15" t="s">
        <v>761</v>
      </c>
      <c r="B512" s="22">
        <v>9.4</v>
      </c>
      <c r="C512" s="14">
        <f t="shared" si="30"/>
        <v>69.4</v>
      </c>
    </row>
    <row r="513" customHeight="1" spans="1:3">
      <c r="A513" s="15" t="s">
        <v>762</v>
      </c>
      <c r="B513" s="22">
        <v>10.1</v>
      </c>
      <c r="C513" s="14">
        <f t="shared" si="30"/>
        <v>80.12</v>
      </c>
    </row>
    <row r="514" customHeight="1" spans="1:3">
      <c r="A514" s="15" t="s">
        <v>763</v>
      </c>
      <c r="B514" s="22">
        <v>11.1</v>
      </c>
      <c r="C514" s="14">
        <f t="shared" si="30"/>
        <v>96.77</v>
      </c>
    </row>
    <row r="515" customHeight="1" spans="1:3">
      <c r="A515" s="15" t="s">
        <v>764</v>
      </c>
      <c r="B515" s="22">
        <v>12.1</v>
      </c>
      <c r="C515" s="14">
        <f t="shared" si="30"/>
        <v>114.99</v>
      </c>
    </row>
    <row r="516" customHeight="1" spans="1:3">
      <c r="A516" s="15" t="s">
        <v>765</v>
      </c>
      <c r="B516" s="22">
        <v>14.4</v>
      </c>
      <c r="C516" s="14">
        <f t="shared" si="30"/>
        <v>162.86</v>
      </c>
    </row>
    <row r="517" customHeight="1" spans="1:3">
      <c r="A517" s="15" t="s">
        <v>766</v>
      </c>
      <c r="B517" s="22">
        <v>16.4</v>
      </c>
      <c r="C517" s="14">
        <f t="shared" si="30"/>
        <v>211.24</v>
      </c>
    </row>
    <row r="518" customHeight="1" spans="1:3">
      <c r="A518" s="15" t="s">
        <v>767</v>
      </c>
      <c r="B518" s="22">
        <v>20</v>
      </c>
      <c r="C518" s="14">
        <f t="shared" si="30"/>
        <v>314.16</v>
      </c>
    </row>
    <row r="519" customHeight="1" spans="1:3">
      <c r="A519" s="15" t="s">
        <v>768</v>
      </c>
      <c r="B519" s="22">
        <v>21.8</v>
      </c>
      <c r="C519" s="14">
        <f t="shared" si="30"/>
        <v>373.25</v>
      </c>
    </row>
    <row r="520" customHeight="1" spans="1:3">
      <c r="A520" s="15" t="s">
        <v>769</v>
      </c>
      <c r="B520" s="22">
        <v>22.2</v>
      </c>
      <c r="C520" s="14">
        <f t="shared" si="30"/>
        <v>387.08</v>
      </c>
    </row>
    <row r="521" customHeight="1" spans="1:3">
      <c r="A521" s="15" t="s">
        <v>770</v>
      </c>
      <c r="B521" s="22">
        <v>25</v>
      </c>
      <c r="C521" s="14">
        <f t="shared" si="30"/>
        <v>490.87</v>
      </c>
    </row>
    <row r="522" customHeight="1" spans="1:3">
      <c r="A522" s="15" t="s">
        <v>771</v>
      </c>
      <c r="B522" s="22">
        <v>27.5</v>
      </c>
      <c r="C522" s="14">
        <f t="shared" si="30"/>
        <v>593.96</v>
      </c>
    </row>
    <row r="523" customHeight="1" spans="1:3">
      <c r="A523" s="15" t="s">
        <v>772</v>
      </c>
      <c r="B523" s="22">
        <v>30.2</v>
      </c>
      <c r="C523" s="14">
        <f t="shared" si="30"/>
        <v>716.31</v>
      </c>
    </row>
    <row r="524" customHeight="1" spans="1:3">
      <c r="A524" s="15" t="s">
        <v>773</v>
      </c>
      <c r="B524" s="22">
        <v>33.2</v>
      </c>
      <c r="C524" s="14">
        <f t="shared" si="30"/>
        <v>865.7</v>
      </c>
    </row>
    <row r="525" customHeight="1" spans="1:3">
      <c r="A525" s="15" t="s">
        <v>774</v>
      </c>
      <c r="B525" s="22">
        <v>36.6</v>
      </c>
      <c r="C525" s="14">
        <f t="shared" si="30"/>
        <v>1052.09</v>
      </c>
    </row>
    <row r="526" customHeight="1" spans="1:3">
      <c r="A526" s="15" t="s">
        <v>775</v>
      </c>
      <c r="B526" s="22">
        <v>40.5</v>
      </c>
      <c r="C526" s="14">
        <f t="shared" si="30"/>
        <v>1288.25</v>
      </c>
    </row>
    <row r="527" customHeight="1" spans="1:3">
      <c r="A527" s="15" t="s">
        <v>776</v>
      </c>
      <c r="B527" s="22">
        <v>44</v>
      </c>
      <c r="C527" s="14">
        <f t="shared" si="30"/>
        <v>1520.53</v>
      </c>
    </row>
    <row r="528" customHeight="1" spans="1:3">
      <c r="A528" s="15" t="s">
        <v>777</v>
      </c>
      <c r="B528" s="22">
        <v>49.6</v>
      </c>
      <c r="C528" s="14">
        <f t="shared" si="30"/>
        <v>1932.21</v>
      </c>
    </row>
    <row r="529" customHeight="1" spans="1:3">
      <c r="A529" s="15" t="s">
        <v>778</v>
      </c>
      <c r="B529" s="22">
        <v>9.8</v>
      </c>
      <c r="C529" s="14">
        <f t="shared" si="30"/>
        <v>75.43</v>
      </c>
    </row>
    <row r="530" customHeight="1" spans="1:3">
      <c r="A530" s="15" t="s">
        <v>779</v>
      </c>
      <c r="B530" s="22">
        <v>10.6</v>
      </c>
      <c r="C530" s="14">
        <f t="shared" si="30"/>
        <v>88.25</v>
      </c>
    </row>
    <row r="531" customHeight="1" spans="1:3">
      <c r="A531" s="15" t="s">
        <v>780</v>
      </c>
      <c r="B531" s="22">
        <v>11.7</v>
      </c>
      <c r="C531" s="14">
        <f t="shared" si="30"/>
        <v>107.51</v>
      </c>
    </row>
    <row r="532" customHeight="1" spans="1:3">
      <c r="A532" s="15" t="s">
        <v>781</v>
      </c>
      <c r="B532" s="22">
        <v>12.7</v>
      </c>
      <c r="C532" s="14">
        <f t="shared" si="30"/>
        <v>126.68</v>
      </c>
    </row>
    <row r="533" customHeight="1" spans="1:3">
      <c r="A533" s="15" t="s">
        <v>782</v>
      </c>
      <c r="B533" s="22">
        <v>15.3</v>
      </c>
      <c r="C533" s="14">
        <f t="shared" si="30"/>
        <v>183.85</v>
      </c>
    </row>
    <row r="534" customHeight="1" spans="1:3">
      <c r="A534" s="15" t="s">
        <v>783</v>
      </c>
      <c r="B534" s="22">
        <v>17.4</v>
      </c>
      <c r="C534" s="14">
        <f t="shared" si="30"/>
        <v>237.79</v>
      </c>
    </row>
    <row r="535" customHeight="1" spans="1:3">
      <c r="A535" s="15" t="s">
        <v>784</v>
      </c>
      <c r="B535" s="22">
        <v>21.2</v>
      </c>
      <c r="C535" s="14">
        <f t="shared" si="30"/>
        <v>352.99</v>
      </c>
    </row>
    <row r="536" customHeight="1" spans="1:3">
      <c r="A536" s="15" t="s">
        <v>785</v>
      </c>
      <c r="B536" s="22">
        <v>23.2</v>
      </c>
      <c r="C536" s="14">
        <f t="shared" si="30"/>
        <v>422.73</v>
      </c>
    </row>
    <row r="537" customHeight="1" spans="1:3">
      <c r="A537" s="15" t="s">
        <v>786</v>
      </c>
      <c r="B537" s="22">
        <v>29</v>
      </c>
      <c r="C537" s="14">
        <f t="shared" si="30"/>
        <v>660.52</v>
      </c>
    </row>
    <row r="538" customHeight="1" spans="1:3">
      <c r="A538" s="15" t="s">
        <v>787</v>
      </c>
      <c r="B538" s="22">
        <v>33.4</v>
      </c>
      <c r="C538" s="14">
        <f t="shared" si="30"/>
        <v>876.16</v>
      </c>
    </row>
    <row r="539" customHeight="1" spans="1:3">
      <c r="A539" s="15" t="s">
        <v>788</v>
      </c>
      <c r="B539" s="22">
        <v>37.3</v>
      </c>
      <c r="C539" s="14">
        <f t="shared" si="30"/>
        <v>1092.72</v>
      </c>
    </row>
    <row r="540" customHeight="1" spans="1:3">
      <c r="A540" s="15" t="s">
        <v>789</v>
      </c>
      <c r="B540" s="22">
        <v>41</v>
      </c>
      <c r="C540" s="14">
        <f t="shared" si="30"/>
        <v>1320.25</v>
      </c>
    </row>
    <row r="541" customHeight="1" spans="1:3">
      <c r="A541" s="15" t="s">
        <v>790</v>
      </c>
      <c r="B541" s="22">
        <v>45.1</v>
      </c>
      <c r="C541" s="14">
        <f t="shared" si="30"/>
        <v>1597.51</v>
      </c>
    </row>
    <row r="542" customHeight="1" spans="1:3">
      <c r="A542" s="15" t="s">
        <v>791</v>
      </c>
      <c r="B542" s="22">
        <v>50</v>
      </c>
      <c r="C542" s="14">
        <f t="shared" si="30"/>
        <v>1963.5</v>
      </c>
    </row>
    <row r="543" customHeight="1" spans="1:3">
      <c r="A543" s="15" t="s">
        <v>792</v>
      </c>
      <c r="B543" s="22">
        <v>56.2</v>
      </c>
      <c r="C543" s="14">
        <f t="shared" si="30"/>
        <v>2480.63</v>
      </c>
    </row>
    <row r="544" customHeight="1" spans="1:3">
      <c r="A544" s="15" t="s">
        <v>793</v>
      </c>
      <c r="B544" s="22">
        <v>62.2</v>
      </c>
      <c r="C544" s="14">
        <f t="shared" si="30"/>
        <v>3038.58</v>
      </c>
    </row>
    <row r="545" customHeight="1" spans="1:3">
      <c r="A545" s="15" t="s">
        <v>794</v>
      </c>
      <c r="B545" s="22">
        <v>69</v>
      </c>
      <c r="C545" s="14">
        <f t="shared" si="30"/>
        <v>3739.28</v>
      </c>
    </row>
    <row r="546" customHeight="1" spans="1:3">
      <c r="A546" s="15" t="s">
        <v>795</v>
      </c>
      <c r="B546" s="22">
        <v>10.5</v>
      </c>
      <c r="C546" s="14">
        <f t="shared" si="30"/>
        <v>86.59</v>
      </c>
    </row>
    <row r="547" customHeight="1" spans="1:3">
      <c r="A547" s="15" t="s">
        <v>796</v>
      </c>
      <c r="B547" s="22">
        <v>11.5</v>
      </c>
      <c r="C547" s="14">
        <f t="shared" si="30"/>
        <v>103.87</v>
      </c>
    </row>
    <row r="548" customHeight="1" spans="1:3">
      <c r="A548" s="15" t="s">
        <v>797</v>
      </c>
      <c r="B548" s="22">
        <v>12.6</v>
      </c>
      <c r="C548" s="14">
        <f t="shared" si="30"/>
        <v>124.69</v>
      </c>
    </row>
    <row r="549" customHeight="1" spans="1:3">
      <c r="A549" s="15" t="s">
        <v>798</v>
      </c>
      <c r="B549" s="22">
        <v>13.8</v>
      </c>
      <c r="C549" s="14">
        <f t="shared" si="30"/>
        <v>149.57</v>
      </c>
    </row>
    <row r="550" customHeight="1" spans="1:3">
      <c r="A550" s="15" t="s">
        <v>799</v>
      </c>
      <c r="B550" s="22">
        <v>16.6</v>
      </c>
      <c r="C550" s="14">
        <f t="shared" si="30"/>
        <v>216.42</v>
      </c>
    </row>
    <row r="551" customHeight="1" spans="1:3">
      <c r="A551" s="15" t="s">
        <v>800</v>
      </c>
      <c r="B551" s="22">
        <v>19.1</v>
      </c>
      <c r="C551" s="14">
        <f t="shared" si="30"/>
        <v>286.52</v>
      </c>
    </row>
    <row r="552" customHeight="1" spans="1:3">
      <c r="A552" s="15" t="s">
        <v>801</v>
      </c>
      <c r="B552" s="22">
        <v>23.3</v>
      </c>
      <c r="C552" s="14">
        <f t="shared" si="30"/>
        <v>426.38</v>
      </c>
    </row>
    <row r="553" customHeight="1" spans="1:3">
      <c r="A553" s="15" t="s">
        <v>802</v>
      </c>
      <c r="B553" s="22">
        <v>25.5</v>
      </c>
      <c r="C553" s="14">
        <f t="shared" si="30"/>
        <v>510.71</v>
      </c>
    </row>
    <row r="554" customHeight="1" spans="1:3">
      <c r="A554" s="15" t="s">
        <v>803</v>
      </c>
      <c r="B554" s="22">
        <v>31.8</v>
      </c>
      <c r="C554" s="14">
        <f t="shared" si="30"/>
        <v>794.23</v>
      </c>
    </row>
    <row r="555" customHeight="1" spans="1:3">
      <c r="A555" s="15" t="s">
        <v>804</v>
      </c>
      <c r="B555" s="22">
        <v>36.7</v>
      </c>
      <c r="C555" s="14">
        <f t="shared" ref="C555:C618" si="31">ROUND((B555/2)^2*PI(),2)</f>
        <v>1057.84</v>
      </c>
    </row>
    <row r="556" customHeight="1" spans="1:3">
      <c r="A556" s="15" t="s">
        <v>805</v>
      </c>
      <c r="B556" s="22">
        <v>41.2</v>
      </c>
      <c r="C556" s="14">
        <f t="shared" si="31"/>
        <v>1333.17</v>
      </c>
    </row>
    <row r="557" customHeight="1" spans="1:3">
      <c r="A557" s="15" t="s">
        <v>806</v>
      </c>
      <c r="B557" s="22">
        <v>45.4</v>
      </c>
      <c r="C557" s="14">
        <f t="shared" si="31"/>
        <v>1618.83</v>
      </c>
    </row>
    <row r="558" customHeight="1" spans="1:3">
      <c r="A558" s="15" t="s">
        <v>807</v>
      </c>
      <c r="B558" s="22">
        <v>49.8</v>
      </c>
      <c r="C558" s="14">
        <f t="shared" si="31"/>
        <v>1947.82</v>
      </c>
    </row>
    <row r="559" customHeight="1" spans="1:3">
      <c r="A559" s="15" t="s">
        <v>808</v>
      </c>
      <c r="B559" s="22">
        <v>55.5</v>
      </c>
      <c r="C559" s="14">
        <f t="shared" si="31"/>
        <v>2419.22</v>
      </c>
    </row>
    <row r="560" customHeight="1" spans="1:3">
      <c r="A560" s="15" t="s">
        <v>809</v>
      </c>
      <c r="B560" s="22">
        <v>62.4</v>
      </c>
      <c r="C560" s="14">
        <f t="shared" si="31"/>
        <v>3058.15</v>
      </c>
    </row>
    <row r="561" customHeight="1" spans="1:3">
      <c r="A561" s="15" t="s">
        <v>810</v>
      </c>
      <c r="B561" s="22">
        <v>69</v>
      </c>
      <c r="C561" s="14">
        <f t="shared" si="31"/>
        <v>3739.28</v>
      </c>
    </row>
    <row r="562" customHeight="1" spans="1:3">
      <c r="A562" s="15" t="s">
        <v>811</v>
      </c>
      <c r="B562" s="22">
        <v>76.5</v>
      </c>
      <c r="C562" s="14">
        <f t="shared" si="31"/>
        <v>4596.35</v>
      </c>
    </row>
    <row r="563" customHeight="1" spans="1:3">
      <c r="A563" s="15" t="s">
        <v>812</v>
      </c>
      <c r="B563" s="22">
        <v>11.3</v>
      </c>
      <c r="C563" s="14">
        <f t="shared" si="31"/>
        <v>100.29</v>
      </c>
    </row>
    <row r="564" customHeight="1" spans="1:3">
      <c r="A564" s="15" t="s">
        <v>813</v>
      </c>
      <c r="B564" s="22">
        <v>12.3</v>
      </c>
      <c r="C564" s="14">
        <f t="shared" si="31"/>
        <v>118.82</v>
      </c>
    </row>
    <row r="565" customHeight="1" spans="1:3">
      <c r="A565" s="15" t="s">
        <v>814</v>
      </c>
      <c r="B565" s="22">
        <v>13.6</v>
      </c>
      <c r="C565" s="14">
        <f t="shared" si="31"/>
        <v>145.27</v>
      </c>
    </row>
    <row r="566" customHeight="1" spans="1:3">
      <c r="A566" s="15" t="s">
        <v>815</v>
      </c>
      <c r="B566" s="22">
        <v>15</v>
      </c>
      <c r="C566" s="14">
        <f t="shared" si="31"/>
        <v>176.71</v>
      </c>
    </row>
    <row r="567" customHeight="1" spans="1:3">
      <c r="A567" s="15" t="s">
        <v>816</v>
      </c>
      <c r="B567" s="22">
        <v>18.1</v>
      </c>
      <c r="C567" s="14">
        <f t="shared" si="31"/>
        <v>257.3</v>
      </c>
    </row>
    <row r="568" customHeight="1" spans="1:3">
      <c r="A568" s="15" t="s">
        <v>817</v>
      </c>
      <c r="B568" s="22">
        <v>20.8</v>
      </c>
      <c r="C568" s="14">
        <f t="shared" si="31"/>
        <v>339.79</v>
      </c>
    </row>
    <row r="569" customHeight="1" spans="1:3">
      <c r="A569" s="15" t="s">
        <v>818</v>
      </c>
      <c r="B569" s="22">
        <v>25.5</v>
      </c>
      <c r="C569" s="14">
        <f t="shared" si="31"/>
        <v>510.71</v>
      </c>
    </row>
    <row r="570" customHeight="1" spans="1:3">
      <c r="A570" s="15" t="s">
        <v>819</v>
      </c>
      <c r="B570" s="22">
        <v>28</v>
      </c>
      <c r="C570" s="14">
        <f t="shared" si="31"/>
        <v>615.75</v>
      </c>
    </row>
    <row r="571" customHeight="1" spans="1:3">
      <c r="A571" s="15" t="s">
        <v>820</v>
      </c>
      <c r="B571" s="22">
        <v>35</v>
      </c>
      <c r="C571" s="14">
        <f t="shared" si="31"/>
        <v>962.11</v>
      </c>
    </row>
    <row r="572" customHeight="1" spans="1:3">
      <c r="A572" s="15" t="s">
        <v>821</v>
      </c>
      <c r="B572" s="22">
        <v>40.3</v>
      </c>
      <c r="C572" s="14">
        <f t="shared" si="31"/>
        <v>1275.56</v>
      </c>
    </row>
    <row r="573" customHeight="1" spans="1:3">
      <c r="A573" s="15" t="s">
        <v>822</v>
      </c>
      <c r="B573" s="22">
        <v>45.5</v>
      </c>
      <c r="C573" s="14">
        <f t="shared" si="31"/>
        <v>1625.97</v>
      </c>
    </row>
    <row r="574" customHeight="1" spans="1:3">
      <c r="A574" s="15" t="s">
        <v>823</v>
      </c>
      <c r="B574" s="22">
        <v>50</v>
      </c>
      <c r="C574" s="14">
        <f t="shared" si="31"/>
        <v>1963.5</v>
      </c>
    </row>
    <row r="575" customHeight="1" spans="1:3">
      <c r="A575" s="15" t="s">
        <v>824</v>
      </c>
      <c r="B575" s="22">
        <v>55</v>
      </c>
      <c r="C575" s="14">
        <f t="shared" si="31"/>
        <v>2375.83</v>
      </c>
    </row>
    <row r="576" customHeight="1" spans="1:3">
      <c r="A576" s="15" t="s">
        <v>825</v>
      </c>
      <c r="B576" s="22">
        <v>61.3</v>
      </c>
      <c r="C576" s="14">
        <f t="shared" si="31"/>
        <v>2951.28</v>
      </c>
    </row>
    <row r="577" customHeight="1" spans="1:3">
      <c r="A577" s="15" t="s">
        <v>826</v>
      </c>
      <c r="B577" s="22">
        <v>69</v>
      </c>
      <c r="C577" s="14">
        <f t="shared" si="31"/>
        <v>3739.28</v>
      </c>
    </row>
    <row r="578" customHeight="1" spans="1:3">
      <c r="A578" s="15" t="s">
        <v>827</v>
      </c>
      <c r="B578" s="22">
        <v>76.3</v>
      </c>
      <c r="C578" s="14">
        <f t="shared" si="31"/>
        <v>4572.34</v>
      </c>
    </row>
    <row r="579" customHeight="1" spans="1:3">
      <c r="A579" s="15" t="s">
        <v>828</v>
      </c>
      <c r="B579" s="22">
        <v>84.8</v>
      </c>
      <c r="C579" s="14">
        <f t="shared" si="31"/>
        <v>5647.83</v>
      </c>
    </row>
    <row r="580" customHeight="1" spans="1:3">
      <c r="A580" s="15" t="s">
        <v>829</v>
      </c>
      <c r="B580" s="22">
        <v>11.2</v>
      </c>
      <c r="C580" s="14">
        <f t="shared" si="31"/>
        <v>98.52</v>
      </c>
    </row>
    <row r="581" customHeight="1" spans="1:3">
      <c r="A581" s="15" t="s">
        <v>830</v>
      </c>
      <c r="B581" s="22">
        <v>12.3</v>
      </c>
      <c r="C581" s="14">
        <f t="shared" si="31"/>
        <v>118.82</v>
      </c>
    </row>
    <row r="582" customHeight="1" spans="1:3">
      <c r="A582" s="15" t="s">
        <v>831</v>
      </c>
      <c r="B582" s="22">
        <v>13.5</v>
      </c>
      <c r="C582" s="14">
        <f t="shared" si="31"/>
        <v>143.14</v>
      </c>
    </row>
    <row r="583" customHeight="1" spans="1:3">
      <c r="A583" s="15" t="s">
        <v>832</v>
      </c>
      <c r="B583" s="22">
        <v>16</v>
      </c>
      <c r="C583" s="14">
        <f t="shared" si="31"/>
        <v>201.06</v>
      </c>
    </row>
    <row r="584" customHeight="1" spans="1:3">
      <c r="A584" s="15" t="s">
        <v>833</v>
      </c>
      <c r="B584" s="22">
        <v>18.5</v>
      </c>
      <c r="C584" s="14">
        <f t="shared" si="31"/>
        <v>268.8</v>
      </c>
    </row>
    <row r="585" customHeight="1" spans="1:3">
      <c r="A585" s="15" t="s">
        <v>834</v>
      </c>
      <c r="B585" s="22">
        <v>22.3</v>
      </c>
      <c r="C585" s="14">
        <f t="shared" si="31"/>
        <v>390.57</v>
      </c>
    </row>
    <row r="586" customHeight="1" spans="1:3">
      <c r="A586" s="15" t="s">
        <v>835</v>
      </c>
      <c r="B586" s="22">
        <v>24</v>
      </c>
      <c r="C586" s="14">
        <f t="shared" si="31"/>
        <v>452.39</v>
      </c>
    </row>
    <row r="587" customHeight="1" spans="1:3">
      <c r="A587" s="15" t="s">
        <v>836</v>
      </c>
      <c r="B587" s="22">
        <v>30.2</v>
      </c>
      <c r="C587" s="14">
        <f t="shared" si="31"/>
        <v>716.31</v>
      </c>
    </row>
    <row r="588" customHeight="1" spans="1:3">
      <c r="A588" s="15" t="s">
        <v>837</v>
      </c>
      <c r="B588" s="22">
        <v>34.5</v>
      </c>
      <c r="C588" s="14">
        <f t="shared" si="31"/>
        <v>934.82</v>
      </c>
    </row>
    <row r="589" customHeight="1" spans="1:3">
      <c r="A589" s="15" t="s">
        <v>838</v>
      </c>
      <c r="B589" s="22">
        <v>39</v>
      </c>
      <c r="C589" s="14">
        <f t="shared" si="31"/>
        <v>1194.59</v>
      </c>
    </row>
    <row r="590" customHeight="1" spans="1:3">
      <c r="A590" s="15" t="s">
        <v>839</v>
      </c>
      <c r="B590" s="22">
        <v>43.2</v>
      </c>
      <c r="C590" s="14">
        <f t="shared" si="31"/>
        <v>1465.74</v>
      </c>
    </row>
    <row r="591" customHeight="1" spans="1:3">
      <c r="A591" s="15" t="s">
        <v>840</v>
      </c>
      <c r="B591" s="22">
        <v>44.3</v>
      </c>
      <c r="C591" s="14">
        <f t="shared" si="31"/>
        <v>1541.34</v>
      </c>
    </row>
    <row r="592" customHeight="1" spans="1:3">
      <c r="A592" s="15" t="s">
        <v>841</v>
      </c>
      <c r="B592" s="22">
        <v>46.5</v>
      </c>
      <c r="C592" s="14">
        <f t="shared" si="31"/>
        <v>1698.23</v>
      </c>
    </row>
    <row r="593" customHeight="1" spans="1:3">
      <c r="A593" s="15" t="s">
        <v>842</v>
      </c>
      <c r="B593" s="22">
        <v>47.8</v>
      </c>
      <c r="C593" s="14">
        <f t="shared" si="31"/>
        <v>1794.51</v>
      </c>
    </row>
    <row r="594" customHeight="1" spans="1:3">
      <c r="A594" s="15" t="s">
        <v>843</v>
      </c>
      <c r="B594" s="22">
        <v>52</v>
      </c>
      <c r="C594" s="14">
        <f t="shared" si="31"/>
        <v>2123.72</v>
      </c>
    </row>
    <row r="595" customHeight="1" spans="1:3">
      <c r="A595" s="15" t="s">
        <v>844</v>
      </c>
      <c r="B595" s="22">
        <v>53</v>
      </c>
      <c r="C595" s="14">
        <f t="shared" si="31"/>
        <v>2206.18</v>
      </c>
    </row>
    <row r="596" customHeight="1" spans="1:3">
      <c r="A596" s="15" t="s">
        <v>845</v>
      </c>
      <c r="B596" s="22">
        <v>58.2</v>
      </c>
      <c r="C596" s="14">
        <f t="shared" si="31"/>
        <v>2660.33</v>
      </c>
    </row>
    <row r="597" customHeight="1" spans="1:3">
      <c r="A597" s="15" t="s">
        <v>846</v>
      </c>
      <c r="B597" s="22">
        <v>64.3</v>
      </c>
      <c r="C597" s="14">
        <f t="shared" si="31"/>
        <v>3247.22</v>
      </c>
    </row>
    <row r="598" customHeight="1" spans="1:3">
      <c r="A598" s="15" t="s">
        <v>847</v>
      </c>
      <c r="B598" s="22">
        <v>71.2</v>
      </c>
      <c r="C598" s="14">
        <f t="shared" si="31"/>
        <v>3981.53</v>
      </c>
    </row>
    <row r="599" customHeight="1" spans="1:3">
      <c r="A599" s="15" t="s">
        <v>848</v>
      </c>
      <c r="B599" s="22">
        <v>12</v>
      </c>
      <c r="C599" s="14">
        <f t="shared" si="31"/>
        <v>113.1</v>
      </c>
    </row>
    <row r="600" customHeight="1" spans="1:3">
      <c r="A600" s="15" t="s">
        <v>849</v>
      </c>
      <c r="B600" s="22">
        <v>13.1</v>
      </c>
      <c r="C600" s="14">
        <f t="shared" si="31"/>
        <v>134.78</v>
      </c>
    </row>
    <row r="601" customHeight="1" spans="1:3">
      <c r="A601" s="15" t="s">
        <v>850</v>
      </c>
      <c r="B601" s="22">
        <v>14.4</v>
      </c>
      <c r="C601" s="14">
        <f t="shared" si="31"/>
        <v>162.86</v>
      </c>
    </row>
    <row r="602" customHeight="1" spans="1:3">
      <c r="A602" s="15" t="s">
        <v>851</v>
      </c>
      <c r="B602" s="22">
        <v>16.9</v>
      </c>
      <c r="C602" s="14">
        <f t="shared" si="31"/>
        <v>224.32</v>
      </c>
    </row>
    <row r="603" customHeight="1" spans="1:3">
      <c r="A603" s="15" t="s">
        <v>852</v>
      </c>
      <c r="B603" s="22">
        <v>19.7</v>
      </c>
      <c r="C603" s="14">
        <f t="shared" si="31"/>
        <v>304.81</v>
      </c>
    </row>
    <row r="604" customHeight="1" spans="1:3">
      <c r="A604" s="15" t="s">
        <v>853</v>
      </c>
      <c r="B604" s="22">
        <v>23.7</v>
      </c>
      <c r="C604" s="14">
        <f t="shared" si="31"/>
        <v>441.15</v>
      </c>
    </row>
    <row r="605" customHeight="1" spans="1:3">
      <c r="A605" s="15" t="s">
        <v>854</v>
      </c>
      <c r="B605" s="22">
        <v>25.2</v>
      </c>
      <c r="C605" s="14">
        <f t="shared" si="31"/>
        <v>498.76</v>
      </c>
    </row>
    <row r="606" customHeight="1" spans="1:3">
      <c r="A606" s="15" t="s">
        <v>855</v>
      </c>
      <c r="B606" s="22">
        <v>32.2</v>
      </c>
      <c r="C606" s="14">
        <f t="shared" si="31"/>
        <v>814.33</v>
      </c>
    </row>
    <row r="607" customHeight="1" spans="1:3">
      <c r="A607" s="15" t="s">
        <v>856</v>
      </c>
      <c r="B607" s="22">
        <v>36.6</v>
      </c>
      <c r="C607" s="14">
        <f t="shared" si="31"/>
        <v>1052.09</v>
      </c>
    </row>
    <row r="608" customHeight="1" spans="1:3">
      <c r="A608" s="15" t="s">
        <v>857</v>
      </c>
      <c r="B608" s="22">
        <v>41.3</v>
      </c>
      <c r="C608" s="14">
        <f t="shared" si="31"/>
        <v>1339.65</v>
      </c>
    </row>
    <row r="609" customHeight="1" spans="1:3">
      <c r="A609" s="15" t="s">
        <v>858</v>
      </c>
      <c r="B609" s="22">
        <v>46.2</v>
      </c>
      <c r="C609" s="14">
        <f t="shared" si="31"/>
        <v>1676.39</v>
      </c>
    </row>
    <row r="610" customHeight="1" spans="1:3">
      <c r="A610" s="15" t="s">
        <v>859</v>
      </c>
      <c r="B610" s="22">
        <v>49.1</v>
      </c>
      <c r="C610" s="14">
        <f t="shared" si="31"/>
        <v>1893.45</v>
      </c>
    </row>
    <row r="611" customHeight="1" spans="1:3">
      <c r="A611" s="15" t="s">
        <v>860</v>
      </c>
      <c r="B611" s="22">
        <v>51.2</v>
      </c>
      <c r="C611" s="14">
        <f t="shared" si="31"/>
        <v>2058.87</v>
      </c>
    </row>
    <row r="612" customHeight="1" spans="1:3">
      <c r="A612" s="15" t="s">
        <v>861</v>
      </c>
      <c r="B612" s="22">
        <v>55</v>
      </c>
      <c r="C612" s="14">
        <f t="shared" si="31"/>
        <v>2375.83</v>
      </c>
    </row>
    <row r="613" customHeight="1" spans="1:3">
      <c r="A613" s="15" t="s">
        <v>862</v>
      </c>
      <c r="B613" s="22">
        <v>61.5</v>
      </c>
      <c r="C613" s="14">
        <f t="shared" si="31"/>
        <v>2970.57</v>
      </c>
    </row>
    <row r="614" customHeight="1" spans="1:3">
      <c r="A614" s="15" t="s">
        <v>863</v>
      </c>
      <c r="B614" s="22">
        <v>67.8</v>
      </c>
      <c r="C614" s="14">
        <f t="shared" si="31"/>
        <v>3610.35</v>
      </c>
    </row>
    <row r="615" customHeight="1" spans="1:3">
      <c r="A615" s="15" t="s">
        <v>864</v>
      </c>
      <c r="B615" s="22">
        <v>75.4</v>
      </c>
      <c r="C615" s="14">
        <f t="shared" si="31"/>
        <v>4465.11</v>
      </c>
    </row>
    <row r="616" customHeight="1" spans="1:3">
      <c r="A616" s="15" t="s">
        <v>865</v>
      </c>
      <c r="B616" s="22">
        <v>12.1</v>
      </c>
      <c r="C616" s="14">
        <f t="shared" si="31"/>
        <v>114.99</v>
      </c>
    </row>
    <row r="617" customHeight="1" spans="1:3">
      <c r="A617" s="15" t="s">
        <v>866</v>
      </c>
      <c r="B617" s="22">
        <v>13.4</v>
      </c>
      <c r="C617" s="14">
        <f t="shared" si="31"/>
        <v>141.03</v>
      </c>
    </row>
    <row r="618" customHeight="1" spans="1:3">
      <c r="A618" s="15" t="s">
        <v>867</v>
      </c>
      <c r="B618" s="22">
        <v>14.7</v>
      </c>
      <c r="C618" s="14">
        <f t="shared" si="31"/>
        <v>169.72</v>
      </c>
    </row>
    <row r="619" customHeight="1" spans="1:3">
      <c r="A619" s="15" t="s">
        <v>868</v>
      </c>
      <c r="B619" s="22">
        <v>17.5</v>
      </c>
      <c r="C619" s="14">
        <f t="shared" ref="C619:C633" si="32">ROUND((B619/2)^2*PI(),2)</f>
        <v>240.53</v>
      </c>
    </row>
    <row r="620" customHeight="1" spans="1:3">
      <c r="A620" s="15" t="s">
        <v>869</v>
      </c>
      <c r="B620" s="22">
        <v>20.3</v>
      </c>
      <c r="C620" s="14">
        <f t="shared" si="32"/>
        <v>323.65</v>
      </c>
    </row>
    <row r="621" customHeight="1" spans="1:3">
      <c r="A621" s="15" t="s">
        <v>870</v>
      </c>
      <c r="B621" s="22">
        <v>24.6</v>
      </c>
      <c r="C621" s="14">
        <f t="shared" si="32"/>
        <v>475.29</v>
      </c>
    </row>
    <row r="622" customHeight="1" spans="1:3">
      <c r="A622" s="15" t="s">
        <v>871</v>
      </c>
      <c r="B622" s="22">
        <v>26.6</v>
      </c>
      <c r="C622" s="14">
        <f t="shared" si="32"/>
        <v>555.72</v>
      </c>
    </row>
    <row r="623" customHeight="1" spans="1:3">
      <c r="A623" s="15" t="s">
        <v>872</v>
      </c>
      <c r="B623" s="22">
        <v>33.4</v>
      </c>
      <c r="C623" s="14">
        <f t="shared" si="32"/>
        <v>876.16</v>
      </c>
    </row>
    <row r="624" customHeight="1" spans="1:3">
      <c r="A624" s="15" t="s">
        <v>873</v>
      </c>
      <c r="B624" s="22">
        <v>38.6</v>
      </c>
      <c r="C624" s="14">
        <f t="shared" si="32"/>
        <v>1170.21</v>
      </c>
    </row>
    <row r="625" customHeight="1" spans="1:3">
      <c r="A625" s="15" t="s">
        <v>874</v>
      </c>
      <c r="B625" s="22">
        <v>43.3</v>
      </c>
      <c r="C625" s="14">
        <f t="shared" si="32"/>
        <v>1472.54</v>
      </c>
    </row>
    <row r="626" customHeight="1" spans="1:3">
      <c r="A626" s="15" t="s">
        <v>875</v>
      </c>
      <c r="B626" s="22">
        <v>48.2</v>
      </c>
      <c r="C626" s="14">
        <f t="shared" si="32"/>
        <v>1824.67</v>
      </c>
    </row>
    <row r="627" customHeight="1" spans="1:3">
      <c r="A627" s="15" t="s">
        <v>876</v>
      </c>
      <c r="B627" s="22">
        <v>49.1</v>
      </c>
      <c r="C627" s="14">
        <f t="shared" si="32"/>
        <v>1893.45</v>
      </c>
    </row>
    <row r="628" customHeight="1" spans="1:3">
      <c r="A628" s="15" t="s">
        <v>877</v>
      </c>
      <c r="B628" s="22">
        <v>52.1</v>
      </c>
      <c r="C628" s="14">
        <f t="shared" si="32"/>
        <v>2131.89</v>
      </c>
    </row>
    <row r="629" customHeight="1" spans="1:3">
      <c r="A629" s="15" t="s">
        <v>878</v>
      </c>
      <c r="B629" s="22">
        <v>53</v>
      </c>
      <c r="C629" s="14">
        <f t="shared" si="32"/>
        <v>2206.18</v>
      </c>
    </row>
    <row r="630" customHeight="1" spans="1:3">
      <c r="A630" s="15" t="s">
        <v>879</v>
      </c>
      <c r="B630" s="22">
        <v>58.2</v>
      </c>
      <c r="C630" s="14">
        <f t="shared" si="32"/>
        <v>2660.33</v>
      </c>
    </row>
    <row r="631" customHeight="1" spans="1:3">
      <c r="A631" s="15" t="s">
        <v>880</v>
      </c>
      <c r="B631" s="22">
        <v>65.2</v>
      </c>
      <c r="C631" s="14">
        <f t="shared" si="32"/>
        <v>3338.76</v>
      </c>
    </row>
    <row r="632" customHeight="1" spans="1:3">
      <c r="A632" s="15" t="s">
        <v>881</v>
      </c>
      <c r="B632" s="22">
        <v>72.1</v>
      </c>
      <c r="C632" s="14">
        <f t="shared" si="32"/>
        <v>4082.82</v>
      </c>
    </row>
    <row r="633" customHeight="1" spans="1:3">
      <c r="A633" s="15" t="s">
        <v>882</v>
      </c>
      <c r="B633" s="22">
        <v>80</v>
      </c>
      <c r="C633" s="14">
        <f t="shared" si="32"/>
        <v>5026.55</v>
      </c>
    </row>
    <row r="634" ht="48" customHeight="1" spans="1:3">
      <c r="A634" s="9" t="s">
        <v>883</v>
      </c>
      <c r="B634" s="18"/>
      <c r="C634" s="9"/>
    </row>
    <row r="635" customHeight="1" spans="1:3">
      <c r="A635" s="10" t="s">
        <v>32</v>
      </c>
      <c r="B635" s="11" t="s">
        <v>33</v>
      </c>
      <c r="C635" s="10" t="s">
        <v>34</v>
      </c>
    </row>
    <row r="636" customHeight="1" spans="1:3">
      <c r="A636" s="15" t="s">
        <v>884</v>
      </c>
      <c r="B636" s="22">
        <v>8</v>
      </c>
      <c r="C636" s="14">
        <f t="shared" ref="C636:C699" si="33">ROUND((B636/2)^2*PI(),2)</f>
        <v>50.27</v>
      </c>
    </row>
    <row r="637" customHeight="1" spans="1:3">
      <c r="A637" s="15" t="s">
        <v>885</v>
      </c>
      <c r="B637" s="22">
        <v>8.4</v>
      </c>
      <c r="C637" s="14">
        <f t="shared" si="33"/>
        <v>55.42</v>
      </c>
    </row>
    <row r="638" customHeight="1" spans="1:3">
      <c r="A638" s="15" t="s">
        <v>886</v>
      </c>
      <c r="B638" s="22">
        <v>8.8</v>
      </c>
      <c r="C638" s="14">
        <f t="shared" si="33"/>
        <v>60.82</v>
      </c>
    </row>
    <row r="639" customHeight="1" spans="1:3">
      <c r="A639" s="15" t="s">
        <v>887</v>
      </c>
      <c r="B639" s="22">
        <v>9.3</v>
      </c>
      <c r="C639" s="14">
        <f t="shared" si="33"/>
        <v>67.93</v>
      </c>
    </row>
    <row r="640" customHeight="1" spans="1:3">
      <c r="A640" s="15" t="s">
        <v>888</v>
      </c>
      <c r="B640" s="22">
        <v>10.5</v>
      </c>
      <c r="C640" s="14">
        <f t="shared" si="33"/>
        <v>86.59</v>
      </c>
    </row>
    <row r="641" customHeight="1" spans="1:3">
      <c r="A641" s="15" t="s">
        <v>889</v>
      </c>
      <c r="B641" s="22">
        <v>11.5</v>
      </c>
      <c r="C641" s="14">
        <f t="shared" si="33"/>
        <v>103.87</v>
      </c>
    </row>
    <row r="642" customHeight="1" spans="1:3">
      <c r="A642" s="15" t="s">
        <v>890</v>
      </c>
      <c r="B642" s="22">
        <v>13.2</v>
      </c>
      <c r="C642" s="14">
        <f t="shared" si="33"/>
        <v>136.85</v>
      </c>
    </row>
    <row r="643" customHeight="1" spans="1:3">
      <c r="A643" s="15" t="s">
        <v>891</v>
      </c>
      <c r="B643" s="22">
        <v>14.1</v>
      </c>
      <c r="C643" s="14">
        <f t="shared" si="33"/>
        <v>156.15</v>
      </c>
    </row>
    <row r="644" customHeight="1" spans="1:3">
      <c r="A644" s="15" t="s">
        <v>892</v>
      </c>
      <c r="B644" s="22">
        <v>15.5</v>
      </c>
      <c r="C644" s="14">
        <f t="shared" si="33"/>
        <v>188.69</v>
      </c>
    </row>
    <row r="645" customHeight="1" spans="1:3">
      <c r="A645" s="15" t="s">
        <v>893</v>
      </c>
      <c r="B645" s="22">
        <v>17.4</v>
      </c>
      <c r="C645" s="14">
        <f t="shared" si="33"/>
        <v>237.79</v>
      </c>
    </row>
    <row r="646" customHeight="1" spans="1:3">
      <c r="A646" s="15" t="s">
        <v>894</v>
      </c>
      <c r="B646" s="22">
        <v>19.4</v>
      </c>
      <c r="C646" s="14">
        <f t="shared" si="33"/>
        <v>295.59</v>
      </c>
    </row>
    <row r="647" customHeight="1" spans="1:3">
      <c r="A647" s="15" t="s">
        <v>895</v>
      </c>
      <c r="B647" s="22">
        <v>21</v>
      </c>
      <c r="C647" s="14">
        <f t="shared" si="33"/>
        <v>346.36</v>
      </c>
    </row>
    <row r="648" customHeight="1" spans="1:3">
      <c r="A648" s="15" t="s">
        <v>896</v>
      </c>
      <c r="B648" s="22">
        <v>22.9</v>
      </c>
      <c r="C648" s="14">
        <f t="shared" si="33"/>
        <v>411.87</v>
      </c>
    </row>
    <row r="649" customHeight="1" spans="1:3">
      <c r="A649" s="15" t="s">
        <v>897</v>
      </c>
      <c r="B649" s="22">
        <v>25.3</v>
      </c>
      <c r="C649" s="14">
        <f t="shared" si="33"/>
        <v>502.73</v>
      </c>
    </row>
    <row r="650" customHeight="1" spans="1:3">
      <c r="A650" s="15" t="s">
        <v>898</v>
      </c>
      <c r="B650" s="22">
        <v>28.2</v>
      </c>
      <c r="C650" s="14">
        <f t="shared" si="33"/>
        <v>624.58</v>
      </c>
    </row>
    <row r="651" customHeight="1" spans="1:3">
      <c r="A651" s="15" t="s">
        <v>899</v>
      </c>
      <c r="B651" s="22">
        <v>30.7</v>
      </c>
      <c r="C651" s="14">
        <f t="shared" si="33"/>
        <v>740.23</v>
      </c>
    </row>
    <row r="652" customHeight="1" spans="1:3">
      <c r="A652" s="15" t="s">
        <v>900</v>
      </c>
      <c r="B652" s="22">
        <v>34.4</v>
      </c>
      <c r="C652" s="14">
        <f t="shared" si="33"/>
        <v>929.41</v>
      </c>
    </row>
    <row r="653" customHeight="1" spans="1:3">
      <c r="A653" s="15" t="s">
        <v>901</v>
      </c>
      <c r="B653" s="22">
        <v>38</v>
      </c>
      <c r="C653" s="14">
        <f t="shared" si="33"/>
        <v>1134.11</v>
      </c>
    </row>
    <row r="654" customHeight="1" spans="1:3">
      <c r="A654" s="15" t="s">
        <v>902</v>
      </c>
      <c r="B654" s="22">
        <v>11.8</v>
      </c>
      <c r="C654" s="14">
        <f t="shared" si="33"/>
        <v>109.36</v>
      </c>
    </row>
    <row r="655" customHeight="1" spans="1:3">
      <c r="A655" s="15" t="s">
        <v>903</v>
      </c>
      <c r="B655" s="22">
        <v>12.6</v>
      </c>
      <c r="C655" s="14">
        <f t="shared" si="33"/>
        <v>124.69</v>
      </c>
    </row>
    <row r="656" customHeight="1" spans="1:3">
      <c r="A656" s="15" t="s">
        <v>904</v>
      </c>
      <c r="B656" s="22">
        <v>13.5</v>
      </c>
      <c r="C656" s="14">
        <f t="shared" si="33"/>
        <v>143.14</v>
      </c>
    </row>
    <row r="657" customHeight="1" spans="1:3">
      <c r="A657" s="15" t="s">
        <v>905</v>
      </c>
      <c r="B657" s="22">
        <v>14.5</v>
      </c>
      <c r="C657" s="14">
        <f t="shared" si="33"/>
        <v>165.13</v>
      </c>
    </row>
    <row r="658" customHeight="1" spans="1:3">
      <c r="A658" s="15" t="s">
        <v>906</v>
      </c>
      <c r="B658" s="22">
        <v>17.2</v>
      </c>
      <c r="C658" s="14">
        <f t="shared" si="33"/>
        <v>232.35</v>
      </c>
    </row>
    <row r="659" customHeight="1" spans="1:3">
      <c r="A659" s="15" t="s">
        <v>907</v>
      </c>
      <c r="B659" s="22">
        <v>19.2</v>
      </c>
      <c r="C659" s="14">
        <f t="shared" si="33"/>
        <v>289.53</v>
      </c>
    </row>
    <row r="660" customHeight="1" spans="1:3">
      <c r="A660" s="15" t="s">
        <v>908</v>
      </c>
      <c r="B660" s="22">
        <v>23.1</v>
      </c>
      <c r="C660" s="14">
        <f t="shared" si="33"/>
        <v>419.1</v>
      </c>
    </row>
    <row r="661" customHeight="1" spans="1:3">
      <c r="A661" s="15" t="s">
        <v>909</v>
      </c>
      <c r="B661" s="22">
        <v>25</v>
      </c>
      <c r="C661" s="14">
        <f t="shared" si="33"/>
        <v>490.87</v>
      </c>
    </row>
    <row r="662" customHeight="1" spans="1:3">
      <c r="A662" s="15" t="s">
        <v>910</v>
      </c>
      <c r="B662" s="22">
        <v>24.6</v>
      </c>
      <c r="C662" s="14">
        <f t="shared" si="33"/>
        <v>475.29</v>
      </c>
    </row>
    <row r="663" customHeight="1" spans="1:3">
      <c r="A663" s="15" t="s">
        <v>911</v>
      </c>
      <c r="B663" s="22">
        <v>27.3</v>
      </c>
      <c r="C663" s="14">
        <f t="shared" si="33"/>
        <v>585.35</v>
      </c>
    </row>
    <row r="664" customHeight="1" spans="1:3">
      <c r="A664" s="15" t="s">
        <v>912</v>
      </c>
      <c r="B664" s="22">
        <v>30.3</v>
      </c>
      <c r="C664" s="14">
        <f t="shared" si="33"/>
        <v>721.07</v>
      </c>
    </row>
    <row r="665" customHeight="1" spans="1:3">
      <c r="A665" s="15" t="s">
        <v>913</v>
      </c>
      <c r="B665" s="22">
        <v>33</v>
      </c>
      <c r="C665" s="14">
        <f t="shared" si="33"/>
        <v>855.3</v>
      </c>
    </row>
    <row r="666" customHeight="1" spans="1:3">
      <c r="A666" s="15" t="s">
        <v>914</v>
      </c>
      <c r="B666" s="22">
        <v>36.1</v>
      </c>
      <c r="C666" s="14">
        <f t="shared" si="33"/>
        <v>1023.54</v>
      </c>
    </row>
    <row r="667" customHeight="1" spans="1:3">
      <c r="A667" s="15" t="s">
        <v>915</v>
      </c>
      <c r="B667" s="22">
        <v>39.8</v>
      </c>
      <c r="C667" s="14">
        <f t="shared" si="33"/>
        <v>1244.1</v>
      </c>
    </row>
    <row r="668" customHeight="1" spans="1:3">
      <c r="A668" s="15" t="s">
        <v>916</v>
      </c>
      <c r="B668" s="22">
        <v>43.7</v>
      </c>
      <c r="C668" s="14">
        <f t="shared" si="33"/>
        <v>1499.87</v>
      </c>
    </row>
    <row r="669" customHeight="1" spans="1:3">
      <c r="A669" s="15" t="s">
        <v>917</v>
      </c>
      <c r="B669" s="22">
        <v>47.6</v>
      </c>
      <c r="C669" s="14">
        <f t="shared" si="33"/>
        <v>1779.52</v>
      </c>
    </row>
    <row r="670" customHeight="1" spans="1:3">
      <c r="A670" s="15" t="s">
        <v>918</v>
      </c>
      <c r="B670" s="22">
        <v>53.2</v>
      </c>
      <c r="C670" s="14">
        <f t="shared" si="33"/>
        <v>2222.87</v>
      </c>
    </row>
    <row r="671" customHeight="1" spans="1:3">
      <c r="A671" s="15" t="s">
        <v>919</v>
      </c>
      <c r="B671" s="22">
        <v>12.2</v>
      </c>
      <c r="C671" s="14">
        <f t="shared" si="33"/>
        <v>116.9</v>
      </c>
    </row>
    <row r="672" customHeight="1" spans="1:3">
      <c r="A672" s="15" t="s">
        <v>920</v>
      </c>
      <c r="B672" s="22">
        <v>13.1</v>
      </c>
      <c r="C672" s="14">
        <f t="shared" si="33"/>
        <v>134.78</v>
      </c>
    </row>
    <row r="673" customHeight="1" spans="1:3">
      <c r="A673" s="15" t="s">
        <v>921</v>
      </c>
      <c r="B673" s="22">
        <v>14.1</v>
      </c>
      <c r="C673" s="14">
        <f t="shared" si="33"/>
        <v>156.15</v>
      </c>
    </row>
    <row r="674" customHeight="1" spans="1:3">
      <c r="A674" s="15" t="s">
        <v>922</v>
      </c>
      <c r="B674" s="22">
        <v>15.2</v>
      </c>
      <c r="C674" s="14">
        <f t="shared" si="33"/>
        <v>181.46</v>
      </c>
    </row>
    <row r="675" customHeight="1" spans="1:3">
      <c r="A675" s="15" t="s">
        <v>923</v>
      </c>
      <c r="B675" s="22">
        <v>18.1</v>
      </c>
      <c r="C675" s="14">
        <f t="shared" si="33"/>
        <v>257.3</v>
      </c>
    </row>
    <row r="676" customHeight="1" spans="1:3">
      <c r="A676" s="15" t="s">
        <v>924</v>
      </c>
      <c r="B676" s="22">
        <v>20.2</v>
      </c>
      <c r="C676" s="14">
        <f t="shared" si="33"/>
        <v>320.47</v>
      </c>
    </row>
    <row r="677" customHeight="1" spans="1:3">
      <c r="A677" s="15" t="s">
        <v>925</v>
      </c>
      <c r="B677" s="22">
        <v>24.4</v>
      </c>
      <c r="C677" s="14">
        <f t="shared" si="33"/>
        <v>467.59</v>
      </c>
    </row>
    <row r="678" customHeight="1" spans="1:3">
      <c r="A678" s="15" t="s">
        <v>926</v>
      </c>
      <c r="B678" s="22">
        <v>26.4</v>
      </c>
      <c r="C678" s="14">
        <f t="shared" si="33"/>
        <v>547.39</v>
      </c>
    </row>
    <row r="679" customHeight="1" spans="1:3">
      <c r="A679" s="15" t="s">
        <v>927</v>
      </c>
      <c r="B679" s="22">
        <v>31.3</v>
      </c>
      <c r="C679" s="14">
        <f t="shared" si="33"/>
        <v>769.45</v>
      </c>
    </row>
    <row r="680" customHeight="1" spans="1:3">
      <c r="A680" s="15" t="s">
        <v>928</v>
      </c>
      <c r="B680" s="22">
        <v>36.2</v>
      </c>
      <c r="C680" s="14">
        <f t="shared" si="33"/>
        <v>1029.22</v>
      </c>
    </row>
    <row r="681" customHeight="1" spans="1:3">
      <c r="A681" s="15" t="s">
        <v>929</v>
      </c>
      <c r="B681" s="22">
        <v>40.1</v>
      </c>
      <c r="C681" s="14">
        <f t="shared" si="33"/>
        <v>1262.93</v>
      </c>
    </row>
    <row r="682" customHeight="1" spans="1:3">
      <c r="A682" s="15" t="s">
        <v>930</v>
      </c>
      <c r="B682" s="22">
        <v>43.8</v>
      </c>
      <c r="C682" s="14">
        <f t="shared" si="33"/>
        <v>1506.74</v>
      </c>
    </row>
    <row r="683" customHeight="1" spans="1:3">
      <c r="A683" s="15" t="s">
        <v>931</v>
      </c>
      <c r="B683" s="22">
        <v>48.3</v>
      </c>
      <c r="C683" s="14">
        <f t="shared" si="33"/>
        <v>1832.25</v>
      </c>
    </row>
    <row r="684" customHeight="1" spans="1:3">
      <c r="A684" s="15" t="s">
        <v>932</v>
      </c>
      <c r="B684" s="22">
        <v>50</v>
      </c>
      <c r="C684" s="14">
        <f t="shared" si="33"/>
        <v>1963.5</v>
      </c>
    </row>
    <row r="685" customHeight="1" spans="1:3">
      <c r="A685" s="15" t="s">
        <v>933</v>
      </c>
      <c r="B685" s="22">
        <v>56.2</v>
      </c>
      <c r="C685" s="14">
        <f t="shared" si="33"/>
        <v>2480.63</v>
      </c>
    </row>
    <row r="686" customHeight="1" spans="1:3">
      <c r="A686" s="15" t="s">
        <v>934</v>
      </c>
      <c r="B686" s="22">
        <v>62.2</v>
      </c>
      <c r="C686" s="14">
        <f t="shared" si="33"/>
        <v>3038.58</v>
      </c>
    </row>
    <row r="687" customHeight="1" spans="1:3">
      <c r="A687" s="15" t="s">
        <v>935</v>
      </c>
      <c r="B687" s="22">
        <v>72.5</v>
      </c>
      <c r="C687" s="14">
        <f t="shared" si="33"/>
        <v>4128.25</v>
      </c>
    </row>
    <row r="688" customHeight="1" spans="1:3">
      <c r="A688" s="15" t="s">
        <v>936</v>
      </c>
      <c r="B688" s="22">
        <v>13</v>
      </c>
      <c r="C688" s="14">
        <f t="shared" si="33"/>
        <v>132.73</v>
      </c>
    </row>
    <row r="689" customHeight="1" spans="1:3">
      <c r="A689" s="15" t="s">
        <v>937</v>
      </c>
      <c r="B689" s="22">
        <v>13.9</v>
      </c>
      <c r="C689" s="14">
        <f t="shared" si="33"/>
        <v>151.75</v>
      </c>
    </row>
    <row r="690" customHeight="1" spans="1:3">
      <c r="A690" s="15" t="s">
        <v>938</v>
      </c>
      <c r="B690" s="22">
        <v>15</v>
      </c>
      <c r="C690" s="14">
        <f t="shared" si="33"/>
        <v>176.71</v>
      </c>
    </row>
    <row r="691" customHeight="1" spans="1:3">
      <c r="A691" s="15" t="s">
        <v>939</v>
      </c>
      <c r="B691" s="22">
        <v>16.2</v>
      </c>
      <c r="C691" s="14">
        <f t="shared" si="33"/>
        <v>206.12</v>
      </c>
    </row>
    <row r="692" customHeight="1" spans="1:3">
      <c r="A692" s="15" t="s">
        <v>940</v>
      </c>
      <c r="B692" s="22">
        <v>19.4</v>
      </c>
      <c r="C692" s="14">
        <f t="shared" si="33"/>
        <v>295.59</v>
      </c>
    </row>
    <row r="693" customHeight="1" spans="1:3">
      <c r="A693" s="15" t="s">
        <v>941</v>
      </c>
      <c r="B693" s="22">
        <v>21.9</v>
      </c>
      <c r="C693" s="14">
        <f t="shared" si="33"/>
        <v>376.68</v>
      </c>
    </row>
    <row r="694" customHeight="1" spans="1:3">
      <c r="A694" s="15" t="s">
        <v>942</v>
      </c>
      <c r="B694" s="22">
        <v>26.4</v>
      </c>
      <c r="C694" s="14">
        <f t="shared" si="33"/>
        <v>547.39</v>
      </c>
    </row>
    <row r="695" customHeight="1" spans="1:3">
      <c r="A695" s="15" t="s">
        <v>943</v>
      </c>
      <c r="B695" s="22">
        <v>28.7</v>
      </c>
      <c r="C695" s="14">
        <f t="shared" si="33"/>
        <v>646.92</v>
      </c>
    </row>
    <row r="696" customHeight="1" spans="1:3">
      <c r="A696" s="15" t="s">
        <v>944</v>
      </c>
      <c r="B696" s="22">
        <v>34.2</v>
      </c>
      <c r="C696" s="14">
        <f t="shared" si="33"/>
        <v>918.63</v>
      </c>
    </row>
    <row r="697" customHeight="1" spans="1:3">
      <c r="A697" s="15" t="s">
        <v>945</v>
      </c>
      <c r="B697" s="22">
        <v>39.5</v>
      </c>
      <c r="C697" s="14">
        <f t="shared" si="33"/>
        <v>1225.42</v>
      </c>
    </row>
    <row r="698" customHeight="1" spans="1:3">
      <c r="A698" s="15" t="s">
        <v>946</v>
      </c>
      <c r="B698" s="22">
        <v>44</v>
      </c>
      <c r="C698" s="14">
        <f t="shared" si="33"/>
        <v>1520.53</v>
      </c>
    </row>
    <row r="699" customHeight="1" spans="1:3">
      <c r="A699" s="15" t="s">
        <v>947</v>
      </c>
      <c r="B699" s="22">
        <v>48.6</v>
      </c>
      <c r="C699" s="14">
        <f t="shared" si="33"/>
        <v>1855.08</v>
      </c>
    </row>
    <row r="700" customHeight="1" spans="1:3">
      <c r="A700" s="15" t="s">
        <v>948</v>
      </c>
      <c r="B700" s="22">
        <v>53</v>
      </c>
      <c r="C700" s="14">
        <f t="shared" ref="C700:C763" si="34">ROUND((B700/2)^2*PI(),2)</f>
        <v>2206.18</v>
      </c>
    </row>
    <row r="701" customHeight="1" spans="1:3">
      <c r="A701" s="15" t="s">
        <v>949</v>
      </c>
      <c r="B701" s="22">
        <v>58.7</v>
      </c>
      <c r="C701" s="14">
        <f t="shared" si="34"/>
        <v>2706.24</v>
      </c>
    </row>
    <row r="702" customHeight="1" spans="1:3">
      <c r="A702" s="15" t="s">
        <v>950</v>
      </c>
      <c r="B702" s="22">
        <v>66</v>
      </c>
      <c r="C702" s="14">
        <f t="shared" si="34"/>
        <v>3421.19</v>
      </c>
    </row>
    <row r="703" customHeight="1" spans="1:3">
      <c r="A703" s="15" t="s">
        <v>951</v>
      </c>
      <c r="B703" s="22">
        <v>72.6</v>
      </c>
      <c r="C703" s="14">
        <f t="shared" si="34"/>
        <v>4139.65</v>
      </c>
    </row>
    <row r="704" customHeight="1" spans="1:3">
      <c r="A704" s="15" t="s">
        <v>952</v>
      </c>
      <c r="B704" s="22">
        <v>80.5</v>
      </c>
      <c r="C704" s="14">
        <f t="shared" si="34"/>
        <v>5089.58</v>
      </c>
    </row>
    <row r="705" customHeight="1" spans="1:3">
      <c r="A705" s="15" t="s">
        <v>953</v>
      </c>
      <c r="B705" s="22">
        <v>13.8</v>
      </c>
      <c r="C705" s="14">
        <f t="shared" si="34"/>
        <v>149.57</v>
      </c>
    </row>
    <row r="706" customHeight="1" spans="1:3">
      <c r="A706" s="15" t="s">
        <v>954</v>
      </c>
      <c r="B706" s="22">
        <v>14.8</v>
      </c>
      <c r="C706" s="14">
        <f t="shared" si="34"/>
        <v>172.03</v>
      </c>
    </row>
    <row r="707" customHeight="1" spans="1:3">
      <c r="A707" s="15" t="s">
        <v>955</v>
      </c>
      <c r="B707" s="22">
        <v>16</v>
      </c>
      <c r="C707" s="14">
        <f t="shared" si="34"/>
        <v>201.06</v>
      </c>
    </row>
    <row r="708" customHeight="1" spans="1:3">
      <c r="A708" s="15" t="s">
        <v>956</v>
      </c>
      <c r="B708" s="22">
        <v>17.4</v>
      </c>
      <c r="C708" s="14">
        <f t="shared" si="34"/>
        <v>237.79</v>
      </c>
    </row>
    <row r="709" customHeight="1" spans="1:3">
      <c r="A709" s="15" t="s">
        <v>957</v>
      </c>
      <c r="B709" s="22">
        <v>21</v>
      </c>
      <c r="C709" s="14">
        <f t="shared" si="34"/>
        <v>346.36</v>
      </c>
    </row>
    <row r="710" customHeight="1" spans="1:3">
      <c r="A710" s="15" t="s">
        <v>958</v>
      </c>
      <c r="B710" s="22">
        <v>23.6</v>
      </c>
      <c r="C710" s="14">
        <f t="shared" si="34"/>
        <v>437.44</v>
      </c>
    </row>
    <row r="711" customHeight="1" spans="1:3">
      <c r="A711" s="15" t="s">
        <v>959</v>
      </c>
      <c r="B711" s="22">
        <v>28.7</v>
      </c>
      <c r="C711" s="14">
        <f t="shared" si="34"/>
        <v>646.92</v>
      </c>
    </row>
    <row r="712" customHeight="1" spans="1:3">
      <c r="A712" s="15" t="s">
        <v>960</v>
      </c>
      <c r="B712" s="22">
        <v>31.2</v>
      </c>
      <c r="C712" s="14">
        <f t="shared" si="34"/>
        <v>764.54</v>
      </c>
    </row>
    <row r="713" customHeight="1" spans="1:3">
      <c r="A713" s="15" t="s">
        <v>961</v>
      </c>
      <c r="B713" s="22">
        <v>37.7</v>
      </c>
      <c r="C713" s="14">
        <f t="shared" si="34"/>
        <v>1116.28</v>
      </c>
    </row>
    <row r="714" customHeight="1" spans="1:3">
      <c r="A714" s="15" t="s">
        <v>962</v>
      </c>
      <c r="B714" s="22">
        <v>43.1</v>
      </c>
      <c r="C714" s="14">
        <f t="shared" si="34"/>
        <v>1458.96</v>
      </c>
    </row>
    <row r="715" customHeight="1" spans="1:3">
      <c r="A715" s="15" t="s">
        <v>963</v>
      </c>
      <c r="B715" s="22">
        <v>48.7</v>
      </c>
      <c r="C715" s="14">
        <f t="shared" si="34"/>
        <v>1862.72</v>
      </c>
    </row>
    <row r="716" customHeight="1" spans="1:3">
      <c r="A716" s="15" t="s">
        <v>964</v>
      </c>
      <c r="B716" s="22">
        <v>53.2</v>
      </c>
      <c r="C716" s="14">
        <f t="shared" si="34"/>
        <v>2222.87</v>
      </c>
    </row>
    <row r="717" customHeight="1" spans="1:3">
      <c r="A717" s="15" t="s">
        <v>965</v>
      </c>
      <c r="B717" s="22">
        <v>58.2</v>
      </c>
      <c r="C717" s="14">
        <f t="shared" si="34"/>
        <v>2660.33</v>
      </c>
    </row>
    <row r="718" customHeight="1" spans="1:3">
      <c r="A718" s="15" t="s">
        <v>966</v>
      </c>
      <c r="B718" s="22">
        <v>65</v>
      </c>
      <c r="C718" s="14">
        <f t="shared" si="34"/>
        <v>3318.31</v>
      </c>
    </row>
    <row r="719" customHeight="1" spans="1:3">
      <c r="A719" s="15" t="s">
        <v>967</v>
      </c>
      <c r="B719" s="22">
        <v>72.6</v>
      </c>
      <c r="C719" s="14">
        <f t="shared" si="34"/>
        <v>4139.65</v>
      </c>
    </row>
    <row r="720" customHeight="1" spans="1:3">
      <c r="A720" s="15" t="s">
        <v>968</v>
      </c>
      <c r="B720" s="22">
        <v>80.3</v>
      </c>
      <c r="C720" s="14">
        <f t="shared" si="34"/>
        <v>5064.32</v>
      </c>
    </row>
    <row r="721" customHeight="1" spans="1:3">
      <c r="A721" s="15" t="s">
        <v>969</v>
      </c>
      <c r="B721" s="22">
        <v>88.8</v>
      </c>
      <c r="C721" s="14">
        <f t="shared" si="34"/>
        <v>6193.21</v>
      </c>
    </row>
    <row r="722" customHeight="1" spans="1:3">
      <c r="A722" s="15" t="s">
        <v>970</v>
      </c>
      <c r="B722" s="22">
        <v>13.7</v>
      </c>
      <c r="C722" s="14">
        <f t="shared" si="34"/>
        <v>147.41</v>
      </c>
    </row>
    <row r="723" customHeight="1" spans="1:3">
      <c r="A723" s="15" t="s">
        <v>971</v>
      </c>
      <c r="B723" s="22">
        <v>14.7</v>
      </c>
      <c r="C723" s="14">
        <f t="shared" si="34"/>
        <v>169.72</v>
      </c>
    </row>
    <row r="724" customHeight="1" spans="1:3">
      <c r="A724" s="15" t="s">
        <v>972</v>
      </c>
      <c r="B724" s="22">
        <v>15.9</v>
      </c>
      <c r="C724" s="14">
        <f t="shared" si="34"/>
        <v>198.56</v>
      </c>
    </row>
    <row r="725" customHeight="1" spans="1:3">
      <c r="A725" s="15" t="s">
        <v>973</v>
      </c>
      <c r="B725" s="22">
        <v>18.7</v>
      </c>
      <c r="C725" s="14">
        <f t="shared" si="34"/>
        <v>274.65</v>
      </c>
    </row>
    <row r="726" customHeight="1" spans="1:3">
      <c r="A726" s="15" t="s">
        <v>974</v>
      </c>
      <c r="B726" s="22">
        <v>21.2</v>
      </c>
      <c r="C726" s="14">
        <f t="shared" si="34"/>
        <v>352.99</v>
      </c>
    </row>
    <row r="727" customHeight="1" spans="1:3">
      <c r="A727" s="15" t="s">
        <v>975</v>
      </c>
      <c r="B727" s="22">
        <v>25.4</v>
      </c>
      <c r="C727" s="14">
        <f t="shared" si="34"/>
        <v>506.71</v>
      </c>
    </row>
    <row r="728" customHeight="1" spans="1:3">
      <c r="A728" s="15" t="s">
        <v>976</v>
      </c>
      <c r="B728" s="22">
        <v>27.1</v>
      </c>
      <c r="C728" s="14">
        <f t="shared" si="34"/>
        <v>576.8</v>
      </c>
    </row>
    <row r="729" customHeight="1" spans="1:3">
      <c r="A729" s="15" t="s">
        <v>977</v>
      </c>
      <c r="B729" s="22">
        <v>32.6</v>
      </c>
      <c r="C729" s="14">
        <f t="shared" si="34"/>
        <v>834.69</v>
      </c>
    </row>
    <row r="730" customHeight="1" spans="1:3">
      <c r="A730" s="15" t="s">
        <v>978</v>
      </c>
      <c r="B730" s="22">
        <v>37.3</v>
      </c>
      <c r="C730" s="14">
        <f t="shared" si="34"/>
        <v>1092.72</v>
      </c>
    </row>
    <row r="731" customHeight="1" spans="1:3">
      <c r="A731" s="15" t="s">
        <v>979</v>
      </c>
      <c r="B731" s="22">
        <v>41.7</v>
      </c>
      <c r="C731" s="14">
        <f t="shared" si="34"/>
        <v>1365.72</v>
      </c>
    </row>
    <row r="732" customHeight="1" spans="1:3">
      <c r="A732" s="15" t="s">
        <v>980</v>
      </c>
      <c r="B732" s="22">
        <v>46</v>
      </c>
      <c r="C732" s="14">
        <f t="shared" si="34"/>
        <v>1661.9</v>
      </c>
    </row>
    <row r="733" customHeight="1" spans="1:3">
      <c r="A733" s="15" t="s">
        <v>981</v>
      </c>
      <c r="B733" s="22">
        <v>47.1</v>
      </c>
      <c r="C733" s="14">
        <f t="shared" si="34"/>
        <v>1742.34</v>
      </c>
    </row>
    <row r="734" customHeight="1" spans="1:3">
      <c r="A734" s="15" t="s">
        <v>982</v>
      </c>
      <c r="B734" s="22">
        <v>49.7</v>
      </c>
      <c r="C734" s="14">
        <f t="shared" si="34"/>
        <v>1940</v>
      </c>
    </row>
    <row r="735" customHeight="1" spans="1:3">
      <c r="A735" s="15" t="s">
        <v>983</v>
      </c>
      <c r="B735" s="22">
        <v>51</v>
      </c>
      <c r="C735" s="14">
        <f t="shared" si="34"/>
        <v>2042.82</v>
      </c>
    </row>
    <row r="736" customHeight="1" spans="1:3">
      <c r="A736" s="15" t="s">
        <v>984</v>
      </c>
      <c r="B736" s="22">
        <v>55.1</v>
      </c>
      <c r="C736" s="14">
        <f t="shared" si="34"/>
        <v>2384.48</v>
      </c>
    </row>
    <row r="737" customHeight="1" spans="1:3">
      <c r="A737" s="15" t="s">
        <v>985</v>
      </c>
      <c r="B737" s="22">
        <v>56.1</v>
      </c>
      <c r="C737" s="14">
        <f t="shared" si="34"/>
        <v>2471.81</v>
      </c>
    </row>
    <row r="738" customHeight="1" spans="1:3">
      <c r="A738" s="15" t="s">
        <v>986</v>
      </c>
      <c r="B738" s="22">
        <v>61.8</v>
      </c>
      <c r="C738" s="14">
        <f t="shared" si="34"/>
        <v>2999.62</v>
      </c>
    </row>
    <row r="739" customHeight="1" spans="1:3">
      <c r="A739" s="15" t="s">
        <v>987</v>
      </c>
      <c r="B739" s="22">
        <v>67.9</v>
      </c>
      <c r="C739" s="14">
        <f t="shared" si="34"/>
        <v>3621.01</v>
      </c>
    </row>
    <row r="740" customHeight="1" spans="1:3">
      <c r="A740" s="15" t="s">
        <v>988</v>
      </c>
      <c r="B740" s="22">
        <v>74.8</v>
      </c>
      <c r="C740" s="14">
        <f t="shared" si="34"/>
        <v>4394.33</v>
      </c>
    </row>
    <row r="741" customHeight="1" spans="1:3">
      <c r="A741" s="15" t="s">
        <v>989</v>
      </c>
      <c r="B741" s="22">
        <v>14.4</v>
      </c>
      <c r="C741" s="14">
        <f t="shared" si="34"/>
        <v>162.86</v>
      </c>
    </row>
    <row r="742" customHeight="1" spans="1:3">
      <c r="A742" s="15" t="s">
        <v>990</v>
      </c>
      <c r="B742" s="22">
        <v>15.5</v>
      </c>
      <c r="C742" s="14">
        <f t="shared" si="34"/>
        <v>188.69</v>
      </c>
    </row>
    <row r="743" customHeight="1" spans="1:3">
      <c r="A743" s="15" t="s">
        <v>991</v>
      </c>
      <c r="B743" s="22">
        <v>16.9</v>
      </c>
      <c r="C743" s="14">
        <f t="shared" si="34"/>
        <v>224.32</v>
      </c>
    </row>
    <row r="744" customHeight="1" spans="1:3">
      <c r="A744" s="15" t="s">
        <v>992</v>
      </c>
      <c r="B744" s="22">
        <v>19.7</v>
      </c>
      <c r="C744" s="14">
        <f t="shared" si="34"/>
        <v>304.81</v>
      </c>
    </row>
    <row r="745" customHeight="1" spans="1:3">
      <c r="A745" s="15" t="s">
        <v>993</v>
      </c>
      <c r="B745" s="22">
        <v>22.5</v>
      </c>
      <c r="C745" s="14">
        <f t="shared" si="34"/>
        <v>397.61</v>
      </c>
    </row>
    <row r="746" customHeight="1" spans="1:3">
      <c r="A746" s="15" t="s">
        <v>994</v>
      </c>
      <c r="B746" s="22">
        <v>26.9</v>
      </c>
      <c r="C746" s="14">
        <f t="shared" si="34"/>
        <v>568.32</v>
      </c>
    </row>
    <row r="747" customHeight="1" spans="1:3">
      <c r="A747" s="15" t="s">
        <v>995</v>
      </c>
      <c r="B747" s="22">
        <v>28.4</v>
      </c>
      <c r="C747" s="14">
        <f t="shared" si="34"/>
        <v>633.47</v>
      </c>
    </row>
    <row r="748" customHeight="1" spans="1:3">
      <c r="A748" s="15" t="s">
        <v>996</v>
      </c>
      <c r="B748" s="22">
        <v>34.6</v>
      </c>
      <c r="C748" s="14">
        <f t="shared" si="34"/>
        <v>940.25</v>
      </c>
    </row>
    <row r="749" customHeight="1" spans="1:3">
      <c r="A749" s="15" t="s">
        <v>997</v>
      </c>
      <c r="B749" s="22">
        <v>39.4</v>
      </c>
      <c r="C749" s="14">
        <f t="shared" si="34"/>
        <v>1219.22</v>
      </c>
    </row>
    <row r="750" customHeight="1" spans="1:3">
      <c r="A750" s="15" t="s">
        <v>998</v>
      </c>
      <c r="B750" s="22">
        <v>44.1</v>
      </c>
      <c r="C750" s="14">
        <f t="shared" si="34"/>
        <v>1527.45</v>
      </c>
    </row>
    <row r="751" customHeight="1" spans="1:3">
      <c r="A751" s="15" t="s">
        <v>999</v>
      </c>
      <c r="B751" s="22">
        <v>49.4</v>
      </c>
      <c r="C751" s="14">
        <f t="shared" si="34"/>
        <v>1916.65</v>
      </c>
    </row>
    <row r="752" customHeight="1" spans="1:3">
      <c r="A752" s="15" t="s">
        <v>1000</v>
      </c>
      <c r="B752" s="22">
        <v>52.3</v>
      </c>
      <c r="C752" s="14">
        <f t="shared" si="34"/>
        <v>2148.29</v>
      </c>
    </row>
    <row r="753" customHeight="1" spans="1:3">
      <c r="A753" s="15" t="s">
        <v>1001</v>
      </c>
      <c r="B753" s="22">
        <v>54.4</v>
      </c>
      <c r="C753" s="14">
        <f t="shared" si="34"/>
        <v>2324.28</v>
      </c>
    </row>
    <row r="754" customHeight="1" spans="1:3">
      <c r="A754" s="15" t="s">
        <v>1002</v>
      </c>
      <c r="B754" s="22">
        <v>58.2</v>
      </c>
      <c r="C754" s="14">
        <f t="shared" si="34"/>
        <v>2660.33</v>
      </c>
    </row>
    <row r="755" customHeight="1" spans="1:3">
      <c r="A755" s="15" t="s">
        <v>1003</v>
      </c>
      <c r="B755" s="22">
        <v>65.1</v>
      </c>
      <c r="C755" s="14">
        <f t="shared" si="34"/>
        <v>3328.53</v>
      </c>
    </row>
    <row r="756" customHeight="1" spans="1:3">
      <c r="A756" s="15" t="s">
        <v>1004</v>
      </c>
      <c r="B756" s="22">
        <v>71.4</v>
      </c>
      <c r="C756" s="14">
        <f t="shared" si="34"/>
        <v>4003.93</v>
      </c>
    </row>
    <row r="757" customHeight="1" spans="1:3">
      <c r="A757" s="15" t="s">
        <v>1005</v>
      </c>
      <c r="B757" s="22">
        <v>79.4</v>
      </c>
      <c r="C757" s="14">
        <f t="shared" si="34"/>
        <v>4951.43</v>
      </c>
    </row>
    <row r="758" customHeight="1" spans="1:3">
      <c r="A758" s="15" t="s">
        <v>1006</v>
      </c>
      <c r="B758" s="22">
        <v>14.6</v>
      </c>
      <c r="C758" s="14">
        <f t="shared" si="34"/>
        <v>167.42</v>
      </c>
    </row>
    <row r="759" customHeight="1" spans="1:3">
      <c r="A759" s="15" t="s">
        <v>1007</v>
      </c>
      <c r="B759" s="22">
        <v>15.8</v>
      </c>
      <c r="C759" s="14">
        <f t="shared" si="34"/>
        <v>196.07</v>
      </c>
    </row>
    <row r="760" customHeight="1" spans="1:3">
      <c r="A760" s="15" t="s">
        <v>1008</v>
      </c>
      <c r="B760" s="22">
        <v>17.1</v>
      </c>
      <c r="C760" s="14">
        <f t="shared" si="34"/>
        <v>229.66</v>
      </c>
    </row>
    <row r="761" customHeight="1" spans="1:3">
      <c r="A761" s="15" t="s">
        <v>1009</v>
      </c>
      <c r="B761" s="22">
        <v>20.3</v>
      </c>
      <c r="C761" s="14">
        <f t="shared" si="34"/>
        <v>323.65</v>
      </c>
    </row>
    <row r="762" customHeight="1" spans="1:3">
      <c r="A762" s="15" t="s">
        <v>1010</v>
      </c>
      <c r="B762" s="22">
        <v>23.1</v>
      </c>
      <c r="C762" s="14">
        <f t="shared" si="34"/>
        <v>419.1</v>
      </c>
    </row>
    <row r="763" customHeight="1" spans="1:3">
      <c r="A763" s="15" t="s">
        <v>1011</v>
      </c>
      <c r="B763" s="22">
        <v>27.8</v>
      </c>
      <c r="C763" s="14">
        <f t="shared" si="34"/>
        <v>606.99</v>
      </c>
    </row>
    <row r="764" customHeight="1" spans="1:3">
      <c r="A764" s="15" t="s">
        <v>1012</v>
      </c>
      <c r="B764" s="22">
        <v>29.8</v>
      </c>
      <c r="C764" s="14">
        <f t="shared" ref="C764:C775" si="35">ROUND((B764/2)^2*PI(),2)</f>
        <v>697.46</v>
      </c>
    </row>
    <row r="765" customHeight="1" spans="1:3">
      <c r="A765" s="15" t="s">
        <v>1013</v>
      </c>
      <c r="B765" s="22">
        <v>36.2</v>
      </c>
      <c r="C765" s="14">
        <f t="shared" si="35"/>
        <v>1029.22</v>
      </c>
    </row>
    <row r="766" customHeight="1" spans="1:3">
      <c r="A766" s="15" t="s">
        <v>1014</v>
      </c>
      <c r="B766" s="22">
        <v>41.4</v>
      </c>
      <c r="C766" s="14">
        <f t="shared" si="35"/>
        <v>1346.14</v>
      </c>
    </row>
    <row r="767" customHeight="1" spans="1:3">
      <c r="A767" s="15" t="s">
        <v>1015</v>
      </c>
      <c r="B767" s="22">
        <v>46.1</v>
      </c>
      <c r="C767" s="14">
        <f t="shared" si="35"/>
        <v>1669.14</v>
      </c>
    </row>
    <row r="768" customHeight="1" spans="1:3">
      <c r="A768" s="15" t="s">
        <v>1016</v>
      </c>
      <c r="B768" s="22">
        <v>51.4</v>
      </c>
      <c r="C768" s="14">
        <f t="shared" si="35"/>
        <v>2074.99</v>
      </c>
    </row>
    <row r="769" customHeight="1" spans="1:3">
      <c r="A769" s="15" t="s">
        <v>1017</v>
      </c>
      <c r="B769" s="22">
        <v>52.3</v>
      </c>
      <c r="C769" s="14">
        <f t="shared" si="35"/>
        <v>2148.29</v>
      </c>
    </row>
    <row r="770" customHeight="1" spans="1:3">
      <c r="A770" s="15" t="s">
        <v>1018</v>
      </c>
      <c r="B770" s="22">
        <v>55.3</v>
      </c>
      <c r="C770" s="14">
        <f t="shared" si="35"/>
        <v>2401.82</v>
      </c>
    </row>
    <row r="771" customHeight="1" spans="1:3">
      <c r="A771" s="15" t="s">
        <v>1019</v>
      </c>
      <c r="B771" s="22">
        <v>56.2</v>
      </c>
      <c r="C771" s="14">
        <f t="shared" si="35"/>
        <v>2480.63</v>
      </c>
    </row>
    <row r="772" customHeight="1" spans="1:3">
      <c r="A772" s="15" t="s">
        <v>1020</v>
      </c>
      <c r="B772" s="22">
        <v>61.8</v>
      </c>
      <c r="C772" s="14">
        <f t="shared" si="35"/>
        <v>2999.62</v>
      </c>
    </row>
    <row r="773" customHeight="1" spans="1:3">
      <c r="A773" s="15" t="s">
        <v>1021</v>
      </c>
      <c r="B773" s="22">
        <v>68.9</v>
      </c>
      <c r="C773" s="14">
        <f t="shared" si="35"/>
        <v>3728.45</v>
      </c>
    </row>
    <row r="774" customHeight="1" spans="1:3">
      <c r="A774" s="15" t="s">
        <v>1022</v>
      </c>
      <c r="B774" s="22">
        <v>75.7</v>
      </c>
      <c r="C774" s="14">
        <f t="shared" si="35"/>
        <v>4500.72</v>
      </c>
    </row>
    <row r="775" customHeight="1" spans="1:3">
      <c r="A775" s="15" t="s">
        <v>1023</v>
      </c>
      <c r="B775" s="22">
        <v>84</v>
      </c>
      <c r="C775" s="14">
        <f t="shared" si="35"/>
        <v>5541.77</v>
      </c>
    </row>
    <row r="776" customHeight="1" spans="1:3">
      <c r="A776" s="9" t="s">
        <v>1024</v>
      </c>
      <c r="B776" s="18"/>
      <c r="C776" s="9"/>
    </row>
    <row r="777" customHeight="1" spans="1:3">
      <c r="A777" s="10" t="s">
        <v>32</v>
      </c>
      <c r="B777" s="11" t="s">
        <v>33</v>
      </c>
      <c r="C777" s="10" t="s">
        <v>34</v>
      </c>
    </row>
    <row r="778" customHeight="1" spans="1:3">
      <c r="A778" s="15" t="s">
        <v>1025</v>
      </c>
      <c r="B778" s="22">
        <v>6.3</v>
      </c>
      <c r="C778" s="14">
        <f t="shared" ref="C778:C841" si="36">ROUND((B778/2)^2*PI(),2)</f>
        <v>31.17</v>
      </c>
    </row>
    <row r="779" customHeight="1" spans="1:3">
      <c r="A779" s="15" t="s">
        <v>1026</v>
      </c>
      <c r="B779" s="22">
        <v>6.7</v>
      </c>
      <c r="C779" s="14">
        <f t="shared" si="36"/>
        <v>35.26</v>
      </c>
    </row>
    <row r="780" customHeight="1" spans="1:3">
      <c r="A780" s="15" t="s">
        <v>1027</v>
      </c>
      <c r="B780" s="22">
        <v>7.1</v>
      </c>
      <c r="C780" s="14">
        <f t="shared" si="36"/>
        <v>39.59</v>
      </c>
    </row>
    <row r="781" customHeight="1" spans="1:3">
      <c r="A781" s="15" t="s">
        <v>1028</v>
      </c>
      <c r="B781" s="22">
        <v>7.6</v>
      </c>
      <c r="C781" s="14">
        <f t="shared" si="36"/>
        <v>45.36</v>
      </c>
    </row>
    <row r="782" customHeight="1" spans="1:3">
      <c r="A782" s="15" t="s">
        <v>1029</v>
      </c>
      <c r="B782" s="22">
        <v>8.8</v>
      </c>
      <c r="C782" s="14">
        <f t="shared" si="36"/>
        <v>60.82</v>
      </c>
    </row>
    <row r="783" customHeight="1" spans="1:3">
      <c r="A783" s="15" t="s">
        <v>1030</v>
      </c>
      <c r="B783" s="22">
        <v>9.8</v>
      </c>
      <c r="C783" s="14">
        <f t="shared" si="36"/>
        <v>75.43</v>
      </c>
    </row>
    <row r="784" customHeight="1" spans="1:3">
      <c r="A784" s="15" t="s">
        <v>1031</v>
      </c>
      <c r="B784" s="22">
        <v>11.5</v>
      </c>
      <c r="C784" s="14">
        <f t="shared" si="36"/>
        <v>103.87</v>
      </c>
    </row>
    <row r="785" customHeight="1" spans="1:3">
      <c r="A785" s="15" t="s">
        <v>1032</v>
      </c>
      <c r="B785" s="22">
        <v>12.4</v>
      </c>
      <c r="C785" s="14">
        <f t="shared" si="36"/>
        <v>120.76</v>
      </c>
    </row>
    <row r="786" customHeight="1" spans="1:3">
      <c r="A786" s="15" t="s">
        <v>1033</v>
      </c>
      <c r="B786" s="22">
        <v>13.8</v>
      </c>
      <c r="C786" s="14">
        <f t="shared" si="36"/>
        <v>149.57</v>
      </c>
    </row>
    <row r="787" customHeight="1" spans="1:3">
      <c r="A787" s="15" t="s">
        <v>1034</v>
      </c>
      <c r="B787" s="22">
        <v>15.7</v>
      </c>
      <c r="C787" s="14">
        <f t="shared" si="36"/>
        <v>193.59</v>
      </c>
    </row>
    <row r="788" customHeight="1" spans="1:3">
      <c r="A788" s="15" t="s">
        <v>1035</v>
      </c>
      <c r="B788" s="22">
        <v>17.7</v>
      </c>
      <c r="C788" s="14">
        <f t="shared" si="36"/>
        <v>246.06</v>
      </c>
    </row>
    <row r="789" customHeight="1" spans="1:3">
      <c r="A789" s="15" t="s">
        <v>1036</v>
      </c>
      <c r="B789" s="22">
        <v>19.3</v>
      </c>
      <c r="C789" s="14">
        <f t="shared" si="36"/>
        <v>292.55</v>
      </c>
    </row>
    <row r="790" customHeight="1" spans="1:3">
      <c r="A790" s="15" t="s">
        <v>1037</v>
      </c>
      <c r="B790" s="22">
        <v>21.2</v>
      </c>
      <c r="C790" s="14">
        <f t="shared" si="36"/>
        <v>352.99</v>
      </c>
    </row>
    <row r="791" customHeight="1" spans="1:3">
      <c r="A791" s="15" t="s">
        <v>1038</v>
      </c>
      <c r="B791" s="22">
        <v>23.6</v>
      </c>
      <c r="C791" s="14">
        <f t="shared" si="36"/>
        <v>437.44</v>
      </c>
    </row>
    <row r="792" customHeight="1" spans="1:3">
      <c r="A792" s="15" t="s">
        <v>1039</v>
      </c>
      <c r="B792" s="22">
        <v>26.5</v>
      </c>
      <c r="C792" s="14">
        <f t="shared" si="36"/>
        <v>551.55</v>
      </c>
    </row>
    <row r="793" customHeight="1" spans="1:3">
      <c r="A793" s="15" t="s">
        <v>1040</v>
      </c>
      <c r="B793" s="22">
        <v>29</v>
      </c>
      <c r="C793" s="14">
        <f t="shared" si="36"/>
        <v>660.52</v>
      </c>
    </row>
    <row r="794" customHeight="1" spans="1:3">
      <c r="A794" s="15" t="s">
        <v>1041</v>
      </c>
      <c r="B794" s="22">
        <v>32.3</v>
      </c>
      <c r="C794" s="14">
        <f t="shared" si="36"/>
        <v>819.4</v>
      </c>
    </row>
    <row r="795" customHeight="1" spans="1:3">
      <c r="A795" s="15" t="s">
        <v>1042</v>
      </c>
      <c r="B795" s="22">
        <v>35.9</v>
      </c>
      <c r="C795" s="14">
        <f t="shared" si="36"/>
        <v>1012.23</v>
      </c>
    </row>
    <row r="796" customHeight="1" spans="1:3">
      <c r="A796" s="15" t="s">
        <v>1043</v>
      </c>
      <c r="B796" s="22">
        <v>10.7</v>
      </c>
      <c r="C796" s="14">
        <f t="shared" si="36"/>
        <v>89.92</v>
      </c>
    </row>
    <row r="797" customHeight="1" spans="1:3">
      <c r="A797" s="15" t="s">
        <v>1044</v>
      </c>
      <c r="B797" s="22">
        <v>11.4</v>
      </c>
      <c r="C797" s="14">
        <f t="shared" si="36"/>
        <v>102.07</v>
      </c>
    </row>
    <row r="798" customHeight="1" spans="1:3">
      <c r="A798" s="15" t="s">
        <v>1045</v>
      </c>
      <c r="B798" s="22">
        <v>12.4</v>
      </c>
      <c r="C798" s="14">
        <f t="shared" si="36"/>
        <v>120.76</v>
      </c>
    </row>
    <row r="799" customHeight="1" spans="1:3">
      <c r="A799" s="15" t="s">
        <v>1046</v>
      </c>
      <c r="B799" s="22">
        <v>13.4</v>
      </c>
      <c r="C799" s="14">
        <f t="shared" si="36"/>
        <v>141.03</v>
      </c>
    </row>
    <row r="800" customHeight="1" spans="1:3">
      <c r="A800" s="15" t="s">
        <v>1047</v>
      </c>
      <c r="B800" s="22">
        <v>15.7</v>
      </c>
      <c r="C800" s="14">
        <f t="shared" si="36"/>
        <v>193.59</v>
      </c>
    </row>
    <row r="801" customHeight="1" spans="1:3">
      <c r="A801" s="15" t="s">
        <v>1048</v>
      </c>
      <c r="B801" s="22">
        <v>17.7</v>
      </c>
      <c r="C801" s="14">
        <f t="shared" si="36"/>
        <v>246.06</v>
      </c>
    </row>
    <row r="802" customHeight="1" spans="1:3">
      <c r="A802" s="15" t="s">
        <v>1049</v>
      </c>
      <c r="B802" s="22">
        <v>21.3</v>
      </c>
      <c r="C802" s="14">
        <f t="shared" si="36"/>
        <v>356.33</v>
      </c>
    </row>
    <row r="803" customHeight="1" spans="1:3">
      <c r="A803" s="15" t="s">
        <v>1050</v>
      </c>
      <c r="B803" s="22">
        <v>23.1</v>
      </c>
      <c r="C803" s="14">
        <f t="shared" si="36"/>
        <v>419.1</v>
      </c>
    </row>
    <row r="804" customHeight="1" spans="1:3">
      <c r="A804" s="15" t="s">
        <v>1051</v>
      </c>
      <c r="B804" s="22">
        <v>23.5</v>
      </c>
      <c r="C804" s="14">
        <f t="shared" si="36"/>
        <v>433.74</v>
      </c>
    </row>
    <row r="805" customHeight="1" spans="1:3">
      <c r="A805" s="15" t="s">
        <v>1052</v>
      </c>
      <c r="B805" s="22">
        <v>26.3</v>
      </c>
      <c r="C805" s="14">
        <f t="shared" si="36"/>
        <v>543.25</v>
      </c>
    </row>
    <row r="806" customHeight="1" spans="1:3">
      <c r="A806" s="15" t="s">
        <v>1053</v>
      </c>
      <c r="B806" s="22">
        <v>28.8</v>
      </c>
      <c r="C806" s="14">
        <f t="shared" si="36"/>
        <v>651.44</v>
      </c>
    </row>
    <row r="807" customHeight="1" spans="1:3">
      <c r="A807" s="15" t="s">
        <v>1054</v>
      </c>
      <c r="B807" s="22">
        <v>31.5</v>
      </c>
      <c r="C807" s="14">
        <f t="shared" si="36"/>
        <v>779.31</v>
      </c>
    </row>
    <row r="808" customHeight="1" spans="1:3">
      <c r="A808" s="15" t="s">
        <v>1055</v>
      </c>
      <c r="B808" s="22">
        <v>34.5</v>
      </c>
      <c r="C808" s="14">
        <f t="shared" si="36"/>
        <v>934.82</v>
      </c>
    </row>
    <row r="809" customHeight="1" spans="1:3">
      <c r="A809" s="15" t="s">
        <v>1056</v>
      </c>
      <c r="B809" s="22">
        <v>37.9</v>
      </c>
      <c r="C809" s="14">
        <f t="shared" si="36"/>
        <v>1128.15</v>
      </c>
    </row>
    <row r="810" customHeight="1" spans="1:3">
      <c r="A810" s="15" t="s">
        <v>1057</v>
      </c>
      <c r="B810" s="22">
        <v>41.8</v>
      </c>
      <c r="C810" s="14">
        <f t="shared" si="36"/>
        <v>1372.28</v>
      </c>
    </row>
    <row r="811" customHeight="1" spans="1:3">
      <c r="A811" s="15" t="s">
        <v>1058</v>
      </c>
      <c r="B811" s="22">
        <v>45.3</v>
      </c>
      <c r="C811" s="14">
        <f t="shared" si="36"/>
        <v>1611.71</v>
      </c>
    </row>
    <row r="812" customHeight="1" spans="1:3">
      <c r="A812" s="15" t="s">
        <v>1059</v>
      </c>
      <c r="B812" s="22">
        <v>50.9</v>
      </c>
      <c r="C812" s="14">
        <f t="shared" si="36"/>
        <v>2034.82</v>
      </c>
    </row>
    <row r="813" customHeight="1" spans="1:3">
      <c r="A813" s="15" t="s">
        <v>1060</v>
      </c>
      <c r="B813" s="22">
        <v>11.2</v>
      </c>
      <c r="C813" s="14">
        <f t="shared" si="36"/>
        <v>98.52</v>
      </c>
    </row>
    <row r="814" customHeight="1" spans="1:3">
      <c r="A814" s="15" t="s">
        <v>1061</v>
      </c>
      <c r="B814" s="22">
        <v>12</v>
      </c>
      <c r="C814" s="14">
        <f t="shared" si="36"/>
        <v>113.1</v>
      </c>
    </row>
    <row r="815" customHeight="1" spans="1:3">
      <c r="A815" s="15" t="s">
        <v>1062</v>
      </c>
      <c r="B815" s="22">
        <v>13.1</v>
      </c>
      <c r="C815" s="14">
        <f t="shared" si="36"/>
        <v>134.78</v>
      </c>
    </row>
    <row r="816" customHeight="1" spans="1:3">
      <c r="A816" s="15" t="s">
        <v>1063</v>
      </c>
      <c r="B816" s="22">
        <v>14.1</v>
      </c>
      <c r="C816" s="14">
        <f t="shared" si="36"/>
        <v>156.15</v>
      </c>
    </row>
    <row r="817" customHeight="1" spans="1:3">
      <c r="A817" s="15" t="s">
        <v>1064</v>
      </c>
      <c r="B817" s="22">
        <v>16.7</v>
      </c>
      <c r="C817" s="14">
        <f t="shared" si="36"/>
        <v>219.04</v>
      </c>
    </row>
    <row r="818" customHeight="1" spans="1:3">
      <c r="A818" s="15" t="s">
        <v>1065</v>
      </c>
      <c r="B818" s="22">
        <v>18.8</v>
      </c>
      <c r="C818" s="14">
        <f t="shared" si="36"/>
        <v>277.59</v>
      </c>
    </row>
    <row r="819" customHeight="1" spans="1:3">
      <c r="A819" s="15" t="s">
        <v>1066</v>
      </c>
      <c r="B819" s="22">
        <v>22.6</v>
      </c>
      <c r="C819" s="14">
        <f t="shared" si="36"/>
        <v>401.15</v>
      </c>
    </row>
    <row r="820" customHeight="1" spans="1:3">
      <c r="A820" s="15" t="s">
        <v>1067</v>
      </c>
      <c r="B820" s="22">
        <v>24.6</v>
      </c>
      <c r="C820" s="14">
        <f t="shared" si="36"/>
        <v>475.29</v>
      </c>
    </row>
    <row r="821" customHeight="1" spans="1:3">
      <c r="A821" s="15" t="s">
        <v>1068</v>
      </c>
      <c r="B821" s="22">
        <v>30.4</v>
      </c>
      <c r="C821" s="14">
        <f t="shared" si="36"/>
        <v>725.83</v>
      </c>
    </row>
    <row r="822" customHeight="1" spans="1:3">
      <c r="A822" s="15" t="s">
        <v>1069</v>
      </c>
      <c r="B822" s="22">
        <v>34.8</v>
      </c>
      <c r="C822" s="14">
        <f t="shared" si="36"/>
        <v>951.15</v>
      </c>
    </row>
    <row r="823" customHeight="1" spans="1:3">
      <c r="A823" s="15" t="s">
        <v>1070</v>
      </c>
      <c r="B823" s="22">
        <v>38.7</v>
      </c>
      <c r="C823" s="14">
        <f t="shared" si="36"/>
        <v>1176.28</v>
      </c>
    </row>
    <row r="824" customHeight="1" spans="1:3">
      <c r="A824" s="15" t="s">
        <v>1071</v>
      </c>
      <c r="B824" s="22">
        <v>42.4</v>
      </c>
      <c r="C824" s="14">
        <f t="shared" si="36"/>
        <v>1411.96</v>
      </c>
    </row>
    <row r="825" customHeight="1" spans="1:3">
      <c r="A825" s="15" t="s">
        <v>1072</v>
      </c>
      <c r="B825" s="22">
        <v>46.5</v>
      </c>
      <c r="C825" s="14">
        <f t="shared" si="36"/>
        <v>1698.23</v>
      </c>
    </row>
    <row r="826" customHeight="1" spans="1:3">
      <c r="A826" s="15" t="s">
        <v>1073</v>
      </c>
      <c r="B826" s="22">
        <v>51.4</v>
      </c>
      <c r="C826" s="14">
        <f t="shared" si="36"/>
        <v>2074.99</v>
      </c>
    </row>
    <row r="827" customHeight="1" spans="1:3">
      <c r="A827" s="15" t="s">
        <v>1074</v>
      </c>
      <c r="B827" s="22">
        <v>57.6</v>
      </c>
      <c r="C827" s="14">
        <f t="shared" si="36"/>
        <v>2605.76</v>
      </c>
    </row>
    <row r="828" customHeight="1" spans="1:3">
      <c r="A828" s="15" t="s">
        <v>1075</v>
      </c>
      <c r="B828" s="22">
        <v>63.6</v>
      </c>
      <c r="C828" s="14">
        <f t="shared" si="36"/>
        <v>3176.9</v>
      </c>
    </row>
    <row r="829" customHeight="1" spans="1:3">
      <c r="A829" s="15" t="s">
        <v>1076</v>
      </c>
      <c r="B829" s="22">
        <v>70.4</v>
      </c>
      <c r="C829" s="14">
        <f t="shared" si="36"/>
        <v>3892.56</v>
      </c>
    </row>
    <row r="830" customHeight="1" spans="1:3">
      <c r="A830" s="15" t="s">
        <v>1077</v>
      </c>
      <c r="B830" s="22">
        <v>12.1</v>
      </c>
      <c r="C830" s="14">
        <f t="shared" si="36"/>
        <v>114.99</v>
      </c>
    </row>
    <row r="831" customHeight="1" spans="1:3">
      <c r="A831" s="15" t="s">
        <v>1078</v>
      </c>
      <c r="B831" s="22">
        <v>13.1</v>
      </c>
      <c r="C831" s="14">
        <f t="shared" si="36"/>
        <v>134.78</v>
      </c>
    </row>
    <row r="832" customHeight="1" spans="1:3">
      <c r="A832" s="15" t="s">
        <v>1079</v>
      </c>
      <c r="B832" s="22">
        <v>14.2</v>
      </c>
      <c r="C832" s="14">
        <f t="shared" si="36"/>
        <v>158.37</v>
      </c>
    </row>
    <row r="833" customHeight="1" spans="1:3">
      <c r="A833" s="15" t="s">
        <v>1080</v>
      </c>
      <c r="B833" s="22">
        <v>15.4</v>
      </c>
      <c r="C833" s="14">
        <f t="shared" si="36"/>
        <v>186.27</v>
      </c>
    </row>
    <row r="834" customHeight="1" spans="1:3">
      <c r="A834" s="15" t="s">
        <v>1081</v>
      </c>
      <c r="B834" s="22">
        <v>18.2</v>
      </c>
      <c r="C834" s="14">
        <f t="shared" si="36"/>
        <v>260.16</v>
      </c>
    </row>
    <row r="835" customHeight="1" spans="1:3">
      <c r="A835" s="15" t="s">
        <v>1082</v>
      </c>
      <c r="B835" s="22">
        <v>20.7</v>
      </c>
      <c r="C835" s="14">
        <f t="shared" si="36"/>
        <v>336.54</v>
      </c>
    </row>
    <row r="836" customHeight="1" spans="1:3">
      <c r="A836" s="15" t="s">
        <v>1083</v>
      </c>
      <c r="B836" s="22">
        <v>24.9</v>
      </c>
      <c r="C836" s="14">
        <f t="shared" si="36"/>
        <v>486.95</v>
      </c>
    </row>
    <row r="837" customHeight="1" spans="1:3">
      <c r="A837" s="15" t="s">
        <v>1084</v>
      </c>
      <c r="B837" s="22">
        <v>27.1</v>
      </c>
      <c r="C837" s="14">
        <f t="shared" si="36"/>
        <v>576.8</v>
      </c>
    </row>
    <row r="838" customHeight="1" spans="1:3">
      <c r="A838" s="15" t="s">
        <v>1085</v>
      </c>
      <c r="B838" s="22">
        <v>33.4</v>
      </c>
      <c r="C838" s="14">
        <f t="shared" si="36"/>
        <v>876.16</v>
      </c>
    </row>
    <row r="839" customHeight="1" spans="1:3">
      <c r="A839" s="15" t="s">
        <v>1086</v>
      </c>
      <c r="B839" s="22">
        <v>38.3</v>
      </c>
      <c r="C839" s="14">
        <f t="shared" si="36"/>
        <v>1152.09</v>
      </c>
    </row>
    <row r="840" customHeight="1" spans="1:3">
      <c r="A840" s="15" t="s">
        <v>1087</v>
      </c>
      <c r="B840" s="22">
        <v>42.8</v>
      </c>
      <c r="C840" s="14">
        <f t="shared" si="36"/>
        <v>1438.72</v>
      </c>
    </row>
    <row r="841" customHeight="1" spans="1:3">
      <c r="A841" s="15" t="s">
        <v>1088</v>
      </c>
      <c r="B841" s="22">
        <v>47</v>
      </c>
      <c r="C841" s="14">
        <f t="shared" si="36"/>
        <v>1734.94</v>
      </c>
    </row>
    <row r="842" customHeight="1" spans="1:3">
      <c r="A842" s="15" t="s">
        <v>1089</v>
      </c>
      <c r="B842" s="22">
        <v>51.4</v>
      </c>
      <c r="C842" s="14">
        <f t="shared" ref="C842:C905" si="37">ROUND((B842/2)^2*PI(),2)</f>
        <v>2074.99</v>
      </c>
    </row>
    <row r="843" customHeight="1" spans="1:3">
      <c r="A843" s="15" t="s">
        <v>1090</v>
      </c>
      <c r="B843" s="22">
        <v>57.1</v>
      </c>
      <c r="C843" s="14">
        <f t="shared" si="37"/>
        <v>2560.72</v>
      </c>
    </row>
    <row r="844" customHeight="1" spans="1:3">
      <c r="A844" s="15" t="s">
        <v>1091</v>
      </c>
      <c r="B844" s="22">
        <v>64</v>
      </c>
      <c r="C844" s="14">
        <f t="shared" si="37"/>
        <v>3216.99</v>
      </c>
    </row>
    <row r="845" customHeight="1" spans="1:3">
      <c r="A845" s="15" t="s">
        <v>1092</v>
      </c>
      <c r="B845" s="22">
        <v>70.6</v>
      </c>
      <c r="C845" s="14">
        <f t="shared" si="37"/>
        <v>3914.71</v>
      </c>
    </row>
    <row r="846" customHeight="1" spans="1:3">
      <c r="A846" s="15" t="s">
        <v>1093</v>
      </c>
      <c r="B846" s="22">
        <v>78.1</v>
      </c>
      <c r="C846" s="14">
        <f t="shared" si="37"/>
        <v>4790.62</v>
      </c>
    </row>
    <row r="847" customHeight="1" spans="1:3">
      <c r="A847" s="15" t="s">
        <v>1094</v>
      </c>
      <c r="B847" s="22">
        <v>13.1</v>
      </c>
      <c r="C847" s="14">
        <f t="shared" si="37"/>
        <v>134.78</v>
      </c>
    </row>
    <row r="848" customHeight="1" spans="1:3">
      <c r="A848" s="15" t="s">
        <v>1095</v>
      </c>
      <c r="B848" s="22">
        <v>14.1</v>
      </c>
      <c r="C848" s="14">
        <f t="shared" si="37"/>
        <v>156.15</v>
      </c>
    </row>
    <row r="849" customHeight="1" spans="1:3">
      <c r="A849" s="15" t="s">
        <v>1096</v>
      </c>
      <c r="B849" s="22">
        <v>15.4</v>
      </c>
      <c r="C849" s="14">
        <f t="shared" si="37"/>
        <v>186.27</v>
      </c>
    </row>
    <row r="850" customHeight="1" spans="1:3">
      <c r="A850" s="15" t="s">
        <v>1097</v>
      </c>
      <c r="B850" s="22">
        <v>16.8</v>
      </c>
      <c r="C850" s="14">
        <f t="shared" si="37"/>
        <v>221.67</v>
      </c>
    </row>
    <row r="851" customHeight="1" spans="1:3">
      <c r="A851" s="15" t="s">
        <v>1098</v>
      </c>
      <c r="B851" s="22">
        <v>19.9</v>
      </c>
      <c r="C851" s="14">
        <f t="shared" si="37"/>
        <v>311.03</v>
      </c>
    </row>
    <row r="852" customHeight="1" spans="1:3">
      <c r="A852" s="15" t="s">
        <v>1099</v>
      </c>
      <c r="B852" s="22">
        <v>22.6</v>
      </c>
      <c r="C852" s="14">
        <f t="shared" si="37"/>
        <v>401.15</v>
      </c>
    </row>
    <row r="853" customHeight="1" spans="1:3">
      <c r="A853" s="15" t="s">
        <v>1100</v>
      </c>
      <c r="B853" s="22">
        <v>27.3</v>
      </c>
      <c r="C853" s="14">
        <f t="shared" si="37"/>
        <v>585.35</v>
      </c>
    </row>
    <row r="854" customHeight="1" spans="1:3">
      <c r="A854" s="15" t="s">
        <v>1101</v>
      </c>
      <c r="B854" s="22">
        <v>29.8</v>
      </c>
      <c r="C854" s="14">
        <f t="shared" si="37"/>
        <v>697.46</v>
      </c>
    </row>
    <row r="855" customHeight="1" spans="1:3">
      <c r="A855" s="15" t="s">
        <v>1102</v>
      </c>
      <c r="B855" s="22">
        <v>36.8</v>
      </c>
      <c r="C855" s="14">
        <f t="shared" si="37"/>
        <v>1063.62</v>
      </c>
    </row>
    <row r="856" customHeight="1" spans="1:3">
      <c r="A856" s="15" t="s">
        <v>1103</v>
      </c>
      <c r="B856" s="22">
        <v>42.1</v>
      </c>
      <c r="C856" s="14">
        <f t="shared" si="37"/>
        <v>1392.05</v>
      </c>
    </row>
    <row r="857" customHeight="1" spans="1:3">
      <c r="A857" s="15" t="s">
        <v>1104</v>
      </c>
      <c r="B857" s="22">
        <v>47.3</v>
      </c>
      <c r="C857" s="14">
        <f t="shared" si="37"/>
        <v>1757.16</v>
      </c>
    </row>
    <row r="858" customHeight="1" spans="1:3">
      <c r="A858" s="15" t="s">
        <v>1105</v>
      </c>
      <c r="B858" s="22">
        <v>51.8</v>
      </c>
      <c r="C858" s="14">
        <f t="shared" si="37"/>
        <v>2107.41</v>
      </c>
    </row>
    <row r="859" customHeight="1" spans="1:3">
      <c r="A859" s="15" t="s">
        <v>1106</v>
      </c>
      <c r="B859" s="22">
        <v>56.8</v>
      </c>
      <c r="C859" s="14">
        <f t="shared" si="37"/>
        <v>2533.88</v>
      </c>
    </row>
    <row r="860" customHeight="1" spans="1:3">
      <c r="A860" s="15" t="s">
        <v>1107</v>
      </c>
      <c r="B860" s="22">
        <v>63.1</v>
      </c>
      <c r="C860" s="14">
        <f t="shared" si="37"/>
        <v>3127.15</v>
      </c>
    </row>
    <row r="861" customHeight="1" spans="1:3">
      <c r="A861" s="15" t="s">
        <v>1108</v>
      </c>
      <c r="B861" s="22">
        <v>70.8</v>
      </c>
      <c r="C861" s="14">
        <f t="shared" si="37"/>
        <v>3936.92</v>
      </c>
    </row>
    <row r="862" customHeight="1" spans="1:3">
      <c r="A862" s="15" t="s">
        <v>1109</v>
      </c>
      <c r="B862" s="22">
        <v>78.1</v>
      </c>
      <c r="C862" s="14">
        <f t="shared" si="37"/>
        <v>4790.62</v>
      </c>
    </row>
    <row r="863" customHeight="1" spans="1:3">
      <c r="A863" s="15" t="s">
        <v>1110</v>
      </c>
      <c r="B863" s="22">
        <v>86.6</v>
      </c>
      <c r="C863" s="14">
        <f t="shared" si="37"/>
        <v>5890.14</v>
      </c>
    </row>
    <row r="864" customHeight="1" spans="1:3">
      <c r="A864" s="15" t="s">
        <v>1111</v>
      </c>
      <c r="B864" s="22">
        <v>12.8</v>
      </c>
      <c r="C864" s="14">
        <f t="shared" si="37"/>
        <v>128.68</v>
      </c>
    </row>
    <row r="865" customHeight="1" spans="1:3">
      <c r="A865" s="15" t="s">
        <v>1112</v>
      </c>
      <c r="B865" s="22">
        <v>13.9</v>
      </c>
      <c r="C865" s="14">
        <f t="shared" si="37"/>
        <v>151.75</v>
      </c>
    </row>
    <row r="866" customHeight="1" spans="1:3">
      <c r="A866" s="15" t="s">
        <v>1113</v>
      </c>
      <c r="B866" s="22">
        <v>15.1</v>
      </c>
      <c r="C866" s="14">
        <f t="shared" si="37"/>
        <v>179.08</v>
      </c>
    </row>
    <row r="867" customHeight="1" spans="1:3">
      <c r="A867" s="15" t="s">
        <v>1114</v>
      </c>
      <c r="B867" s="22">
        <v>17.6</v>
      </c>
      <c r="C867" s="14">
        <f t="shared" si="37"/>
        <v>243.28</v>
      </c>
    </row>
    <row r="868" customHeight="1" spans="1:3">
      <c r="A868" s="15" t="s">
        <v>1115</v>
      </c>
      <c r="B868" s="22">
        <v>20.1</v>
      </c>
      <c r="C868" s="14">
        <f t="shared" si="37"/>
        <v>317.31</v>
      </c>
    </row>
    <row r="869" customHeight="1" spans="1:3">
      <c r="A869" s="15" t="s">
        <v>1116</v>
      </c>
      <c r="B869" s="22">
        <v>23.9</v>
      </c>
      <c r="C869" s="14">
        <f t="shared" si="37"/>
        <v>448.63</v>
      </c>
    </row>
    <row r="870" customHeight="1" spans="1:3">
      <c r="A870" s="15" t="s">
        <v>1117</v>
      </c>
      <c r="B870" s="22">
        <v>25.6</v>
      </c>
      <c r="C870" s="14">
        <f t="shared" si="37"/>
        <v>514.72</v>
      </c>
    </row>
    <row r="871" customHeight="1" spans="1:3">
      <c r="A871" s="15" t="s">
        <v>1118</v>
      </c>
      <c r="B871" s="22">
        <v>31.8</v>
      </c>
      <c r="C871" s="14">
        <f t="shared" si="37"/>
        <v>794.23</v>
      </c>
    </row>
    <row r="872" customHeight="1" spans="1:3">
      <c r="A872" s="15" t="s">
        <v>1119</v>
      </c>
      <c r="B872" s="22">
        <v>36.1</v>
      </c>
      <c r="C872" s="14">
        <f t="shared" si="37"/>
        <v>1023.54</v>
      </c>
    </row>
    <row r="873" customHeight="1" spans="1:3">
      <c r="A873" s="15" t="s">
        <v>1120</v>
      </c>
      <c r="B873" s="22">
        <v>40.6</v>
      </c>
      <c r="C873" s="14">
        <f t="shared" si="37"/>
        <v>1294.62</v>
      </c>
    </row>
    <row r="874" customHeight="1" spans="1:3">
      <c r="A874" s="15" t="s">
        <v>1121</v>
      </c>
      <c r="B874" s="22">
        <v>44.8</v>
      </c>
      <c r="C874" s="14">
        <f t="shared" si="37"/>
        <v>1576.33</v>
      </c>
    </row>
    <row r="875" customHeight="1" spans="1:3">
      <c r="A875" s="15" t="s">
        <v>1122</v>
      </c>
      <c r="B875" s="22">
        <v>45.9</v>
      </c>
      <c r="C875" s="14">
        <f t="shared" si="37"/>
        <v>1654.68</v>
      </c>
    </row>
    <row r="876" customHeight="1" spans="1:3">
      <c r="A876" s="15" t="s">
        <v>1123</v>
      </c>
      <c r="B876" s="22">
        <v>48.1</v>
      </c>
      <c r="C876" s="14">
        <f t="shared" si="37"/>
        <v>1817.11</v>
      </c>
    </row>
    <row r="877" customHeight="1" spans="1:3">
      <c r="A877" s="15" t="s">
        <v>1124</v>
      </c>
      <c r="B877" s="22">
        <v>49.4</v>
      </c>
      <c r="C877" s="14">
        <f t="shared" si="37"/>
        <v>1916.65</v>
      </c>
    </row>
    <row r="878" customHeight="1" spans="1:3">
      <c r="A878" s="15" t="s">
        <v>1125</v>
      </c>
      <c r="B878" s="22">
        <v>53.6</v>
      </c>
      <c r="C878" s="14">
        <f t="shared" si="37"/>
        <v>2256.42</v>
      </c>
    </row>
    <row r="879" customHeight="1" spans="1:3">
      <c r="A879" s="15" t="s">
        <v>1126</v>
      </c>
      <c r="B879" s="22">
        <v>54.6</v>
      </c>
      <c r="C879" s="14">
        <f t="shared" si="37"/>
        <v>2341.4</v>
      </c>
    </row>
    <row r="880" customHeight="1" spans="1:3">
      <c r="A880" s="15" t="s">
        <v>1127</v>
      </c>
      <c r="B880" s="22">
        <v>59.8</v>
      </c>
      <c r="C880" s="14">
        <f t="shared" si="37"/>
        <v>2808.62</v>
      </c>
    </row>
    <row r="881" customHeight="1" spans="1:3">
      <c r="A881" s="15" t="s">
        <v>1128</v>
      </c>
      <c r="B881" s="22">
        <v>65.9</v>
      </c>
      <c r="C881" s="14">
        <f t="shared" si="37"/>
        <v>3410.83</v>
      </c>
    </row>
    <row r="882" customHeight="1" spans="1:3">
      <c r="A882" s="15" t="s">
        <v>1129</v>
      </c>
      <c r="B882" s="22">
        <v>72.8</v>
      </c>
      <c r="C882" s="14">
        <f t="shared" si="37"/>
        <v>4162.48</v>
      </c>
    </row>
    <row r="883" customHeight="1" spans="1:3">
      <c r="A883" s="15" t="s">
        <v>1130</v>
      </c>
      <c r="B883" s="22">
        <v>13.8</v>
      </c>
      <c r="C883" s="14">
        <f t="shared" si="37"/>
        <v>149.57</v>
      </c>
    </row>
    <row r="884" customHeight="1" spans="1:3">
      <c r="A884" s="15" t="s">
        <v>1131</v>
      </c>
      <c r="B884" s="22">
        <v>14.9</v>
      </c>
      <c r="C884" s="14">
        <f t="shared" si="37"/>
        <v>174.37</v>
      </c>
    </row>
    <row r="885" customHeight="1" spans="1:3">
      <c r="A885" s="15" t="s">
        <v>1132</v>
      </c>
      <c r="B885" s="22">
        <v>16.2</v>
      </c>
      <c r="C885" s="14">
        <f t="shared" si="37"/>
        <v>206.12</v>
      </c>
    </row>
    <row r="886" customHeight="1" spans="1:3">
      <c r="A886" s="15" t="s">
        <v>1133</v>
      </c>
      <c r="B886" s="22">
        <v>18.7</v>
      </c>
      <c r="C886" s="14">
        <f t="shared" si="37"/>
        <v>274.65</v>
      </c>
    </row>
    <row r="887" customHeight="1" spans="1:3">
      <c r="A887" s="15" t="s">
        <v>1134</v>
      </c>
      <c r="B887" s="22">
        <v>21.5</v>
      </c>
      <c r="C887" s="14">
        <f t="shared" si="37"/>
        <v>363.05</v>
      </c>
    </row>
    <row r="888" customHeight="1" spans="1:3">
      <c r="A888" s="15" t="s">
        <v>1135</v>
      </c>
      <c r="B888" s="22">
        <v>25.5</v>
      </c>
      <c r="C888" s="14">
        <f t="shared" si="37"/>
        <v>510.71</v>
      </c>
    </row>
    <row r="889" customHeight="1" spans="1:3">
      <c r="A889" s="15" t="s">
        <v>1136</v>
      </c>
      <c r="B889" s="22">
        <v>27</v>
      </c>
      <c r="C889" s="14">
        <f t="shared" si="37"/>
        <v>572.56</v>
      </c>
    </row>
    <row r="890" customHeight="1" spans="1:3">
      <c r="A890" s="15" t="s">
        <v>1137</v>
      </c>
      <c r="B890" s="22">
        <v>34</v>
      </c>
      <c r="C890" s="14">
        <f t="shared" si="37"/>
        <v>907.92</v>
      </c>
    </row>
    <row r="891" customHeight="1" spans="1:3">
      <c r="A891" s="15" t="s">
        <v>1138</v>
      </c>
      <c r="B891" s="22">
        <v>38.4</v>
      </c>
      <c r="C891" s="14">
        <f t="shared" si="37"/>
        <v>1158.12</v>
      </c>
    </row>
    <row r="892" customHeight="1" spans="1:3">
      <c r="A892" s="15" t="s">
        <v>1139</v>
      </c>
      <c r="B892" s="22">
        <v>43.1</v>
      </c>
      <c r="C892" s="14">
        <f t="shared" si="37"/>
        <v>1458.96</v>
      </c>
    </row>
    <row r="893" customHeight="1" spans="1:3">
      <c r="A893" s="15" t="s">
        <v>1140</v>
      </c>
      <c r="B893" s="22">
        <v>48</v>
      </c>
      <c r="C893" s="14">
        <f t="shared" si="37"/>
        <v>1809.56</v>
      </c>
    </row>
    <row r="894" customHeight="1" spans="1:3">
      <c r="A894" s="15" t="s">
        <v>1141</v>
      </c>
      <c r="B894" s="22">
        <v>50.9</v>
      </c>
      <c r="C894" s="14">
        <f t="shared" si="37"/>
        <v>2034.82</v>
      </c>
    </row>
    <row r="895" customHeight="1" spans="1:3">
      <c r="A895" s="15" t="s">
        <v>1142</v>
      </c>
      <c r="B895" s="22">
        <v>53</v>
      </c>
      <c r="C895" s="14">
        <f t="shared" si="37"/>
        <v>2206.18</v>
      </c>
    </row>
    <row r="896" customHeight="1" spans="1:3">
      <c r="A896" s="15" t="s">
        <v>1143</v>
      </c>
      <c r="B896" s="22">
        <v>56.8</v>
      </c>
      <c r="C896" s="14">
        <f t="shared" si="37"/>
        <v>2533.88</v>
      </c>
    </row>
    <row r="897" customHeight="1" spans="1:3">
      <c r="A897" s="15" t="s">
        <v>1144</v>
      </c>
      <c r="B897" s="22">
        <v>63.3</v>
      </c>
      <c r="C897" s="14">
        <f t="shared" si="37"/>
        <v>3147</v>
      </c>
    </row>
    <row r="898" customHeight="1" spans="1:3">
      <c r="A898" s="15" t="s">
        <v>1145</v>
      </c>
      <c r="B898" s="22">
        <v>69.6</v>
      </c>
      <c r="C898" s="14">
        <f t="shared" si="37"/>
        <v>3804.59</v>
      </c>
    </row>
    <row r="899" customHeight="1" spans="1:3">
      <c r="A899" s="15" t="s">
        <v>1146</v>
      </c>
      <c r="B899" s="22">
        <v>77.2</v>
      </c>
      <c r="C899" s="14">
        <f t="shared" si="37"/>
        <v>4680.85</v>
      </c>
    </row>
    <row r="900" customHeight="1" spans="1:3">
      <c r="A900" s="15" t="s">
        <v>1147</v>
      </c>
      <c r="B900" s="22">
        <v>13.9</v>
      </c>
      <c r="C900" s="14">
        <f t="shared" si="37"/>
        <v>151.75</v>
      </c>
    </row>
    <row r="901" customHeight="1" spans="1:3">
      <c r="A901" s="15" t="s">
        <v>1148</v>
      </c>
      <c r="B901" s="22">
        <v>15.2</v>
      </c>
      <c r="C901" s="14">
        <f t="shared" si="37"/>
        <v>181.46</v>
      </c>
    </row>
    <row r="902" customHeight="1" spans="1:3">
      <c r="A902" s="15" t="s">
        <v>1149</v>
      </c>
      <c r="B902" s="22">
        <v>16.5</v>
      </c>
      <c r="C902" s="14">
        <f t="shared" si="37"/>
        <v>213.82</v>
      </c>
    </row>
    <row r="903" customHeight="1" spans="1:3">
      <c r="A903" s="15" t="s">
        <v>1150</v>
      </c>
      <c r="B903" s="22">
        <v>19.3</v>
      </c>
      <c r="C903" s="14">
        <f t="shared" si="37"/>
        <v>292.55</v>
      </c>
    </row>
    <row r="904" customHeight="1" spans="1:3">
      <c r="A904" s="15" t="s">
        <v>1151</v>
      </c>
      <c r="B904" s="22">
        <v>22.1</v>
      </c>
      <c r="C904" s="14">
        <f t="shared" si="37"/>
        <v>383.6</v>
      </c>
    </row>
    <row r="905" customHeight="1" spans="1:3">
      <c r="A905" s="15" t="s">
        <v>1152</v>
      </c>
      <c r="B905" s="22">
        <v>26.4</v>
      </c>
      <c r="C905" s="14">
        <f t="shared" si="37"/>
        <v>547.39</v>
      </c>
    </row>
    <row r="906" customHeight="1" spans="1:3">
      <c r="A906" s="15" t="s">
        <v>1153</v>
      </c>
      <c r="B906" s="22">
        <v>28.4</v>
      </c>
      <c r="C906" s="14">
        <f t="shared" ref="C906:C917" si="38">ROUND((B906/2)^2*PI(),2)</f>
        <v>633.47</v>
      </c>
    </row>
    <row r="907" customHeight="1" spans="1:3">
      <c r="A907" s="15" t="s">
        <v>1154</v>
      </c>
      <c r="B907" s="22">
        <v>35.2</v>
      </c>
      <c r="C907" s="14">
        <f t="shared" si="38"/>
        <v>973.14</v>
      </c>
    </row>
    <row r="908" customHeight="1" spans="1:3">
      <c r="A908" s="15" t="s">
        <v>1155</v>
      </c>
      <c r="B908" s="22">
        <v>40.4</v>
      </c>
      <c r="C908" s="14">
        <f t="shared" si="38"/>
        <v>1281.9</v>
      </c>
    </row>
    <row r="909" customHeight="1" spans="1:3">
      <c r="A909" s="15" t="s">
        <v>1156</v>
      </c>
      <c r="B909" s="22">
        <v>45.1</v>
      </c>
      <c r="C909" s="14">
        <f t="shared" si="38"/>
        <v>1597.51</v>
      </c>
    </row>
    <row r="910" customHeight="1" spans="1:3">
      <c r="A910" s="15" t="s">
        <v>1157</v>
      </c>
      <c r="B910" s="22">
        <v>50</v>
      </c>
      <c r="C910" s="14">
        <f t="shared" si="38"/>
        <v>1963.5</v>
      </c>
    </row>
    <row r="911" customHeight="1" spans="1:3">
      <c r="A911" s="15" t="s">
        <v>1158</v>
      </c>
      <c r="B911" s="22">
        <v>50.9</v>
      </c>
      <c r="C911" s="14">
        <f t="shared" si="38"/>
        <v>2034.82</v>
      </c>
    </row>
    <row r="912" customHeight="1" spans="1:3">
      <c r="A912" s="15" t="s">
        <v>1159</v>
      </c>
      <c r="B912" s="22">
        <v>53.9</v>
      </c>
      <c r="C912" s="14">
        <f t="shared" si="38"/>
        <v>2281.75</v>
      </c>
    </row>
    <row r="913" customHeight="1" spans="1:3">
      <c r="A913" s="15" t="s">
        <v>1160</v>
      </c>
      <c r="B913" s="22">
        <v>54.8</v>
      </c>
      <c r="C913" s="14">
        <f t="shared" si="38"/>
        <v>2358.58</v>
      </c>
    </row>
    <row r="914" customHeight="1" spans="1:3">
      <c r="A914" s="15" t="s">
        <v>1161</v>
      </c>
      <c r="B914" s="22">
        <v>60</v>
      </c>
      <c r="C914" s="14">
        <f t="shared" si="38"/>
        <v>2827.43</v>
      </c>
    </row>
    <row r="915" customHeight="1" spans="1:3">
      <c r="A915" s="15" t="s">
        <v>1162</v>
      </c>
      <c r="B915" s="22">
        <v>67</v>
      </c>
      <c r="C915" s="14">
        <f t="shared" si="38"/>
        <v>3525.65</v>
      </c>
    </row>
    <row r="916" customHeight="1" spans="1:3">
      <c r="A916" s="15" t="s">
        <v>1163</v>
      </c>
      <c r="B916" s="22">
        <v>73.9</v>
      </c>
      <c r="C916" s="14">
        <f t="shared" si="38"/>
        <v>4289.22</v>
      </c>
    </row>
    <row r="917" customHeight="1" spans="1:3">
      <c r="A917" s="15" t="s">
        <v>1164</v>
      </c>
      <c r="B917" s="22">
        <v>81.8</v>
      </c>
      <c r="C917" s="14">
        <f t="shared" si="38"/>
        <v>5255.29</v>
      </c>
    </row>
    <row r="918" customHeight="1" spans="1:3">
      <c r="A918" s="9" t="s">
        <v>1165</v>
      </c>
      <c r="B918" s="18"/>
      <c r="C918" s="9"/>
    </row>
    <row r="919" customHeight="1" spans="1:3">
      <c r="A919" s="10" t="s">
        <v>32</v>
      </c>
      <c r="B919" s="11" t="s">
        <v>33</v>
      </c>
      <c r="C919" s="10" t="s">
        <v>34</v>
      </c>
    </row>
    <row r="920" customHeight="1" spans="1:3">
      <c r="A920" s="15" t="s">
        <v>1166</v>
      </c>
      <c r="B920" s="22">
        <v>6.3</v>
      </c>
      <c r="C920" s="14">
        <f t="shared" ref="C920:C983" si="39">ROUND((B920/2)^2*PI(),2)</f>
        <v>31.17</v>
      </c>
    </row>
    <row r="921" customHeight="1" spans="1:3">
      <c r="A921" s="15" t="s">
        <v>1167</v>
      </c>
      <c r="B921" s="22">
        <v>6.7</v>
      </c>
      <c r="C921" s="14">
        <f t="shared" si="39"/>
        <v>35.26</v>
      </c>
    </row>
    <row r="922" customHeight="1" spans="1:3">
      <c r="A922" s="15" t="s">
        <v>1168</v>
      </c>
      <c r="B922" s="22">
        <v>7.1</v>
      </c>
      <c r="C922" s="14">
        <f t="shared" si="39"/>
        <v>39.59</v>
      </c>
    </row>
    <row r="923" customHeight="1" spans="1:3">
      <c r="A923" s="15" t="s">
        <v>1169</v>
      </c>
      <c r="B923" s="22">
        <v>7.6</v>
      </c>
      <c r="C923" s="14">
        <f t="shared" si="39"/>
        <v>45.36</v>
      </c>
    </row>
    <row r="924" customHeight="1" spans="1:3">
      <c r="A924" s="15" t="s">
        <v>1170</v>
      </c>
      <c r="B924" s="22">
        <v>8.8</v>
      </c>
      <c r="C924" s="14">
        <f t="shared" si="39"/>
        <v>60.82</v>
      </c>
    </row>
    <row r="925" customHeight="1" spans="1:3">
      <c r="A925" s="15" t="s">
        <v>1171</v>
      </c>
      <c r="B925" s="22">
        <v>9.8</v>
      </c>
      <c r="C925" s="14">
        <f t="shared" si="39"/>
        <v>75.43</v>
      </c>
    </row>
    <row r="926" customHeight="1" spans="1:3">
      <c r="A926" s="15" t="s">
        <v>1172</v>
      </c>
      <c r="B926" s="22">
        <v>11.5</v>
      </c>
      <c r="C926" s="14">
        <f t="shared" si="39"/>
        <v>103.87</v>
      </c>
    </row>
    <row r="927" customHeight="1" spans="1:3">
      <c r="A927" s="15" t="s">
        <v>1173</v>
      </c>
      <c r="B927" s="22">
        <v>12.4</v>
      </c>
      <c r="C927" s="14">
        <f t="shared" si="39"/>
        <v>120.76</v>
      </c>
    </row>
    <row r="928" customHeight="1" spans="1:3">
      <c r="A928" s="15" t="s">
        <v>1174</v>
      </c>
      <c r="B928" s="22">
        <v>13.8</v>
      </c>
      <c r="C928" s="14">
        <f t="shared" si="39"/>
        <v>149.57</v>
      </c>
    </row>
    <row r="929" customHeight="1" spans="1:3">
      <c r="A929" s="15" t="s">
        <v>1175</v>
      </c>
      <c r="B929" s="22">
        <v>15.7</v>
      </c>
      <c r="C929" s="14">
        <f t="shared" si="39"/>
        <v>193.59</v>
      </c>
    </row>
    <row r="930" customHeight="1" spans="1:3">
      <c r="A930" s="15" t="s">
        <v>1176</v>
      </c>
      <c r="B930" s="22">
        <v>17.7</v>
      </c>
      <c r="C930" s="14">
        <f t="shared" si="39"/>
        <v>246.06</v>
      </c>
    </row>
    <row r="931" customHeight="1" spans="1:3">
      <c r="A931" s="15" t="s">
        <v>1177</v>
      </c>
      <c r="B931" s="22">
        <v>19.3</v>
      </c>
      <c r="C931" s="14">
        <f t="shared" si="39"/>
        <v>292.55</v>
      </c>
    </row>
    <row r="932" customHeight="1" spans="1:3">
      <c r="A932" s="15" t="s">
        <v>1178</v>
      </c>
      <c r="B932" s="22">
        <v>21.2</v>
      </c>
      <c r="C932" s="14">
        <f t="shared" si="39"/>
        <v>352.99</v>
      </c>
    </row>
    <row r="933" customHeight="1" spans="1:3">
      <c r="A933" s="15" t="s">
        <v>1179</v>
      </c>
      <c r="B933" s="22">
        <v>23.6</v>
      </c>
      <c r="C933" s="14">
        <f t="shared" si="39"/>
        <v>437.44</v>
      </c>
    </row>
    <row r="934" customHeight="1" spans="1:3">
      <c r="A934" s="15" t="s">
        <v>1180</v>
      </c>
      <c r="B934" s="22">
        <v>26.5</v>
      </c>
      <c r="C934" s="14">
        <f t="shared" si="39"/>
        <v>551.55</v>
      </c>
    </row>
    <row r="935" customHeight="1" spans="1:3">
      <c r="A935" s="15" t="s">
        <v>1181</v>
      </c>
      <c r="B935" s="22">
        <v>29</v>
      </c>
      <c r="C935" s="14">
        <f t="shared" si="39"/>
        <v>660.52</v>
      </c>
    </row>
    <row r="936" customHeight="1" spans="1:3">
      <c r="A936" s="15" t="s">
        <v>1182</v>
      </c>
      <c r="B936" s="22">
        <v>32.3</v>
      </c>
      <c r="C936" s="14">
        <f t="shared" si="39"/>
        <v>819.4</v>
      </c>
    </row>
    <row r="937" customHeight="1" spans="1:3">
      <c r="A937" s="15" t="s">
        <v>1183</v>
      </c>
      <c r="B937" s="22">
        <v>35.9</v>
      </c>
      <c r="C937" s="14">
        <f t="shared" si="39"/>
        <v>1012.23</v>
      </c>
    </row>
    <row r="938" customHeight="1" spans="1:3">
      <c r="A938" s="15" t="s">
        <v>1184</v>
      </c>
      <c r="B938" s="22">
        <v>10.7</v>
      </c>
      <c r="C938" s="14">
        <f t="shared" si="39"/>
        <v>89.92</v>
      </c>
    </row>
    <row r="939" customHeight="1" spans="1:3">
      <c r="A939" s="15" t="s">
        <v>1185</v>
      </c>
      <c r="B939" s="22">
        <v>11.4</v>
      </c>
      <c r="C939" s="14">
        <f t="shared" si="39"/>
        <v>102.07</v>
      </c>
    </row>
    <row r="940" customHeight="1" spans="1:3">
      <c r="A940" s="15" t="s">
        <v>1186</v>
      </c>
      <c r="B940" s="22">
        <v>12.4</v>
      </c>
      <c r="C940" s="14">
        <f t="shared" si="39"/>
        <v>120.76</v>
      </c>
    </row>
    <row r="941" customHeight="1" spans="1:3">
      <c r="A941" s="15" t="s">
        <v>1187</v>
      </c>
      <c r="B941" s="22">
        <v>13.4</v>
      </c>
      <c r="C941" s="14">
        <f t="shared" si="39"/>
        <v>141.03</v>
      </c>
    </row>
    <row r="942" customHeight="1" spans="1:3">
      <c r="A942" s="15" t="s">
        <v>1188</v>
      </c>
      <c r="B942" s="22">
        <v>15.7</v>
      </c>
      <c r="C942" s="14">
        <f t="shared" si="39"/>
        <v>193.59</v>
      </c>
    </row>
    <row r="943" customHeight="1" spans="1:3">
      <c r="A943" s="15" t="s">
        <v>1189</v>
      </c>
      <c r="B943" s="22">
        <v>17.7</v>
      </c>
      <c r="C943" s="14">
        <f t="shared" si="39"/>
        <v>246.06</v>
      </c>
    </row>
    <row r="944" customHeight="1" spans="1:3">
      <c r="A944" s="15" t="s">
        <v>1190</v>
      </c>
      <c r="B944" s="22">
        <v>21.3</v>
      </c>
      <c r="C944" s="14">
        <f t="shared" si="39"/>
        <v>356.33</v>
      </c>
    </row>
    <row r="945" customHeight="1" spans="1:3">
      <c r="A945" s="15" t="s">
        <v>1191</v>
      </c>
      <c r="B945" s="22">
        <v>23.1</v>
      </c>
      <c r="C945" s="14">
        <f t="shared" si="39"/>
        <v>419.1</v>
      </c>
    </row>
    <row r="946" customHeight="1" spans="1:3">
      <c r="A946" s="15" t="s">
        <v>1192</v>
      </c>
      <c r="B946" s="22">
        <v>23.5</v>
      </c>
      <c r="C946" s="14">
        <f t="shared" si="39"/>
        <v>433.74</v>
      </c>
    </row>
    <row r="947" customHeight="1" spans="1:3">
      <c r="A947" s="15" t="s">
        <v>1193</v>
      </c>
      <c r="B947" s="22">
        <v>26.3</v>
      </c>
      <c r="C947" s="14">
        <f t="shared" si="39"/>
        <v>543.25</v>
      </c>
    </row>
    <row r="948" customHeight="1" spans="1:3">
      <c r="A948" s="15" t="s">
        <v>1194</v>
      </c>
      <c r="B948" s="22">
        <v>28.8</v>
      </c>
      <c r="C948" s="14">
        <f t="shared" si="39"/>
        <v>651.44</v>
      </c>
    </row>
    <row r="949" customHeight="1" spans="1:3">
      <c r="A949" s="15" t="s">
        <v>1195</v>
      </c>
      <c r="B949" s="22">
        <v>31.5</v>
      </c>
      <c r="C949" s="14">
        <f t="shared" si="39"/>
        <v>779.31</v>
      </c>
    </row>
    <row r="950" customHeight="1" spans="1:3">
      <c r="A950" s="15" t="s">
        <v>1196</v>
      </c>
      <c r="B950" s="22">
        <v>34.5</v>
      </c>
      <c r="C950" s="14">
        <f t="shared" si="39"/>
        <v>934.82</v>
      </c>
    </row>
    <row r="951" customHeight="1" spans="1:3">
      <c r="A951" s="15" t="s">
        <v>1197</v>
      </c>
      <c r="B951" s="22">
        <v>37.9</v>
      </c>
      <c r="C951" s="14">
        <f t="shared" si="39"/>
        <v>1128.15</v>
      </c>
    </row>
    <row r="952" customHeight="1" spans="1:3">
      <c r="A952" s="15" t="s">
        <v>1198</v>
      </c>
      <c r="B952" s="22">
        <v>41.8</v>
      </c>
      <c r="C952" s="14">
        <f t="shared" si="39"/>
        <v>1372.28</v>
      </c>
    </row>
    <row r="953" customHeight="1" spans="1:3">
      <c r="A953" s="15" t="s">
        <v>1199</v>
      </c>
      <c r="B953" s="22">
        <v>45.3</v>
      </c>
      <c r="C953" s="14">
        <f t="shared" si="39"/>
        <v>1611.71</v>
      </c>
    </row>
    <row r="954" customHeight="1" spans="1:3">
      <c r="A954" s="15" t="s">
        <v>1200</v>
      </c>
      <c r="B954" s="22">
        <v>50.9</v>
      </c>
      <c r="C954" s="14">
        <f t="shared" si="39"/>
        <v>2034.82</v>
      </c>
    </row>
    <row r="955" customHeight="1" spans="1:3">
      <c r="A955" s="15" t="s">
        <v>1201</v>
      </c>
      <c r="B955" s="22">
        <v>11.2</v>
      </c>
      <c r="C955" s="14">
        <f t="shared" si="39"/>
        <v>98.52</v>
      </c>
    </row>
    <row r="956" customHeight="1" spans="1:3">
      <c r="A956" s="15" t="s">
        <v>1202</v>
      </c>
      <c r="B956" s="22">
        <v>12</v>
      </c>
      <c r="C956" s="14">
        <f t="shared" si="39"/>
        <v>113.1</v>
      </c>
    </row>
    <row r="957" customHeight="1" spans="1:3">
      <c r="A957" s="15" t="s">
        <v>1203</v>
      </c>
      <c r="B957" s="22">
        <v>13.1</v>
      </c>
      <c r="C957" s="14">
        <f t="shared" si="39"/>
        <v>134.78</v>
      </c>
    </row>
    <row r="958" customHeight="1" spans="1:3">
      <c r="A958" s="15" t="s">
        <v>1204</v>
      </c>
      <c r="B958" s="22">
        <v>14.1</v>
      </c>
      <c r="C958" s="14">
        <f t="shared" si="39"/>
        <v>156.15</v>
      </c>
    </row>
    <row r="959" customHeight="1" spans="1:3">
      <c r="A959" s="15" t="s">
        <v>1205</v>
      </c>
      <c r="B959" s="22">
        <v>16.7</v>
      </c>
      <c r="C959" s="14">
        <f t="shared" si="39"/>
        <v>219.04</v>
      </c>
    </row>
    <row r="960" customHeight="1" spans="1:3">
      <c r="A960" s="15" t="s">
        <v>1206</v>
      </c>
      <c r="B960" s="22">
        <v>18.8</v>
      </c>
      <c r="C960" s="14">
        <f t="shared" si="39"/>
        <v>277.59</v>
      </c>
    </row>
    <row r="961" customHeight="1" spans="1:3">
      <c r="A961" s="15" t="s">
        <v>1207</v>
      </c>
      <c r="B961" s="22">
        <v>22.6</v>
      </c>
      <c r="C961" s="14">
        <f t="shared" si="39"/>
        <v>401.15</v>
      </c>
    </row>
    <row r="962" customHeight="1" spans="1:3">
      <c r="A962" s="15" t="s">
        <v>1208</v>
      </c>
      <c r="B962" s="22">
        <v>24.6</v>
      </c>
      <c r="C962" s="14">
        <f t="shared" si="39"/>
        <v>475.29</v>
      </c>
    </row>
    <row r="963" customHeight="1" spans="1:3">
      <c r="A963" s="15" t="s">
        <v>1209</v>
      </c>
      <c r="B963" s="22">
        <v>30.4</v>
      </c>
      <c r="C963" s="14">
        <f t="shared" si="39"/>
        <v>725.83</v>
      </c>
    </row>
    <row r="964" customHeight="1" spans="1:3">
      <c r="A964" s="15" t="s">
        <v>1210</v>
      </c>
      <c r="B964" s="22">
        <v>34.8</v>
      </c>
      <c r="C964" s="14">
        <f t="shared" si="39"/>
        <v>951.15</v>
      </c>
    </row>
    <row r="965" customHeight="1" spans="1:3">
      <c r="A965" s="15" t="s">
        <v>1211</v>
      </c>
      <c r="B965" s="22">
        <v>38.7</v>
      </c>
      <c r="C965" s="14">
        <f t="shared" si="39"/>
        <v>1176.28</v>
      </c>
    </row>
    <row r="966" customHeight="1" spans="1:3">
      <c r="A966" s="15" t="s">
        <v>1212</v>
      </c>
      <c r="B966" s="22">
        <v>42.4</v>
      </c>
      <c r="C966" s="14">
        <f t="shared" si="39"/>
        <v>1411.96</v>
      </c>
    </row>
    <row r="967" customHeight="1" spans="1:3">
      <c r="A967" s="15" t="s">
        <v>1213</v>
      </c>
      <c r="B967" s="22">
        <v>46.5</v>
      </c>
      <c r="C967" s="14">
        <f t="shared" si="39"/>
        <v>1698.23</v>
      </c>
    </row>
    <row r="968" customHeight="1" spans="1:3">
      <c r="A968" s="15" t="s">
        <v>1214</v>
      </c>
      <c r="B968" s="22">
        <v>51.4</v>
      </c>
      <c r="C968" s="14">
        <f t="shared" si="39"/>
        <v>2074.99</v>
      </c>
    </row>
    <row r="969" customHeight="1" spans="1:3">
      <c r="A969" s="15" t="s">
        <v>1215</v>
      </c>
      <c r="B969" s="22">
        <v>57.6</v>
      </c>
      <c r="C969" s="14">
        <f t="shared" si="39"/>
        <v>2605.76</v>
      </c>
    </row>
    <row r="970" customHeight="1" spans="1:3">
      <c r="A970" s="15" t="s">
        <v>1216</v>
      </c>
      <c r="B970" s="22">
        <v>63.6</v>
      </c>
      <c r="C970" s="14">
        <f t="shared" si="39"/>
        <v>3176.9</v>
      </c>
    </row>
    <row r="971" customHeight="1" spans="1:3">
      <c r="A971" s="15" t="s">
        <v>1217</v>
      </c>
      <c r="B971" s="22">
        <v>70.4</v>
      </c>
      <c r="C971" s="14">
        <f t="shared" si="39"/>
        <v>3892.56</v>
      </c>
    </row>
    <row r="972" customHeight="1" spans="1:3">
      <c r="A972" s="15" t="s">
        <v>1218</v>
      </c>
      <c r="B972" s="22">
        <v>12.1</v>
      </c>
      <c r="C972" s="14">
        <f t="shared" si="39"/>
        <v>114.99</v>
      </c>
    </row>
    <row r="973" customHeight="1" spans="1:3">
      <c r="A973" s="15" t="s">
        <v>1219</v>
      </c>
      <c r="B973" s="22">
        <v>13.1</v>
      </c>
      <c r="C973" s="14">
        <f t="shared" si="39"/>
        <v>134.78</v>
      </c>
    </row>
    <row r="974" customHeight="1" spans="1:3">
      <c r="A974" s="15" t="s">
        <v>1220</v>
      </c>
      <c r="B974" s="22">
        <v>14.2</v>
      </c>
      <c r="C974" s="14">
        <f t="shared" si="39"/>
        <v>158.37</v>
      </c>
    </row>
    <row r="975" customHeight="1" spans="1:3">
      <c r="A975" s="15" t="s">
        <v>1221</v>
      </c>
      <c r="B975" s="22">
        <v>15.4</v>
      </c>
      <c r="C975" s="14">
        <f t="shared" si="39"/>
        <v>186.27</v>
      </c>
    </row>
    <row r="976" customHeight="1" spans="1:3">
      <c r="A976" s="15" t="s">
        <v>1222</v>
      </c>
      <c r="B976" s="22">
        <v>18.2</v>
      </c>
      <c r="C976" s="14">
        <f t="shared" si="39"/>
        <v>260.16</v>
      </c>
    </row>
    <row r="977" customHeight="1" spans="1:3">
      <c r="A977" s="15" t="s">
        <v>1223</v>
      </c>
      <c r="B977" s="22">
        <v>20.7</v>
      </c>
      <c r="C977" s="14">
        <f t="shared" si="39"/>
        <v>336.54</v>
      </c>
    </row>
    <row r="978" customHeight="1" spans="1:3">
      <c r="A978" s="15" t="s">
        <v>1224</v>
      </c>
      <c r="B978" s="22">
        <v>24.9</v>
      </c>
      <c r="C978" s="14">
        <f t="shared" si="39"/>
        <v>486.95</v>
      </c>
    </row>
    <row r="979" customHeight="1" spans="1:3">
      <c r="A979" s="15" t="s">
        <v>1225</v>
      </c>
      <c r="B979" s="22">
        <v>27.1</v>
      </c>
      <c r="C979" s="14">
        <f t="shared" si="39"/>
        <v>576.8</v>
      </c>
    </row>
    <row r="980" customHeight="1" spans="1:3">
      <c r="A980" s="15" t="s">
        <v>1226</v>
      </c>
      <c r="B980" s="22">
        <v>33.4</v>
      </c>
      <c r="C980" s="14">
        <f t="shared" si="39"/>
        <v>876.16</v>
      </c>
    </row>
    <row r="981" customHeight="1" spans="1:3">
      <c r="A981" s="15" t="s">
        <v>1227</v>
      </c>
      <c r="B981" s="22">
        <v>38.3</v>
      </c>
      <c r="C981" s="14">
        <f t="shared" si="39"/>
        <v>1152.09</v>
      </c>
    </row>
    <row r="982" customHeight="1" spans="1:3">
      <c r="A982" s="15" t="s">
        <v>1228</v>
      </c>
      <c r="B982" s="22">
        <v>42.8</v>
      </c>
      <c r="C982" s="14">
        <f t="shared" si="39"/>
        <v>1438.72</v>
      </c>
    </row>
    <row r="983" customHeight="1" spans="1:3">
      <c r="A983" s="15" t="s">
        <v>1229</v>
      </c>
      <c r="B983" s="22">
        <v>47</v>
      </c>
      <c r="C983" s="14">
        <f t="shared" si="39"/>
        <v>1734.94</v>
      </c>
    </row>
    <row r="984" customHeight="1" spans="1:3">
      <c r="A984" s="15" t="s">
        <v>1230</v>
      </c>
      <c r="B984" s="22">
        <v>51.4</v>
      </c>
      <c r="C984" s="14">
        <f t="shared" ref="C984:C1047" si="40">ROUND((B984/2)^2*PI(),2)</f>
        <v>2074.99</v>
      </c>
    </row>
    <row r="985" customHeight="1" spans="1:3">
      <c r="A985" s="15" t="s">
        <v>1231</v>
      </c>
      <c r="B985" s="22">
        <v>57.1</v>
      </c>
      <c r="C985" s="14">
        <f t="shared" si="40"/>
        <v>2560.72</v>
      </c>
    </row>
    <row r="986" customHeight="1" spans="1:3">
      <c r="A986" s="15" t="s">
        <v>1232</v>
      </c>
      <c r="B986" s="22">
        <v>64</v>
      </c>
      <c r="C986" s="14">
        <f t="shared" si="40"/>
        <v>3216.99</v>
      </c>
    </row>
    <row r="987" customHeight="1" spans="1:3">
      <c r="A987" s="15" t="s">
        <v>1233</v>
      </c>
      <c r="B987" s="22">
        <v>70.6</v>
      </c>
      <c r="C987" s="14">
        <f t="shared" si="40"/>
        <v>3914.71</v>
      </c>
    </row>
    <row r="988" customHeight="1" spans="1:3">
      <c r="A988" s="15" t="s">
        <v>1234</v>
      </c>
      <c r="B988" s="22">
        <v>78.1</v>
      </c>
      <c r="C988" s="14">
        <f t="shared" si="40"/>
        <v>4790.62</v>
      </c>
    </row>
    <row r="989" customHeight="1" spans="1:3">
      <c r="A989" s="15" t="s">
        <v>1235</v>
      </c>
      <c r="B989" s="22">
        <v>13.1</v>
      </c>
      <c r="C989" s="14">
        <f t="shared" si="40"/>
        <v>134.78</v>
      </c>
    </row>
    <row r="990" customHeight="1" spans="1:3">
      <c r="A990" s="15" t="s">
        <v>1236</v>
      </c>
      <c r="B990" s="22">
        <v>14.1</v>
      </c>
      <c r="C990" s="14">
        <f t="shared" si="40"/>
        <v>156.15</v>
      </c>
    </row>
    <row r="991" customHeight="1" spans="1:3">
      <c r="A991" s="15" t="s">
        <v>1237</v>
      </c>
      <c r="B991" s="22">
        <v>15.4</v>
      </c>
      <c r="C991" s="14">
        <f t="shared" si="40"/>
        <v>186.27</v>
      </c>
    </row>
    <row r="992" customHeight="1" spans="1:3">
      <c r="A992" s="15" t="s">
        <v>1238</v>
      </c>
      <c r="B992" s="22">
        <v>16.8</v>
      </c>
      <c r="C992" s="14">
        <f t="shared" si="40"/>
        <v>221.67</v>
      </c>
    </row>
    <row r="993" customHeight="1" spans="1:3">
      <c r="A993" s="15" t="s">
        <v>1239</v>
      </c>
      <c r="B993" s="22">
        <v>19.9</v>
      </c>
      <c r="C993" s="14">
        <f t="shared" si="40"/>
        <v>311.03</v>
      </c>
    </row>
    <row r="994" customHeight="1" spans="1:3">
      <c r="A994" s="15" t="s">
        <v>1240</v>
      </c>
      <c r="B994" s="22">
        <v>22.6</v>
      </c>
      <c r="C994" s="14">
        <f t="shared" si="40"/>
        <v>401.15</v>
      </c>
    </row>
    <row r="995" customHeight="1" spans="1:3">
      <c r="A995" s="15" t="s">
        <v>1241</v>
      </c>
      <c r="B995" s="22">
        <v>27.3</v>
      </c>
      <c r="C995" s="14">
        <f t="shared" si="40"/>
        <v>585.35</v>
      </c>
    </row>
    <row r="996" customHeight="1" spans="1:3">
      <c r="A996" s="15" t="s">
        <v>1242</v>
      </c>
      <c r="B996" s="22">
        <v>29.8</v>
      </c>
      <c r="C996" s="14">
        <f t="shared" si="40"/>
        <v>697.46</v>
      </c>
    </row>
    <row r="997" customHeight="1" spans="1:3">
      <c r="A997" s="15" t="s">
        <v>1243</v>
      </c>
      <c r="B997" s="22">
        <v>36.8</v>
      </c>
      <c r="C997" s="14">
        <f t="shared" si="40"/>
        <v>1063.62</v>
      </c>
    </row>
    <row r="998" customHeight="1" spans="1:3">
      <c r="A998" s="15" t="s">
        <v>1244</v>
      </c>
      <c r="B998" s="22">
        <v>42.1</v>
      </c>
      <c r="C998" s="14">
        <f t="shared" si="40"/>
        <v>1392.05</v>
      </c>
    </row>
    <row r="999" customHeight="1" spans="1:3">
      <c r="A999" s="15" t="s">
        <v>1245</v>
      </c>
      <c r="B999" s="22">
        <v>47.3</v>
      </c>
      <c r="C999" s="14">
        <f t="shared" si="40"/>
        <v>1757.16</v>
      </c>
    </row>
    <row r="1000" customHeight="1" spans="1:3">
      <c r="A1000" s="15" t="s">
        <v>1246</v>
      </c>
      <c r="B1000" s="22">
        <v>51.8</v>
      </c>
      <c r="C1000" s="14">
        <f t="shared" si="40"/>
        <v>2107.41</v>
      </c>
    </row>
    <row r="1001" customHeight="1" spans="1:3">
      <c r="A1001" s="15" t="s">
        <v>1247</v>
      </c>
      <c r="B1001" s="22">
        <v>56.8</v>
      </c>
      <c r="C1001" s="14">
        <f t="shared" si="40"/>
        <v>2533.88</v>
      </c>
    </row>
    <row r="1002" customHeight="1" spans="1:3">
      <c r="A1002" s="15" t="s">
        <v>1248</v>
      </c>
      <c r="B1002" s="22">
        <v>63.1</v>
      </c>
      <c r="C1002" s="14">
        <f t="shared" si="40"/>
        <v>3127.15</v>
      </c>
    </row>
    <row r="1003" customHeight="1" spans="1:3">
      <c r="A1003" s="15" t="s">
        <v>1249</v>
      </c>
      <c r="B1003" s="22">
        <v>70.8</v>
      </c>
      <c r="C1003" s="14">
        <f t="shared" si="40"/>
        <v>3936.92</v>
      </c>
    </row>
    <row r="1004" customHeight="1" spans="1:3">
      <c r="A1004" s="15" t="s">
        <v>1250</v>
      </c>
      <c r="B1004" s="22">
        <v>78.1</v>
      </c>
      <c r="C1004" s="14">
        <f t="shared" si="40"/>
        <v>4790.62</v>
      </c>
    </row>
    <row r="1005" customHeight="1" spans="1:3">
      <c r="A1005" s="15" t="s">
        <v>1251</v>
      </c>
      <c r="B1005" s="22">
        <v>86.6</v>
      </c>
      <c r="C1005" s="14">
        <f t="shared" si="40"/>
        <v>5890.14</v>
      </c>
    </row>
    <row r="1006" customHeight="1" spans="1:3">
      <c r="A1006" s="15" t="s">
        <v>1252</v>
      </c>
      <c r="B1006" s="22">
        <v>12.8</v>
      </c>
      <c r="C1006" s="14">
        <f t="shared" si="40"/>
        <v>128.68</v>
      </c>
    </row>
    <row r="1007" customHeight="1" spans="1:3">
      <c r="A1007" s="15" t="s">
        <v>1253</v>
      </c>
      <c r="B1007" s="22">
        <v>13.9</v>
      </c>
      <c r="C1007" s="14">
        <f t="shared" si="40"/>
        <v>151.75</v>
      </c>
    </row>
    <row r="1008" customHeight="1" spans="1:3">
      <c r="A1008" s="15" t="s">
        <v>1254</v>
      </c>
      <c r="B1008" s="22">
        <v>15.1</v>
      </c>
      <c r="C1008" s="14">
        <f t="shared" si="40"/>
        <v>179.08</v>
      </c>
    </row>
    <row r="1009" customHeight="1" spans="1:3">
      <c r="A1009" s="15" t="s">
        <v>1255</v>
      </c>
      <c r="B1009" s="22">
        <v>17.6</v>
      </c>
      <c r="C1009" s="14">
        <f t="shared" si="40"/>
        <v>243.28</v>
      </c>
    </row>
    <row r="1010" customHeight="1" spans="1:3">
      <c r="A1010" s="15" t="s">
        <v>1256</v>
      </c>
      <c r="B1010" s="22">
        <v>20.1</v>
      </c>
      <c r="C1010" s="14">
        <f t="shared" si="40"/>
        <v>317.31</v>
      </c>
    </row>
    <row r="1011" customHeight="1" spans="1:3">
      <c r="A1011" s="15" t="s">
        <v>1257</v>
      </c>
      <c r="B1011" s="22">
        <v>23.9</v>
      </c>
      <c r="C1011" s="14">
        <f t="shared" si="40"/>
        <v>448.63</v>
      </c>
    </row>
    <row r="1012" customHeight="1" spans="1:3">
      <c r="A1012" s="15" t="s">
        <v>1258</v>
      </c>
      <c r="B1012" s="22">
        <v>25.6</v>
      </c>
      <c r="C1012" s="14">
        <f t="shared" si="40"/>
        <v>514.72</v>
      </c>
    </row>
    <row r="1013" customHeight="1" spans="1:3">
      <c r="A1013" s="15" t="s">
        <v>1259</v>
      </c>
      <c r="B1013" s="22">
        <v>31.8</v>
      </c>
      <c r="C1013" s="14">
        <f t="shared" si="40"/>
        <v>794.23</v>
      </c>
    </row>
    <row r="1014" customHeight="1" spans="1:3">
      <c r="A1014" s="15" t="s">
        <v>1260</v>
      </c>
      <c r="B1014" s="22">
        <v>36.1</v>
      </c>
      <c r="C1014" s="14">
        <f t="shared" si="40"/>
        <v>1023.54</v>
      </c>
    </row>
    <row r="1015" customHeight="1" spans="1:3">
      <c r="A1015" s="15" t="s">
        <v>1261</v>
      </c>
      <c r="B1015" s="22">
        <v>40.6</v>
      </c>
      <c r="C1015" s="14">
        <f t="shared" si="40"/>
        <v>1294.62</v>
      </c>
    </row>
    <row r="1016" customHeight="1" spans="1:3">
      <c r="A1016" s="15" t="s">
        <v>1262</v>
      </c>
      <c r="B1016" s="22">
        <v>44.8</v>
      </c>
      <c r="C1016" s="14">
        <f t="shared" si="40"/>
        <v>1576.33</v>
      </c>
    </row>
    <row r="1017" customHeight="1" spans="1:3">
      <c r="A1017" s="15" t="s">
        <v>1263</v>
      </c>
      <c r="B1017" s="22">
        <v>45.9</v>
      </c>
      <c r="C1017" s="14">
        <f t="shared" si="40"/>
        <v>1654.68</v>
      </c>
    </row>
    <row r="1018" customHeight="1" spans="1:3">
      <c r="A1018" s="15" t="s">
        <v>1264</v>
      </c>
      <c r="B1018" s="22">
        <v>48.1</v>
      </c>
      <c r="C1018" s="14">
        <f t="shared" si="40"/>
        <v>1817.11</v>
      </c>
    </row>
    <row r="1019" customHeight="1" spans="1:3">
      <c r="A1019" s="15" t="s">
        <v>1265</v>
      </c>
      <c r="B1019" s="22">
        <v>49.4</v>
      </c>
      <c r="C1019" s="14">
        <f t="shared" si="40"/>
        <v>1916.65</v>
      </c>
    </row>
    <row r="1020" customHeight="1" spans="1:3">
      <c r="A1020" s="15" t="s">
        <v>1266</v>
      </c>
      <c r="B1020" s="22">
        <v>53.6</v>
      </c>
      <c r="C1020" s="14">
        <f t="shared" si="40"/>
        <v>2256.42</v>
      </c>
    </row>
    <row r="1021" customHeight="1" spans="1:3">
      <c r="A1021" s="15" t="s">
        <v>1267</v>
      </c>
      <c r="B1021" s="22">
        <v>54.6</v>
      </c>
      <c r="C1021" s="14">
        <f t="shared" si="40"/>
        <v>2341.4</v>
      </c>
    </row>
    <row r="1022" customHeight="1" spans="1:3">
      <c r="A1022" s="15" t="s">
        <v>1268</v>
      </c>
      <c r="B1022" s="22">
        <v>59.8</v>
      </c>
      <c r="C1022" s="14">
        <f t="shared" si="40"/>
        <v>2808.62</v>
      </c>
    </row>
    <row r="1023" customHeight="1" spans="1:3">
      <c r="A1023" s="15" t="s">
        <v>1269</v>
      </c>
      <c r="B1023" s="22">
        <v>65.9</v>
      </c>
      <c r="C1023" s="14">
        <f t="shared" si="40"/>
        <v>3410.83</v>
      </c>
    </row>
    <row r="1024" customHeight="1" spans="1:3">
      <c r="A1024" s="15" t="s">
        <v>1270</v>
      </c>
      <c r="B1024" s="22">
        <v>72.8</v>
      </c>
      <c r="C1024" s="14">
        <f t="shared" si="40"/>
        <v>4162.48</v>
      </c>
    </row>
    <row r="1025" customHeight="1" spans="1:3">
      <c r="A1025" s="15" t="s">
        <v>1271</v>
      </c>
      <c r="B1025" s="22">
        <v>13.8</v>
      </c>
      <c r="C1025" s="14">
        <f t="shared" si="40"/>
        <v>149.57</v>
      </c>
    </row>
    <row r="1026" customHeight="1" spans="1:3">
      <c r="A1026" s="15" t="s">
        <v>1272</v>
      </c>
      <c r="B1026" s="22">
        <v>14.9</v>
      </c>
      <c r="C1026" s="14">
        <f t="shared" si="40"/>
        <v>174.37</v>
      </c>
    </row>
    <row r="1027" customHeight="1" spans="1:3">
      <c r="A1027" s="15" t="s">
        <v>1273</v>
      </c>
      <c r="B1027" s="22">
        <v>16.2</v>
      </c>
      <c r="C1027" s="14">
        <f t="shared" si="40"/>
        <v>206.12</v>
      </c>
    </row>
    <row r="1028" customHeight="1" spans="1:3">
      <c r="A1028" s="15" t="s">
        <v>1274</v>
      </c>
      <c r="B1028" s="22">
        <v>18.7</v>
      </c>
      <c r="C1028" s="14">
        <f t="shared" si="40"/>
        <v>274.65</v>
      </c>
    </row>
    <row r="1029" customHeight="1" spans="1:3">
      <c r="A1029" s="15" t="s">
        <v>1275</v>
      </c>
      <c r="B1029" s="22">
        <v>21.5</v>
      </c>
      <c r="C1029" s="14">
        <f t="shared" si="40"/>
        <v>363.05</v>
      </c>
    </row>
    <row r="1030" customHeight="1" spans="1:3">
      <c r="A1030" s="15" t="s">
        <v>1276</v>
      </c>
      <c r="B1030" s="22">
        <v>25.5</v>
      </c>
      <c r="C1030" s="14">
        <f t="shared" si="40"/>
        <v>510.71</v>
      </c>
    </row>
    <row r="1031" customHeight="1" spans="1:3">
      <c r="A1031" s="15" t="s">
        <v>1277</v>
      </c>
      <c r="B1031" s="22">
        <v>27</v>
      </c>
      <c r="C1031" s="14">
        <f t="shared" si="40"/>
        <v>572.56</v>
      </c>
    </row>
    <row r="1032" customHeight="1" spans="1:3">
      <c r="A1032" s="15" t="s">
        <v>1278</v>
      </c>
      <c r="B1032" s="22">
        <v>34</v>
      </c>
      <c r="C1032" s="14">
        <f t="shared" si="40"/>
        <v>907.92</v>
      </c>
    </row>
    <row r="1033" customHeight="1" spans="1:3">
      <c r="A1033" s="15" t="s">
        <v>1279</v>
      </c>
      <c r="B1033" s="22">
        <v>38.4</v>
      </c>
      <c r="C1033" s="14">
        <f t="shared" si="40"/>
        <v>1158.12</v>
      </c>
    </row>
    <row r="1034" customHeight="1" spans="1:3">
      <c r="A1034" s="15" t="s">
        <v>1280</v>
      </c>
      <c r="B1034" s="22">
        <v>43.1</v>
      </c>
      <c r="C1034" s="14">
        <f t="shared" si="40"/>
        <v>1458.96</v>
      </c>
    </row>
    <row r="1035" customHeight="1" spans="1:3">
      <c r="A1035" s="15" t="s">
        <v>1281</v>
      </c>
      <c r="B1035" s="22">
        <v>48</v>
      </c>
      <c r="C1035" s="14">
        <f t="shared" si="40"/>
        <v>1809.56</v>
      </c>
    </row>
    <row r="1036" customHeight="1" spans="1:3">
      <c r="A1036" s="15" t="s">
        <v>1282</v>
      </c>
      <c r="B1036" s="22">
        <v>50.9</v>
      </c>
      <c r="C1036" s="14">
        <f t="shared" si="40"/>
        <v>2034.82</v>
      </c>
    </row>
    <row r="1037" customHeight="1" spans="1:3">
      <c r="A1037" s="15" t="s">
        <v>1283</v>
      </c>
      <c r="B1037" s="22">
        <v>53</v>
      </c>
      <c r="C1037" s="14">
        <f t="shared" si="40"/>
        <v>2206.18</v>
      </c>
    </row>
    <row r="1038" customHeight="1" spans="1:3">
      <c r="A1038" s="15" t="s">
        <v>1284</v>
      </c>
      <c r="B1038" s="22">
        <v>56.8</v>
      </c>
      <c r="C1038" s="14">
        <f t="shared" si="40"/>
        <v>2533.88</v>
      </c>
    </row>
    <row r="1039" customHeight="1" spans="1:3">
      <c r="A1039" s="15" t="s">
        <v>1285</v>
      </c>
      <c r="B1039" s="22">
        <v>63.3</v>
      </c>
      <c r="C1039" s="14">
        <f t="shared" si="40"/>
        <v>3147</v>
      </c>
    </row>
    <row r="1040" customHeight="1" spans="1:3">
      <c r="A1040" s="15" t="s">
        <v>1286</v>
      </c>
      <c r="B1040" s="22">
        <v>69.6</v>
      </c>
      <c r="C1040" s="14">
        <f t="shared" si="40"/>
        <v>3804.59</v>
      </c>
    </row>
    <row r="1041" customHeight="1" spans="1:3">
      <c r="A1041" s="15" t="s">
        <v>1287</v>
      </c>
      <c r="B1041" s="22">
        <v>77.2</v>
      </c>
      <c r="C1041" s="14">
        <f t="shared" si="40"/>
        <v>4680.85</v>
      </c>
    </row>
    <row r="1042" customHeight="1" spans="1:3">
      <c r="A1042" s="15" t="s">
        <v>1288</v>
      </c>
      <c r="B1042" s="22">
        <v>13.9</v>
      </c>
      <c r="C1042" s="14">
        <f t="shared" si="40"/>
        <v>151.75</v>
      </c>
    </row>
    <row r="1043" customHeight="1" spans="1:3">
      <c r="A1043" s="15" t="s">
        <v>1289</v>
      </c>
      <c r="B1043" s="22">
        <v>15.2</v>
      </c>
      <c r="C1043" s="14">
        <f t="shared" si="40"/>
        <v>181.46</v>
      </c>
    </row>
    <row r="1044" customHeight="1" spans="1:3">
      <c r="A1044" s="15" t="s">
        <v>1290</v>
      </c>
      <c r="B1044" s="22">
        <v>16.5</v>
      </c>
      <c r="C1044" s="14">
        <f t="shared" si="40"/>
        <v>213.82</v>
      </c>
    </row>
    <row r="1045" customHeight="1" spans="1:3">
      <c r="A1045" s="15" t="s">
        <v>1291</v>
      </c>
      <c r="B1045" s="22">
        <v>19.3</v>
      </c>
      <c r="C1045" s="14">
        <f t="shared" si="40"/>
        <v>292.55</v>
      </c>
    </row>
    <row r="1046" customHeight="1" spans="1:3">
      <c r="A1046" s="15" t="s">
        <v>1292</v>
      </c>
      <c r="B1046" s="22">
        <v>22.1</v>
      </c>
      <c r="C1046" s="14">
        <f t="shared" si="40"/>
        <v>383.6</v>
      </c>
    </row>
    <row r="1047" customHeight="1" spans="1:3">
      <c r="A1047" s="15" t="s">
        <v>1293</v>
      </c>
      <c r="B1047" s="22">
        <v>26.4</v>
      </c>
      <c r="C1047" s="14">
        <f t="shared" si="40"/>
        <v>547.39</v>
      </c>
    </row>
    <row r="1048" customHeight="1" spans="1:3">
      <c r="A1048" s="15" t="s">
        <v>1294</v>
      </c>
      <c r="B1048" s="22">
        <v>28.4</v>
      </c>
      <c r="C1048" s="14">
        <f t="shared" ref="C1048:C1059" si="41">ROUND((B1048/2)^2*PI(),2)</f>
        <v>633.47</v>
      </c>
    </row>
    <row r="1049" customHeight="1" spans="1:3">
      <c r="A1049" s="15" t="s">
        <v>1295</v>
      </c>
      <c r="B1049" s="22">
        <v>35.2</v>
      </c>
      <c r="C1049" s="14">
        <f t="shared" si="41"/>
        <v>973.14</v>
      </c>
    </row>
    <row r="1050" customHeight="1" spans="1:3">
      <c r="A1050" s="15" t="s">
        <v>1296</v>
      </c>
      <c r="B1050" s="22">
        <v>40.4</v>
      </c>
      <c r="C1050" s="14">
        <f t="shared" si="41"/>
        <v>1281.9</v>
      </c>
    </row>
    <row r="1051" customHeight="1" spans="1:3">
      <c r="A1051" s="15" t="s">
        <v>1297</v>
      </c>
      <c r="B1051" s="22">
        <v>45.1</v>
      </c>
      <c r="C1051" s="14">
        <f t="shared" si="41"/>
        <v>1597.51</v>
      </c>
    </row>
    <row r="1052" customHeight="1" spans="1:3">
      <c r="A1052" s="15" t="s">
        <v>1298</v>
      </c>
      <c r="B1052" s="22">
        <v>50</v>
      </c>
      <c r="C1052" s="14">
        <f t="shared" si="41"/>
        <v>1963.5</v>
      </c>
    </row>
    <row r="1053" customHeight="1" spans="1:3">
      <c r="A1053" s="15" t="s">
        <v>1299</v>
      </c>
      <c r="B1053" s="22">
        <v>50.9</v>
      </c>
      <c r="C1053" s="14">
        <f t="shared" si="41"/>
        <v>2034.82</v>
      </c>
    </row>
    <row r="1054" customHeight="1" spans="1:3">
      <c r="A1054" s="15" t="s">
        <v>1300</v>
      </c>
      <c r="B1054" s="22">
        <v>53.9</v>
      </c>
      <c r="C1054" s="14">
        <f t="shared" si="41"/>
        <v>2281.75</v>
      </c>
    </row>
    <row r="1055" customHeight="1" spans="1:3">
      <c r="A1055" s="15" t="s">
        <v>1301</v>
      </c>
      <c r="B1055" s="22">
        <v>54.8</v>
      </c>
      <c r="C1055" s="14">
        <f t="shared" si="41"/>
        <v>2358.58</v>
      </c>
    </row>
    <row r="1056" customHeight="1" spans="1:3">
      <c r="A1056" s="15" t="s">
        <v>1302</v>
      </c>
      <c r="B1056" s="22">
        <v>60</v>
      </c>
      <c r="C1056" s="14">
        <f t="shared" si="41"/>
        <v>2827.43</v>
      </c>
    </row>
    <row r="1057" customHeight="1" spans="1:3">
      <c r="A1057" s="15" t="s">
        <v>1303</v>
      </c>
      <c r="B1057" s="22">
        <v>67</v>
      </c>
      <c r="C1057" s="14">
        <f t="shared" si="41"/>
        <v>3525.65</v>
      </c>
    </row>
    <row r="1058" customHeight="1" spans="1:3">
      <c r="A1058" s="15" t="s">
        <v>1304</v>
      </c>
      <c r="B1058" s="22">
        <v>73.9</v>
      </c>
      <c r="C1058" s="14">
        <f t="shared" si="41"/>
        <v>4289.22</v>
      </c>
    </row>
    <row r="1059" customHeight="1" spans="1:3">
      <c r="A1059" s="15" t="s">
        <v>1305</v>
      </c>
      <c r="B1059" s="22">
        <v>81.8</v>
      </c>
      <c r="C1059" s="14">
        <f t="shared" si="41"/>
        <v>5255.29</v>
      </c>
    </row>
    <row r="1060" customHeight="1" spans="1:3">
      <c r="A1060" s="9" t="s">
        <v>1306</v>
      </c>
      <c r="B1060" s="18"/>
      <c r="C1060" s="9"/>
    </row>
    <row r="1061" customHeight="1" spans="1:3">
      <c r="A1061" s="10" t="s">
        <v>32</v>
      </c>
      <c r="B1061" s="11" t="s">
        <v>33</v>
      </c>
      <c r="C1061" s="10" t="s">
        <v>34</v>
      </c>
    </row>
    <row r="1062" customHeight="1" spans="1:3">
      <c r="A1062" s="15" t="s">
        <v>1307</v>
      </c>
      <c r="B1062" s="22">
        <v>8.7</v>
      </c>
      <c r="C1062" s="14">
        <f t="shared" ref="C1062:C1125" si="42">ROUND((B1062/2)^2*PI(),2)</f>
        <v>59.45</v>
      </c>
    </row>
    <row r="1063" customHeight="1" spans="1:3">
      <c r="A1063" s="15" t="s">
        <v>1308</v>
      </c>
      <c r="B1063" s="22">
        <v>9.1</v>
      </c>
      <c r="C1063" s="14">
        <f t="shared" si="42"/>
        <v>65.04</v>
      </c>
    </row>
    <row r="1064" customHeight="1" spans="1:3">
      <c r="A1064" s="15" t="s">
        <v>1309</v>
      </c>
      <c r="B1064" s="22">
        <v>9.5</v>
      </c>
      <c r="C1064" s="14">
        <f t="shared" si="42"/>
        <v>70.88</v>
      </c>
    </row>
    <row r="1065" customHeight="1" spans="1:3">
      <c r="A1065" s="15" t="s">
        <v>1310</v>
      </c>
      <c r="B1065" s="22">
        <v>10</v>
      </c>
      <c r="C1065" s="14">
        <f t="shared" si="42"/>
        <v>78.54</v>
      </c>
    </row>
    <row r="1066" customHeight="1" spans="1:3">
      <c r="A1066" s="15" t="s">
        <v>1311</v>
      </c>
      <c r="B1066" s="22">
        <v>11.2</v>
      </c>
      <c r="C1066" s="14">
        <f t="shared" si="42"/>
        <v>98.52</v>
      </c>
    </row>
    <row r="1067" customHeight="1" spans="1:3">
      <c r="A1067" s="15" t="s">
        <v>1312</v>
      </c>
      <c r="B1067" s="22">
        <v>12.2</v>
      </c>
      <c r="C1067" s="14">
        <f t="shared" si="42"/>
        <v>116.9</v>
      </c>
    </row>
    <row r="1068" customHeight="1" spans="1:3">
      <c r="A1068" s="15" t="s">
        <v>1313</v>
      </c>
      <c r="B1068" s="22">
        <v>13.9</v>
      </c>
      <c r="C1068" s="14">
        <f t="shared" si="42"/>
        <v>151.75</v>
      </c>
    </row>
    <row r="1069" customHeight="1" spans="1:3">
      <c r="A1069" s="15" t="s">
        <v>1314</v>
      </c>
      <c r="B1069" s="22">
        <v>14.8</v>
      </c>
      <c r="C1069" s="14">
        <f t="shared" si="42"/>
        <v>172.03</v>
      </c>
    </row>
    <row r="1070" customHeight="1" spans="1:3">
      <c r="A1070" s="15" t="s">
        <v>1315</v>
      </c>
      <c r="B1070" s="22">
        <v>16.2</v>
      </c>
      <c r="C1070" s="14">
        <f t="shared" si="42"/>
        <v>206.12</v>
      </c>
    </row>
    <row r="1071" customHeight="1" spans="1:3">
      <c r="A1071" s="15" t="s">
        <v>1316</v>
      </c>
      <c r="B1071" s="22">
        <v>18.1</v>
      </c>
      <c r="C1071" s="14">
        <f t="shared" si="42"/>
        <v>257.3</v>
      </c>
    </row>
    <row r="1072" customHeight="1" spans="1:3">
      <c r="A1072" s="15" t="s">
        <v>1317</v>
      </c>
      <c r="B1072" s="22">
        <v>20.1</v>
      </c>
      <c r="C1072" s="14">
        <f t="shared" si="42"/>
        <v>317.31</v>
      </c>
    </row>
    <row r="1073" customHeight="1" spans="1:3">
      <c r="A1073" s="15" t="s">
        <v>1318</v>
      </c>
      <c r="B1073" s="22">
        <v>21.7</v>
      </c>
      <c r="C1073" s="14">
        <f t="shared" si="42"/>
        <v>369.84</v>
      </c>
    </row>
    <row r="1074" customHeight="1" spans="1:3">
      <c r="A1074" s="15" t="s">
        <v>1319</v>
      </c>
      <c r="B1074" s="22">
        <v>23.6</v>
      </c>
      <c r="C1074" s="14">
        <f t="shared" si="42"/>
        <v>437.44</v>
      </c>
    </row>
    <row r="1075" customHeight="1" spans="1:3">
      <c r="A1075" s="15" t="s">
        <v>1320</v>
      </c>
      <c r="B1075" s="22">
        <v>26</v>
      </c>
      <c r="C1075" s="14">
        <f t="shared" si="42"/>
        <v>530.93</v>
      </c>
    </row>
    <row r="1076" customHeight="1" spans="1:3">
      <c r="A1076" s="15" t="s">
        <v>1321</v>
      </c>
      <c r="B1076" s="22">
        <v>28.9</v>
      </c>
      <c r="C1076" s="14">
        <f t="shared" si="42"/>
        <v>655.97</v>
      </c>
    </row>
    <row r="1077" customHeight="1" spans="1:3">
      <c r="A1077" s="15" t="s">
        <v>1322</v>
      </c>
      <c r="B1077" s="22">
        <v>31.4</v>
      </c>
      <c r="C1077" s="14">
        <f t="shared" si="42"/>
        <v>774.37</v>
      </c>
    </row>
    <row r="1078" customHeight="1" spans="1:3">
      <c r="A1078" s="15" t="s">
        <v>1323</v>
      </c>
      <c r="B1078" s="22">
        <v>35.1</v>
      </c>
      <c r="C1078" s="14">
        <f t="shared" si="42"/>
        <v>967.62</v>
      </c>
    </row>
    <row r="1079" customHeight="1" spans="1:3">
      <c r="A1079" s="15" t="s">
        <v>1324</v>
      </c>
      <c r="B1079" s="22">
        <v>38.7</v>
      </c>
      <c r="C1079" s="14">
        <f t="shared" si="42"/>
        <v>1176.28</v>
      </c>
    </row>
    <row r="1080" customHeight="1" spans="1:3">
      <c r="A1080" s="15" t="s">
        <v>1325</v>
      </c>
      <c r="B1080" s="22">
        <v>13.1</v>
      </c>
      <c r="C1080" s="14">
        <f t="shared" si="42"/>
        <v>134.78</v>
      </c>
    </row>
    <row r="1081" customHeight="1" spans="1:3">
      <c r="A1081" s="15" t="s">
        <v>1326</v>
      </c>
      <c r="B1081" s="22">
        <v>13.9</v>
      </c>
      <c r="C1081" s="14">
        <f t="shared" si="42"/>
        <v>151.75</v>
      </c>
    </row>
    <row r="1082" customHeight="1" spans="1:3">
      <c r="A1082" s="15" t="s">
        <v>1327</v>
      </c>
      <c r="B1082" s="22">
        <v>14.8</v>
      </c>
      <c r="C1082" s="14">
        <f t="shared" si="42"/>
        <v>172.03</v>
      </c>
    </row>
    <row r="1083" customHeight="1" spans="1:3">
      <c r="A1083" s="15" t="s">
        <v>1328</v>
      </c>
      <c r="B1083" s="22">
        <v>15.8</v>
      </c>
      <c r="C1083" s="14">
        <f t="shared" si="42"/>
        <v>196.07</v>
      </c>
    </row>
    <row r="1084" customHeight="1" spans="1:3">
      <c r="A1084" s="15" t="s">
        <v>1329</v>
      </c>
      <c r="B1084" s="22">
        <v>18.5</v>
      </c>
      <c r="C1084" s="14">
        <f t="shared" si="42"/>
        <v>268.8</v>
      </c>
    </row>
    <row r="1085" customHeight="1" spans="1:3">
      <c r="A1085" s="15" t="s">
        <v>1330</v>
      </c>
      <c r="B1085" s="22">
        <v>20.5</v>
      </c>
      <c r="C1085" s="14">
        <f t="shared" si="42"/>
        <v>330.06</v>
      </c>
    </row>
    <row r="1086" customHeight="1" spans="1:3">
      <c r="A1086" s="15" t="s">
        <v>1331</v>
      </c>
      <c r="B1086" s="22">
        <v>24.4</v>
      </c>
      <c r="C1086" s="14">
        <f t="shared" si="42"/>
        <v>467.59</v>
      </c>
    </row>
    <row r="1087" customHeight="1" spans="1:3">
      <c r="A1087" s="15" t="s">
        <v>1332</v>
      </c>
      <c r="B1087" s="22">
        <v>26.3</v>
      </c>
      <c r="C1087" s="14">
        <f t="shared" si="42"/>
        <v>543.25</v>
      </c>
    </row>
    <row r="1088" customHeight="1" spans="1:3">
      <c r="A1088" s="15" t="s">
        <v>1333</v>
      </c>
      <c r="B1088" s="22">
        <v>25.9</v>
      </c>
      <c r="C1088" s="14">
        <f t="shared" si="42"/>
        <v>526.85</v>
      </c>
    </row>
    <row r="1089" customHeight="1" spans="1:3">
      <c r="A1089" s="15" t="s">
        <v>1334</v>
      </c>
      <c r="B1089" s="22">
        <v>28.6</v>
      </c>
      <c r="C1089" s="14">
        <f t="shared" si="42"/>
        <v>642.42</v>
      </c>
    </row>
    <row r="1090" customHeight="1" spans="1:3">
      <c r="A1090" s="15" t="s">
        <v>1335</v>
      </c>
      <c r="B1090" s="22">
        <v>31.6</v>
      </c>
      <c r="C1090" s="14">
        <f t="shared" si="42"/>
        <v>784.27</v>
      </c>
    </row>
    <row r="1091" customHeight="1" spans="1:3">
      <c r="A1091" s="15" t="s">
        <v>1336</v>
      </c>
      <c r="B1091" s="22">
        <v>34.3</v>
      </c>
      <c r="C1091" s="14">
        <f t="shared" si="42"/>
        <v>924.01</v>
      </c>
    </row>
    <row r="1092" customHeight="1" spans="1:3">
      <c r="A1092" s="15" t="s">
        <v>1337</v>
      </c>
      <c r="B1092" s="22">
        <v>37.4</v>
      </c>
      <c r="C1092" s="14">
        <f t="shared" si="42"/>
        <v>1098.58</v>
      </c>
    </row>
    <row r="1093" customHeight="1" spans="1:3">
      <c r="A1093" s="15" t="s">
        <v>1338</v>
      </c>
      <c r="B1093" s="22">
        <v>41.1</v>
      </c>
      <c r="C1093" s="14">
        <f t="shared" si="42"/>
        <v>1326.7</v>
      </c>
    </row>
    <row r="1094" customHeight="1" spans="1:3">
      <c r="A1094" s="15" t="s">
        <v>1339</v>
      </c>
      <c r="B1094" s="22">
        <v>45</v>
      </c>
      <c r="C1094" s="14">
        <f t="shared" si="42"/>
        <v>1590.43</v>
      </c>
    </row>
    <row r="1095" customHeight="1" spans="1:3">
      <c r="A1095" s="15" t="s">
        <v>1340</v>
      </c>
      <c r="B1095" s="22">
        <v>48.9</v>
      </c>
      <c r="C1095" s="14">
        <f t="shared" si="42"/>
        <v>1878.05</v>
      </c>
    </row>
    <row r="1096" customHeight="1" spans="1:3">
      <c r="A1096" s="15" t="s">
        <v>1341</v>
      </c>
      <c r="B1096" s="22">
        <v>54.5</v>
      </c>
      <c r="C1096" s="14">
        <f t="shared" si="42"/>
        <v>2332.83</v>
      </c>
    </row>
    <row r="1097" customHeight="1" spans="1:3">
      <c r="A1097" s="15" t="s">
        <v>1342</v>
      </c>
      <c r="B1097" s="22">
        <v>13.6</v>
      </c>
      <c r="C1097" s="14">
        <f t="shared" si="42"/>
        <v>145.27</v>
      </c>
    </row>
    <row r="1098" customHeight="1" spans="1:3">
      <c r="A1098" s="15" t="s">
        <v>1343</v>
      </c>
      <c r="B1098" s="22">
        <v>14.5</v>
      </c>
      <c r="C1098" s="14">
        <f t="shared" si="42"/>
        <v>165.13</v>
      </c>
    </row>
    <row r="1099" customHeight="1" spans="1:3">
      <c r="A1099" s="15" t="s">
        <v>1344</v>
      </c>
      <c r="B1099" s="22">
        <v>15.5</v>
      </c>
      <c r="C1099" s="14">
        <f t="shared" si="42"/>
        <v>188.69</v>
      </c>
    </row>
    <row r="1100" customHeight="1" spans="1:3">
      <c r="A1100" s="15" t="s">
        <v>1345</v>
      </c>
      <c r="B1100" s="22">
        <v>16.6</v>
      </c>
      <c r="C1100" s="14">
        <f t="shared" si="42"/>
        <v>216.42</v>
      </c>
    </row>
    <row r="1101" customHeight="1" spans="1:3">
      <c r="A1101" s="15" t="s">
        <v>1346</v>
      </c>
      <c r="B1101" s="22">
        <v>19.5</v>
      </c>
      <c r="C1101" s="14">
        <f t="shared" si="42"/>
        <v>298.65</v>
      </c>
    </row>
    <row r="1102" customHeight="1" spans="1:3">
      <c r="A1102" s="15" t="s">
        <v>1347</v>
      </c>
      <c r="B1102" s="22">
        <v>21.6</v>
      </c>
      <c r="C1102" s="14">
        <f t="shared" si="42"/>
        <v>366.44</v>
      </c>
    </row>
    <row r="1103" customHeight="1" spans="1:3">
      <c r="A1103" s="15" t="s">
        <v>1348</v>
      </c>
      <c r="B1103" s="22">
        <v>25.8</v>
      </c>
      <c r="C1103" s="14">
        <f t="shared" si="42"/>
        <v>522.79</v>
      </c>
    </row>
    <row r="1104" customHeight="1" spans="1:3">
      <c r="A1104" s="15" t="s">
        <v>1349</v>
      </c>
      <c r="B1104" s="22">
        <v>27.8</v>
      </c>
      <c r="C1104" s="14">
        <f t="shared" si="42"/>
        <v>606.99</v>
      </c>
    </row>
    <row r="1105" customHeight="1" spans="1:3">
      <c r="A1105" s="15" t="s">
        <v>1350</v>
      </c>
      <c r="B1105" s="22">
        <v>32.7</v>
      </c>
      <c r="C1105" s="14">
        <f t="shared" si="42"/>
        <v>839.82</v>
      </c>
    </row>
    <row r="1106" customHeight="1" spans="1:3">
      <c r="A1106" s="15" t="s">
        <v>1351</v>
      </c>
      <c r="B1106" s="22">
        <v>37.6</v>
      </c>
      <c r="C1106" s="14">
        <f t="shared" si="42"/>
        <v>1110.36</v>
      </c>
    </row>
    <row r="1107" customHeight="1" spans="1:3">
      <c r="A1107" s="15" t="s">
        <v>1352</v>
      </c>
      <c r="B1107" s="22">
        <v>41.5</v>
      </c>
      <c r="C1107" s="14">
        <f t="shared" si="42"/>
        <v>1352.65</v>
      </c>
    </row>
    <row r="1108" customHeight="1" spans="1:3">
      <c r="A1108" s="15" t="s">
        <v>1353</v>
      </c>
      <c r="B1108" s="22">
        <v>45.2</v>
      </c>
      <c r="C1108" s="14">
        <f t="shared" si="42"/>
        <v>1604.6</v>
      </c>
    </row>
    <row r="1109" customHeight="1" spans="1:3">
      <c r="A1109" s="15" t="s">
        <v>1354</v>
      </c>
      <c r="B1109" s="22">
        <v>49.7</v>
      </c>
      <c r="C1109" s="14">
        <f t="shared" si="42"/>
        <v>1940</v>
      </c>
    </row>
    <row r="1110" customHeight="1" spans="1:3">
      <c r="A1110" s="15" t="s">
        <v>1355</v>
      </c>
      <c r="B1110" s="22">
        <v>54.6</v>
      </c>
      <c r="C1110" s="14">
        <f t="shared" si="42"/>
        <v>2341.4</v>
      </c>
    </row>
    <row r="1111" customHeight="1" spans="1:3">
      <c r="A1111" s="15" t="s">
        <v>1356</v>
      </c>
      <c r="B1111" s="22">
        <v>61.2</v>
      </c>
      <c r="C1111" s="14">
        <f t="shared" si="42"/>
        <v>2941.66</v>
      </c>
    </row>
    <row r="1112" customHeight="1" spans="1:3">
      <c r="A1112" s="15" t="s">
        <v>1357</v>
      </c>
      <c r="B1112" s="22">
        <v>67.2</v>
      </c>
      <c r="C1112" s="14">
        <f t="shared" si="42"/>
        <v>3546.73</v>
      </c>
    </row>
    <row r="1113" customHeight="1" spans="1:3">
      <c r="A1113" s="15" t="s">
        <v>1358</v>
      </c>
      <c r="B1113" s="22">
        <v>73.9</v>
      </c>
      <c r="C1113" s="14">
        <f t="shared" si="42"/>
        <v>4289.22</v>
      </c>
    </row>
    <row r="1114" customHeight="1" spans="1:3">
      <c r="A1114" s="15" t="s">
        <v>1359</v>
      </c>
      <c r="B1114" s="22">
        <v>14.6</v>
      </c>
      <c r="C1114" s="14">
        <f t="shared" si="42"/>
        <v>167.42</v>
      </c>
    </row>
    <row r="1115" customHeight="1" spans="1:3">
      <c r="A1115" s="15" t="s">
        <v>1360</v>
      </c>
      <c r="B1115" s="22">
        <v>15.5</v>
      </c>
      <c r="C1115" s="14">
        <f t="shared" si="42"/>
        <v>188.69</v>
      </c>
    </row>
    <row r="1116" customHeight="1" spans="1:3">
      <c r="A1116" s="15" t="s">
        <v>1361</v>
      </c>
      <c r="B1116" s="22">
        <v>16.6</v>
      </c>
      <c r="C1116" s="14">
        <f t="shared" si="42"/>
        <v>216.42</v>
      </c>
    </row>
    <row r="1117" customHeight="1" spans="1:3">
      <c r="A1117" s="15" t="s">
        <v>1362</v>
      </c>
      <c r="B1117" s="22">
        <v>17.8</v>
      </c>
      <c r="C1117" s="14">
        <f t="shared" si="42"/>
        <v>248.85</v>
      </c>
    </row>
    <row r="1118" customHeight="1" spans="1:3">
      <c r="A1118" s="15" t="s">
        <v>1363</v>
      </c>
      <c r="B1118" s="22">
        <v>21</v>
      </c>
      <c r="C1118" s="14">
        <f t="shared" si="42"/>
        <v>346.36</v>
      </c>
    </row>
    <row r="1119" customHeight="1" spans="1:3">
      <c r="A1119" s="15" t="s">
        <v>1364</v>
      </c>
      <c r="B1119" s="22">
        <v>23.5</v>
      </c>
      <c r="C1119" s="14">
        <f t="shared" si="42"/>
        <v>433.74</v>
      </c>
    </row>
    <row r="1120" customHeight="1" spans="1:3">
      <c r="A1120" s="15" t="s">
        <v>1365</v>
      </c>
      <c r="B1120" s="22">
        <v>28</v>
      </c>
      <c r="C1120" s="14">
        <f t="shared" si="42"/>
        <v>615.75</v>
      </c>
    </row>
    <row r="1121" customHeight="1" spans="1:3">
      <c r="A1121" s="15" t="s">
        <v>1366</v>
      </c>
      <c r="B1121" s="22">
        <v>30.3</v>
      </c>
      <c r="C1121" s="14">
        <f t="shared" si="42"/>
        <v>721.07</v>
      </c>
    </row>
    <row r="1122" customHeight="1" spans="1:3">
      <c r="A1122" s="15" t="s">
        <v>1367</v>
      </c>
      <c r="B1122" s="22">
        <v>35.8</v>
      </c>
      <c r="C1122" s="14">
        <f t="shared" si="42"/>
        <v>1006.6</v>
      </c>
    </row>
    <row r="1123" customHeight="1" spans="1:3">
      <c r="A1123" s="15" t="s">
        <v>1368</v>
      </c>
      <c r="B1123" s="22">
        <v>41.1</v>
      </c>
      <c r="C1123" s="14">
        <f t="shared" si="42"/>
        <v>1326.7</v>
      </c>
    </row>
    <row r="1124" customHeight="1" spans="1:3">
      <c r="A1124" s="15" t="s">
        <v>1369</v>
      </c>
      <c r="B1124" s="22">
        <v>45.6</v>
      </c>
      <c r="C1124" s="14">
        <f t="shared" si="42"/>
        <v>1633.13</v>
      </c>
    </row>
    <row r="1125" customHeight="1" spans="1:3">
      <c r="A1125" s="15" t="s">
        <v>1370</v>
      </c>
      <c r="B1125" s="22">
        <v>50.2</v>
      </c>
      <c r="C1125" s="14">
        <f t="shared" si="42"/>
        <v>1979.23</v>
      </c>
    </row>
    <row r="1126" customHeight="1" spans="1:3">
      <c r="A1126" s="15" t="s">
        <v>1371</v>
      </c>
      <c r="B1126" s="22">
        <v>54.6</v>
      </c>
      <c r="C1126" s="14">
        <f t="shared" ref="C1126:C1189" si="43">ROUND((B1126/2)^2*PI(),2)</f>
        <v>2341.4</v>
      </c>
    </row>
    <row r="1127" customHeight="1" spans="1:3">
      <c r="A1127" s="15" t="s">
        <v>1372</v>
      </c>
      <c r="B1127" s="22">
        <v>60.3</v>
      </c>
      <c r="C1127" s="14">
        <f t="shared" si="43"/>
        <v>2855.78</v>
      </c>
    </row>
    <row r="1128" customHeight="1" spans="1:3">
      <c r="A1128" s="15" t="s">
        <v>1373</v>
      </c>
      <c r="B1128" s="22">
        <v>67.6</v>
      </c>
      <c r="C1128" s="14">
        <f t="shared" si="43"/>
        <v>3589.08</v>
      </c>
    </row>
    <row r="1129" customHeight="1" spans="1:3">
      <c r="A1129" s="15" t="s">
        <v>1374</v>
      </c>
      <c r="B1129" s="22">
        <v>74.2</v>
      </c>
      <c r="C1129" s="14">
        <f t="shared" si="43"/>
        <v>4324.12</v>
      </c>
    </row>
    <row r="1130" customHeight="1" spans="1:3">
      <c r="A1130" s="15" t="s">
        <v>1375</v>
      </c>
      <c r="B1130" s="22">
        <v>82.1</v>
      </c>
      <c r="C1130" s="14">
        <f t="shared" si="43"/>
        <v>5293.91</v>
      </c>
    </row>
    <row r="1131" customHeight="1" spans="1:3">
      <c r="A1131" s="15" t="s">
        <v>1376</v>
      </c>
      <c r="B1131" s="22">
        <v>15.6</v>
      </c>
      <c r="C1131" s="14">
        <f t="shared" si="43"/>
        <v>191.13</v>
      </c>
    </row>
    <row r="1132" customHeight="1" spans="1:3">
      <c r="A1132" s="15" t="s">
        <v>1377</v>
      </c>
      <c r="B1132" s="22">
        <v>16.6</v>
      </c>
      <c r="C1132" s="14">
        <f t="shared" si="43"/>
        <v>216.42</v>
      </c>
    </row>
    <row r="1133" customHeight="1" spans="1:3">
      <c r="A1133" s="15" t="s">
        <v>1378</v>
      </c>
      <c r="B1133" s="22">
        <v>17.8</v>
      </c>
      <c r="C1133" s="14">
        <f t="shared" si="43"/>
        <v>248.85</v>
      </c>
    </row>
    <row r="1134" customHeight="1" spans="1:3">
      <c r="A1134" s="15" t="s">
        <v>1379</v>
      </c>
      <c r="B1134" s="22">
        <v>19.2</v>
      </c>
      <c r="C1134" s="14">
        <f t="shared" si="43"/>
        <v>289.53</v>
      </c>
    </row>
    <row r="1135" customHeight="1" spans="1:3">
      <c r="A1135" s="15" t="s">
        <v>1380</v>
      </c>
      <c r="B1135" s="22">
        <v>22.8</v>
      </c>
      <c r="C1135" s="14">
        <f t="shared" si="43"/>
        <v>408.28</v>
      </c>
    </row>
    <row r="1136" customHeight="1" spans="1:3">
      <c r="A1136" s="15" t="s">
        <v>1381</v>
      </c>
      <c r="B1136" s="22">
        <v>25.4</v>
      </c>
      <c r="C1136" s="14">
        <f t="shared" si="43"/>
        <v>506.71</v>
      </c>
    </row>
    <row r="1137" customHeight="1" spans="1:3">
      <c r="A1137" s="15" t="s">
        <v>1382</v>
      </c>
      <c r="B1137" s="22">
        <v>30.5</v>
      </c>
      <c r="C1137" s="14">
        <f t="shared" si="43"/>
        <v>730.62</v>
      </c>
    </row>
    <row r="1138" customHeight="1" spans="1:3">
      <c r="A1138" s="15" t="s">
        <v>1383</v>
      </c>
      <c r="B1138" s="22">
        <v>33</v>
      </c>
      <c r="C1138" s="14">
        <f t="shared" si="43"/>
        <v>855.3</v>
      </c>
    </row>
    <row r="1139" customHeight="1" spans="1:3">
      <c r="A1139" s="15" t="s">
        <v>1384</v>
      </c>
      <c r="B1139" s="22">
        <v>39.5</v>
      </c>
      <c r="C1139" s="14">
        <f t="shared" si="43"/>
        <v>1225.42</v>
      </c>
    </row>
    <row r="1140" customHeight="1" spans="1:3">
      <c r="A1140" s="15" t="s">
        <v>1385</v>
      </c>
      <c r="B1140" s="22">
        <v>44.9</v>
      </c>
      <c r="C1140" s="14">
        <f t="shared" si="43"/>
        <v>1583.37</v>
      </c>
    </row>
    <row r="1141" customHeight="1" spans="1:3">
      <c r="A1141" s="15" t="s">
        <v>1386</v>
      </c>
      <c r="B1141" s="22">
        <v>50.5</v>
      </c>
      <c r="C1141" s="14">
        <f t="shared" si="43"/>
        <v>2002.96</v>
      </c>
    </row>
    <row r="1142" customHeight="1" spans="1:3">
      <c r="A1142" s="15" t="s">
        <v>1387</v>
      </c>
      <c r="B1142" s="22">
        <v>55</v>
      </c>
      <c r="C1142" s="14">
        <f t="shared" si="43"/>
        <v>2375.83</v>
      </c>
    </row>
    <row r="1143" customHeight="1" spans="1:3">
      <c r="A1143" s="15" t="s">
        <v>1388</v>
      </c>
      <c r="B1143" s="22">
        <v>60</v>
      </c>
      <c r="C1143" s="14">
        <f t="shared" si="43"/>
        <v>2827.43</v>
      </c>
    </row>
    <row r="1144" customHeight="1" spans="1:3">
      <c r="A1144" s="15" t="s">
        <v>1389</v>
      </c>
      <c r="B1144" s="22">
        <v>66.8</v>
      </c>
      <c r="C1144" s="14">
        <f t="shared" si="43"/>
        <v>3504.64</v>
      </c>
    </row>
    <row r="1145" customHeight="1" spans="1:3">
      <c r="A1145" s="15" t="s">
        <v>1390</v>
      </c>
      <c r="B1145" s="22">
        <v>74.4</v>
      </c>
      <c r="C1145" s="14">
        <f t="shared" si="43"/>
        <v>4347.46</v>
      </c>
    </row>
    <row r="1146" customHeight="1" spans="1:3">
      <c r="A1146" s="15" t="s">
        <v>1391</v>
      </c>
      <c r="B1146" s="22">
        <v>82.1</v>
      </c>
      <c r="C1146" s="14">
        <f t="shared" si="43"/>
        <v>5293.91</v>
      </c>
    </row>
    <row r="1147" customHeight="1" spans="1:3">
      <c r="A1147" s="15" t="s">
        <v>1392</v>
      </c>
      <c r="B1147" s="22">
        <v>90.6</v>
      </c>
      <c r="C1147" s="14">
        <f t="shared" si="43"/>
        <v>6446.83</v>
      </c>
    </row>
    <row r="1148" customHeight="1" spans="1:3">
      <c r="A1148" s="15" t="s">
        <v>1393</v>
      </c>
      <c r="B1148" s="22">
        <v>15.3</v>
      </c>
      <c r="C1148" s="14">
        <f t="shared" si="43"/>
        <v>183.85</v>
      </c>
    </row>
    <row r="1149" customHeight="1" spans="1:3">
      <c r="A1149" s="15" t="s">
        <v>1394</v>
      </c>
      <c r="B1149" s="22">
        <v>16.3</v>
      </c>
      <c r="C1149" s="14">
        <f t="shared" si="43"/>
        <v>208.67</v>
      </c>
    </row>
    <row r="1150" customHeight="1" spans="1:3">
      <c r="A1150" s="15" t="s">
        <v>1395</v>
      </c>
      <c r="B1150" s="22">
        <v>17.5</v>
      </c>
      <c r="C1150" s="14">
        <f t="shared" si="43"/>
        <v>240.53</v>
      </c>
    </row>
    <row r="1151" customHeight="1" spans="1:3">
      <c r="A1151" s="15" t="s">
        <v>1396</v>
      </c>
      <c r="B1151" s="22">
        <v>20.3</v>
      </c>
      <c r="C1151" s="14">
        <f t="shared" si="43"/>
        <v>323.65</v>
      </c>
    </row>
    <row r="1152" customHeight="1" spans="1:3">
      <c r="A1152" s="15" t="s">
        <v>1397</v>
      </c>
      <c r="B1152" s="22">
        <v>22.8</v>
      </c>
      <c r="C1152" s="14">
        <f t="shared" si="43"/>
        <v>408.28</v>
      </c>
    </row>
    <row r="1153" customHeight="1" spans="1:3">
      <c r="A1153" s="15" t="s">
        <v>1398</v>
      </c>
      <c r="B1153" s="22">
        <v>27</v>
      </c>
      <c r="C1153" s="14">
        <f t="shared" si="43"/>
        <v>572.56</v>
      </c>
    </row>
    <row r="1154" customHeight="1" spans="1:3">
      <c r="A1154" s="15" t="s">
        <v>1399</v>
      </c>
      <c r="B1154" s="22">
        <v>28.7</v>
      </c>
      <c r="C1154" s="14">
        <f t="shared" si="43"/>
        <v>646.92</v>
      </c>
    </row>
    <row r="1155" customHeight="1" spans="1:3">
      <c r="A1155" s="15" t="s">
        <v>1400</v>
      </c>
      <c r="B1155" s="22">
        <v>34.2</v>
      </c>
      <c r="C1155" s="14">
        <f t="shared" si="43"/>
        <v>918.63</v>
      </c>
    </row>
    <row r="1156" customHeight="1" spans="1:3">
      <c r="A1156" s="15" t="s">
        <v>1401</v>
      </c>
      <c r="B1156" s="22">
        <v>38.9</v>
      </c>
      <c r="C1156" s="14">
        <f t="shared" si="43"/>
        <v>1188.47</v>
      </c>
    </row>
    <row r="1157" customHeight="1" spans="1:3">
      <c r="A1157" s="15" t="s">
        <v>1402</v>
      </c>
      <c r="B1157" s="22">
        <v>43.3</v>
      </c>
      <c r="C1157" s="14">
        <f t="shared" si="43"/>
        <v>1472.54</v>
      </c>
    </row>
    <row r="1158" customHeight="1" spans="1:3">
      <c r="A1158" s="15" t="s">
        <v>1403</v>
      </c>
      <c r="B1158" s="22">
        <v>47.6</v>
      </c>
      <c r="C1158" s="14">
        <f t="shared" si="43"/>
        <v>1779.52</v>
      </c>
    </row>
    <row r="1159" customHeight="1" spans="1:3">
      <c r="A1159" s="15" t="s">
        <v>1404</v>
      </c>
      <c r="B1159" s="22">
        <v>48.7</v>
      </c>
      <c r="C1159" s="14">
        <f t="shared" si="43"/>
        <v>1862.72</v>
      </c>
    </row>
    <row r="1160" customHeight="1" spans="1:3">
      <c r="A1160" s="15" t="s">
        <v>1405</v>
      </c>
      <c r="B1160" s="22">
        <v>51.3</v>
      </c>
      <c r="C1160" s="14">
        <f t="shared" si="43"/>
        <v>2066.92</v>
      </c>
    </row>
    <row r="1161" customHeight="1" spans="1:3">
      <c r="A1161" s="15" t="s">
        <v>1406</v>
      </c>
      <c r="B1161" s="22">
        <v>52.6</v>
      </c>
      <c r="C1161" s="14">
        <f t="shared" si="43"/>
        <v>2173.01</v>
      </c>
    </row>
    <row r="1162" customHeight="1" spans="1:3">
      <c r="A1162" s="15" t="s">
        <v>1407</v>
      </c>
      <c r="B1162" s="22">
        <v>56.7</v>
      </c>
      <c r="C1162" s="14">
        <f t="shared" si="43"/>
        <v>2524.97</v>
      </c>
    </row>
    <row r="1163" customHeight="1" spans="1:3">
      <c r="A1163" s="15" t="s">
        <v>1408</v>
      </c>
      <c r="B1163" s="22">
        <v>57.7</v>
      </c>
      <c r="C1163" s="14">
        <f t="shared" si="43"/>
        <v>2614.82</v>
      </c>
    </row>
    <row r="1164" customHeight="1" spans="1:3">
      <c r="A1164" s="15" t="s">
        <v>1409</v>
      </c>
      <c r="B1164" s="22">
        <v>63.4</v>
      </c>
      <c r="C1164" s="14">
        <f t="shared" si="43"/>
        <v>3156.96</v>
      </c>
    </row>
    <row r="1165" customHeight="1" spans="1:3">
      <c r="A1165" s="15" t="s">
        <v>1410</v>
      </c>
      <c r="B1165" s="22">
        <v>69.5</v>
      </c>
      <c r="C1165" s="14">
        <f t="shared" si="43"/>
        <v>3793.67</v>
      </c>
    </row>
    <row r="1166" customHeight="1" spans="1:3">
      <c r="A1166" s="15" t="s">
        <v>1411</v>
      </c>
      <c r="B1166" s="22">
        <v>76.4</v>
      </c>
      <c r="C1166" s="14">
        <f t="shared" si="43"/>
        <v>4584.34</v>
      </c>
    </row>
    <row r="1167" customHeight="1" spans="1:3">
      <c r="A1167" s="15" t="s">
        <v>1412</v>
      </c>
      <c r="B1167" s="22">
        <v>16.2</v>
      </c>
      <c r="C1167" s="14">
        <f t="shared" si="43"/>
        <v>206.12</v>
      </c>
    </row>
    <row r="1168" customHeight="1" spans="1:3">
      <c r="A1168" s="15" t="s">
        <v>1413</v>
      </c>
      <c r="B1168" s="22">
        <v>17.3</v>
      </c>
      <c r="C1168" s="14">
        <f t="shared" si="43"/>
        <v>235.06</v>
      </c>
    </row>
    <row r="1169" customHeight="1" spans="1:3">
      <c r="A1169" s="15" t="s">
        <v>1414</v>
      </c>
      <c r="B1169" s="22">
        <v>18.7</v>
      </c>
      <c r="C1169" s="14">
        <f t="shared" si="43"/>
        <v>274.65</v>
      </c>
    </row>
    <row r="1170" customHeight="1" spans="1:3">
      <c r="A1170" s="15" t="s">
        <v>1415</v>
      </c>
      <c r="B1170" s="22">
        <v>21.5</v>
      </c>
      <c r="C1170" s="14">
        <f t="shared" si="43"/>
        <v>363.05</v>
      </c>
    </row>
    <row r="1171" customHeight="1" spans="1:3">
      <c r="A1171" s="15" t="s">
        <v>1416</v>
      </c>
      <c r="B1171" s="22">
        <v>24.3</v>
      </c>
      <c r="C1171" s="14">
        <f t="shared" si="43"/>
        <v>463.77</v>
      </c>
    </row>
    <row r="1172" customHeight="1" spans="1:3">
      <c r="A1172" s="15" t="s">
        <v>1417</v>
      </c>
      <c r="B1172" s="22">
        <v>28.7</v>
      </c>
      <c r="C1172" s="14">
        <f t="shared" si="43"/>
        <v>646.92</v>
      </c>
    </row>
    <row r="1173" customHeight="1" spans="1:3">
      <c r="A1173" s="15" t="s">
        <v>1418</v>
      </c>
      <c r="B1173" s="22">
        <v>30.2</v>
      </c>
      <c r="C1173" s="14">
        <f t="shared" si="43"/>
        <v>716.31</v>
      </c>
    </row>
    <row r="1174" customHeight="1" spans="1:3">
      <c r="A1174" s="15" t="s">
        <v>1419</v>
      </c>
      <c r="B1174" s="22">
        <v>36.4</v>
      </c>
      <c r="C1174" s="14">
        <f t="shared" si="43"/>
        <v>1040.62</v>
      </c>
    </row>
    <row r="1175" customHeight="1" spans="1:3">
      <c r="A1175" s="15" t="s">
        <v>1420</v>
      </c>
      <c r="B1175" s="22">
        <v>41.2</v>
      </c>
      <c r="C1175" s="14">
        <f t="shared" si="43"/>
        <v>1333.17</v>
      </c>
    </row>
    <row r="1176" customHeight="1" spans="1:3">
      <c r="A1176" s="15" t="s">
        <v>1421</v>
      </c>
      <c r="B1176" s="22">
        <v>45.9</v>
      </c>
      <c r="C1176" s="14">
        <f t="shared" si="43"/>
        <v>1654.68</v>
      </c>
    </row>
    <row r="1177" customHeight="1" spans="1:3">
      <c r="A1177" s="15" t="s">
        <v>1422</v>
      </c>
      <c r="B1177" s="22">
        <v>51.2</v>
      </c>
      <c r="C1177" s="14">
        <f t="shared" si="43"/>
        <v>2058.87</v>
      </c>
    </row>
    <row r="1178" customHeight="1" spans="1:3">
      <c r="A1178" s="15" t="s">
        <v>1423</v>
      </c>
      <c r="B1178" s="22">
        <v>54.1</v>
      </c>
      <c r="C1178" s="14">
        <f t="shared" si="43"/>
        <v>2298.71</v>
      </c>
    </row>
    <row r="1179" customHeight="1" spans="1:3">
      <c r="A1179" s="15" t="s">
        <v>1424</v>
      </c>
      <c r="B1179" s="22">
        <v>56.2</v>
      </c>
      <c r="C1179" s="14">
        <f t="shared" si="43"/>
        <v>2480.63</v>
      </c>
    </row>
    <row r="1180" customHeight="1" spans="1:3">
      <c r="A1180" s="15" t="s">
        <v>1425</v>
      </c>
      <c r="B1180" s="22">
        <v>60</v>
      </c>
      <c r="C1180" s="14">
        <f t="shared" si="43"/>
        <v>2827.43</v>
      </c>
    </row>
    <row r="1181" customHeight="1" spans="1:3">
      <c r="A1181" s="15" t="s">
        <v>1426</v>
      </c>
      <c r="B1181" s="22">
        <v>66.9</v>
      </c>
      <c r="C1181" s="14">
        <f t="shared" si="43"/>
        <v>3515.14</v>
      </c>
    </row>
    <row r="1182" customHeight="1" spans="1:3">
      <c r="A1182" s="15" t="s">
        <v>1427</v>
      </c>
      <c r="B1182" s="22">
        <v>73.2</v>
      </c>
      <c r="C1182" s="14">
        <f t="shared" si="43"/>
        <v>4208.35</v>
      </c>
    </row>
    <row r="1183" customHeight="1" spans="1:3">
      <c r="A1183" s="15" t="s">
        <v>1428</v>
      </c>
      <c r="B1183" s="22">
        <v>81.2</v>
      </c>
      <c r="C1183" s="14">
        <f t="shared" si="43"/>
        <v>5178.48</v>
      </c>
    </row>
    <row r="1184" customHeight="1" spans="1:3">
      <c r="A1184" s="15" t="s">
        <v>1429</v>
      </c>
      <c r="B1184" s="22">
        <v>16.4</v>
      </c>
      <c r="C1184" s="14">
        <f t="shared" si="43"/>
        <v>211.24</v>
      </c>
    </row>
    <row r="1185" customHeight="1" spans="1:3">
      <c r="A1185" s="15" t="s">
        <v>1430</v>
      </c>
      <c r="B1185" s="22">
        <v>17.6</v>
      </c>
      <c r="C1185" s="14">
        <f t="shared" si="43"/>
        <v>243.28</v>
      </c>
    </row>
    <row r="1186" customHeight="1" spans="1:3">
      <c r="A1186" s="15" t="s">
        <v>1431</v>
      </c>
      <c r="B1186" s="22">
        <v>18.9</v>
      </c>
      <c r="C1186" s="14">
        <f t="shared" si="43"/>
        <v>280.55</v>
      </c>
    </row>
    <row r="1187" customHeight="1" spans="1:3">
      <c r="A1187" s="15" t="s">
        <v>1432</v>
      </c>
      <c r="B1187" s="22">
        <v>22.1</v>
      </c>
      <c r="C1187" s="14">
        <f t="shared" si="43"/>
        <v>383.6</v>
      </c>
    </row>
    <row r="1188" customHeight="1" spans="1:3">
      <c r="A1188" s="15" t="s">
        <v>1433</v>
      </c>
      <c r="B1188" s="22">
        <v>24.9</v>
      </c>
      <c r="C1188" s="14">
        <f t="shared" si="43"/>
        <v>486.95</v>
      </c>
    </row>
    <row r="1189" customHeight="1" spans="1:3">
      <c r="A1189" s="15" t="s">
        <v>1434</v>
      </c>
      <c r="B1189" s="22">
        <v>29.6</v>
      </c>
      <c r="C1189" s="14">
        <f t="shared" si="43"/>
        <v>688.13</v>
      </c>
    </row>
    <row r="1190" customHeight="1" spans="1:3">
      <c r="A1190" s="15" t="s">
        <v>1435</v>
      </c>
      <c r="B1190" s="22">
        <v>31.6</v>
      </c>
      <c r="C1190" s="14">
        <f t="shared" ref="C1190:C1201" si="44">ROUND((B1190/2)^2*PI(),2)</f>
        <v>784.27</v>
      </c>
    </row>
    <row r="1191" customHeight="1" spans="1:3">
      <c r="A1191" s="15" t="s">
        <v>1436</v>
      </c>
      <c r="B1191" s="22">
        <v>38</v>
      </c>
      <c r="C1191" s="14">
        <f t="shared" si="44"/>
        <v>1134.11</v>
      </c>
    </row>
    <row r="1192" customHeight="1" spans="1:3">
      <c r="A1192" s="15" t="s">
        <v>1437</v>
      </c>
      <c r="B1192" s="22">
        <v>43.2</v>
      </c>
      <c r="C1192" s="14">
        <f t="shared" si="44"/>
        <v>1465.74</v>
      </c>
    </row>
    <row r="1193" customHeight="1" spans="1:3">
      <c r="A1193" s="15" t="s">
        <v>1438</v>
      </c>
      <c r="B1193" s="22">
        <v>47.9</v>
      </c>
      <c r="C1193" s="14">
        <f t="shared" si="44"/>
        <v>1802.03</v>
      </c>
    </row>
    <row r="1194" customHeight="1" spans="1:3">
      <c r="A1194" s="15" t="s">
        <v>1439</v>
      </c>
      <c r="B1194" s="22">
        <v>53.2</v>
      </c>
      <c r="C1194" s="14">
        <f t="shared" si="44"/>
        <v>2222.87</v>
      </c>
    </row>
    <row r="1195" customHeight="1" spans="1:3">
      <c r="A1195" s="15" t="s">
        <v>1440</v>
      </c>
      <c r="B1195" s="22">
        <v>54.1</v>
      </c>
      <c r="C1195" s="14">
        <f t="shared" si="44"/>
        <v>2298.71</v>
      </c>
    </row>
    <row r="1196" customHeight="1" spans="1:3">
      <c r="A1196" s="15" t="s">
        <v>1441</v>
      </c>
      <c r="B1196" s="22">
        <v>57.1</v>
      </c>
      <c r="C1196" s="14">
        <f t="shared" si="44"/>
        <v>2560.72</v>
      </c>
    </row>
    <row r="1197" customHeight="1" spans="1:3">
      <c r="A1197" s="15" t="s">
        <v>1442</v>
      </c>
      <c r="B1197" s="22">
        <v>58</v>
      </c>
      <c r="C1197" s="14">
        <f t="shared" si="44"/>
        <v>2642.08</v>
      </c>
    </row>
    <row r="1198" customHeight="1" spans="1:3">
      <c r="A1198" s="15" t="s">
        <v>1443</v>
      </c>
      <c r="B1198" s="22">
        <v>63.6</v>
      </c>
      <c r="C1198" s="14">
        <f t="shared" si="44"/>
        <v>3176.9</v>
      </c>
    </row>
    <row r="1199" customHeight="1" spans="1:3">
      <c r="A1199" s="15" t="s">
        <v>1444</v>
      </c>
      <c r="B1199" s="22">
        <v>70.7</v>
      </c>
      <c r="C1199" s="14">
        <f t="shared" si="44"/>
        <v>3925.8</v>
      </c>
    </row>
    <row r="1200" customHeight="1" spans="1:3">
      <c r="A1200" s="15" t="s">
        <v>1445</v>
      </c>
      <c r="B1200" s="22">
        <v>77.5</v>
      </c>
      <c r="C1200" s="14">
        <f t="shared" si="44"/>
        <v>4717.3</v>
      </c>
    </row>
    <row r="1201" customHeight="1" spans="1:3">
      <c r="A1201" s="15" t="s">
        <v>1446</v>
      </c>
      <c r="B1201" s="22">
        <v>85.8</v>
      </c>
      <c r="C1201" s="14">
        <f t="shared" si="44"/>
        <v>5781.82</v>
      </c>
    </row>
    <row r="1202" customHeight="1" spans="1:3">
      <c r="A1202" s="9" t="s">
        <v>1447</v>
      </c>
      <c r="B1202" s="18"/>
      <c r="C1202" s="9"/>
    </row>
    <row r="1203" customHeight="1" spans="1:3">
      <c r="A1203" s="10" t="s">
        <v>32</v>
      </c>
      <c r="B1203" s="11" t="s">
        <v>33</v>
      </c>
      <c r="C1203" s="10" t="s">
        <v>34</v>
      </c>
    </row>
    <row r="1204" customHeight="1" spans="1:3">
      <c r="A1204" s="15" t="s">
        <v>1448</v>
      </c>
      <c r="B1204" s="22">
        <v>6.3</v>
      </c>
      <c r="C1204" s="14">
        <f t="shared" ref="C1204:C1267" si="45">ROUND((B1204/2)^2*PI(),2)</f>
        <v>31.17</v>
      </c>
    </row>
    <row r="1205" customHeight="1" spans="1:3">
      <c r="A1205" s="15" t="s">
        <v>1449</v>
      </c>
      <c r="B1205" s="22">
        <v>6.7</v>
      </c>
      <c r="C1205" s="14">
        <f t="shared" si="45"/>
        <v>35.26</v>
      </c>
    </row>
    <row r="1206" customHeight="1" spans="1:3">
      <c r="A1206" s="15" t="s">
        <v>1450</v>
      </c>
      <c r="B1206" s="22">
        <v>7.1</v>
      </c>
      <c r="C1206" s="14">
        <f t="shared" si="45"/>
        <v>39.59</v>
      </c>
    </row>
    <row r="1207" customHeight="1" spans="1:3">
      <c r="A1207" s="15" t="s">
        <v>1451</v>
      </c>
      <c r="B1207" s="22">
        <v>7.6</v>
      </c>
      <c r="C1207" s="14">
        <f t="shared" si="45"/>
        <v>45.36</v>
      </c>
    </row>
    <row r="1208" customHeight="1" spans="1:3">
      <c r="A1208" s="15" t="s">
        <v>1452</v>
      </c>
      <c r="B1208" s="22">
        <v>8.8</v>
      </c>
      <c r="C1208" s="14">
        <f t="shared" si="45"/>
        <v>60.82</v>
      </c>
    </row>
    <row r="1209" customHeight="1" spans="1:3">
      <c r="A1209" s="15" t="s">
        <v>1453</v>
      </c>
      <c r="B1209" s="22">
        <v>9.8</v>
      </c>
      <c r="C1209" s="14">
        <f t="shared" si="45"/>
        <v>75.43</v>
      </c>
    </row>
    <row r="1210" customHeight="1" spans="1:3">
      <c r="A1210" s="15" t="s">
        <v>1454</v>
      </c>
      <c r="B1210" s="22">
        <v>11.5</v>
      </c>
      <c r="C1210" s="14">
        <f t="shared" si="45"/>
        <v>103.87</v>
      </c>
    </row>
    <row r="1211" customHeight="1" spans="1:3">
      <c r="A1211" s="15" t="s">
        <v>1455</v>
      </c>
      <c r="B1211" s="22">
        <v>12.4</v>
      </c>
      <c r="C1211" s="14">
        <f t="shared" si="45"/>
        <v>120.76</v>
      </c>
    </row>
    <row r="1212" customHeight="1" spans="1:3">
      <c r="A1212" s="15" t="s">
        <v>1456</v>
      </c>
      <c r="B1212" s="22">
        <v>13.8</v>
      </c>
      <c r="C1212" s="14">
        <f t="shared" si="45"/>
        <v>149.57</v>
      </c>
    </row>
    <row r="1213" customHeight="1" spans="1:3">
      <c r="A1213" s="15" t="s">
        <v>1457</v>
      </c>
      <c r="B1213" s="22">
        <v>15.7</v>
      </c>
      <c r="C1213" s="14">
        <f t="shared" si="45"/>
        <v>193.59</v>
      </c>
    </row>
    <row r="1214" customHeight="1" spans="1:3">
      <c r="A1214" s="15" t="s">
        <v>1458</v>
      </c>
      <c r="B1214" s="22">
        <v>17.7</v>
      </c>
      <c r="C1214" s="14">
        <f t="shared" si="45"/>
        <v>246.06</v>
      </c>
    </row>
    <row r="1215" customHeight="1" spans="1:3">
      <c r="A1215" s="15" t="s">
        <v>1459</v>
      </c>
      <c r="B1215" s="22">
        <v>19.3</v>
      </c>
      <c r="C1215" s="14">
        <f t="shared" si="45"/>
        <v>292.55</v>
      </c>
    </row>
    <row r="1216" customHeight="1" spans="1:3">
      <c r="A1216" s="15" t="s">
        <v>1460</v>
      </c>
      <c r="B1216" s="22">
        <v>21.2</v>
      </c>
      <c r="C1216" s="14">
        <f t="shared" si="45"/>
        <v>352.99</v>
      </c>
    </row>
    <row r="1217" customHeight="1" spans="1:3">
      <c r="A1217" s="15" t="s">
        <v>1461</v>
      </c>
      <c r="B1217" s="22">
        <v>23.6</v>
      </c>
      <c r="C1217" s="14">
        <f t="shared" si="45"/>
        <v>437.44</v>
      </c>
    </row>
    <row r="1218" customHeight="1" spans="1:3">
      <c r="A1218" s="15" t="s">
        <v>1462</v>
      </c>
      <c r="B1218" s="22">
        <v>26.5</v>
      </c>
      <c r="C1218" s="14">
        <f t="shared" si="45"/>
        <v>551.55</v>
      </c>
    </row>
    <row r="1219" customHeight="1" spans="1:3">
      <c r="A1219" s="15" t="s">
        <v>1463</v>
      </c>
      <c r="B1219" s="22">
        <v>29</v>
      </c>
      <c r="C1219" s="14">
        <f t="shared" si="45"/>
        <v>660.52</v>
      </c>
    </row>
    <row r="1220" customHeight="1" spans="1:3">
      <c r="A1220" s="15" t="s">
        <v>1464</v>
      </c>
      <c r="B1220" s="22">
        <v>32.3</v>
      </c>
      <c r="C1220" s="14">
        <f t="shared" si="45"/>
        <v>819.4</v>
      </c>
    </row>
    <row r="1221" customHeight="1" spans="1:3">
      <c r="A1221" s="15" t="s">
        <v>1465</v>
      </c>
      <c r="B1221" s="22">
        <v>35.9</v>
      </c>
      <c r="C1221" s="14">
        <f t="shared" si="45"/>
        <v>1012.23</v>
      </c>
    </row>
    <row r="1222" customHeight="1" spans="1:3">
      <c r="A1222" s="15" t="s">
        <v>1466</v>
      </c>
      <c r="B1222" s="22">
        <v>10.7</v>
      </c>
      <c r="C1222" s="14">
        <f t="shared" si="45"/>
        <v>89.92</v>
      </c>
    </row>
    <row r="1223" customHeight="1" spans="1:3">
      <c r="A1223" s="15" t="s">
        <v>1467</v>
      </c>
      <c r="B1223" s="22">
        <v>11.4</v>
      </c>
      <c r="C1223" s="14">
        <f t="shared" si="45"/>
        <v>102.07</v>
      </c>
    </row>
    <row r="1224" customHeight="1" spans="1:3">
      <c r="A1224" s="15" t="s">
        <v>1468</v>
      </c>
      <c r="B1224" s="22">
        <v>12.4</v>
      </c>
      <c r="C1224" s="14">
        <f t="shared" si="45"/>
        <v>120.76</v>
      </c>
    </row>
    <row r="1225" customHeight="1" spans="1:3">
      <c r="A1225" s="15" t="s">
        <v>1469</v>
      </c>
      <c r="B1225" s="22">
        <v>13.4</v>
      </c>
      <c r="C1225" s="14">
        <f t="shared" si="45"/>
        <v>141.03</v>
      </c>
    </row>
    <row r="1226" customHeight="1" spans="1:3">
      <c r="A1226" s="15" t="s">
        <v>1470</v>
      </c>
      <c r="B1226" s="22">
        <v>15.7</v>
      </c>
      <c r="C1226" s="14">
        <f t="shared" si="45"/>
        <v>193.59</v>
      </c>
    </row>
    <row r="1227" customHeight="1" spans="1:3">
      <c r="A1227" s="15" t="s">
        <v>1471</v>
      </c>
      <c r="B1227" s="22">
        <v>17.7</v>
      </c>
      <c r="C1227" s="14">
        <f t="shared" si="45"/>
        <v>246.06</v>
      </c>
    </row>
    <row r="1228" customHeight="1" spans="1:3">
      <c r="A1228" s="15" t="s">
        <v>1472</v>
      </c>
      <c r="B1228" s="22">
        <v>21.3</v>
      </c>
      <c r="C1228" s="14">
        <f t="shared" si="45"/>
        <v>356.33</v>
      </c>
    </row>
    <row r="1229" customHeight="1" spans="1:3">
      <c r="A1229" s="15" t="s">
        <v>1473</v>
      </c>
      <c r="B1229" s="22">
        <v>23.1</v>
      </c>
      <c r="C1229" s="14">
        <f t="shared" si="45"/>
        <v>419.1</v>
      </c>
    </row>
    <row r="1230" customHeight="1" spans="1:3">
      <c r="A1230" s="15" t="s">
        <v>1474</v>
      </c>
      <c r="B1230" s="22">
        <v>23.5</v>
      </c>
      <c r="C1230" s="14">
        <f t="shared" si="45"/>
        <v>433.74</v>
      </c>
    </row>
    <row r="1231" customHeight="1" spans="1:3">
      <c r="A1231" s="15" t="s">
        <v>1475</v>
      </c>
      <c r="B1231" s="22">
        <v>26.3</v>
      </c>
      <c r="C1231" s="14">
        <f t="shared" si="45"/>
        <v>543.25</v>
      </c>
    </row>
    <row r="1232" customHeight="1" spans="1:3">
      <c r="A1232" s="15" t="s">
        <v>1476</v>
      </c>
      <c r="B1232" s="22">
        <v>28.8</v>
      </c>
      <c r="C1232" s="14">
        <f t="shared" si="45"/>
        <v>651.44</v>
      </c>
    </row>
    <row r="1233" customHeight="1" spans="1:3">
      <c r="A1233" s="15" t="s">
        <v>1477</v>
      </c>
      <c r="B1233" s="22">
        <v>31.5</v>
      </c>
      <c r="C1233" s="14">
        <f t="shared" si="45"/>
        <v>779.31</v>
      </c>
    </row>
    <row r="1234" customHeight="1" spans="1:3">
      <c r="A1234" s="15" t="s">
        <v>1478</v>
      </c>
      <c r="B1234" s="22">
        <v>34.5</v>
      </c>
      <c r="C1234" s="14">
        <f t="shared" si="45"/>
        <v>934.82</v>
      </c>
    </row>
    <row r="1235" customHeight="1" spans="1:3">
      <c r="A1235" s="15" t="s">
        <v>1479</v>
      </c>
      <c r="B1235" s="22">
        <v>37.9</v>
      </c>
      <c r="C1235" s="14">
        <f t="shared" si="45"/>
        <v>1128.15</v>
      </c>
    </row>
    <row r="1236" customHeight="1" spans="1:3">
      <c r="A1236" s="15" t="s">
        <v>1480</v>
      </c>
      <c r="B1236" s="22">
        <v>41.8</v>
      </c>
      <c r="C1236" s="14">
        <f t="shared" si="45"/>
        <v>1372.28</v>
      </c>
    </row>
    <row r="1237" customHeight="1" spans="1:3">
      <c r="A1237" s="15" t="s">
        <v>1481</v>
      </c>
      <c r="B1237" s="22">
        <v>45.3</v>
      </c>
      <c r="C1237" s="14">
        <f t="shared" si="45"/>
        <v>1611.71</v>
      </c>
    </row>
    <row r="1238" customHeight="1" spans="1:3">
      <c r="A1238" s="15" t="s">
        <v>1482</v>
      </c>
      <c r="B1238" s="22">
        <v>50.9</v>
      </c>
      <c r="C1238" s="14">
        <f t="shared" si="45"/>
        <v>2034.82</v>
      </c>
    </row>
    <row r="1239" customHeight="1" spans="1:3">
      <c r="A1239" s="15" t="s">
        <v>1483</v>
      </c>
      <c r="B1239" s="22">
        <v>11.2</v>
      </c>
      <c r="C1239" s="14">
        <f t="shared" si="45"/>
        <v>98.52</v>
      </c>
    </row>
    <row r="1240" customHeight="1" spans="1:3">
      <c r="A1240" s="15" t="s">
        <v>1484</v>
      </c>
      <c r="B1240" s="22">
        <v>12</v>
      </c>
      <c r="C1240" s="14">
        <f t="shared" si="45"/>
        <v>113.1</v>
      </c>
    </row>
    <row r="1241" customHeight="1" spans="1:3">
      <c r="A1241" s="15" t="s">
        <v>1485</v>
      </c>
      <c r="B1241" s="22">
        <v>13.1</v>
      </c>
      <c r="C1241" s="14">
        <f t="shared" si="45"/>
        <v>134.78</v>
      </c>
    </row>
    <row r="1242" customHeight="1" spans="1:3">
      <c r="A1242" s="15" t="s">
        <v>1486</v>
      </c>
      <c r="B1242" s="22">
        <v>14.1</v>
      </c>
      <c r="C1242" s="14">
        <f t="shared" si="45"/>
        <v>156.15</v>
      </c>
    </row>
    <row r="1243" customHeight="1" spans="1:3">
      <c r="A1243" s="15" t="s">
        <v>1487</v>
      </c>
      <c r="B1243" s="22">
        <v>16.7</v>
      </c>
      <c r="C1243" s="14">
        <f t="shared" si="45"/>
        <v>219.04</v>
      </c>
    </row>
    <row r="1244" customHeight="1" spans="1:3">
      <c r="A1244" s="15" t="s">
        <v>1488</v>
      </c>
      <c r="B1244" s="22">
        <v>18.8</v>
      </c>
      <c r="C1244" s="14">
        <f t="shared" si="45"/>
        <v>277.59</v>
      </c>
    </row>
    <row r="1245" customHeight="1" spans="1:3">
      <c r="A1245" s="15" t="s">
        <v>1489</v>
      </c>
      <c r="B1245" s="22">
        <v>22.6</v>
      </c>
      <c r="C1245" s="14">
        <f t="shared" si="45"/>
        <v>401.15</v>
      </c>
    </row>
    <row r="1246" customHeight="1" spans="1:3">
      <c r="A1246" s="15" t="s">
        <v>1490</v>
      </c>
      <c r="B1246" s="22">
        <v>24.6</v>
      </c>
      <c r="C1246" s="14">
        <f t="shared" si="45"/>
        <v>475.29</v>
      </c>
    </row>
    <row r="1247" customHeight="1" spans="1:3">
      <c r="A1247" s="15" t="s">
        <v>1491</v>
      </c>
      <c r="B1247" s="22">
        <v>30.4</v>
      </c>
      <c r="C1247" s="14">
        <f t="shared" si="45"/>
        <v>725.83</v>
      </c>
    </row>
    <row r="1248" customHeight="1" spans="1:3">
      <c r="A1248" s="15" t="s">
        <v>1492</v>
      </c>
      <c r="B1248" s="22">
        <v>34.8</v>
      </c>
      <c r="C1248" s="14">
        <f t="shared" si="45"/>
        <v>951.15</v>
      </c>
    </row>
    <row r="1249" customHeight="1" spans="1:3">
      <c r="A1249" s="15" t="s">
        <v>1493</v>
      </c>
      <c r="B1249" s="22">
        <v>38.7</v>
      </c>
      <c r="C1249" s="14">
        <f t="shared" si="45"/>
        <v>1176.28</v>
      </c>
    </row>
    <row r="1250" customHeight="1" spans="1:3">
      <c r="A1250" s="15" t="s">
        <v>1494</v>
      </c>
      <c r="B1250" s="22">
        <v>42.4</v>
      </c>
      <c r="C1250" s="14">
        <f t="shared" si="45"/>
        <v>1411.96</v>
      </c>
    </row>
    <row r="1251" customHeight="1" spans="1:3">
      <c r="A1251" s="15" t="s">
        <v>1495</v>
      </c>
      <c r="B1251" s="22">
        <v>46.5</v>
      </c>
      <c r="C1251" s="14">
        <f t="shared" si="45"/>
        <v>1698.23</v>
      </c>
    </row>
    <row r="1252" customHeight="1" spans="1:3">
      <c r="A1252" s="15" t="s">
        <v>1496</v>
      </c>
      <c r="B1252" s="22">
        <v>51.4</v>
      </c>
      <c r="C1252" s="14">
        <f t="shared" si="45"/>
        <v>2074.99</v>
      </c>
    </row>
    <row r="1253" customHeight="1" spans="1:3">
      <c r="A1253" s="15" t="s">
        <v>1497</v>
      </c>
      <c r="B1253" s="22">
        <v>57.6</v>
      </c>
      <c r="C1253" s="14">
        <f t="shared" si="45"/>
        <v>2605.76</v>
      </c>
    </row>
    <row r="1254" customHeight="1" spans="1:3">
      <c r="A1254" s="15" t="s">
        <v>1498</v>
      </c>
      <c r="B1254" s="22">
        <v>63.6</v>
      </c>
      <c r="C1254" s="14">
        <f t="shared" si="45"/>
        <v>3176.9</v>
      </c>
    </row>
    <row r="1255" customHeight="1" spans="1:3">
      <c r="A1255" s="15" t="s">
        <v>1499</v>
      </c>
      <c r="B1255" s="22">
        <v>70.4</v>
      </c>
      <c r="C1255" s="14">
        <f t="shared" si="45"/>
        <v>3892.56</v>
      </c>
    </row>
    <row r="1256" customHeight="1" spans="1:3">
      <c r="A1256" s="15" t="s">
        <v>1500</v>
      </c>
      <c r="B1256" s="22">
        <v>12.1</v>
      </c>
      <c r="C1256" s="14">
        <f t="shared" si="45"/>
        <v>114.99</v>
      </c>
    </row>
    <row r="1257" customHeight="1" spans="1:3">
      <c r="A1257" s="15" t="s">
        <v>1501</v>
      </c>
      <c r="B1257" s="22">
        <v>13.1</v>
      </c>
      <c r="C1257" s="14">
        <f t="shared" si="45"/>
        <v>134.78</v>
      </c>
    </row>
    <row r="1258" customHeight="1" spans="1:3">
      <c r="A1258" s="15" t="s">
        <v>1502</v>
      </c>
      <c r="B1258" s="22">
        <v>14.2</v>
      </c>
      <c r="C1258" s="14">
        <f t="shared" si="45"/>
        <v>158.37</v>
      </c>
    </row>
    <row r="1259" customHeight="1" spans="1:3">
      <c r="A1259" s="15" t="s">
        <v>1503</v>
      </c>
      <c r="B1259" s="22">
        <v>15.4</v>
      </c>
      <c r="C1259" s="14">
        <f t="shared" si="45"/>
        <v>186.27</v>
      </c>
    </row>
    <row r="1260" customHeight="1" spans="1:3">
      <c r="A1260" s="15" t="s">
        <v>1504</v>
      </c>
      <c r="B1260" s="22">
        <v>18.2</v>
      </c>
      <c r="C1260" s="14">
        <f t="shared" si="45"/>
        <v>260.16</v>
      </c>
    </row>
    <row r="1261" customHeight="1" spans="1:3">
      <c r="A1261" s="15" t="s">
        <v>1505</v>
      </c>
      <c r="B1261" s="22">
        <v>20.7</v>
      </c>
      <c r="C1261" s="14">
        <f t="shared" si="45"/>
        <v>336.54</v>
      </c>
    </row>
    <row r="1262" customHeight="1" spans="1:3">
      <c r="A1262" s="15" t="s">
        <v>1506</v>
      </c>
      <c r="B1262" s="22">
        <v>24.9</v>
      </c>
      <c r="C1262" s="14">
        <f t="shared" si="45"/>
        <v>486.95</v>
      </c>
    </row>
    <row r="1263" customHeight="1" spans="1:3">
      <c r="A1263" s="15" t="s">
        <v>1507</v>
      </c>
      <c r="B1263" s="22">
        <v>27.1</v>
      </c>
      <c r="C1263" s="14">
        <f t="shared" si="45"/>
        <v>576.8</v>
      </c>
    </row>
    <row r="1264" customHeight="1" spans="1:3">
      <c r="A1264" s="15" t="s">
        <v>1508</v>
      </c>
      <c r="B1264" s="22">
        <v>33.4</v>
      </c>
      <c r="C1264" s="14">
        <f t="shared" si="45"/>
        <v>876.16</v>
      </c>
    </row>
    <row r="1265" customHeight="1" spans="1:3">
      <c r="A1265" s="15" t="s">
        <v>1509</v>
      </c>
      <c r="B1265" s="22">
        <v>38.3</v>
      </c>
      <c r="C1265" s="14">
        <f t="shared" si="45"/>
        <v>1152.09</v>
      </c>
    </row>
    <row r="1266" customHeight="1" spans="1:3">
      <c r="A1266" s="15" t="s">
        <v>1510</v>
      </c>
      <c r="B1266" s="22">
        <v>42.8</v>
      </c>
      <c r="C1266" s="14">
        <f t="shared" si="45"/>
        <v>1438.72</v>
      </c>
    </row>
    <row r="1267" customHeight="1" spans="1:3">
      <c r="A1267" s="15" t="s">
        <v>1511</v>
      </c>
      <c r="B1267" s="22">
        <v>47</v>
      </c>
      <c r="C1267" s="14">
        <f t="shared" si="45"/>
        <v>1734.94</v>
      </c>
    </row>
    <row r="1268" customHeight="1" spans="1:3">
      <c r="A1268" s="15" t="s">
        <v>1512</v>
      </c>
      <c r="B1268" s="22">
        <v>51.4</v>
      </c>
      <c r="C1268" s="14">
        <f t="shared" ref="C1268:C1331" si="46">ROUND((B1268/2)^2*PI(),2)</f>
        <v>2074.99</v>
      </c>
    </row>
    <row r="1269" customHeight="1" spans="1:3">
      <c r="A1269" s="15" t="s">
        <v>1513</v>
      </c>
      <c r="B1269" s="22">
        <v>57.1</v>
      </c>
      <c r="C1269" s="14">
        <f t="shared" si="46"/>
        <v>2560.72</v>
      </c>
    </row>
    <row r="1270" customHeight="1" spans="1:3">
      <c r="A1270" s="15" t="s">
        <v>1514</v>
      </c>
      <c r="B1270" s="22">
        <v>64</v>
      </c>
      <c r="C1270" s="14">
        <f t="shared" si="46"/>
        <v>3216.99</v>
      </c>
    </row>
    <row r="1271" customHeight="1" spans="1:3">
      <c r="A1271" s="15" t="s">
        <v>1515</v>
      </c>
      <c r="B1271" s="22">
        <v>70.6</v>
      </c>
      <c r="C1271" s="14">
        <f t="shared" si="46"/>
        <v>3914.71</v>
      </c>
    </row>
    <row r="1272" customHeight="1" spans="1:3">
      <c r="A1272" s="15" t="s">
        <v>1516</v>
      </c>
      <c r="B1272" s="22">
        <v>78.1</v>
      </c>
      <c r="C1272" s="14">
        <f t="shared" si="46"/>
        <v>4790.62</v>
      </c>
    </row>
    <row r="1273" customHeight="1" spans="1:3">
      <c r="A1273" s="15" t="s">
        <v>1517</v>
      </c>
      <c r="B1273" s="22">
        <v>13.1</v>
      </c>
      <c r="C1273" s="14">
        <f t="shared" si="46"/>
        <v>134.78</v>
      </c>
    </row>
    <row r="1274" customHeight="1" spans="1:3">
      <c r="A1274" s="15" t="s">
        <v>1518</v>
      </c>
      <c r="B1274" s="22">
        <v>14.1</v>
      </c>
      <c r="C1274" s="14">
        <f t="shared" si="46"/>
        <v>156.15</v>
      </c>
    </row>
    <row r="1275" customHeight="1" spans="1:3">
      <c r="A1275" s="15" t="s">
        <v>1519</v>
      </c>
      <c r="B1275" s="22">
        <v>15.4</v>
      </c>
      <c r="C1275" s="14">
        <f t="shared" si="46"/>
        <v>186.27</v>
      </c>
    </row>
    <row r="1276" customHeight="1" spans="1:3">
      <c r="A1276" s="15" t="s">
        <v>1520</v>
      </c>
      <c r="B1276" s="22">
        <v>16.8</v>
      </c>
      <c r="C1276" s="14">
        <f t="shared" si="46"/>
        <v>221.67</v>
      </c>
    </row>
    <row r="1277" customHeight="1" spans="1:3">
      <c r="A1277" s="15" t="s">
        <v>1521</v>
      </c>
      <c r="B1277" s="22">
        <v>19.9</v>
      </c>
      <c r="C1277" s="14">
        <f t="shared" si="46"/>
        <v>311.03</v>
      </c>
    </row>
    <row r="1278" customHeight="1" spans="1:3">
      <c r="A1278" s="15" t="s">
        <v>1522</v>
      </c>
      <c r="B1278" s="22">
        <v>22.6</v>
      </c>
      <c r="C1278" s="14">
        <f t="shared" si="46"/>
        <v>401.15</v>
      </c>
    </row>
    <row r="1279" customHeight="1" spans="1:3">
      <c r="A1279" s="15" t="s">
        <v>1523</v>
      </c>
      <c r="B1279" s="22">
        <v>27.3</v>
      </c>
      <c r="C1279" s="14">
        <f t="shared" si="46"/>
        <v>585.35</v>
      </c>
    </row>
    <row r="1280" customHeight="1" spans="1:3">
      <c r="A1280" s="15" t="s">
        <v>1524</v>
      </c>
      <c r="B1280" s="22">
        <v>29.8</v>
      </c>
      <c r="C1280" s="14">
        <f t="shared" si="46"/>
        <v>697.46</v>
      </c>
    </row>
    <row r="1281" customHeight="1" spans="1:3">
      <c r="A1281" s="15" t="s">
        <v>1525</v>
      </c>
      <c r="B1281" s="22">
        <v>36.8</v>
      </c>
      <c r="C1281" s="14">
        <f t="shared" si="46"/>
        <v>1063.62</v>
      </c>
    </row>
    <row r="1282" customHeight="1" spans="1:3">
      <c r="A1282" s="15" t="s">
        <v>1526</v>
      </c>
      <c r="B1282" s="22">
        <v>42.1</v>
      </c>
      <c r="C1282" s="14">
        <f t="shared" si="46"/>
        <v>1392.05</v>
      </c>
    </row>
    <row r="1283" customHeight="1" spans="1:3">
      <c r="A1283" s="15" t="s">
        <v>1527</v>
      </c>
      <c r="B1283" s="22">
        <v>47.3</v>
      </c>
      <c r="C1283" s="14">
        <f t="shared" si="46"/>
        <v>1757.16</v>
      </c>
    </row>
    <row r="1284" customHeight="1" spans="1:3">
      <c r="A1284" s="15" t="s">
        <v>1528</v>
      </c>
      <c r="B1284" s="22">
        <v>51.8</v>
      </c>
      <c r="C1284" s="14">
        <f t="shared" si="46"/>
        <v>2107.41</v>
      </c>
    </row>
    <row r="1285" customHeight="1" spans="1:3">
      <c r="A1285" s="15" t="s">
        <v>1529</v>
      </c>
      <c r="B1285" s="22">
        <v>56.8</v>
      </c>
      <c r="C1285" s="14">
        <f t="shared" si="46"/>
        <v>2533.88</v>
      </c>
    </row>
    <row r="1286" customHeight="1" spans="1:3">
      <c r="A1286" s="15" t="s">
        <v>1530</v>
      </c>
      <c r="B1286" s="22">
        <v>63.1</v>
      </c>
      <c r="C1286" s="14">
        <f t="shared" si="46"/>
        <v>3127.15</v>
      </c>
    </row>
    <row r="1287" customHeight="1" spans="1:3">
      <c r="A1287" s="15" t="s">
        <v>1531</v>
      </c>
      <c r="B1287" s="22">
        <v>70.8</v>
      </c>
      <c r="C1287" s="14">
        <f t="shared" si="46"/>
        <v>3936.92</v>
      </c>
    </row>
    <row r="1288" customHeight="1" spans="1:3">
      <c r="A1288" s="15" t="s">
        <v>1532</v>
      </c>
      <c r="B1288" s="22">
        <v>78.1</v>
      </c>
      <c r="C1288" s="14">
        <f t="shared" si="46"/>
        <v>4790.62</v>
      </c>
    </row>
    <row r="1289" customHeight="1" spans="1:3">
      <c r="A1289" s="15" t="s">
        <v>1533</v>
      </c>
      <c r="B1289" s="22">
        <v>86.6</v>
      </c>
      <c r="C1289" s="14">
        <f t="shared" si="46"/>
        <v>5890.14</v>
      </c>
    </row>
    <row r="1290" customHeight="1" spans="1:3">
      <c r="A1290" s="15" t="s">
        <v>1534</v>
      </c>
      <c r="B1290" s="22">
        <v>12.8</v>
      </c>
      <c r="C1290" s="14">
        <f t="shared" si="46"/>
        <v>128.68</v>
      </c>
    </row>
    <row r="1291" customHeight="1" spans="1:3">
      <c r="A1291" s="15" t="s">
        <v>1535</v>
      </c>
      <c r="B1291" s="22">
        <v>13.9</v>
      </c>
      <c r="C1291" s="14">
        <f t="shared" si="46"/>
        <v>151.75</v>
      </c>
    </row>
    <row r="1292" customHeight="1" spans="1:3">
      <c r="A1292" s="15" t="s">
        <v>1536</v>
      </c>
      <c r="B1292" s="22">
        <v>15.1</v>
      </c>
      <c r="C1292" s="14">
        <f t="shared" si="46"/>
        <v>179.08</v>
      </c>
    </row>
    <row r="1293" customHeight="1" spans="1:3">
      <c r="A1293" s="15" t="s">
        <v>1537</v>
      </c>
      <c r="B1293" s="22">
        <v>17.6</v>
      </c>
      <c r="C1293" s="14">
        <f t="shared" si="46"/>
        <v>243.28</v>
      </c>
    </row>
    <row r="1294" customHeight="1" spans="1:3">
      <c r="A1294" s="15" t="s">
        <v>1538</v>
      </c>
      <c r="B1294" s="22">
        <v>20.1</v>
      </c>
      <c r="C1294" s="14">
        <f t="shared" si="46"/>
        <v>317.31</v>
      </c>
    </row>
    <row r="1295" customHeight="1" spans="1:3">
      <c r="A1295" s="15" t="s">
        <v>1539</v>
      </c>
      <c r="B1295" s="22">
        <v>23.9</v>
      </c>
      <c r="C1295" s="14">
        <f t="shared" si="46"/>
        <v>448.63</v>
      </c>
    </row>
    <row r="1296" customHeight="1" spans="1:3">
      <c r="A1296" s="15" t="s">
        <v>1540</v>
      </c>
      <c r="B1296" s="22">
        <v>25.6</v>
      </c>
      <c r="C1296" s="14">
        <f t="shared" si="46"/>
        <v>514.72</v>
      </c>
    </row>
    <row r="1297" customHeight="1" spans="1:3">
      <c r="A1297" s="15" t="s">
        <v>1541</v>
      </c>
      <c r="B1297" s="22">
        <v>31.8</v>
      </c>
      <c r="C1297" s="14">
        <f t="shared" si="46"/>
        <v>794.23</v>
      </c>
    </row>
    <row r="1298" customHeight="1" spans="1:3">
      <c r="A1298" s="15" t="s">
        <v>1542</v>
      </c>
      <c r="B1298" s="22">
        <v>36.1</v>
      </c>
      <c r="C1298" s="14">
        <f t="shared" si="46"/>
        <v>1023.54</v>
      </c>
    </row>
    <row r="1299" customHeight="1" spans="1:3">
      <c r="A1299" s="15" t="s">
        <v>1543</v>
      </c>
      <c r="B1299" s="22">
        <v>40.6</v>
      </c>
      <c r="C1299" s="14">
        <f t="shared" si="46"/>
        <v>1294.62</v>
      </c>
    </row>
    <row r="1300" customHeight="1" spans="1:3">
      <c r="A1300" s="15" t="s">
        <v>1544</v>
      </c>
      <c r="B1300" s="22">
        <v>44.8</v>
      </c>
      <c r="C1300" s="14">
        <f t="shared" si="46"/>
        <v>1576.33</v>
      </c>
    </row>
    <row r="1301" customHeight="1" spans="1:3">
      <c r="A1301" s="15" t="s">
        <v>1545</v>
      </c>
      <c r="B1301" s="22">
        <v>45.9</v>
      </c>
      <c r="C1301" s="14">
        <f t="shared" si="46"/>
        <v>1654.68</v>
      </c>
    </row>
    <row r="1302" customHeight="1" spans="1:3">
      <c r="A1302" s="15" t="s">
        <v>1546</v>
      </c>
      <c r="B1302" s="22">
        <v>48.1</v>
      </c>
      <c r="C1302" s="14">
        <f t="shared" si="46"/>
        <v>1817.11</v>
      </c>
    </row>
    <row r="1303" customHeight="1" spans="1:3">
      <c r="A1303" s="15" t="s">
        <v>1547</v>
      </c>
      <c r="B1303" s="22">
        <v>49.4</v>
      </c>
      <c r="C1303" s="14">
        <f t="shared" si="46"/>
        <v>1916.65</v>
      </c>
    </row>
    <row r="1304" customHeight="1" spans="1:3">
      <c r="A1304" s="15" t="s">
        <v>1548</v>
      </c>
      <c r="B1304" s="22">
        <v>53.6</v>
      </c>
      <c r="C1304" s="14">
        <f t="shared" si="46"/>
        <v>2256.42</v>
      </c>
    </row>
    <row r="1305" customHeight="1" spans="1:3">
      <c r="A1305" s="15" t="s">
        <v>1549</v>
      </c>
      <c r="B1305" s="22">
        <v>54.6</v>
      </c>
      <c r="C1305" s="14">
        <f t="shared" si="46"/>
        <v>2341.4</v>
      </c>
    </row>
    <row r="1306" customHeight="1" spans="1:3">
      <c r="A1306" s="15" t="s">
        <v>1550</v>
      </c>
      <c r="B1306" s="22">
        <v>59.8</v>
      </c>
      <c r="C1306" s="14">
        <f t="shared" si="46"/>
        <v>2808.62</v>
      </c>
    </row>
    <row r="1307" customHeight="1" spans="1:3">
      <c r="A1307" s="15" t="s">
        <v>1551</v>
      </c>
      <c r="B1307" s="22">
        <v>65.9</v>
      </c>
      <c r="C1307" s="14">
        <f t="shared" si="46"/>
        <v>3410.83</v>
      </c>
    </row>
    <row r="1308" customHeight="1" spans="1:3">
      <c r="A1308" s="15" t="s">
        <v>1552</v>
      </c>
      <c r="B1308" s="22">
        <v>72.8</v>
      </c>
      <c r="C1308" s="14">
        <f t="shared" si="46"/>
        <v>4162.48</v>
      </c>
    </row>
    <row r="1309" customHeight="1" spans="1:3">
      <c r="A1309" s="15" t="s">
        <v>1553</v>
      </c>
      <c r="B1309" s="22">
        <v>13.8</v>
      </c>
      <c r="C1309" s="14">
        <f t="shared" si="46"/>
        <v>149.57</v>
      </c>
    </row>
    <row r="1310" customHeight="1" spans="1:3">
      <c r="A1310" s="15" t="s">
        <v>1554</v>
      </c>
      <c r="B1310" s="22">
        <v>14.9</v>
      </c>
      <c r="C1310" s="14">
        <f t="shared" si="46"/>
        <v>174.37</v>
      </c>
    </row>
    <row r="1311" customHeight="1" spans="1:3">
      <c r="A1311" s="15" t="s">
        <v>1555</v>
      </c>
      <c r="B1311" s="22">
        <v>16.2</v>
      </c>
      <c r="C1311" s="14">
        <f t="shared" si="46"/>
        <v>206.12</v>
      </c>
    </row>
    <row r="1312" customHeight="1" spans="1:3">
      <c r="A1312" s="15" t="s">
        <v>1556</v>
      </c>
      <c r="B1312" s="22">
        <v>18.7</v>
      </c>
      <c r="C1312" s="14">
        <f t="shared" si="46"/>
        <v>274.65</v>
      </c>
    </row>
    <row r="1313" customHeight="1" spans="1:3">
      <c r="A1313" s="15" t="s">
        <v>1557</v>
      </c>
      <c r="B1313" s="22">
        <v>21.5</v>
      </c>
      <c r="C1313" s="14">
        <f t="shared" si="46"/>
        <v>363.05</v>
      </c>
    </row>
    <row r="1314" customHeight="1" spans="1:3">
      <c r="A1314" s="15" t="s">
        <v>1558</v>
      </c>
      <c r="B1314" s="22">
        <v>25.5</v>
      </c>
      <c r="C1314" s="14">
        <f t="shared" si="46"/>
        <v>510.71</v>
      </c>
    </row>
    <row r="1315" customHeight="1" spans="1:3">
      <c r="A1315" s="15" t="s">
        <v>1559</v>
      </c>
      <c r="B1315" s="22">
        <v>27</v>
      </c>
      <c r="C1315" s="14">
        <f t="shared" si="46"/>
        <v>572.56</v>
      </c>
    </row>
    <row r="1316" customHeight="1" spans="1:3">
      <c r="A1316" s="15" t="s">
        <v>1560</v>
      </c>
      <c r="B1316" s="22">
        <v>34</v>
      </c>
      <c r="C1316" s="14">
        <f t="shared" si="46"/>
        <v>907.92</v>
      </c>
    </row>
    <row r="1317" customHeight="1" spans="1:3">
      <c r="A1317" s="15" t="s">
        <v>1561</v>
      </c>
      <c r="B1317" s="22">
        <v>38.4</v>
      </c>
      <c r="C1317" s="14">
        <f t="shared" si="46"/>
        <v>1158.12</v>
      </c>
    </row>
    <row r="1318" customHeight="1" spans="1:3">
      <c r="A1318" s="15" t="s">
        <v>1562</v>
      </c>
      <c r="B1318" s="22">
        <v>43.1</v>
      </c>
      <c r="C1318" s="14">
        <f t="shared" si="46"/>
        <v>1458.96</v>
      </c>
    </row>
    <row r="1319" customHeight="1" spans="1:3">
      <c r="A1319" s="15" t="s">
        <v>1563</v>
      </c>
      <c r="B1319" s="22">
        <v>48</v>
      </c>
      <c r="C1319" s="14">
        <f t="shared" si="46"/>
        <v>1809.56</v>
      </c>
    </row>
    <row r="1320" customHeight="1" spans="1:3">
      <c r="A1320" s="15" t="s">
        <v>1564</v>
      </c>
      <c r="B1320" s="22">
        <v>50.9</v>
      </c>
      <c r="C1320" s="14">
        <f t="shared" si="46"/>
        <v>2034.82</v>
      </c>
    </row>
    <row r="1321" customHeight="1" spans="1:3">
      <c r="A1321" s="15" t="s">
        <v>1565</v>
      </c>
      <c r="B1321" s="22">
        <v>53</v>
      </c>
      <c r="C1321" s="14">
        <f t="shared" si="46"/>
        <v>2206.18</v>
      </c>
    </row>
    <row r="1322" customHeight="1" spans="1:3">
      <c r="A1322" s="15" t="s">
        <v>1566</v>
      </c>
      <c r="B1322" s="22">
        <v>56.8</v>
      </c>
      <c r="C1322" s="14">
        <f t="shared" si="46"/>
        <v>2533.88</v>
      </c>
    </row>
    <row r="1323" customHeight="1" spans="1:3">
      <c r="A1323" s="15" t="s">
        <v>1567</v>
      </c>
      <c r="B1323" s="22">
        <v>63.3</v>
      </c>
      <c r="C1323" s="14">
        <f t="shared" si="46"/>
        <v>3147</v>
      </c>
    </row>
    <row r="1324" customHeight="1" spans="1:3">
      <c r="A1324" s="15" t="s">
        <v>1568</v>
      </c>
      <c r="B1324" s="22">
        <v>69.6</v>
      </c>
      <c r="C1324" s="14">
        <f t="shared" si="46"/>
        <v>3804.59</v>
      </c>
    </row>
    <row r="1325" customHeight="1" spans="1:3">
      <c r="A1325" s="15" t="s">
        <v>1569</v>
      </c>
      <c r="B1325" s="22">
        <v>77.2</v>
      </c>
      <c r="C1325" s="14">
        <f t="shared" si="46"/>
        <v>4680.85</v>
      </c>
    </row>
    <row r="1326" customHeight="1" spans="1:3">
      <c r="A1326" s="15" t="s">
        <v>1570</v>
      </c>
      <c r="B1326" s="22">
        <v>13.9</v>
      </c>
      <c r="C1326" s="14">
        <f t="shared" si="46"/>
        <v>151.75</v>
      </c>
    </row>
    <row r="1327" customHeight="1" spans="1:3">
      <c r="A1327" s="15" t="s">
        <v>1571</v>
      </c>
      <c r="B1327" s="22">
        <v>15.2</v>
      </c>
      <c r="C1327" s="14">
        <f t="shared" si="46"/>
        <v>181.46</v>
      </c>
    </row>
    <row r="1328" customHeight="1" spans="1:3">
      <c r="A1328" s="15" t="s">
        <v>1572</v>
      </c>
      <c r="B1328" s="22">
        <v>16.5</v>
      </c>
      <c r="C1328" s="14">
        <f t="shared" si="46"/>
        <v>213.82</v>
      </c>
    </row>
    <row r="1329" customHeight="1" spans="1:3">
      <c r="A1329" s="15" t="s">
        <v>1573</v>
      </c>
      <c r="B1329" s="22">
        <v>19.3</v>
      </c>
      <c r="C1329" s="14">
        <f t="shared" si="46"/>
        <v>292.55</v>
      </c>
    </row>
    <row r="1330" customHeight="1" spans="1:3">
      <c r="A1330" s="15" t="s">
        <v>1574</v>
      </c>
      <c r="B1330" s="22">
        <v>22.1</v>
      </c>
      <c r="C1330" s="14">
        <f t="shared" si="46"/>
        <v>383.6</v>
      </c>
    </row>
    <row r="1331" customHeight="1" spans="1:3">
      <c r="A1331" s="15" t="s">
        <v>1575</v>
      </c>
      <c r="B1331" s="22">
        <v>26.4</v>
      </c>
      <c r="C1331" s="14">
        <f t="shared" si="46"/>
        <v>547.39</v>
      </c>
    </row>
    <row r="1332" customHeight="1" spans="1:3">
      <c r="A1332" s="15" t="s">
        <v>1576</v>
      </c>
      <c r="B1332" s="22">
        <v>28.4</v>
      </c>
      <c r="C1332" s="14">
        <f t="shared" ref="C1332:C1343" si="47">ROUND((B1332/2)^2*PI(),2)</f>
        <v>633.47</v>
      </c>
    </row>
    <row r="1333" customHeight="1" spans="1:3">
      <c r="A1333" s="15" t="s">
        <v>1577</v>
      </c>
      <c r="B1333" s="22">
        <v>35.2</v>
      </c>
      <c r="C1333" s="14">
        <f t="shared" si="47"/>
        <v>973.14</v>
      </c>
    </row>
    <row r="1334" customHeight="1" spans="1:3">
      <c r="A1334" s="15" t="s">
        <v>1578</v>
      </c>
      <c r="B1334" s="22">
        <v>40.4</v>
      </c>
      <c r="C1334" s="14">
        <f t="shared" si="47"/>
        <v>1281.9</v>
      </c>
    </row>
    <row r="1335" customHeight="1" spans="1:3">
      <c r="A1335" s="15" t="s">
        <v>1579</v>
      </c>
      <c r="B1335" s="22">
        <v>45.1</v>
      </c>
      <c r="C1335" s="14">
        <f t="shared" si="47"/>
        <v>1597.51</v>
      </c>
    </row>
    <row r="1336" customHeight="1" spans="1:3">
      <c r="A1336" s="15" t="s">
        <v>1580</v>
      </c>
      <c r="B1336" s="22">
        <v>50</v>
      </c>
      <c r="C1336" s="14">
        <f t="shared" si="47"/>
        <v>1963.5</v>
      </c>
    </row>
    <row r="1337" customHeight="1" spans="1:3">
      <c r="A1337" s="15" t="s">
        <v>1581</v>
      </c>
      <c r="B1337" s="22">
        <v>50.9</v>
      </c>
      <c r="C1337" s="14">
        <f t="shared" si="47"/>
        <v>2034.82</v>
      </c>
    </row>
    <row r="1338" customHeight="1" spans="1:3">
      <c r="A1338" s="15" t="s">
        <v>1582</v>
      </c>
      <c r="B1338" s="22">
        <v>53.9</v>
      </c>
      <c r="C1338" s="14">
        <f t="shared" si="47"/>
        <v>2281.75</v>
      </c>
    </row>
    <row r="1339" customHeight="1" spans="1:3">
      <c r="A1339" s="15" t="s">
        <v>1583</v>
      </c>
      <c r="B1339" s="22">
        <v>54.8</v>
      </c>
      <c r="C1339" s="14">
        <f t="shared" si="47"/>
        <v>2358.58</v>
      </c>
    </row>
    <row r="1340" customHeight="1" spans="1:3">
      <c r="A1340" s="15" t="s">
        <v>1584</v>
      </c>
      <c r="B1340" s="22">
        <v>60</v>
      </c>
      <c r="C1340" s="14">
        <f t="shared" si="47"/>
        <v>2827.43</v>
      </c>
    </row>
    <row r="1341" customHeight="1" spans="1:3">
      <c r="A1341" s="15" t="s">
        <v>1585</v>
      </c>
      <c r="B1341" s="22">
        <v>67</v>
      </c>
      <c r="C1341" s="14">
        <f t="shared" si="47"/>
        <v>3525.65</v>
      </c>
    </row>
    <row r="1342" customHeight="1" spans="1:3">
      <c r="A1342" s="15" t="s">
        <v>1586</v>
      </c>
      <c r="B1342" s="22">
        <v>73.9</v>
      </c>
      <c r="C1342" s="14">
        <f t="shared" si="47"/>
        <v>4289.22</v>
      </c>
    </row>
    <row r="1343" customHeight="1" spans="1:3">
      <c r="A1343" s="15" t="s">
        <v>1587</v>
      </c>
      <c r="B1343" s="22">
        <v>81.8</v>
      </c>
      <c r="C1343" s="14">
        <f t="shared" si="47"/>
        <v>5255.29</v>
      </c>
    </row>
    <row r="1344" customHeight="1" spans="1:3">
      <c r="A1344" s="9" t="s">
        <v>1588</v>
      </c>
      <c r="B1344" s="18"/>
      <c r="C1344" s="9"/>
    </row>
    <row r="1345" customHeight="1" spans="1:3">
      <c r="A1345" s="10" t="s">
        <v>32</v>
      </c>
      <c r="B1345" s="11" t="s">
        <v>33</v>
      </c>
      <c r="C1345" s="10" t="s">
        <v>34</v>
      </c>
    </row>
    <row r="1346" customHeight="1" spans="1:3">
      <c r="A1346" s="15" t="s">
        <v>1589</v>
      </c>
      <c r="B1346" s="22">
        <v>8</v>
      </c>
      <c r="C1346" s="14">
        <f t="shared" ref="C1346:C1409" si="48">ROUND((B1346/2)^2*PI(),2)</f>
        <v>50.27</v>
      </c>
    </row>
    <row r="1347" customHeight="1" spans="1:3">
      <c r="A1347" s="15" t="s">
        <v>1590</v>
      </c>
      <c r="B1347" s="22">
        <v>8.4</v>
      </c>
      <c r="C1347" s="14">
        <f t="shared" si="48"/>
        <v>55.42</v>
      </c>
    </row>
    <row r="1348" customHeight="1" spans="1:3">
      <c r="A1348" s="15" t="s">
        <v>1591</v>
      </c>
      <c r="B1348" s="22">
        <v>8.8</v>
      </c>
      <c r="C1348" s="14">
        <f t="shared" si="48"/>
        <v>60.82</v>
      </c>
    </row>
    <row r="1349" customHeight="1" spans="1:3">
      <c r="A1349" s="15" t="s">
        <v>1592</v>
      </c>
      <c r="B1349" s="22">
        <v>9.3</v>
      </c>
      <c r="C1349" s="14">
        <f t="shared" si="48"/>
        <v>67.93</v>
      </c>
    </row>
    <row r="1350" customHeight="1" spans="1:3">
      <c r="A1350" s="15" t="s">
        <v>1593</v>
      </c>
      <c r="B1350" s="22">
        <v>10.5</v>
      </c>
      <c r="C1350" s="14">
        <f t="shared" si="48"/>
        <v>86.59</v>
      </c>
    </row>
    <row r="1351" customHeight="1" spans="1:3">
      <c r="A1351" s="15" t="s">
        <v>1594</v>
      </c>
      <c r="B1351" s="22">
        <v>11.5</v>
      </c>
      <c r="C1351" s="14">
        <f t="shared" si="48"/>
        <v>103.87</v>
      </c>
    </row>
    <row r="1352" customHeight="1" spans="1:3">
      <c r="A1352" s="15" t="s">
        <v>1595</v>
      </c>
      <c r="B1352" s="22">
        <v>13.2</v>
      </c>
      <c r="C1352" s="14">
        <f t="shared" si="48"/>
        <v>136.85</v>
      </c>
    </row>
    <row r="1353" customHeight="1" spans="1:3">
      <c r="A1353" s="15" t="s">
        <v>1596</v>
      </c>
      <c r="B1353" s="22">
        <v>14.1</v>
      </c>
      <c r="C1353" s="14">
        <f t="shared" si="48"/>
        <v>156.15</v>
      </c>
    </row>
    <row r="1354" customHeight="1" spans="1:3">
      <c r="A1354" s="15" t="s">
        <v>1597</v>
      </c>
      <c r="B1354" s="22">
        <v>15.5</v>
      </c>
      <c r="C1354" s="14">
        <f t="shared" si="48"/>
        <v>188.69</v>
      </c>
    </row>
    <row r="1355" customHeight="1" spans="1:3">
      <c r="A1355" s="15" t="s">
        <v>1598</v>
      </c>
      <c r="B1355" s="22">
        <v>17.4</v>
      </c>
      <c r="C1355" s="14">
        <f t="shared" si="48"/>
        <v>237.79</v>
      </c>
    </row>
    <row r="1356" customHeight="1" spans="1:3">
      <c r="A1356" s="15" t="s">
        <v>1599</v>
      </c>
      <c r="B1356" s="22">
        <v>19.4</v>
      </c>
      <c r="C1356" s="14">
        <f t="shared" si="48"/>
        <v>295.59</v>
      </c>
    </row>
    <row r="1357" customHeight="1" spans="1:3">
      <c r="A1357" s="15" t="s">
        <v>1600</v>
      </c>
      <c r="B1357" s="22">
        <v>21</v>
      </c>
      <c r="C1357" s="14">
        <f t="shared" si="48"/>
        <v>346.36</v>
      </c>
    </row>
    <row r="1358" customHeight="1" spans="1:3">
      <c r="A1358" s="15" t="s">
        <v>1601</v>
      </c>
      <c r="B1358" s="22">
        <v>22.9</v>
      </c>
      <c r="C1358" s="14">
        <f t="shared" si="48"/>
        <v>411.87</v>
      </c>
    </row>
    <row r="1359" customHeight="1" spans="1:3">
      <c r="A1359" s="15" t="s">
        <v>1602</v>
      </c>
      <c r="B1359" s="22">
        <v>25.3</v>
      </c>
      <c r="C1359" s="14">
        <f t="shared" si="48"/>
        <v>502.73</v>
      </c>
    </row>
    <row r="1360" customHeight="1" spans="1:3">
      <c r="A1360" s="15" t="s">
        <v>1603</v>
      </c>
      <c r="B1360" s="22">
        <v>28.2</v>
      </c>
      <c r="C1360" s="14">
        <f t="shared" si="48"/>
        <v>624.58</v>
      </c>
    </row>
    <row r="1361" customHeight="1" spans="1:3">
      <c r="A1361" s="15" t="s">
        <v>1604</v>
      </c>
      <c r="B1361" s="22">
        <v>30.7</v>
      </c>
      <c r="C1361" s="14">
        <f t="shared" si="48"/>
        <v>740.23</v>
      </c>
    </row>
    <row r="1362" customHeight="1" spans="1:3">
      <c r="A1362" s="15" t="s">
        <v>1605</v>
      </c>
      <c r="B1362" s="22">
        <v>34.4</v>
      </c>
      <c r="C1362" s="14">
        <f t="shared" si="48"/>
        <v>929.41</v>
      </c>
    </row>
    <row r="1363" customHeight="1" spans="1:3">
      <c r="A1363" s="15" t="s">
        <v>1606</v>
      </c>
      <c r="B1363" s="22">
        <v>38</v>
      </c>
      <c r="C1363" s="14">
        <f t="shared" si="48"/>
        <v>1134.11</v>
      </c>
    </row>
    <row r="1364" customHeight="1" spans="1:3">
      <c r="A1364" s="15" t="s">
        <v>1607</v>
      </c>
      <c r="B1364" s="22">
        <v>11.8</v>
      </c>
      <c r="C1364" s="14">
        <f t="shared" si="48"/>
        <v>109.36</v>
      </c>
    </row>
    <row r="1365" customHeight="1" spans="1:3">
      <c r="A1365" s="15" t="s">
        <v>1608</v>
      </c>
      <c r="B1365" s="22">
        <v>12.6</v>
      </c>
      <c r="C1365" s="14">
        <f t="shared" si="48"/>
        <v>124.69</v>
      </c>
    </row>
    <row r="1366" customHeight="1" spans="1:3">
      <c r="A1366" s="15" t="s">
        <v>1609</v>
      </c>
      <c r="B1366" s="22">
        <v>13.5</v>
      </c>
      <c r="C1366" s="14">
        <f t="shared" si="48"/>
        <v>143.14</v>
      </c>
    </row>
    <row r="1367" customHeight="1" spans="1:3">
      <c r="A1367" s="15" t="s">
        <v>1610</v>
      </c>
      <c r="B1367" s="22">
        <v>14.5</v>
      </c>
      <c r="C1367" s="14">
        <f t="shared" si="48"/>
        <v>165.13</v>
      </c>
    </row>
    <row r="1368" customHeight="1" spans="1:3">
      <c r="A1368" s="15" t="s">
        <v>1611</v>
      </c>
      <c r="B1368" s="22">
        <v>17.2</v>
      </c>
      <c r="C1368" s="14">
        <f t="shared" si="48"/>
        <v>232.35</v>
      </c>
    </row>
    <row r="1369" customHeight="1" spans="1:3">
      <c r="A1369" s="15" t="s">
        <v>1612</v>
      </c>
      <c r="B1369" s="22">
        <v>19.2</v>
      </c>
      <c r="C1369" s="14">
        <f t="shared" si="48"/>
        <v>289.53</v>
      </c>
    </row>
    <row r="1370" customHeight="1" spans="1:3">
      <c r="A1370" s="15" t="s">
        <v>1613</v>
      </c>
      <c r="B1370" s="22">
        <v>23.1</v>
      </c>
      <c r="C1370" s="14">
        <f t="shared" si="48"/>
        <v>419.1</v>
      </c>
    </row>
    <row r="1371" customHeight="1" spans="1:3">
      <c r="A1371" s="15" t="s">
        <v>1614</v>
      </c>
      <c r="B1371" s="22">
        <v>25</v>
      </c>
      <c r="C1371" s="14">
        <f t="shared" si="48"/>
        <v>490.87</v>
      </c>
    </row>
    <row r="1372" customHeight="1" spans="1:3">
      <c r="A1372" s="15" t="s">
        <v>1615</v>
      </c>
      <c r="B1372" s="22">
        <v>26.6</v>
      </c>
      <c r="C1372" s="14">
        <f t="shared" si="48"/>
        <v>555.72</v>
      </c>
    </row>
    <row r="1373" customHeight="1" spans="1:3">
      <c r="A1373" s="15" t="s">
        <v>1616</v>
      </c>
      <c r="B1373" s="22">
        <v>27.3</v>
      </c>
      <c r="C1373" s="14">
        <f t="shared" si="48"/>
        <v>585.35</v>
      </c>
    </row>
    <row r="1374" customHeight="1" spans="1:3">
      <c r="A1374" s="15" t="s">
        <v>1617</v>
      </c>
      <c r="B1374" s="22">
        <v>30.3</v>
      </c>
      <c r="C1374" s="14">
        <f t="shared" si="48"/>
        <v>721.07</v>
      </c>
    </row>
    <row r="1375" customHeight="1" spans="1:3">
      <c r="A1375" s="15" t="s">
        <v>1618</v>
      </c>
      <c r="B1375" s="22">
        <v>33</v>
      </c>
      <c r="C1375" s="14">
        <f t="shared" si="48"/>
        <v>855.3</v>
      </c>
    </row>
    <row r="1376" customHeight="1" spans="1:3">
      <c r="A1376" s="15" t="s">
        <v>1619</v>
      </c>
      <c r="B1376" s="22">
        <v>36.1</v>
      </c>
      <c r="C1376" s="14">
        <f t="shared" si="48"/>
        <v>1023.54</v>
      </c>
    </row>
    <row r="1377" customHeight="1" spans="1:3">
      <c r="A1377" s="15" t="s">
        <v>1620</v>
      </c>
      <c r="B1377" s="22">
        <v>39.8</v>
      </c>
      <c r="C1377" s="14">
        <f t="shared" si="48"/>
        <v>1244.1</v>
      </c>
    </row>
    <row r="1378" customHeight="1" spans="1:3">
      <c r="A1378" s="15" t="s">
        <v>1621</v>
      </c>
      <c r="B1378" s="22">
        <v>43.7</v>
      </c>
      <c r="C1378" s="14">
        <f t="shared" si="48"/>
        <v>1499.87</v>
      </c>
    </row>
    <row r="1379" customHeight="1" spans="1:3">
      <c r="A1379" s="15" t="s">
        <v>1622</v>
      </c>
      <c r="B1379" s="22">
        <v>47.6</v>
      </c>
      <c r="C1379" s="14">
        <f t="shared" si="48"/>
        <v>1779.52</v>
      </c>
    </row>
    <row r="1380" customHeight="1" spans="1:3">
      <c r="A1380" s="15" t="s">
        <v>1623</v>
      </c>
      <c r="B1380" s="22">
        <v>53.2</v>
      </c>
      <c r="C1380" s="14">
        <f t="shared" si="48"/>
        <v>2222.87</v>
      </c>
    </row>
    <row r="1381" customHeight="1" spans="1:3">
      <c r="A1381" s="15" t="s">
        <v>1624</v>
      </c>
      <c r="B1381" s="22">
        <v>12.2</v>
      </c>
      <c r="C1381" s="14">
        <f t="shared" si="48"/>
        <v>116.9</v>
      </c>
    </row>
    <row r="1382" customHeight="1" spans="1:3">
      <c r="A1382" s="15" t="s">
        <v>1625</v>
      </c>
      <c r="B1382" s="22">
        <v>13.1</v>
      </c>
      <c r="C1382" s="14">
        <f t="shared" si="48"/>
        <v>134.78</v>
      </c>
    </row>
    <row r="1383" customHeight="1" spans="1:3">
      <c r="A1383" s="15" t="s">
        <v>1626</v>
      </c>
      <c r="B1383" s="22">
        <v>14.1</v>
      </c>
      <c r="C1383" s="14">
        <f t="shared" si="48"/>
        <v>156.15</v>
      </c>
    </row>
    <row r="1384" customHeight="1" spans="1:3">
      <c r="A1384" s="15" t="s">
        <v>1627</v>
      </c>
      <c r="B1384" s="22">
        <v>15.2</v>
      </c>
      <c r="C1384" s="14">
        <f t="shared" si="48"/>
        <v>181.46</v>
      </c>
    </row>
    <row r="1385" customHeight="1" spans="1:3">
      <c r="A1385" s="15" t="s">
        <v>1628</v>
      </c>
      <c r="B1385" s="22">
        <v>18.1</v>
      </c>
      <c r="C1385" s="14">
        <f t="shared" si="48"/>
        <v>257.3</v>
      </c>
    </row>
    <row r="1386" customHeight="1" spans="1:3">
      <c r="A1386" s="15" t="s">
        <v>1629</v>
      </c>
      <c r="B1386" s="22">
        <v>20.2</v>
      </c>
      <c r="C1386" s="14">
        <f t="shared" si="48"/>
        <v>320.47</v>
      </c>
    </row>
    <row r="1387" customHeight="1" spans="1:3">
      <c r="A1387" s="15" t="s">
        <v>1630</v>
      </c>
      <c r="B1387" s="22">
        <v>24.4</v>
      </c>
      <c r="C1387" s="14">
        <f t="shared" si="48"/>
        <v>467.59</v>
      </c>
    </row>
    <row r="1388" customHeight="1" spans="1:3">
      <c r="A1388" s="15" t="s">
        <v>1631</v>
      </c>
      <c r="B1388" s="22">
        <v>26.4</v>
      </c>
      <c r="C1388" s="14">
        <f t="shared" si="48"/>
        <v>547.39</v>
      </c>
    </row>
    <row r="1389" customHeight="1" spans="1:3">
      <c r="A1389" s="15" t="s">
        <v>1632</v>
      </c>
      <c r="B1389" s="22">
        <v>31.3</v>
      </c>
      <c r="C1389" s="14">
        <f t="shared" si="48"/>
        <v>769.45</v>
      </c>
    </row>
    <row r="1390" customHeight="1" spans="1:3">
      <c r="A1390" s="15" t="s">
        <v>1633</v>
      </c>
      <c r="B1390" s="22">
        <v>36.2</v>
      </c>
      <c r="C1390" s="14">
        <f t="shared" si="48"/>
        <v>1029.22</v>
      </c>
    </row>
    <row r="1391" customHeight="1" spans="1:3">
      <c r="A1391" s="15" t="s">
        <v>1634</v>
      </c>
      <c r="B1391" s="22">
        <v>40.1</v>
      </c>
      <c r="C1391" s="14">
        <f t="shared" si="48"/>
        <v>1262.93</v>
      </c>
    </row>
    <row r="1392" customHeight="1" spans="1:3">
      <c r="A1392" s="15" t="s">
        <v>1635</v>
      </c>
      <c r="B1392" s="22">
        <v>43.8</v>
      </c>
      <c r="C1392" s="14">
        <f t="shared" si="48"/>
        <v>1506.74</v>
      </c>
    </row>
    <row r="1393" customHeight="1" spans="1:3">
      <c r="A1393" s="15" t="s">
        <v>1636</v>
      </c>
      <c r="B1393" s="22">
        <v>48.3</v>
      </c>
      <c r="C1393" s="14">
        <f t="shared" si="48"/>
        <v>1832.25</v>
      </c>
    </row>
    <row r="1394" customHeight="1" spans="1:3">
      <c r="A1394" s="15" t="s">
        <v>1637</v>
      </c>
      <c r="B1394" s="22">
        <v>53.2</v>
      </c>
      <c r="C1394" s="14">
        <f t="shared" si="48"/>
        <v>2222.87</v>
      </c>
    </row>
    <row r="1395" customHeight="1" spans="1:3">
      <c r="A1395" s="15" t="s">
        <v>1638</v>
      </c>
      <c r="B1395" s="22">
        <v>59.8</v>
      </c>
      <c r="C1395" s="14">
        <f t="shared" si="48"/>
        <v>2808.62</v>
      </c>
    </row>
    <row r="1396" customHeight="1" spans="1:3">
      <c r="A1396" s="15" t="s">
        <v>1639</v>
      </c>
      <c r="B1396" s="22">
        <v>65.8</v>
      </c>
      <c r="C1396" s="14">
        <f t="shared" si="48"/>
        <v>3400.49</v>
      </c>
    </row>
    <row r="1397" customHeight="1" spans="1:3">
      <c r="A1397" s="15" t="s">
        <v>1640</v>
      </c>
      <c r="B1397" s="22">
        <v>72.5</v>
      </c>
      <c r="C1397" s="14">
        <f t="shared" si="48"/>
        <v>4128.25</v>
      </c>
    </row>
    <row r="1398" customHeight="1" spans="1:3">
      <c r="A1398" s="15" t="s">
        <v>1641</v>
      </c>
      <c r="B1398" s="22">
        <v>13</v>
      </c>
      <c r="C1398" s="14">
        <f t="shared" si="48"/>
        <v>132.73</v>
      </c>
    </row>
    <row r="1399" customHeight="1" spans="1:3">
      <c r="A1399" s="15" t="s">
        <v>1642</v>
      </c>
      <c r="B1399" s="22">
        <v>13.9</v>
      </c>
      <c r="C1399" s="14">
        <f t="shared" si="48"/>
        <v>151.75</v>
      </c>
    </row>
    <row r="1400" customHeight="1" spans="1:3">
      <c r="A1400" s="15" t="s">
        <v>1643</v>
      </c>
      <c r="B1400" s="22">
        <v>15</v>
      </c>
      <c r="C1400" s="14">
        <f t="shared" si="48"/>
        <v>176.71</v>
      </c>
    </row>
    <row r="1401" customHeight="1" spans="1:3">
      <c r="A1401" s="15" t="s">
        <v>1644</v>
      </c>
      <c r="B1401" s="22">
        <v>16.2</v>
      </c>
      <c r="C1401" s="14">
        <f t="shared" si="48"/>
        <v>206.12</v>
      </c>
    </row>
    <row r="1402" customHeight="1" spans="1:3">
      <c r="A1402" s="15" t="s">
        <v>1645</v>
      </c>
      <c r="B1402" s="22">
        <v>19.4</v>
      </c>
      <c r="C1402" s="14">
        <f t="shared" si="48"/>
        <v>295.59</v>
      </c>
    </row>
    <row r="1403" customHeight="1" spans="1:3">
      <c r="A1403" s="15" t="s">
        <v>1646</v>
      </c>
      <c r="B1403" s="22">
        <v>21.9</v>
      </c>
      <c r="C1403" s="14">
        <f t="shared" si="48"/>
        <v>376.68</v>
      </c>
    </row>
    <row r="1404" customHeight="1" spans="1:3">
      <c r="A1404" s="15" t="s">
        <v>1647</v>
      </c>
      <c r="B1404" s="22">
        <v>26.4</v>
      </c>
      <c r="C1404" s="14">
        <f t="shared" si="48"/>
        <v>547.39</v>
      </c>
    </row>
    <row r="1405" customHeight="1" spans="1:3">
      <c r="A1405" s="15" t="s">
        <v>1648</v>
      </c>
      <c r="B1405" s="22">
        <v>28.7</v>
      </c>
      <c r="C1405" s="14">
        <f t="shared" si="48"/>
        <v>646.92</v>
      </c>
    </row>
    <row r="1406" customHeight="1" spans="1:3">
      <c r="A1406" s="15" t="s">
        <v>1649</v>
      </c>
      <c r="B1406" s="22">
        <v>34.2</v>
      </c>
      <c r="C1406" s="14">
        <f t="shared" si="48"/>
        <v>918.63</v>
      </c>
    </row>
    <row r="1407" customHeight="1" spans="1:3">
      <c r="A1407" s="15" t="s">
        <v>1650</v>
      </c>
      <c r="B1407" s="22">
        <v>39.5</v>
      </c>
      <c r="C1407" s="14">
        <f t="shared" si="48"/>
        <v>1225.42</v>
      </c>
    </row>
    <row r="1408" customHeight="1" spans="1:3">
      <c r="A1408" s="15" t="s">
        <v>1651</v>
      </c>
      <c r="B1408" s="22">
        <v>44</v>
      </c>
      <c r="C1408" s="14">
        <f t="shared" si="48"/>
        <v>1520.53</v>
      </c>
    </row>
    <row r="1409" customHeight="1" spans="1:3">
      <c r="A1409" s="15" t="s">
        <v>1652</v>
      </c>
      <c r="B1409" s="22">
        <v>48.6</v>
      </c>
      <c r="C1409" s="14">
        <f t="shared" si="48"/>
        <v>1855.08</v>
      </c>
    </row>
    <row r="1410" customHeight="1" spans="1:3">
      <c r="A1410" s="15" t="s">
        <v>1653</v>
      </c>
      <c r="B1410" s="22">
        <v>53</v>
      </c>
      <c r="C1410" s="14">
        <f t="shared" ref="C1410:C1473" si="49">ROUND((B1410/2)^2*PI(),2)</f>
        <v>2206.18</v>
      </c>
    </row>
    <row r="1411" customHeight="1" spans="1:3">
      <c r="A1411" s="15" t="s">
        <v>1654</v>
      </c>
      <c r="B1411" s="22">
        <v>58.7</v>
      </c>
      <c r="C1411" s="14">
        <f t="shared" si="49"/>
        <v>2706.24</v>
      </c>
    </row>
    <row r="1412" customHeight="1" spans="1:3">
      <c r="A1412" s="15" t="s">
        <v>1655</v>
      </c>
      <c r="B1412" s="22">
        <v>66</v>
      </c>
      <c r="C1412" s="14">
        <f t="shared" si="49"/>
        <v>3421.19</v>
      </c>
    </row>
    <row r="1413" customHeight="1" spans="1:3">
      <c r="A1413" s="15" t="s">
        <v>1656</v>
      </c>
      <c r="B1413" s="22">
        <v>72.6</v>
      </c>
      <c r="C1413" s="14">
        <f t="shared" si="49"/>
        <v>4139.65</v>
      </c>
    </row>
    <row r="1414" customHeight="1" spans="1:3">
      <c r="A1414" s="15" t="s">
        <v>1657</v>
      </c>
      <c r="B1414" s="22">
        <v>80.5</v>
      </c>
      <c r="C1414" s="14">
        <f t="shared" si="49"/>
        <v>5089.58</v>
      </c>
    </row>
    <row r="1415" customHeight="1" spans="1:3">
      <c r="A1415" s="15" t="s">
        <v>1658</v>
      </c>
      <c r="B1415" s="22">
        <v>13.8</v>
      </c>
      <c r="C1415" s="14">
        <f t="shared" si="49"/>
        <v>149.57</v>
      </c>
    </row>
    <row r="1416" customHeight="1" spans="1:3">
      <c r="A1416" s="15" t="s">
        <v>1659</v>
      </c>
      <c r="B1416" s="22">
        <v>14.8</v>
      </c>
      <c r="C1416" s="14">
        <f t="shared" si="49"/>
        <v>172.03</v>
      </c>
    </row>
    <row r="1417" customHeight="1" spans="1:3">
      <c r="A1417" s="15" t="s">
        <v>1660</v>
      </c>
      <c r="B1417" s="22">
        <v>16</v>
      </c>
      <c r="C1417" s="14">
        <f t="shared" si="49"/>
        <v>201.06</v>
      </c>
    </row>
    <row r="1418" customHeight="1" spans="1:3">
      <c r="A1418" s="15" t="s">
        <v>1661</v>
      </c>
      <c r="B1418" s="22">
        <v>17.4</v>
      </c>
      <c r="C1418" s="14">
        <f t="shared" si="49"/>
        <v>237.79</v>
      </c>
    </row>
    <row r="1419" customHeight="1" spans="1:3">
      <c r="A1419" s="15" t="s">
        <v>1662</v>
      </c>
      <c r="B1419" s="22">
        <v>21</v>
      </c>
      <c r="C1419" s="14">
        <f t="shared" si="49"/>
        <v>346.36</v>
      </c>
    </row>
    <row r="1420" customHeight="1" spans="1:3">
      <c r="A1420" s="15" t="s">
        <v>1663</v>
      </c>
      <c r="B1420" s="22">
        <v>23.6</v>
      </c>
      <c r="C1420" s="14">
        <f t="shared" si="49"/>
        <v>437.44</v>
      </c>
    </row>
    <row r="1421" customHeight="1" spans="1:3">
      <c r="A1421" s="15" t="s">
        <v>1664</v>
      </c>
      <c r="B1421" s="22">
        <v>28.7</v>
      </c>
      <c r="C1421" s="14">
        <f t="shared" si="49"/>
        <v>646.92</v>
      </c>
    </row>
    <row r="1422" customHeight="1" spans="1:3">
      <c r="A1422" s="15" t="s">
        <v>1665</v>
      </c>
      <c r="B1422" s="22">
        <v>31.2</v>
      </c>
      <c r="C1422" s="14">
        <f t="shared" si="49"/>
        <v>764.54</v>
      </c>
    </row>
    <row r="1423" customHeight="1" spans="1:3">
      <c r="A1423" s="15" t="s">
        <v>1666</v>
      </c>
      <c r="B1423" s="22">
        <v>37.7</v>
      </c>
      <c r="C1423" s="14">
        <f t="shared" si="49"/>
        <v>1116.28</v>
      </c>
    </row>
    <row r="1424" customHeight="1" spans="1:3">
      <c r="A1424" s="15" t="s">
        <v>1667</v>
      </c>
      <c r="B1424" s="22">
        <v>43.1</v>
      </c>
      <c r="C1424" s="14">
        <f t="shared" si="49"/>
        <v>1458.96</v>
      </c>
    </row>
    <row r="1425" customHeight="1" spans="1:3">
      <c r="A1425" s="15" t="s">
        <v>1668</v>
      </c>
      <c r="B1425" s="22">
        <v>48.7</v>
      </c>
      <c r="C1425" s="14">
        <f t="shared" si="49"/>
        <v>1862.72</v>
      </c>
    </row>
    <row r="1426" customHeight="1" spans="1:3">
      <c r="A1426" s="15" t="s">
        <v>1669</v>
      </c>
      <c r="B1426" s="22">
        <v>53.2</v>
      </c>
      <c r="C1426" s="14">
        <f t="shared" si="49"/>
        <v>2222.87</v>
      </c>
    </row>
    <row r="1427" customHeight="1" spans="1:3">
      <c r="A1427" s="15" t="s">
        <v>1670</v>
      </c>
      <c r="B1427" s="22">
        <v>58.2</v>
      </c>
      <c r="C1427" s="14">
        <f t="shared" si="49"/>
        <v>2660.33</v>
      </c>
    </row>
    <row r="1428" customHeight="1" spans="1:3">
      <c r="A1428" s="15" t="s">
        <v>1671</v>
      </c>
      <c r="B1428" s="22">
        <v>65</v>
      </c>
      <c r="C1428" s="14">
        <f t="shared" si="49"/>
        <v>3318.31</v>
      </c>
    </row>
    <row r="1429" customHeight="1" spans="1:3">
      <c r="A1429" s="15" t="s">
        <v>1672</v>
      </c>
      <c r="B1429" s="22">
        <v>72.6</v>
      </c>
      <c r="C1429" s="14">
        <f t="shared" si="49"/>
        <v>4139.65</v>
      </c>
    </row>
    <row r="1430" customHeight="1" spans="1:3">
      <c r="A1430" s="15" t="s">
        <v>1673</v>
      </c>
      <c r="B1430" s="22">
        <v>80.3</v>
      </c>
      <c r="C1430" s="14">
        <f t="shared" si="49"/>
        <v>5064.32</v>
      </c>
    </row>
    <row r="1431" customHeight="1" spans="1:3">
      <c r="A1431" s="15" t="s">
        <v>1674</v>
      </c>
      <c r="B1431" s="22">
        <v>88.8</v>
      </c>
      <c r="C1431" s="14">
        <f t="shared" si="49"/>
        <v>6193.21</v>
      </c>
    </row>
    <row r="1432" customHeight="1" spans="1:3">
      <c r="A1432" s="15" t="s">
        <v>1675</v>
      </c>
      <c r="B1432" s="22">
        <v>13.7</v>
      </c>
      <c r="C1432" s="14">
        <f t="shared" si="49"/>
        <v>147.41</v>
      </c>
    </row>
    <row r="1433" customHeight="1" spans="1:3">
      <c r="A1433" s="15" t="s">
        <v>1676</v>
      </c>
      <c r="B1433" s="22">
        <v>14.7</v>
      </c>
      <c r="C1433" s="14">
        <f t="shared" si="49"/>
        <v>169.72</v>
      </c>
    </row>
    <row r="1434" customHeight="1" spans="1:3">
      <c r="A1434" s="15" t="s">
        <v>1677</v>
      </c>
      <c r="B1434" s="22">
        <v>15.9</v>
      </c>
      <c r="C1434" s="14">
        <f t="shared" si="49"/>
        <v>198.56</v>
      </c>
    </row>
    <row r="1435" customHeight="1" spans="1:3">
      <c r="A1435" s="15" t="s">
        <v>1678</v>
      </c>
      <c r="B1435" s="22">
        <v>18.7</v>
      </c>
      <c r="C1435" s="14">
        <f t="shared" si="49"/>
        <v>274.65</v>
      </c>
    </row>
    <row r="1436" customHeight="1" spans="1:3">
      <c r="A1436" s="15" t="s">
        <v>1679</v>
      </c>
      <c r="B1436" s="22">
        <v>21.2</v>
      </c>
      <c r="C1436" s="14">
        <f t="shared" si="49"/>
        <v>352.99</v>
      </c>
    </row>
    <row r="1437" customHeight="1" spans="1:3">
      <c r="A1437" s="15" t="s">
        <v>1680</v>
      </c>
      <c r="B1437" s="22">
        <v>25.4</v>
      </c>
      <c r="C1437" s="14">
        <f t="shared" si="49"/>
        <v>506.71</v>
      </c>
    </row>
    <row r="1438" customHeight="1" spans="1:3">
      <c r="A1438" s="15" t="s">
        <v>1681</v>
      </c>
      <c r="B1438" s="22">
        <v>27.1</v>
      </c>
      <c r="C1438" s="14">
        <f t="shared" si="49"/>
        <v>576.8</v>
      </c>
    </row>
    <row r="1439" customHeight="1" spans="1:3">
      <c r="A1439" s="15" t="s">
        <v>1682</v>
      </c>
      <c r="B1439" s="22">
        <v>32.6</v>
      </c>
      <c r="C1439" s="14">
        <f t="shared" si="49"/>
        <v>834.69</v>
      </c>
    </row>
    <row r="1440" customHeight="1" spans="1:3">
      <c r="A1440" s="15" t="s">
        <v>1683</v>
      </c>
      <c r="B1440" s="22">
        <v>37.3</v>
      </c>
      <c r="C1440" s="14">
        <f t="shared" si="49"/>
        <v>1092.72</v>
      </c>
    </row>
    <row r="1441" customHeight="1" spans="1:3">
      <c r="A1441" s="15" t="s">
        <v>1684</v>
      </c>
      <c r="B1441" s="22">
        <v>41.7</v>
      </c>
      <c r="C1441" s="14">
        <f t="shared" si="49"/>
        <v>1365.72</v>
      </c>
    </row>
    <row r="1442" customHeight="1" spans="1:3">
      <c r="A1442" s="15" t="s">
        <v>1685</v>
      </c>
      <c r="B1442" s="22">
        <v>46</v>
      </c>
      <c r="C1442" s="14">
        <f t="shared" si="49"/>
        <v>1661.9</v>
      </c>
    </row>
    <row r="1443" customHeight="1" spans="1:3">
      <c r="A1443" s="15" t="s">
        <v>1686</v>
      </c>
      <c r="B1443" s="22">
        <v>47.1</v>
      </c>
      <c r="C1443" s="14">
        <f t="shared" si="49"/>
        <v>1742.34</v>
      </c>
    </row>
    <row r="1444" customHeight="1" spans="1:3">
      <c r="A1444" s="15" t="s">
        <v>1687</v>
      </c>
      <c r="B1444" s="22">
        <v>49.7</v>
      </c>
      <c r="C1444" s="14">
        <f t="shared" si="49"/>
        <v>1940</v>
      </c>
    </row>
    <row r="1445" customHeight="1" spans="1:3">
      <c r="A1445" s="15" t="s">
        <v>1688</v>
      </c>
      <c r="B1445" s="22">
        <v>51</v>
      </c>
      <c r="C1445" s="14">
        <f t="shared" si="49"/>
        <v>2042.82</v>
      </c>
    </row>
    <row r="1446" customHeight="1" spans="1:3">
      <c r="A1446" s="15" t="s">
        <v>1689</v>
      </c>
      <c r="B1446" s="22">
        <v>55.1</v>
      </c>
      <c r="C1446" s="14">
        <f t="shared" si="49"/>
        <v>2384.48</v>
      </c>
    </row>
    <row r="1447" customHeight="1" spans="1:3">
      <c r="A1447" s="15" t="s">
        <v>1690</v>
      </c>
      <c r="B1447" s="22">
        <v>56.1</v>
      </c>
      <c r="C1447" s="14">
        <f t="shared" si="49"/>
        <v>2471.81</v>
      </c>
    </row>
    <row r="1448" customHeight="1" spans="1:3">
      <c r="A1448" s="15" t="s">
        <v>1691</v>
      </c>
      <c r="B1448" s="22">
        <v>61.8</v>
      </c>
      <c r="C1448" s="14">
        <f t="shared" si="49"/>
        <v>2999.62</v>
      </c>
    </row>
    <row r="1449" customHeight="1" spans="1:3">
      <c r="A1449" s="15" t="s">
        <v>1692</v>
      </c>
      <c r="B1449" s="22">
        <v>67.9</v>
      </c>
      <c r="C1449" s="14">
        <f t="shared" si="49"/>
        <v>3621.01</v>
      </c>
    </row>
    <row r="1450" customHeight="1" spans="1:3">
      <c r="A1450" s="15" t="s">
        <v>1693</v>
      </c>
      <c r="B1450" s="22">
        <v>74.8</v>
      </c>
      <c r="C1450" s="14">
        <f t="shared" si="49"/>
        <v>4394.33</v>
      </c>
    </row>
    <row r="1451" customHeight="1" spans="1:3">
      <c r="A1451" s="15" t="s">
        <v>1694</v>
      </c>
      <c r="B1451" s="22">
        <v>14.4</v>
      </c>
      <c r="C1451" s="14">
        <f t="shared" si="49"/>
        <v>162.86</v>
      </c>
    </row>
    <row r="1452" customHeight="1" spans="1:3">
      <c r="A1452" s="15" t="s">
        <v>1695</v>
      </c>
      <c r="B1452" s="22">
        <v>15.5</v>
      </c>
      <c r="C1452" s="14">
        <f t="shared" si="49"/>
        <v>188.69</v>
      </c>
    </row>
    <row r="1453" customHeight="1" spans="1:3">
      <c r="A1453" s="15" t="s">
        <v>1696</v>
      </c>
      <c r="B1453" s="22">
        <v>16.9</v>
      </c>
      <c r="C1453" s="14">
        <f t="shared" si="49"/>
        <v>224.32</v>
      </c>
    </row>
    <row r="1454" customHeight="1" spans="1:3">
      <c r="A1454" s="15" t="s">
        <v>1697</v>
      </c>
      <c r="B1454" s="22">
        <v>19.7</v>
      </c>
      <c r="C1454" s="14">
        <f t="shared" si="49"/>
        <v>304.81</v>
      </c>
    </row>
    <row r="1455" customHeight="1" spans="1:3">
      <c r="A1455" s="15" t="s">
        <v>1698</v>
      </c>
      <c r="B1455" s="22">
        <v>22.5</v>
      </c>
      <c r="C1455" s="14">
        <f t="shared" si="49"/>
        <v>397.61</v>
      </c>
    </row>
    <row r="1456" customHeight="1" spans="1:3">
      <c r="A1456" s="15" t="s">
        <v>1699</v>
      </c>
      <c r="B1456" s="22">
        <v>26.9</v>
      </c>
      <c r="C1456" s="14">
        <f t="shared" si="49"/>
        <v>568.32</v>
      </c>
    </row>
    <row r="1457" customHeight="1" spans="1:3">
      <c r="A1457" s="15" t="s">
        <v>1700</v>
      </c>
      <c r="B1457" s="22">
        <v>28.4</v>
      </c>
      <c r="C1457" s="14">
        <f t="shared" si="49"/>
        <v>633.47</v>
      </c>
    </row>
    <row r="1458" customHeight="1" spans="1:3">
      <c r="A1458" s="15" t="s">
        <v>1701</v>
      </c>
      <c r="B1458" s="22">
        <v>34.6</v>
      </c>
      <c r="C1458" s="14">
        <f t="shared" si="49"/>
        <v>940.25</v>
      </c>
    </row>
    <row r="1459" customHeight="1" spans="1:3">
      <c r="A1459" s="15" t="s">
        <v>1702</v>
      </c>
      <c r="B1459" s="22">
        <v>39.4</v>
      </c>
      <c r="C1459" s="14">
        <f t="shared" si="49"/>
        <v>1219.22</v>
      </c>
    </row>
    <row r="1460" customHeight="1" spans="1:3">
      <c r="A1460" s="15" t="s">
        <v>1703</v>
      </c>
      <c r="B1460" s="22">
        <v>44.1</v>
      </c>
      <c r="C1460" s="14">
        <f t="shared" si="49"/>
        <v>1527.45</v>
      </c>
    </row>
    <row r="1461" customHeight="1" spans="1:3">
      <c r="A1461" s="15" t="s">
        <v>1704</v>
      </c>
      <c r="B1461" s="22">
        <v>49.4</v>
      </c>
      <c r="C1461" s="14">
        <f t="shared" si="49"/>
        <v>1916.65</v>
      </c>
    </row>
    <row r="1462" customHeight="1" spans="1:3">
      <c r="A1462" s="15" t="s">
        <v>1705</v>
      </c>
      <c r="B1462" s="22">
        <v>52.3</v>
      </c>
      <c r="C1462" s="14">
        <f t="shared" si="49"/>
        <v>2148.29</v>
      </c>
    </row>
    <row r="1463" customHeight="1" spans="1:3">
      <c r="A1463" s="15" t="s">
        <v>1706</v>
      </c>
      <c r="B1463" s="22">
        <v>54.4</v>
      </c>
      <c r="C1463" s="14">
        <f t="shared" si="49"/>
        <v>2324.28</v>
      </c>
    </row>
    <row r="1464" customHeight="1" spans="1:3">
      <c r="A1464" s="15" t="s">
        <v>1707</v>
      </c>
      <c r="B1464" s="22">
        <v>58.2</v>
      </c>
      <c r="C1464" s="14">
        <f t="shared" si="49"/>
        <v>2660.33</v>
      </c>
    </row>
    <row r="1465" customHeight="1" spans="1:3">
      <c r="A1465" s="15" t="s">
        <v>1708</v>
      </c>
      <c r="B1465" s="22">
        <v>65.1</v>
      </c>
      <c r="C1465" s="14">
        <f t="shared" si="49"/>
        <v>3328.53</v>
      </c>
    </row>
    <row r="1466" customHeight="1" spans="1:3">
      <c r="A1466" s="15" t="s">
        <v>1709</v>
      </c>
      <c r="B1466" s="22">
        <v>71.4</v>
      </c>
      <c r="C1466" s="14">
        <f t="shared" si="49"/>
        <v>4003.93</v>
      </c>
    </row>
    <row r="1467" customHeight="1" spans="1:3">
      <c r="A1467" s="15" t="s">
        <v>1710</v>
      </c>
      <c r="B1467" s="22">
        <v>79.4</v>
      </c>
      <c r="C1467" s="14">
        <f t="shared" si="49"/>
        <v>4951.43</v>
      </c>
    </row>
    <row r="1468" customHeight="1" spans="1:3">
      <c r="A1468" s="15" t="s">
        <v>1711</v>
      </c>
      <c r="B1468" s="22">
        <v>14.6</v>
      </c>
      <c r="C1468" s="14">
        <f t="shared" si="49"/>
        <v>167.42</v>
      </c>
    </row>
    <row r="1469" customHeight="1" spans="1:3">
      <c r="A1469" s="15" t="s">
        <v>1712</v>
      </c>
      <c r="B1469" s="22">
        <v>15.8</v>
      </c>
      <c r="C1469" s="14">
        <f t="shared" si="49"/>
        <v>196.07</v>
      </c>
    </row>
    <row r="1470" customHeight="1" spans="1:3">
      <c r="A1470" s="15" t="s">
        <v>1713</v>
      </c>
      <c r="B1470" s="22">
        <v>17.1</v>
      </c>
      <c r="C1470" s="14">
        <f t="shared" si="49"/>
        <v>229.66</v>
      </c>
    </row>
    <row r="1471" customHeight="1" spans="1:3">
      <c r="A1471" s="15" t="s">
        <v>1714</v>
      </c>
      <c r="B1471" s="22">
        <v>20.3</v>
      </c>
      <c r="C1471" s="14">
        <f t="shared" si="49"/>
        <v>323.65</v>
      </c>
    </row>
    <row r="1472" customHeight="1" spans="1:3">
      <c r="A1472" s="15" t="s">
        <v>1715</v>
      </c>
      <c r="B1472" s="22">
        <v>23.1</v>
      </c>
      <c r="C1472" s="14">
        <f t="shared" si="49"/>
        <v>419.1</v>
      </c>
    </row>
    <row r="1473" customHeight="1" spans="1:3">
      <c r="A1473" s="15" t="s">
        <v>1716</v>
      </c>
      <c r="B1473" s="22">
        <v>27.8</v>
      </c>
      <c r="C1473" s="14">
        <f t="shared" si="49"/>
        <v>606.99</v>
      </c>
    </row>
    <row r="1474" customHeight="1" spans="1:3">
      <c r="A1474" s="15" t="s">
        <v>1717</v>
      </c>
      <c r="B1474" s="22">
        <v>29.8</v>
      </c>
      <c r="C1474" s="14">
        <f t="shared" ref="C1474:C1485" si="50">ROUND((B1474/2)^2*PI(),2)</f>
        <v>697.46</v>
      </c>
    </row>
    <row r="1475" customHeight="1" spans="1:3">
      <c r="A1475" s="15" t="s">
        <v>1718</v>
      </c>
      <c r="B1475" s="22">
        <v>36.2</v>
      </c>
      <c r="C1475" s="14">
        <f t="shared" si="50"/>
        <v>1029.22</v>
      </c>
    </row>
    <row r="1476" customHeight="1" spans="1:3">
      <c r="A1476" s="15" t="s">
        <v>1719</v>
      </c>
      <c r="B1476" s="22">
        <v>41.4</v>
      </c>
      <c r="C1476" s="14">
        <f t="shared" si="50"/>
        <v>1346.14</v>
      </c>
    </row>
    <row r="1477" customHeight="1" spans="1:3">
      <c r="A1477" s="15" t="s">
        <v>1720</v>
      </c>
      <c r="B1477" s="22">
        <v>46.1</v>
      </c>
      <c r="C1477" s="14">
        <f t="shared" si="50"/>
        <v>1669.14</v>
      </c>
    </row>
    <row r="1478" customHeight="1" spans="1:3">
      <c r="A1478" s="15" t="s">
        <v>1721</v>
      </c>
      <c r="B1478" s="22">
        <v>51.4</v>
      </c>
      <c r="C1478" s="14">
        <f t="shared" si="50"/>
        <v>2074.99</v>
      </c>
    </row>
    <row r="1479" customHeight="1" spans="1:3">
      <c r="A1479" s="15" t="s">
        <v>1722</v>
      </c>
      <c r="B1479" s="22">
        <v>52.3</v>
      </c>
      <c r="C1479" s="14">
        <f t="shared" si="50"/>
        <v>2148.29</v>
      </c>
    </row>
    <row r="1480" customHeight="1" spans="1:3">
      <c r="A1480" s="15" t="s">
        <v>1723</v>
      </c>
      <c r="B1480" s="22">
        <v>55.3</v>
      </c>
      <c r="C1480" s="14">
        <f t="shared" si="50"/>
        <v>2401.82</v>
      </c>
    </row>
    <row r="1481" customHeight="1" spans="1:3">
      <c r="A1481" s="15" t="s">
        <v>1724</v>
      </c>
      <c r="B1481" s="22">
        <v>56.2</v>
      </c>
      <c r="C1481" s="14">
        <f t="shared" si="50"/>
        <v>2480.63</v>
      </c>
    </row>
    <row r="1482" customHeight="1" spans="1:3">
      <c r="A1482" s="15" t="s">
        <v>1725</v>
      </c>
      <c r="B1482" s="22">
        <v>61.8</v>
      </c>
      <c r="C1482" s="14">
        <f t="shared" si="50"/>
        <v>2999.62</v>
      </c>
    </row>
    <row r="1483" customHeight="1" spans="1:3">
      <c r="A1483" s="15" t="s">
        <v>1726</v>
      </c>
      <c r="B1483" s="22">
        <v>68.9</v>
      </c>
      <c r="C1483" s="14">
        <f t="shared" si="50"/>
        <v>3728.45</v>
      </c>
    </row>
    <row r="1484" customHeight="1" spans="1:3">
      <c r="A1484" s="15" t="s">
        <v>1727</v>
      </c>
      <c r="B1484" s="22">
        <v>75.7</v>
      </c>
      <c r="C1484" s="14">
        <f t="shared" si="50"/>
        <v>4500.72</v>
      </c>
    </row>
    <row r="1485" customHeight="1" spans="1:3">
      <c r="A1485" s="15" t="s">
        <v>1728</v>
      </c>
      <c r="B1485" s="22">
        <v>84</v>
      </c>
      <c r="C1485" s="14">
        <f t="shared" si="50"/>
        <v>5541.77</v>
      </c>
    </row>
    <row r="1486" customHeight="1" spans="1:3">
      <c r="A1486" s="9" t="s">
        <v>1729</v>
      </c>
      <c r="B1486" s="18"/>
      <c r="C1486" s="9"/>
    </row>
    <row r="1487" customHeight="1" spans="1:3">
      <c r="A1487" s="10" t="s">
        <v>32</v>
      </c>
      <c r="B1487" s="11" t="s">
        <v>33</v>
      </c>
      <c r="C1487" s="10" t="s">
        <v>34</v>
      </c>
    </row>
    <row r="1488" customHeight="1" spans="1:3">
      <c r="A1488" s="15" t="s">
        <v>743</v>
      </c>
      <c r="B1488" s="22">
        <v>5.6</v>
      </c>
      <c r="C1488" s="14">
        <f t="shared" ref="C1488:C1551" si="51">ROUND((B1488/2)^2*PI(),2)</f>
        <v>24.63</v>
      </c>
    </row>
    <row r="1489" customHeight="1" spans="1:3">
      <c r="A1489" s="15" t="s">
        <v>744</v>
      </c>
      <c r="B1489" s="22">
        <v>6</v>
      </c>
      <c r="C1489" s="14">
        <f t="shared" si="51"/>
        <v>28.27</v>
      </c>
    </row>
    <row r="1490" customHeight="1" spans="1:3">
      <c r="A1490" s="15" t="s">
        <v>745</v>
      </c>
      <c r="B1490" s="22">
        <v>6.4</v>
      </c>
      <c r="C1490" s="14">
        <f t="shared" si="51"/>
        <v>32.17</v>
      </c>
    </row>
    <row r="1491" customHeight="1" spans="1:3">
      <c r="A1491" s="15" t="s">
        <v>746</v>
      </c>
      <c r="B1491" s="22">
        <v>6.9</v>
      </c>
      <c r="C1491" s="14">
        <f t="shared" si="51"/>
        <v>37.39</v>
      </c>
    </row>
    <row r="1492" customHeight="1" spans="1:3">
      <c r="A1492" s="15" t="s">
        <v>747</v>
      </c>
      <c r="B1492" s="22">
        <v>8.1</v>
      </c>
      <c r="C1492" s="14">
        <f t="shared" si="51"/>
        <v>51.53</v>
      </c>
    </row>
    <row r="1493" customHeight="1" spans="1:3">
      <c r="A1493" s="15" t="s">
        <v>748</v>
      </c>
      <c r="B1493" s="22">
        <v>9.1</v>
      </c>
      <c r="C1493" s="14">
        <f t="shared" si="51"/>
        <v>65.04</v>
      </c>
    </row>
    <row r="1494" customHeight="1" spans="1:3">
      <c r="A1494" s="15" t="s">
        <v>749</v>
      </c>
      <c r="B1494" s="22">
        <v>10.8</v>
      </c>
      <c r="C1494" s="14">
        <f t="shared" si="51"/>
        <v>91.61</v>
      </c>
    </row>
    <row r="1495" customHeight="1" spans="1:3">
      <c r="A1495" s="15" t="s">
        <v>750</v>
      </c>
      <c r="B1495" s="22">
        <v>11.7</v>
      </c>
      <c r="C1495" s="14">
        <f t="shared" si="51"/>
        <v>107.51</v>
      </c>
    </row>
    <row r="1496" customHeight="1" spans="1:3">
      <c r="A1496" s="15" t="s">
        <v>751</v>
      </c>
      <c r="B1496" s="22">
        <v>13.1</v>
      </c>
      <c r="C1496" s="14">
        <f t="shared" si="51"/>
        <v>134.78</v>
      </c>
    </row>
    <row r="1497" customHeight="1" spans="1:3">
      <c r="A1497" s="15" t="s">
        <v>752</v>
      </c>
      <c r="B1497" s="22">
        <v>15</v>
      </c>
      <c r="C1497" s="14">
        <f t="shared" si="51"/>
        <v>176.71</v>
      </c>
    </row>
    <row r="1498" customHeight="1" spans="1:3">
      <c r="A1498" s="15" t="s">
        <v>753</v>
      </c>
      <c r="B1498" s="22">
        <v>17</v>
      </c>
      <c r="C1498" s="14">
        <f t="shared" si="51"/>
        <v>226.98</v>
      </c>
    </row>
    <row r="1499" customHeight="1" spans="1:3">
      <c r="A1499" s="15" t="s">
        <v>754</v>
      </c>
      <c r="B1499" s="22">
        <v>18.6</v>
      </c>
      <c r="C1499" s="14">
        <f t="shared" si="51"/>
        <v>271.72</v>
      </c>
    </row>
    <row r="1500" customHeight="1" spans="1:3">
      <c r="A1500" s="15" t="s">
        <v>755</v>
      </c>
      <c r="B1500" s="22">
        <v>20.5</v>
      </c>
      <c r="C1500" s="14">
        <f t="shared" si="51"/>
        <v>330.06</v>
      </c>
    </row>
    <row r="1501" customHeight="1" spans="1:3">
      <c r="A1501" s="15" t="s">
        <v>756</v>
      </c>
      <c r="B1501" s="22">
        <v>22.9</v>
      </c>
      <c r="C1501" s="14">
        <f t="shared" si="51"/>
        <v>411.87</v>
      </c>
    </row>
    <row r="1502" customHeight="1" spans="1:3">
      <c r="A1502" s="15" t="s">
        <v>757</v>
      </c>
      <c r="B1502" s="22">
        <v>25.8</v>
      </c>
      <c r="C1502" s="14">
        <f t="shared" si="51"/>
        <v>522.79</v>
      </c>
    </row>
    <row r="1503" customHeight="1" spans="1:3">
      <c r="A1503" s="15" t="s">
        <v>758</v>
      </c>
      <c r="B1503" s="22">
        <v>28.3</v>
      </c>
      <c r="C1503" s="14">
        <f t="shared" si="51"/>
        <v>629.02</v>
      </c>
    </row>
    <row r="1504" customHeight="1" spans="1:3">
      <c r="A1504" s="15" t="s">
        <v>759</v>
      </c>
      <c r="B1504" s="22">
        <v>31.6</v>
      </c>
      <c r="C1504" s="14">
        <f t="shared" si="51"/>
        <v>784.27</v>
      </c>
    </row>
    <row r="1505" customHeight="1" spans="1:3">
      <c r="A1505" s="15" t="s">
        <v>760</v>
      </c>
      <c r="B1505" s="22">
        <v>35.2</v>
      </c>
      <c r="C1505" s="14">
        <f t="shared" si="51"/>
        <v>973.14</v>
      </c>
    </row>
    <row r="1506" customHeight="1" spans="1:3">
      <c r="A1506" s="15" t="s">
        <v>761</v>
      </c>
      <c r="B1506" s="22">
        <v>9.4</v>
      </c>
      <c r="C1506" s="14">
        <f t="shared" si="51"/>
        <v>69.4</v>
      </c>
    </row>
    <row r="1507" customHeight="1" spans="1:3">
      <c r="A1507" s="15" t="s">
        <v>762</v>
      </c>
      <c r="B1507" s="22">
        <v>10.1</v>
      </c>
      <c r="C1507" s="14">
        <f t="shared" si="51"/>
        <v>80.12</v>
      </c>
    </row>
    <row r="1508" customHeight="1" spans="1:3">
      <c r="A1508" s="15" t="s">
        <v>763</v>
      </c>
      <c r="B1508" s="22">
        <v>11.1</v>
      </c>
      <c r="C1508" s="14">
        <f t="shared" si="51"/>
        <v>96.77</v>
      </c>
    </row>
    <row r="1509" customHeight="1" spans="1:3">
      <c r="A1509" s="15" t="s">
        <v>764</v>
      </c>
      <c r="B1509" s="22">
        <v>12.1</v>
      </c>
      <c r="C1509" s="14">
        <f t="shared" si="51"/>
        <v>114.99</v>
      </c>
    </row>
    <row r="1510" customHeight="1" spans="1:3">
      <c r="A1510" s="15" t="s">
        <v>765</v>
      </c>
      <c r="B1510" s="22">
        <v>14.4</v>
      </c>
      <c r="C1510" s="14">
        <f t="shared" si="51"/>
        <v>162.86</v>
      </c>
    </row>
    <row r="1511" customHeight="1" spans="1:3">
      <c r="A1511" s="15" t="s">
        <v>766</v>
      </c>
      <c r="B1511" s="22">
        <v>16.4</v>
      </c>
      <c r="C1511" s="14">
        <f t="shared" si="51"/>
        <v>211.24</v>
      </c>
    </row>
    <row r="1512" customHeight="1" spans="1:3">
      <c r="A1512" s="15" t="s">
        <v>767</v>
      </c>
      <c r="B1512" s="22">
        <v>20</v>
      </c>
      <c r="C1512" s="14">
        <f t="shared" si="51"/>
        <v>314.16</v>
      </c>
    </row>
    <row r="1513" customHeight="1" spans="1:3">
      <c r="A1513" s="15" t="s">
        <v>768</v>
      </c>
      <c r="B1513" s="22">
        <v>21.8</v>
      </c>
      <c r="C1513" s="14">
        <f t="shared" si="51"/>
        <v>373.25</v>
      </c>
    </row>
    <row r="1514" customHeight="1" spans="1:3">
      <c r="A1514" s="15" t="s">
        <v>769</v>
      </c>
      <c r="B1514" s="22">
        <v>22.2</v>
      </c>
      <c r="C1514" s="14">
        <f t="shared" si="51"/>
        <v>387.08</v>
      </c>
    </row>
    <row r="1515" customHeight="1" spans="1:3">
      <c r="A1515" s="15" t="s">
        <v>770</v>
      </c>
      <c r="B1515" s="22">
        <v>25</v>
      </c>
      <c r="C1515" s="14">
        <f t="shared" si="51"/>
        <v>490.87</v>
      </c>
    </row>
    <row r="1516" customHeight="1" spans="1:3">
      <c r="A1516" s="15" t="s">
        <v>771</v>
      </c>
      <c r="B1516" s="22">
        <v>27.5</v>
      </c>
      <c r="C1516" s="14">
        <f t="shared" si="51"/>
        <v>593.96</v>
      </c>
    </row>
    <row r="1517" customHeight="1" spans="1:3">
      <c r="A1517" s="15" t="s">
        <v>772</v>
      </c>
      <c r="B1517" s="22">
        <v>30.2</v>
      </c>
      <c r="C1517" s="14">
        <f t="shared" si="51"/>
        <v>716.31</v>
      </c>
    </row>
    <row r="1518" customHeight="1" spans="1:3">
      <c r="A1518" s="15" t="s">
        <v>773</v>
      </c>
      <c r="B1518" s="22">
        <v>33.2</v>
      </c>
      <c r="C1518" s="14">
        <f t="shared" si="51"/>
        <v>865.7</v>
      </c>
    </row>
    <row r="1519" customHeight="1" spans="1:3">
      <c r="A1519" s="15" t="s">
        <v>774</v>
      </c>
      <c r="B1519" s="22">
        <v>36.6</v>
      </c>
      <c r="C1519" s="14">
        <f t="shared" si="51"/>
        <v>1052.09</v>
      </c>
    </row>
    <row r="1520" customHeight="1" spans="1:3">
      <c r="A1520" s="15" t="s">
        <v>775</v>
      </c>
      <c r="B1520" s="22">
        <v>40.5</v>
      </c>
      <c r="C1520" s="14">
        <f t="shared" si="51"/>
        <v>1288.25</v>
      </c>
    </row>
    <row r="1521" customHeight="1" spans="1:3">
      <c r="A1521" s="15" t="s">
        <v>776</v>
      </c>
      <c r="B1521" s="22">
        <v>44</v>
      </c>
      <c r="C1521" s="14">
        <f t="shared" si="51"/>
        <v>1520.53</v>
      </c>
    </row>
    <row r="1522" customHeight="1" spans="1:3">
      <c r="A1522" s="15" t="s">
        <v>777</v>
      </c>
      <c r="B1522" s="22">
        <v>49.6</v>
      </c>
      <c r="C1522" s="14">
        <f t="shared" si="51"/>
        <v>1932.21</v>
      </c>
    </row>
    <row r="1523" customHeight="1" spans="1:3">
      <c r="A1523" s="15" t="s">
        <v>778</v>
      </c>
      <c r="B1523" s="22">
        <v>9.8</v>
      </c>
      <c r="C1523" s="14">
        <f t="shared" si="51"/>
        <v>75.43</v>
      </c>
    </row>
    <row r="1524" customHeight="1" spans="1:3">
      <c r="A1524" s="15" t="s">
        <v>779</v>
      </c>
      <c r="B1524" s="22">
        <v>10.6</v>
      </c>
      <c r="C1524" s="14">
        <f t="shared" si="51"/>
        <v>88.25</v>
      </c>
    </row>
    <row r="1525" customHeight="1" spans="1:3">
      <c r="A1525" s="15" t="s">
        <v>780</v>
      </c>
      <c r="B1525" s="22">
        <v>11.7</v>
      </c>
      <c r="C1525" s="14">
        <f t="shared" si="51"/>
        <v>107.51</v>
      </c>
    </row>
    <row r="1526" customHeight="1" spans="1:3">
      <c r="A1526" s="15" t="s">
        <v>781</v>
      </c>
      <c r="B1526" s="22">
        <v>12.7</v>
      </c>
      <c r="C1526" s="14">
        <f t="shared" si="51"/>
        <v>126.68</v>
      </c>
    </row>
    <row r="1527" customHeight="1" spans="1:3">
      <c r="A1527" s="15" t="s">
        <v>782</v>
      </c>
      <c r="B1527" s="22">
        <v>15.3</v>
      </c>
      <c r="C1527" s="14">
        <f t="shared" si="51"/>
        <v>183.85</v>
      </c>
    </row>
    <row r="1528" customHeight="1" spans="1:3">
      <c r="A1528" s="15" t="s">
        <v>783</v>
      </c>
      <c r="B1528" s="22">
        <v>17.4</v>
      </c>
      <c r="C1528" s="14">
        <f t="shared" si="51"/>
        <v>237.79</v>
      </c>
    </row>
    <row r="1529" customHeight="1" spans="1:3">
      <c r="A1529" s="15" t="s">
        <v>784</v>
      </c>
      <c r="B1529" s="22">
        <v>21.2</v>
      </c>
      <c r="C1529" s="14">
        <f t="shared" si="51"/>
        <v>352.99</v>
      </c>
    </row>
    <row r="1530" customHeight="1" spans="1:3">
      <c r="A1530" s="15" t="s">
        <v>785</v>
      </c>
      <c r="B1530" s="22">
        <v>23.2</v>
      </c>
      <c r="C1530" s="14">
        <f t="shared" si="51"/>
        <v>422.73</v>
      </c>
    </row>
    <row r="1531" customHeight="1" spans="1:3">
      <c r="A1531" s="15" t="s">
        <v>786</v>
      </c>
      <c r="B1531" s="22">
        <v>29</v>
      </c>
      <c r="C1531" s="14">
        <f t="shared" si="51"/>
        <v>660.52</v>
      </c>
    </row>
    <row r="1532" customHeight="1" spans="1:3">
      <c r="A1532" s="15" t="s">
        <v>787</v>
      </c>
      <c r="B1532" s="22">
        <v>33.4</v>
      </c>
      <c r="C1532" s="14">
        <f t="shared" si="51"/>
        <v>876.16</v>
      </c>
    </row>
    <row r="1533" customHeight="1" spans="1:3">
      <c r="A1533" s="15" t="s">
        <v>788</v>
      </c>
      <c r="B1533" s="22">
        <v>37.3</v>
      </c>
      <c r="C1533" s="14">
        <f t="shared" si="51"/>
        <v>1092.72</v>
      </c>
    </row>
    <row r="1534" customHeight="1" spans="1:3">
      <c r="A1534" s="15" t="s">
        <v>789</v>
      </c>
      <c r="B1534" s="22">
        <v>41</v>
      </c>
      <c r="C1534" s="14">
        <f t="shared" si="51"/>
        <v>1320.25</v>
      </c>
    </row>
    <row r="1535" customHeight="1" spans="1:3">
      <c r="A1535" s="15" t="s">
        <v>790</v>
      </c>
      <c r="B1535" s="22">
        <v>45.1</v>
      </c>
      <c r="C1535" s="14">
        <f t="shared" si="51"/>
        <v>1597.51</v>
      </c>
    </row>
    <row r="1536" customHeight="1" spans="1:3">
      <c r="A1536" s="15" t="s">
        <v>791</v>
      </c>
      <c r="B1536" s="22">
        <v>50</v>
      </c>
      <c r="C1536" s="14">
        <f t="shared" si="51"/>
        <v>1963.5</v>
      </c>
    </row>
    <row r="1537" customHeight="1" spans="1:3">
      <c r="A1537" s="15" t="s">
        <v>792</v>
      </c>
      <c r="B1537" s="22">
        <v>56.2</v>
      </c>
      <c r="C1537" s="14">
        <f t="shared" si="51"/>
        <v>2480.63</v>
      </c>
    </row>
    <row r="1538" customHeight="1" spans="1:3">
      <c r="A1538" s="15" t="s">
        <v>793</v>
      </c>
      <c r="B1538" s="22">
        <v>62.2</v>
      </c>
      <c r="C1538" s="14">
        <f t="shared" si="51"/>
        <v>3038.58</v>
      </c>
    </row>
    <row r="1539" customHeight="1" spans="1:3">
      <c r="A1539" s="15" t="s">
        <v>794</v>
      </c>
      <c r="B1539" s="22">
        <v>69</v>
      </c>
      <c r="C1539" s="14">
        <f t="shared" si="51"/>
        <v>3739.28</v>
      </c>
    </row>
    <row r="1540" customHeight="1" spans="1:3">
      <c r="A1540" s="15" t="s">
        <v>795</v>
      </c>
      <c r="B1540" s="22">
        <v>10.5</v>
      </c>
      <c r="C1540" s="14">
        <f t="shared" si="51"/>
        <v>86.59</v>
      </c>
    </row>
    <row r="1541" customHeight="1" spans="1:3">
      <c r="A1541" s="15" t="s">
        <v>796</v>
      </c>
      <c r="B1541" s="22">
        <v>11.5</v>
      </c>
      <c r="C1541" s="14">
        <f t="shared" si="51"/>
        <v>103.87</v>
      </c>
    </row>
    <row r="1542" customHeight="1" spans="1:3">
      <c r="A1542" s="15" t="s">
        <v>797</v>
      </c>
      <c r="B1542" s="22">
        <v>12.6</v>
      </c>
      <c r="C1542" s="14">
        <f t="shared" si="51"/>
        <v>124.69</v>
      </c>
    </row>
    <row r="1543" customHeight="1" spans="1:3">
      <c r="A1543" s="15" t="s">
        <v>798</v>
      </c>
      <c r="B1543" s="22">
        <v>13.8</v>
      </c>
      <c r="C1543" s="14">
        <f t="shared" si="51"/>
        <v>149.57</v>
      </c>
    </row>
    <row r="1544" customHeight="1" spans="1:3">
      <c r="A1544" s="15" t="s">
        <v>799</v>
      </c>
      <c r="B1544" s="22">
        <v>16.6</v>
      </c>
      <c r="C1544" s="14">
        <f t="shared" si="51"/>
        <v>216.42</v>
      </c>
    </row>
    <row r="1545" customHeight="1" spans="1:3">
      <c r="A1545" s="15" t="s">
        <v>800</v>
      </c>
      <c r="B1545" s="22">
        <v>19.1</v>
      </c>
      <c r="C1545" s="14">
        <f t="shared" si="51"/>
        <v>286.52</v>
      </c>
    </row>
    <row r="1546" customHeight="1" spans="1:3">
      <c r="A1546" s="15" t="s">
        <v>801</v>
      </c>
      <c r="B1546" s="22">
        <v>23.3</v>
      </c>
      <c r="C1546" s="14">
        <f t="shared" si="51"/>
        <v>426.38</v>
      </c>
    </row>
    <row r="1547" customHeight="1" spans="1:3">
      <c r="A1547" s="15" t="s">
        <v>802</v>
      </c>
      <c r="B1547" s="22">
        <v>25.5</v>
      </c>
      <c r="C1547" s="14">
        <f t="shared" si="51"/>
        <v>510.71</v>
      </c>
    </row>
    <row r="1548" customHeight="1" spans="1:3">
      <c r="A1548" s="15" t="s">
        <v>803</v>
      </c>
      <c r="B1548" s="22">
        <v>31.8</v>
      </c>
      <c r="C1548" s="14">
        <f t="shared" si="51"/>
        <v>794.23</v>
      </c>
    </row>
    <row r="1549" customHeight="1" spans="1:3">
      <c r="A1549" s="15" t="s">
        <v>804</v>
      </c>
      <c r="B1549" s="22">
        <v>36.7</v>
      </c>
      <c r="C1549" s="14">
        <f t="shared" si="51"/>
        <v>1057.84</v>
      </c>
    </row>
    <row r="1550" customHeight="1" spans="1:3">
      <c r="A1550" s="15" t="s">
        <v>805</v>
      </c>
      <c r="B1550" s="22">
        <v>41.2</v>
      </c>
      <c r="C1550" s="14">
        <f t="shared" si="51"/>
        <v>1333.17</v>
      </c>
    </row>
    <row r="1551" customHeight="1" spans="1:3">
      <c r="A1551" s="15" t="s">
        <v>806</v>
      </c>
      <c r="B1551" s="22">
        <v>45.4</v>
      </c>
      <c r="C1551" s="14">
        <f t="shared" si="51"/>
        <v>1618.83</v>
      </c>
    </row>
    <row r="1552" customHeight="1" spans="1:3">
      <c r="A1552" s="15" t="s">
        <v>807</v>
      </c>
      <c r="B1552" s="22">
        <v>49.8</v>
      </c>
      <c r="C1552" s="14">
        <f t="shared" ref="C1552:C1615" si="52">ROUND((B1552/2)^2*PI(),2)</f>
        <v>1947.82</v>
      </c>
    </row>
    <row r="1553" customHeight="1" spans="1:3">
      <c r="A1553" s="15" t="s">
        <v>808</v>
      </c>
      <c r="B1553" s="22">
        <v>55.5</v>
      </c>
      <c r="C1553" s="14">
        <f t="shared" si="52"/>
        <v>2419.22</v>
      </c>
    </row>
    <row r="1554" customHeight="1" spans="1:3">
      <c r="A1554" s="15" t="s">
        <v>809</v>
      </c>
      <c r="B1554" s="22">
        <v>62.4</v>
      </c>
      <c r="C1554" s="14">
        <f t="shared" si="52"/>
        <v>3058.15</v>
      </c>
    </row>
    <row r="1555" customHeight="1" spans="1:3">
      <c r="A1555" s="15" t="s">
        <v>810</v>
      </c>
      <c r="B1555" s="22">
        <v>69</v>
      </c>
      <c r="C1555" s="14">
        <f t="shared" si="52"/>
        <v>3739.28</v>
      </c>
    </row>
    <row r="1556" customHeight="1" spans="1:3">
      <c r="A1556" s="15" t="s">
        <v>811</v>
      </c>
      <c r="B1556" s="22">
        <v>76.5</v>
      </c>
      <c r="C1556" s="14">
        <f t="shared" si="52"/>
        <v>4596.35</v>
      </c>
    </row>
    <row r="1557" customHeight="1" spans="1:3">
      <c r="A1557" s="15" t="s">
        <v>812</v>
      </c>
      <c r="B1557" s="22">
        <v>11.3</v>
      </c>
      <c r="C1557" s="14">
        <f t="shared" si="52"/>
        <v>100.29</v>
      </c>
    </row>
    <row r="1558" customHeight="1" spans="1:3">
      <c r="A1558" s="15" t="s">
        <v>813</v>
      </c>
      <c r="B1558" s="22">
        <v>12.3</v>
      </c>
      <c r="C1558" s="14">
        <f t="shared" si="52"/>
        <v>118.82</v>
      </c>
    </row>
    <row r="1559" customHeight="1" spans="1:3">
      <c r="A1559" s="15" t="s">
        <v>814</v>
      </c>
      <c r="B1559" s="22">
        <v>13.6</v>
      </c>
      <c r="C1559" s="14">
        <f t="shared" si="52"/>
        <v>145.27</v>
      </c>
    </row>
    <row r="1560" customHeight="1" spans="1:3">
      <c r="A1560" s="15" t="s">
        <v>815</v>
      </c>
      <c r="B1560" s="22">
        <v>15</v>
      </c>
      <c r="C1560" s="14">
        <f t="shared" si="52"/>
        <v>176.71</v>
      </c>
    </row>
    <row r="1561" customHeight="1" spans="1:3">
      <c r="A1561" s="15" t="s">
        <v>816</v>
      </c>
      <c r="B1561" s="22">
        <v>18.1</v>
      </c>
      <c r="C1561" s="14">
        <f t="shared" si="52"/>
        <v>257.3</v>
      </c>
    </row>
    <row r="1562" customHeight="1" spans="1:3">
      <c r="A1562" s="15" t="s">
        <v>817</v>
      </c>
      <c r="B1562" s="22">
        <v>20.8</v>
      </c>
      <c r="C1562" s="14">
        <f t="shared" si="52"/>
        <v>339.79</v>
      </c>
    </row>
    <row r="1563" customHeight="1" spans="1:3">
      <c r="A1563" s="15" t="s">
        <v>818</v>
      </c>
      <c r="B1563" s="22">
        <v>25.5</v>
      </c>
      <c r="C1563" s="14">
        <f t="shared" si="52"/>
        <v>510.71</v>
      </c>
    </row>
    <row r="1564" customHeight="1" spans="1:3">
      <c r="A1564" s="15" t="s">
        <v>819</v>
      </c>
      <c r="B1564" s="22">
        <v>28</v>
      </c>
      <c r="C1564" s="14">
        <f t="shared" si="52"/>
        <v>615.75</v>
      </c>
    </row>
    <row r="1565" customHeight="1" spans="1:3">
      <c r="A1565" s="15" t="s">
        <v>820</v>
      </c>
      <c r="B1565" s="22">
        <v>35</v>
      </c>
      <c r="C1565" s="14">
        <f t="shared" si="52"/>
        <v>962.11</v>
      </c>
    </row>
    <row r="1566" customHeight="1" spans="1:3">
      <c r="A1566" s="15" t="s">
        <v>821</v>
      </c>
      <c r="B1566" s="22">
        <v>40.3</v>
      </c>
      <c r="C1566" s="14">
        <f t="shared" si="52"/>
        <v>1275.56</v>
      </c>
    </row>
    <row r="1567" customHeight="1" spans="1:3">
      <c r="A1567" s="15" t="s">
        <v>822</v>
      </c>
      <c r="B1567" s="22">
        <v>45.5</v>
      </c>
      <c r="C1567" s="14">
        <f t="shared" si="52"/>
        <v>1625.97</v>
      </c>
    </row>
    <row r="1568" customHeight="1" spans="1:3">
      <c r="A1568" s="15" t="s">
        <v>823</v>
      </c>
      <c r="B1568" s="22">
        <v>50</v>
      </c>
      <c r="C1568" s="14">
        <f t="shared" si="52"/>
        <v>1963.5</v>
      </c>
    </row>
    <row r="1569" customHeight="1" spans="1:3">
      <c r="A1569" s="15" t="s">
        <v>824</v>
      </c>
      <c r="B1569" s="22">
        <v>55</v>
      </c>
      <c r="C1569" s="14">
        <f t="shared" si="52"/>
        <v>2375.83</v>
      </c>
    </row>
    <row r="1570" customHeight="1" spans="1:3">
      <c r="A1570" s="15" t="s">
        <v>825</v>
      </c>
      <c r="B1570" s="22">
        <v>61.3</v>
      </c>
      <c r="C1570" s="14">
        <f t="shared" si="52"/>
        <v>2951.28</v>
      </c>
    </row>
    <row r="1571" customHeight="1" spans="1:3">
      <c r="A1571" s="15" t="s">
        <v>826</v>
      </c>
      <c r="B1571" s="22">
        <v>69</v>
      </c>
      <c r="C1571" s="14">
        <f t="shared" si="52"/>
        <v>3739.28</v>
      </c>
    </row>
    <row r="1572" customHeight="1" spans="1:3">
      <c r="A1572" s="15" t="s">
        <v>827</v>
      </c>
      <c r="B1572" s="22">
        <v>76.3</v>
      </c>
      <c r="C1572" s="14">
        <f t="shared" si="52"/>
        <v>4572.34</v>
      </c>
    </row>
    <row r="1573" customHeight="1" spans="1:3">
      <c r="A1573" s="15" t="s">
        <v>828</v>
      </c>
      <c r="B1573" s="22">
        <v>84.8</v>
      </c>
      <c r="C1573" s="14">
        <f t="shared" si="52"/>
        <v>5647.83</v>
      </c>
    </row>
    <row r="1574" customHeight="1" spans="1:3">
      <c r="A1574" s="15" t="s">
        <v>829</v>
      </c>
      <c r="B1574" s="22">
        <v>11.2</v>
      </c>
      <c r="C1574" s="14">
        <f t="shared" si="52"/>
        <v>98.52</v>
      </c>
    </row>
    <row r="1575" customHeight="1" spans="1:3">
      <c r="A1575" s="15" t="s">
        <v>830</v>
      </c>
      <c r="B1575" s="22">
        <v>12.3</v>
      </c>
      <c r="C1575" s="14">
        <f t="shared" si="52"/>
        <v>118.82</v>
      </c>
    </row>
    <row r="1576" customHeight="1" spans="1:3">
      <c r="A1576" s="15" t="s">
        <v>831</v>
      </c>
      <c r="B1576" s="22">
        <v>13.5</v>
      </c>
      <c r="C1576" s="14">
        <f t="shared" si="52"/>
        <v>143.14</v>
      </c>
    </row>
    <row r="1577" customHeight="1" spans="1:3">
      <c r="A1577" s="15" t="s">
        <v>832</v>
      </c>
      <c r="B1577" s="22">
        <v>16</v>
      </c>
      <c r="C1577" s="14">
        <f t="shared" si="52"/>
        <v>201.06</v>
      </c>
    </row>
    <row r="1578" customHeight="1" spans="1:3">
      <c r="A1578" s="15" t="s">
        <v>833</v>
      </c>
      <c r="B1578" s="22">
        <v>18.5</v>
      </c>
      <c r="C1578" s="14">
        <f t="shared" si="52"/>
        <v>268.8</v>
      </c>
    </row>
    <row r="1579" customHeight="1" spans="1:3">
      <c r="A1579" s="15" t="s">
        <v>834</v>
      </c>
      <c r="B1579" s="22">
        <v>22.3</v>
      </c>
      <c r="C1579" s="14">
        <f t="shared" si="52"/>
        <v>390.57</v>
      </c>
    </row>
    <row r="1580" customHeight="1" spans="1:3">
      <c r="A1580" s="15" t="s">
        <v>835</v>
      </c>
      <c r="B1580" s="22">
        <v>24</v>
      </c>
      <c r="C1580" s="14">
        <f t="shared" si="52"/>
        <v>452.39</v>
      </c>
    </row>
    <row r="1581" customHeight="1" spans="1:3">
      <c r="A1581" s="15" t="s">
        <v>836</v>
      </c>
      <c r="B1581" s="22">
        <v>30.2</v>
      </c>
      <c r="C1581" s="14">
        <f t="shared" si="52"/>
        <v>716.31</v>
      </c>
    </row>
    <row r="1582" customHeight="1" spans="1:3">
      <c r="A1582" s="15" t="s">
        <v>837</v>
      </c>
      <c r="B1582" s="22">
        <v>34.5</v>
      </c>
      <c r="C1582" s="14">
        <f t="shared" si="52"/>
        <v>934.82</v>
      </c>
    </row>
    <row r="1583" customHeight="1" spans="1:3">
      <c r="A1583" s="15" t="s">
        <v>838</v>
      </c>
      <c r="B1583" s="22">
        <v>39</v>
      </c>
      <c r="C1583" s="14">
        <f t="shared" si="52"/>
        <v>1194.59</v>
      </c>
    </row>
    <row r="1584" customHeight="1" spans="1:3">
      <c r="A1584" s="15" t="s">
        <v>839</v>
      </c>
      <c r="B1584" s="22">
        <v>43.2</v>
      </c>
      <c r="C1584" s="14">
        <f t="shared" si="52"/>
        <v>1465.74</v>
      </c>
    </row>
    <row r="1585" customHeight="1" spans="1:3">
      <c r="A1585" s="15" t="s">
        <v>840</v>
      </c>
      <c r="B1585" s="22">
        <v>44.3</v>
      </c>
      <c r="C1585" s="14">
        <f t="shared" si="52"/>
        <v>1541.34</v>
      </c>
    </row>
    <row r="1586" customHeight="1" spans="1:3">
      <c r="A1586" s="15" t="s">
        <v>841</v>
      </c>
      <c r="B1586" s="22">
        <v>46.5</v>
      </c>
      <c r="C1586" s="14">
        <f t="shared" si="52"/>
        <v>1698.23</v>
      </c>
    </row>
    <row r="1587" customHeight="1" spans="1:3">
      <c r="A1587" s="15" t="s">
        <v>842</v>
      </c>
      <c r="B1587" s="22">
        <v>47.8</v>
      </c>
      <c r="C1587" s="14">
        <f t="shared" si="52"/>
        <v>1794.51</v>
      </c>
    </row>
    <row r="1588" customHeight="1" spans="1:3">
      <c r="A1588" s="15" t="s">
        <v>843</v>
      </c>
      <c r="B1588" s="22">
        <v>52</v>
      </c>
      <c r="C1588" s="14">
        <f t="shared" si="52"/>
        <v>2123.72</v>
      </c>
    </row>
    <row r="1589" customHeight="1" spans="1:3">
      <c r="A1589" s="15" t="s">
        <v>844</v>
      </c>
      <c r="B1589" s="22">
        <v>53</v>
      </c>
      <c r="C1589" s="14">
        <f t="shared" si="52"/>
        <v>2206.18</v>
      </c>
    </row>
    <row r="1590" customHeight="1" spans="1:3">
      <c r="A1590" s="15" t="s">
        <v>845</v>
      </c>
      <c r="B1590" s="22">
        <v>58.2</v>
      </c>
      <c r="C1590" s="14">
        <f t="shared" si="52"/>
        <v>2660.33</v>
      </c>
    </row>
    <row r="1591" customHeight="1" spans="1:3">
      <c r="A1591" s="15" t="s">
        <v>846</v>
      </c>
      <c r="B1591" s="22">
        <v>64.3</v>
      </c>
      <c r="C1591" s="14">
        <f t="shared" si="52"/>
        <v>3247.22</v>
      </c>
    </row>
    <row r="1592" customHeight="1" spans="1:3">
      <c r="A1592" s="15" t="s">
        <v>847</v>
      </c>
      <c r="B1592" s="22">
        <v>71.2</v>
      </c>
      <c r="C1592" s="14">
        <f t="shared" si="52"/>
        <v>3981.53</v>
      </c>
    </row>
    <row r="1593" customHeight="1" spans="1:3">
      <c r="A1593" s="15" t="s">
        <v>848</v>
      </c>
      <c r="B1593" s="22">
        <v>12</v>
      </c>
      <c r="C1593" s="14">
        <f t="shared" si="52"/>
        <v>113.1</v>
      </c>
    </row>
    <row r="1594" customHeight="1" spans="1:3">
      <c r="A1594" s="15" t="s">
        <v>849</v>
      </c>
      <c r="B1594" s="22">
        <v>13.1</v>
      </c>
      <c r="C1594" s="14">
        <f t="shared" si="52"/>
        <v>134.78</v>
      </c>
    </row>
    <row r="1595" customHeight="1" spans="1:3">
      <c r="A1595" s="15" t="s">
        <v>850</v>
      </c>
      <c r="B1595" s="22">
        <v>14.4</v>
      </c>
      <c r="C1595" s="14">
        <f t="shared" si="52"/>
        <v>162.86</v>
      </c>
    </row>
    <row r="1596" customHeight="1" spans="1:3">
      <c r="A1596" s="15" t="s">
        <v>851</v>
      </c>
      <c r="B1596" s="22">
        <v>16.9</v>
      </c>
      <c r="C1596" s="14">
        <f t="shared" si="52"/>
        <v>224.32</v>
      </c>
    </row>
    <row r="1597" customHeight="1" spans="1:3">
      <c r="A1597" s="15" t="s">
        <v>852</v>
      </c>
      <c r="B1597" s="22">
        <v>19.7</v>
      </c>
      <c r="C1597" s="14">
        <f t="shared" si="52"/>
        <v>304.81</v>
      </c>
    </row>
    <row r="1598" customHeight="1" spans="1:3">
      <c r="A1598" s="15" t="s">
        <v>853</v>
      </c>
      <c r="B1598" s="22">
        <v>23.7</v>
      </c>
      <c r="C1598" s="14">
        <f t="shared" si="52"/>
        <v>441.15</v>
      </c>
    </row>
    <row r="1599" customHeight="1" spans="1:3">
      <c r="A1599" s="15" t="s">
        <v>854</v>
      </c>
      <c r="B1599" s="22">
        <v>25.2</v>
      </c>
      <c r="C1599" s="14">
        <f t="shared" si="52"/>
        <v>498.76</v>
      </c>
    </row>
    <row r="1600" customHeight="1" spans="1:3">
      <c r="A1600" s="15" t="s">
        <v>855</v>
      </c>
      <c r="B1600" s="22">
        <v>32.2</v>
      </c>
      <c r="C1600" s="14">
        <f t="shared" si="52"/>
        <v>814.33</v>
      </c>
    </row>
    <row r="1601" customHeight="1" spans="1:3">
      <c r="A1601" s="15" t="s">
        <v>856</v>
      </c>
      <c r="B1601" s="22">
        <v>36.6</v>
      </c>
      <c r="C1601" s="14">
        <f t="shared" si="52"/>
        <v>1052.09</v>
      </c>
    </row>
    <row r="1602" customHeight="1" spans="1:3">
      <c r="A1602" s="15" t="s">
        <v>857</v>
      </c>
      <c r="B1602" s="22">
        <v>41.3</v>
      </c>
      <c r="C1602" s="14">
        <f t="shared" si="52"/>
        <v>1339.65</v>
      </c>
    </row>
    <row r="1603" customHeight="1" spans="1:3">
      <c r="A1603" s="15" t="s">
        <v>858</v>
      </c>
      <c r="B1603" s="22">
        <v>46.2</v>
      </c>
      <c r="C1603" s="14">
        <f t="shared" si="52"/>
        <v>1676.39</v>
      </c>
    </row>
    <row r="1604" customHeight="1" spans="1:3">
      <c r="A1604" s="15" t="s">
        <v>859</v>
      </c>
      <c r="B1604" s="22">
        <v>49.1</v>
      </c>
      <c r="C1604" s="14">
        <f t="shared" si="52"/>
        <v>1893.45</v>
      </c>
    </row>
    <row r="1605" customHeight="1" spans="1:3">
      <c r="A1605" s="15" t="s">
        <v>860</v>
      </c>
      <c r="B1605" s="22">
        <v>51.2</v>
      </c>
      <c r="C1605" s="14">
        <f t="shared" si="52"/>
        <v>2058.87</v>
      </c>
    </row>
    <row r="1606" customHeight="1" spans="1:3">
      <c r="A1606" s="15" t="s">
        <v>861</v>
      </c>
      <c r="B1606" s="22">
        <v>55</v>
      </c>
      <c r="C1606" s="14">
        <f t="shared" si="52"/>
        <v>2375.83</v>
      </c>
    </row>
    <row r="1607" customHeight="1" spans="1:3">
      <c r="A1607" s="15" t="s">
        <v>862</v>
      </c>
      <c r="B1607" s="22">
        <v>61.5</v>
      </c>
      <c r="C1607" s="14">
        <f t="shared" si="52"/>
        <v>2970.57</v>
      </c>
    </row>
    <row r="1608" customHeight="1" spans="1:3">
      <c r="A1608" s="15" t="s">
        <v>863</v>
      </c>
      <c r="B1608" s="22">
        <v>67.8</v>
      </c>
      <c r="C1608" s="14">
        <f t="shared" si="52"/>
        <v>3610.35</v>
      </c>
    </row>
    <row r="1609" customHeight="1" spans="1:3">
      <c r="A1609" s="15" t="s">
        <v>864</v>
      </c>
      <c r="B1609" s="22">
        <v>75.4</v>
      </c>
      <c r="C1609" s="14">
        <f t="shared" si="52"/>
        <v>4465.11</v>
      </c>
    </row>
    <row r="1610" customHeight="1" spans="1:3">
      <c r="A1610" s="15" t="s">
        <v>865</v>
      </c>
      <c r="B1610" s="22">
        <v>12.1</v>
      </c>
      <c r="C1610" s="14">
        <f t="shared" si="52"/>
        <v>114.99</v>
      </c>
    </row>
    <row r="1611" customHeight="1" spans="1:3">
      <c r="A1611" s="15" t="s">
        <v>866</v>
      </c>
      <c r="B1611" s="22">
        <v>13.4</v>
      </c>
      <c r="C1611" s="14">
        <f t="shared" si="52"/>
        <v>141.03</v>
      </c>
    </row>
    <row r="1612" customHeight="1" spans="1:3">
      <c r="A1612" s="15" t="s">
        <v>867</v>
      </c>
      <c r="B1612" s="22">
        <v>14.7</v>
      </c>
      <c r="C1612" s="14">
        <f t="shared" si="52"/>
        <v>169.72</v>
      </c>
    </row>
    <row r="1613" customHeight="1" spans="1:3">
      <c r="A1613" s="15" t="s">
        <v>868</v>
      </c>
      <c r="B1613" s="22">
        <v>17.5</v>
      </c>
      <c r="C1613" s="14">
        <f t="shared" si="52"/>
        <v>240.53</v>
      </c>
    </row>
    <row r="1614" customHeight="1" spans="1:3">
      <c r="A1614" s="15" t="s">
        <v>869</v>
      </c>
      <c r="B1614" s="22">
        <v>20.3</v>
      </c>
      <c r="C1614" s="14">
        <f t="shared" si="52"/>
        <v>323.65</v>
      </c>
    </row>
    <row r="1615" customHeight="1" spans="1:3">
      <c r="A1615" s="15" t="s">
        <v>870</v>
      </c>
      <c r="B1615" s="22">
        <v>24.6</v>
      </c>
      <c r="C1615" s="14">
        <f t="shared" si="52"/>
        <v>475.29</v>
      </c>
    </row>
    <row r="1616" customHeight="1" spans="1:3">
      <c r="A1616" s="15" t="s">
        <v>871</v>
      </c>
      <c r="B1616" s="22">
        <v>26.6</v>
      </c>
      <c r="C1616" s="14">
        <f t="shared" ref="C1616:C1627" si="53">ROUND((B1616/2)^2*PI(),2)</f>
        <v>555.72</v>
      </c>
    </row>
    <row r="1617" customHeight="1" spans="1:3">
      <c r="A1617" s="15" t="s">
        <v>872</v>
      </c>
      <c r="B1617" s="22">
        <v>33.4</v>
      </c>
      <c r="C1617" s="14">
        <f t="shared" si="53"/>
        <v>876.16</v>
      </c>
    </row>
    <row r="1618" customHeight="1" spans="1:3">
      <c r="A1618" s="15" t="s">
        <v>873</v>
      </c>
      <c r="B1618" s="22">
        <v>38.6</v>
      </c>
      <c r="C1618" s="14">
        <f t="shared" si="53"/>
        <v>1170.21</v>
      </c>
    </row>
    <row r="1619" customHeight="1" spans="1:3">
      <c r="A1619" s="15" t="s">
        <v>874</v>
      </c>
      <c r="B1619" s="22">
        <v>43.3</v>
      </c>
      <c r="C1619" s="14">
        <f t="shared" si="53"/>
        <v>1472.54</v>
      </c>
    </row>
    <row r="1620" customHeight="1" spans="1:3">
      <c r="A1620" s="15" t="s">
        <v>875</v>
      </c>
      <c r="B1620" s="22">
        <v>48.2</v>
      </c>
      <c r="C1620" s="14">
        <f t="shared" si="53"/>
        <v>1824.67</v>
      </c>
    </row>
    <row r="1621" customHeight="1" spans="1:3">
      <c r="A1621" s="15" t="s">
        <v>876</v>
      </c>
      <c r="B1621" s="22">
        <v>49.1</v>
      </c>
      <c r="C1621" s="14">
        <f t="shared" si="53"/>
        <v>1893.45</v>
      </c>
    </row>
    <row r="1622" customHeight="1" spans="1:3">
      <c r="A1622" s="15" t="s">
        <v>877</v>
      </c>
      <c r="B1622" s="22">
        <v>52.1</v>
      </c>
      <c r="C1622" s="14">
        <f t="shared" si="53"/>
        <v>2131.89</v>
      </c>
    </row>
    <row r="1623" customHeight="1" spans="1:3">
      <c r="A1623" s="15" t="s">
        <v>878</v>
      </c>
      <c r="B1623" s="22">
        <v>53</v>
      </c>
      <c r="C1623" s="14">
        <f t="shared" si="53"/>
        <v>2206.18</v>
      </c>
    </row>
    <row r="1624" customHeight="1" spans="1:3">
      <c r="A1624" s="15" t="s">
        <v>879</v>
      </c>
      <c r="B1624" s="22">
        <v>58.2</v>
      </c>
      <c r="C1624" s="14">
        <f t="shared" si="53"/>
        <v>2660.33</v>
      </c>
    </row>
    <row r="1625" customHeight="1" spans="1:3">
      <c r="A1625" s="15" t="s">
        <v>880</v>
      </c>
      <c r="B1625" s="22">
        <v>65.2</v>
      </c>
      <c r="C1625" s="14">
        <f t="shared" si="53"/>
        <v>3338.76</v>
      </c>
    </row>
    <row r="1626" customHeight="1" spans="1:3">
      <c r="A1626" s="15" t="s">
        <v>881</v>
      </c>
      <c r="B1626" s="22">
        <v>72.1</v>
      </c>
      <c r="C1626" s="14">
        <f t="shared" si="53"/>
        <v>4082.82</v>
      </c>
    </row>
    <row r="1627" customHeight="1" spans="1:3">
      <c r="A1627" s="15" t="s">
        <v>882</v>
      </c>
      <c r="B1627" s="22">
        <v>80</v>
      </c>
      <c r="C1627" s="14">
        <f t="shared" si="53"/>
        <v>5026.55</v>
      </c>
    </row>
    <row r="1628" customHeight="1" spans="1:3">
      <c r="A1628" s="9" t="s">
        <v>1730</v>
      </c>
      <c r="B1628" s="18"/>
      <c r="C1628" s="9"/>
    </row>
    <row r="1629" customHeight="1" spans="1:3">
      <c r="A1629" s="10" t="s">
        <v>32</v>
      </c>
      <c r="B1629" s="11" t="s">
        <v>33</v>
      </c>
      <c r="C1629" s="10" t="s">
        <v>34</v>
      </c>
    </row>
    <row r="1630" customHeight="1" spans="1:3">
      <c r="A1630" s="15" t="s">
        <v>1731</v>
      </c>
      <c r="B1630" s="22">
        <v>6.3</v>
      </c>
      <c r="C1630" s="14">
        <f t="shared" ref="C1630:C1693" si="54">ROUND((B1630/2)^2*PI(),2)</f>
        <v>31.17</v>
      </c>
    </row>
    <row r="1631" customHeight="1" spans="1:3">
      <c r="A1631" s="15" t="s">
        <v>1732</v>
      </c>
      <c r="B1631" s="22">
        <v>6.7</v>
      </c>
      <c r="C1631" s="14">
        <f t="shared" si="54"/>
        <v>35.26</v>
      </c>
    </row>
    <row r="1632" customHeight="1" spans="1:3">
      <c r="A1632" s="15" t="s">
        <v>1733</v>
      </c>
      <c r="B1632" s="22">
        <v>7.1</v>
      </c>
      <c r="C1632" s="14">
        <f t="shared" si="54"/>
        <v>39.59</v>
      </c>
    </row>
    <row r="1633" customHeight="1" spans="1:3">
      <c r="A1633" s="15" t="s">
        <v>1734</v>
      </c>
      <c r="B1633" s="22">
        <v>7.6</v>
      </c>
      <c r="C1633" s="14">
        <f t="shared" si="54"/>
        <v>45.36</v>
      </c>
    </row>
    <row r="1634" customHeight="1" spans="1:3">
      <c r="A1634" s="15" t="s">
        <v>1735</v>
      </c>
      <c r="B1634" s="22">
        <v>8.8</v>
      </c>
      <c r="C1634" s="14">
        <f t="shared" si="54"/>
        <v>60.82</v>
      </c>
    </row>
    <row r="1635" customHeight="1" spans="1:3">
      <c r="A1635" s="15" t="s">
        <v>1736</v>
      </c>
      <c r="B1635" s="22">
        <v>9.8</v>
      </c>
      <c r="C1635" s="14">
        <f t="shared" si="54"/>
        <v>75.43</v>
      </c>
    </row>
    <row r="1636" customHeight="1" spans="1:3">
      <c r="A1636" s="15" t="s">
        <v>1737</v>
      </c>
      <c r="B1636" s="22">
        <v>11.5</v>
      </c>
      <c r="C1636" s="14">
        <f t="shared" si="54"/>
        <v>103.87</v>
      </c>
    </row>
    <row r="1637" customHeight="1" spans="1:3">
      <c r="A1637" s="15" t="s">
        <v>1738</v>
      </c>
      <c r="B1637" s="22">
        <v>12.4</v>
      </c>
      <c r="C1637" s="14">
        <f t="shared" si="54"/>
        <v>120.76</v>
      </c>
    </row>
    <row r="1638" customHeight="1" spans="1:3">
      <c r="A1638" s="15" t="s">
        <v>1739</v>
      </c>
      <c r="B1638" s="22">
        <v>13.8</v>
      </c>
      <c r="C1638" s="14">
        <f t="shared" si="54"/>
        <v>149.57</v>
      </c>
    </row>
    <row r="1639" customHeight="1" spans="1:3">
      <c r="A1639" s="15" t="s">
        <v>1740</v>
      </c>
      <c r="B1639" s="22">
        <v>15.7</v>
      </c>
      <c r="C1639" s="14">
        <f t="shared" si="54"/>
        <v>193.59</v>
      </c>
    </row>
    <row r="1640" customHeight="1" spans="1:3">
      <c r="A1640" s="15" t="s">
        <v>1741</v>
      </c>
      <c r="B1640" s="22">
        <v>17.7</v>
      </c>
      <c r="C1640" s="14">
        <f t="shared" si="54"/>
        <v>246.06</v>
      </c>
    </row>
    <row r="1641" customHeight="1" spans="1:3">
      <c r="A1641" s="15" t="s">
        <v>1742</v>
      </c>
      <c r="B1641" s="22">
        <v>19.3</v>
      </c>
      <c r="C1641" s="14">
        <f t="shared" si="54"/>
        <v>292.55</v>
      </c>
    </row>
    <row r="1642" customHeight="1" spans="1:3">
      <c r="A1642" s="15" t="s">
        <v>1743</v>
      </c>
      <c r="B1642" s="22">
        <v>21.2</v>
      </c>
      <c r="C1642" s="14">
        <f t="shared" si="54"/>
        <v>352.99</v>
      </c>
    </row>
    <row r="1643" customHeight="1" spans="1:3">
      <c r="A1643" s="15" t="s">
        <v>1744</v>
      </c>
      <c r="B1643" s="22">
        <v>23.6</v>
      </c>
      <c r="C1643" s="14">
        <f t="shared" si="54"/>
        <v>437.44</v>
      </c>
    </row>
    <row r="1644" customHeight="1" spans="1:3">
      <c r="A1644" s="15" t="s">
        <v>1745</v>
      </c>
      <c r="B1644" s="22">
        <v>26.5</v>
      </c>
      <c r="C1644" s="14">
        <f t="shared" si="54"/>
        <v>551.55</v>
      </c>
    </row>
    <row r="1645" customHeight="1" spans="1:3">
      <c r="A1645" s="15" t="s">
        <v>1746</v>
      </c>
      <c r="B1645" s="22">
        <v>29</v>
      </c>
      <c r="C1645" s="14">
        <f t="shared" si="54"/>
        <v>660.52</v>
      </c>
    </row>
    <row r="1646" customHeight="1" spans="1:3">
      <c r="A1646" s="15" t="s">
        <v>1747</v>
      </c>
      <c r="B1646" s="22">
        <v>32.3</v>
      </c>
      <c r="C1646" s="14">
        <f t="shared" si="54"/>
        <v>819.4</v>
      </c>
    </row>
    <row r="1647" customHeight="1" spans="1:3">
      <c r="A1647" s="15" t="s">
        <v>1748</v>
      </c>
      <c r="B1647" s="22">
        <v>35.9</v>
      </c>
      <c r="C1647" s="14">
        <f t="shared" si="54"/>
        <v>1012.23</v>
      </c>
    </row>
    <row r="1648" customHeight="1" spans="1:3">
      <c r="A1648" s="15" t="s">
        <v>1749</v>
      </c>
      <c r="B1648" s="22">
        <v>10.7</v>
      </c>
      <c r="C1648" s="14">
        <f t="shared" si="54"/>
        <v>89.92</v>
      </c>
    </row>
    <row r="1649" customHeight="1" spans="1:3">
      <c r="A1649" s="15" t="s">
        <v>1750</v>
      </c>
      <c r="B1649" s="22">
        <v>11.4</v>
      </c>
      <c r="C1649" s="14">
        <f t="shared" si="54"/>
        <v>102.07</v>
      </c>
    </row>
    <row r="1650" customHeight="1" spans="1:3">
      <c r="A1650" s="15" t="s">
        <v>1751</v>
      </c>
      <c r="B1650" s="22">
        <v>12.4</v>
      </c>
      <c r="C1650" s="14">
        <f t="shared" si="54"/>
        <v>120.76</v>
      </c>
    </row>
    <row r="1651" customHeight="1" spans="1:3">
      <c r="A1651" s="15" t="s">
        <v>1752</v>
      </c>
      <c r="B1651" s="22">
        <v>13.4</v>
      </c>
      <c r="C1651" s="14">
        <f t="shared" si="54"/>
        <v>141.03</v>
      </c>
    </row>
    <row r="1652" customHeight="1" spans="1:3">
      <c r="A1652" s="15" t="s">
        <v>1753</v>
      </c>
      <c r="B1652" s="22">
        <v>15.7</v>
      </c>
      <c r="C1652" s="14">
        <f t="shared" si="54"/>
        <v>193.59</v>
      </c>
    </row>
    <row r="1653" customHeight="1" spans="1:3">
      <c r="A1653" s="15" t="s">
        <v>1754</v>
      </c>
      <c r="B1653" s="22">
        <v>17.7</v>
      </c>
      <c r="C1653" s="14">
        <f t="shared" si="54"/>
        <v>246.06</v>
      </c>
    </row>
    <row r="1654" customHeight="1" spans="1:3">
      <c r="A1654" s="15" t="s">
        <v>1755</v>
      </c>
      <c r="B1654" s="22">
        <v>21.3</v>
      </c>
      <c r="C1654" s="14">
        <f t="shared" si="54"/>
        <v>356.33</v>
      </c>
    </row>
    <row r="1655" customHeight="1" spans="1:3">
      <c r="A1655" s="15" t="s">
        <v>1756</v>
      </c>
      <c r="B1655" s="22">
        <v>23.1</v>
      </c>
      <c r="C1655" s="14">
        <f t="shared" si="54"/>
        <v>419.1</v>
      </c>
    </row>
    <row r="1656" customHeight="1" spans="1:3">
      <c r="A1656" s="15" t="s">
        <v>1757</v>
      </c>
      <c r="B1656" s="22">
        <v>23.5</v>
      </c>
      <c r="C1656" s="14">
        <f t="shared" si="54"/>
        <v>433.74</v>
      </c>
    </row>
    <row r="1657" customHeight="1" spans="1:3">
      <c r="A1657" s="15" t="s">
        <v>1758</v>
      </c>
      <c r="B1657" s="22">
        <v>26.3</v>
      </c>
      <c r="C1657" s="14">
        <f t="shared" si="54"/>
        <v>543.25</v>
      </c>
    </row>
    <row r="1658" customHeight="1" spans="1:3">
      <c r="A1658" s="15" t="s">
        <v>1759</v>
      </c>
      <c r="B1658" s="22">
        <v>28.8</v>
      </c>
      <c r="C1658" s="14">
        <f t="shared" si="54"/>
        <v>651.44</v>
      </c>
    </row>
    <row r="1659" customHeight="1" spans="1:3">
      <c r="A1659" s="15" t="s">
        <v>1760</v>
      </c>
      <c r="B1659" s="22">
        <v>31.5</v>
      </c>
      <c r="C1659" s="14">
        <f t="shared" si="54"/>
        <v>779.31</v>
      </c>
    </row>
    <row r="1660" customHeight="1" spans="1:3">
      <c r="A1660" s="15" t="s">
        <v>1761</v>
      </c>
      <c r="B1660" s="22">
        <v>34.5</v>
      </c>
      <c r="C1660" s="14">
        <f t="shared" si="54"/>
        <v>934.82</v>
      </c>
    </row>
    <row r="1661" customHeight="1" spans="1:3">
      <c r="A1661" s="15" t="s">
        <v>1762</v>
      </c>
      <c r="B1661" s="22">
        <v>37.9</v>
      </c>
      <c r="C1661" s="14">
        <f t="shared" si="54"/>
        <v>1128.15</v>
      </c>
    </row>
    <row r="1662" customHeight="1" spans="1:3">
      <c r="A1662" s="15" t="s">
        <v>1763</v>
      </c>
      <c r="B1662" s="22">
        <v>41.8</v>
      </c>
      <c r="C1662" s="14">
        <f t="shared" si="54"/>
        <v>1372.28</v>
      </c>
    </row>
    <row r="1663" customHeight="1" spans="1:3">
      <c r="A1663" s="15" t="s">
        <v>1764</v>
      </c>
      <c r="B1663" s="22">
        <v>45.3</v>
      </c>
      <c r="C1663" s="14">
        <f t="shared" si="54"/>
        <v>1611.71</v>
      </c>
    </row>
    <row r="1664" customHeight="1" spans="1:3">
      <c r="A1664" s="15" t="s">
        <v>1765</v>
      </c>
      <c r="B1664" s="22">
        <v>50.9</v>
      </c>
      <c r="C1664" s="14">
        <f t="shared" si="54"/>
        <v>2034.82</v>
      </c>
    </row>
    <row r="1665" customHeight="1" spans="1:3">
      <c r="A1665" s="15" t="s">
        <v>1766</v>
      </c>
      <c r="B1665" s="22">
        <v>11.2</v>
      </c>
      <c r="C1665" s="14">
        <f t="shared" si="54"/>
        <v>98.52</v>
      </c>
    </row>
    <row r="1666" customHeight="1" spans="1:3">
      <c r="A1666" s="15" t="s">
        <v>1767</v>
      </c>
      <c r="B1666" s="22">
        <v>12</v>
      </c>
      <c r="C1666" s="14">
        <f t="shared" si="54"/>
        <v>113.1</v>
      </c>
    </row>
    <row r="1667" customHeight="1" spans="1:3">
      <c r="A1667" s="15" t="s">
        <v>1768</v>
      </c>
      <c r="B1667" s="22">
        <v>13.1</v>
      </c>
      <c r="C1667" s="14">
        <f t="shared" si="54"/>
        <v>134.78</v>
      </c>
    </row>
    <row r="1668" customHeight="1" spans="1:3">
      <c r="A1668" s="15" t="s">
        <v>1769</v>
      </c>
      <c r="B1668" s="22">
        <v>14.1</v>
      </c>
      <c r="C1668" s="14">
        <f t="shared" si="54"/>
        <v>156.15</v>
      </c>
    </row>
    <row r="1669" customHeight="1" spans="1:3">
      <c r="A1669" s="15" t="s">
        <v>1770</v>
      </c>
      <c r="B1669" s="22">
        <v>16.7</v>
      </c>
      <c r="C1669" s="14">
        <f t="shared" si="54"/>
        <v>219.04</v>
      </c>
    </row>
    <row r="1670" customHeight="1" spans="1:3">
      <c r="A1670" s="15" t="s">
        <v>1771</v>
      </c>
      <c r="B1670" s="22">
        <v>18.8</v>
      </c>
      <c r="C1670" s="14">
        <f t="shared" si="54"/>
        <v>277.59</v>
      </c>
    </row>
    <row r="1671" customHeight="1" spans="1:3">
      <c r="A1671" s="15" t="s">
        <v>1772</v>
      </c>
      <c r="B1671" s="22">
        <v>22.6</v>
      </c>
      <c r="C1671" s="14">
        <f t="shared" si="54"/>
        <v>401.15</v>
      </c>
    </row>
    <row r="1672" customHeight="1" spans="1:3">
      <c r="A1672" s="15" t="s">
        <v>1773</v>
      </c>
      <c r="B1672" s="22">
        <v>24.6</v>
      </c>
      <c r="C1672" s="14">
        <f t="shared" si="54"/>
        <v>475.29</v>
      </c>
    </row>
    <row r="1673" customHeight="1" spans="1:3">
      <c r="A1673" s="15" t="s">
        <v>1774</v>
      </c>
      <c r="B1673" s="22">
        <v>30.4</v>
      </c>
      <c r="C1673" s="14">
        <f t="shared" si="54"/>
        <v>725.83</v>
      </c>
    </row>
    <row r="1674" customHeight="1" spans="1:3">
      <c r="A1674" s="15" t="s">
        <v>1775</v>
      </c>
      <c r="B1674" s="22">
        <v>34.8</v>
      </c>
      <c r="C1674" s="14">
        <f t="shared" si="54"/>
        <v>951.15</v>
      </c>
    </row>
    <row r="1675" customHeight="1" spans="1:3">
      <c r="A1675" s="15" t="s">
        <v>1776</v>
      </c>
      <c r="B1675" s="22">
        <v>38.7</v>
      </c>
      <c r="C1675" s="14">
        <f t="shared" si="54"/>
        <v>1176.28</v>
      </c>
    </row>
    <row r="1676" customHeight="1" spans="1:3">
      <c r="A1676" s="15" t="s">
        <v>1777</v>
      </c>
      <c r="B1676" s="22">
        <v>42.4</v>
      </c>
      <c r="C1676" s="14">
        <f t="shared" si="54"/>
        <v>1411.96</v>
      </c>
    </row>
    <row r="1677" customHeight="1" spans="1:3">
      <c r="A1677" s="15" t="s">
        <v>1778</v>
      </c>
      <c r="B1677" s="22">
        <v>46.5</v>
      </c>
      <c r="C1677" s="14">
        <f t="shared" si="54"/>
        <v>1698.23</v>
      </c>
    </row>
    <row r="1678" customHeight="1" spans="1:3">
      <c r="A1678" s="15" t="s">
        <v>1779</v>
      </c>
      <c r="B1678" s="22">
        <v>51.4</v>
      </c>
      <c r="C1678" s="14">
        <f t="shared" si="54"/>
        <v>2074.99</v>
      </c>
    </row>
    <row r="1679" customHeight="1" spans="1:3">
      <c r="A1679" s="15" t="s">
        <v>1780</v>
      </c>
      <c r="B1679" s="22">
        <v>57.6</v>
      </c>
      <c r="C1679" s="14">
        <f t="shared" si="54"/>
        <v>2605.76</v>
      </c>
    </row>
    <row r="1680" customHeight="1" spans="1:3">
      <c r="A1680" s="15" t="s">
        <v>1781</v>
      </c>
      <c r="B1680" s="22">
        <v>63.6</v>
      </c>
      <c r="C1680" s="14">
        <f t="shared" si="54"/>
        <v>3176.9</v>
      </c>
    </row>
    <row r="1681" customHeight="1" spans="1:3">
      <c r="A1681" s="15" t="s">
        <v>1782</v>
      </c>
      <c r="B1681" s="22">
        <v>70.4</v>
      </c>
      <c r="C1681" s="14">
        <f t="shared" si="54"/>
        <v>3892.56</v>
      </c>
    </row>
    <row r="1682" customHeight="1" spans="1:3">
      <c r="A1682" s="15" t="s">
        <v>1783</v>
      </c>
      <c r="B1682" s="22">
        <v>12.1</v>
      </c>
      <c r="C1682" s="14">
        <f t="shared" si="54"/>
        <v>114.99</v>
      </c>
    </row>
    <row r="1683" customHeight="1" spans="1:3">
      <c r="A1683" s="15" t="s">
        <v>1784</v>
      </c>
      <c r="B1683" s="22">
        <v>13.1</v>
      </c>
      <c r="C1683" s="14">
        <f t="shared" si="54"/>
        <v>134.78</v>
      </c>
    </row>
    <row r="1684" customHeight="1" spans="1:3">
      <c r="A1684" s="15" t="s">
        <v>1785</v>
      </c>
      <c r="B1684" s="22">
        <v>14.2</v>
      </c>
      <c r="C1684" s="14">
        <f t="shared" si="54"/>
        <v>158.37</v>
      </c>
    </row>
    <row r="1685" customHeight="1" spans="1:3">
      <c r="A1685" s="15" t="s">
        <v>1786</v>
      </c>
      <c r="B1685" s="22">
        <v>15.4</v>
      </c>
      <c r="C1685" s="14">
        <f t="shared" si="54"/>
        <v>186.27</v>
      </c>
    </row>
    <row r="1686" customHeight="1" spans="1:3">
      <c r="A1686" s="15" t="s">
        <v>1787</v>
      </c>
      <c r="B1686" s="22">
        <v>18.2</v>
      </c>
      <c r="C1686" s="14">
        <f t="shared" si="54"/>
        <v>260.16</v>
      </c>
    </row>
    <row r="1687" customHeight="1" spans="1:3">
      <c r="A1687" s="15" t="s">
        <v>1788</v>
      </c>
      <c r="B1687" s="22">
        <v>20.7</v>
      </c>
      <c r="C1687" s="14">
        <f t="shared" si="54"/>
        <v>336.54</v>
      </c>
    </row>
    <row r="1688" customHeight="1" spans="1:3">
      <c r="A1688" s="15" t="s">
        <v>1789</v>
      </c>
      <c r="B1688" s="22">
        <v>24.9</v>
      </c>
      <c r="C1688" s="14">
        <f t="shared" si="54"/>
        <v>486.95</v>
      </c>
    </row>
    <row r="1689" customHeight="1" spans="1:3">
      <c r="A1689" s="15" t="s">
        <v>1790</v>
      </c>
      <c r="B1689" s="22">
        <v>27.1</v>
      </c>
      <c r="C1689" s="14">
        <f t="shared" si="54"/>
        <v>576.8</v>
      </c>
    </row>
    <row r="1690" customHeight="1" spans="1:3">
      <c r="A1690" s="15" t="s">
        <v>1791</v>
      </c>
      <c r="B1690" s="22">
        <v>33.4</v>
      </c>
      <c r="C1690" s="14">
        <f t="shared" si="54"/>
        <v>876.16</v>
      </c>
    </row>
    <row r="1691" customHeight="1" spans="1:3">
      <c r="A1691" s="15" t="s">
        <v>1792</v>
      </c>
      <c r="B1691" s="22">
        <v>38.3</v>
      </c>
      <c r="C1691" s="14">
        <f t="shared" si="54"/>
        <v>1152.09</v>
      </c>
    </row>
    <row r="1692" customHeight="1" spans="1:3">
      <c r="A1692" s="15" t="s">
        <v>1793</v>
      </c>
      <c r="B1692" s="22">
        <v>42.8</v>
      </c>
      <c r="C1692" s="14">
        <f t="shared" si="54"/>
        <v>1438.72</v>
      </c>
    </row>
    <row r="1693" customHeight="1" spans="1:3">
      <c r="A1693" s="15" t="s">
        <v>1794</v>
      </c>
      <c r="B1693" s="22">
        <v>47</v>
      </c>
      <c r="C1693" s="14">
        <f t="shared" si="54"/>
        <v>1734.94</v>
      </c>
    </row>
    <row r="1694" customHeight="1" spans="1:3">
      <c r="A1694" s="15" t="s">
        <v>1795</v>
      </c>
      <c r="B1694" s="22">
        <v>51.4</v>
      </c>
      <c r="C1694" s="14">
        <f t="shared" ref="C1694:C1757" si="55">ROUND((B1694/2)^2*PI(),2)</f>
        <v>2074.99</v>
      </c>
    </row>
    <row r="1695" customHeight="1" spans="1:3">
      <c r="A1695" s="15" t="s">
        <v>1796</v>
      </c>
      <c r="B1695" s="22">
        <v>57.1</v>
      </c>
      <c r="C1695" s="14">
        <f t="shared" si="55"/>
        <v>2560.72</v>
      </c>
    </row>
    <row r="1696" customHeight="1" spans="1:3">
      <c r="A1696" s="15" t="s">
        <v>1797</v>
      </c>
      <c r="B1696" s="22">
        <v>64</v>
      </c>
      <c r="C1696" s="14">
        <f t="shared" si="55"/>
        <v>3216.99</v>
      </c>
    </row>
    <row r="1697" customHeight="1" spans="1:3">
      <c r="A1697" s="15" t="s">
        <v>1798</v>
      </c>
      <c r="B1697" s="22">
        <v>70.6</v>
      </c>
      <c r="C1697" s="14">
        <f t="shared" si="55"/>
        <v>3914.71</v>
      </c>
    </row>
    <row r="1698" customHeight="1" spans="1:3">
      <c r="A1698" s="15" t="s">
        <v>1799</v>
      </c>
      <c r="B1698" s="22">
        <v>78.1</v>
      </c>
      <c r="C1698" s="14">
        <f t="shared" si="55"/>
        <v>4790.62</v>
      </c>
    </row>
    <row r="1699" customHeight="1" spans="1:3">
      <c r="A1699" s="15" t="s">
        <v>1800</v>
      </c>
      <c r="B1699" s="22">
        <v>13.1</v>
      </c>
      <c r="C1699" s="14">
        <f t="shared" si="55"/>
        <v>134.78</v>
      </c>
    </row>
    <row r="1700" customHeight="1" spans="1:3">
      <c r="A1700" s="15" t="s">
        <v>1801</v>
      </c>
      <c r="B1700" s="22">
        <v>14.1</v>
      </c>
      <c r="C1700" s="14">
        <f t="shared" si="55"/>
        <v>156.15</v>
      </c>
    </row>
    <row r="1701" customHeight="1" spans="1:3">
      <c r="A1701" s="15" t="s">
        <v>1802</v>
      </c>
      <c r="B1701" s="22">
        <v>15.4</v>
      </c>
      <c r="C1701" s="14">
        <f t="shared" si="55"/>
        <v>186.27</v>
      </c>
    </row>
    <row r="1702" customHeight="1" spans="1:3">
      <c r="A1702" s="15" t="s">
        <v>1803</v>
      </c>
      <c r="B1702" s="22">
        <v>16.8</v>
      </c>
      <c r="C1702" s="14">
        <f t="shared" si="55"/>
        <v>221.67</v>
      </c>
    </row>
    <row r="1703" customHeight="1" spans="1:3">
      <c r="A1703" s="15" t="s">
        <v>1804</v>
      </c>
      <c r="B1703" s="22">
        <v>19.9</v>
      </c>
      <c r="C1703" s="14">
        <f t="shared" si="55"/>
        <v>311.03</v>
      </c>
    </row>
    <row r="1704" customHeight="1" spans="1:3">
      <c r="A1704" s="15" t="s">
        <v>1805</v>
      </c>
      <c r="B1704" s="22">
        <v>22.6</v>
      </c>
      <c r="C1704" s="14">
        <f t="shared" si="55"/>
        <v>401.15</v>
      </c>
    </row>
    <row r="1705" customHeight="1" spans="1:3">
      <c r="A1705" s="15" t="s">
        <v>1806</v>
      </c>
      <c r="B1705" s="22">
        <v>27.3</v>
      </c>
      <c r="C1705" s="14">
        <f t="shared" si="55"/>
        <v>585.35</v>
      </c>
    </row>
    <row r="1706" customHeight="1" spans="1:3">
      <c r="A1706" s="15" t="s">
        <v>1807</v>
      </c>
      <c r="B1706" s="22">
        <v>29.8</v>
      </c>
      <c r="C1706" s="14">
        <f t="shared" si="55"/>
        <v>697.46</v>
      </c>
    </row>
    <row r="1707" customHeight="1" spans="1:3">
      <c r="A1707" s="15" t="s">
        <v>1808</v>
      </c>
      <c r="B1707" s="22">
        <v>36.8</v>
      </c>
      <c r="C1707" s="14">
        <f t="shared" si="55"/>
        <v>1063.62</v>
      </c>
    </row>
    <row r="1708" customHeight="1" spans="1:3">
      <c r="A1708" s="15" t="s">
        <v>1809</v>
      </c>
      <c r="B1708" s="22">
        <v>42.1</v>
      </c>
      <c r="C1708" s="14">
        <f t="shared" si="55"/>
        <v>1392.05</v>
      </c>
    </row>
    <row r="1709" customHeight="1" spans="1:3">
      <c r="A1709" s="15" t="s">
        <v>1810</v>
      </c>
      <c r="B1709" s="22">
        <v>47.3</v>
      </c>
      <c r="C1709" s="14">
        <f t="shared" si="55"/>
        <v>1757.16</v>
      </c>
    </row>
    <row r="1710" customHeight="1" spans="1:3">
      <c r="A1710" s="15" t="s">
        <v>1811</v>
      </c>
      <c r="B1710" s="22">
        <v>51.8</v>
      </c>
      <c r="C1710" s="14">
        <f t="shared" si="55"/>
        <v>2107.41</v>
      </c>
    </row>
    <row r="1711" customHeight="1" spans="1:3">
      <c r="A1711" s="15" t="s">
        <v>1812</v>
      </c>
      <c r="B1711" s="22">
        <v>56.8</v>
      </c>
      <c r="C1711" s="14">
        <f t="shared" si="55"/>
        <v>2533.88</v>
      </c>
    </row>
    <row r="1712" customHeight="1" spans="1:3">
      <c r="A1712" s="15" t="s">
        <v>1813</v>
      </c>
      <c r="B1712" s="22">
        <v>63.1</v>
      </c>
      <c r="C1712" s="14">
        <f t="shared" si="55"/>
        <v>3127.15</v>
      </c>
    </row>
    <row r="1713" customHeight="1" spans="1:3">
      <c r="A1713" s="15" t="s">
        <v>1814</v>
      </c>
      <c r="B1713" s="22">
        <v>70.8</v>
      </c>
      <c r="C1713" s="14">
        <f t="shared" si="55"/>
        <v>3936.92</v>
      </c>
    </row>
    <row r="1714" customHeight="1" spans="1:3">
      <c r="A1714" s="15" t="s">
        <v>1815</v>
      </c>
      <c r="B1714" s="22">
        <v>78.1</v>
      </c>
      <c r="C1714" s="14">
        <f t="shared" si="55"/>
        <v>4790.62</v>
      </c>
    </row>
    <row r="1715" customHeight="1" spans="1:3">
      <c r="A1715" s="15" t="s">
        <v>1816</v>
      </c>
      <c r="B1715" s="22">
        <v>86.6</v>
      </c>
      <c r="C1715" s="14">
        <f t="shared" si="55"/>
        <v>5890.14</v>
      </c>
    </row>
    <row r="1716" customHeight="1" spans="1:3">
      <c r="A1716" s="15" t="s">
        <v>1817</v>
      </c>
      <c r="B1716" s="22">
        <v>12.8</v>
      </c>
      <c r="C1716" s="14">
        <f t="shared" si="55"/>
        <v>128.68</v>
      </c>
    </row>
    <row r="1717" customHeight="1" spans="1:3">
      <c r="A1717" s="15" t="s">
        <v>1818</v>
      </c>
      <c r="B1717" s="22">
        <v>13.9</v>
      </c>
      <c r="C1717" s="14">
        <f t="shared" si="55"/>
        <v>151.75</v>
      </c>
    </row>
    <row r="1718" customHeight="1" spans="1:3">
      <c r="A1718" s="15" t="s">
        <v>1819</v>
      </c>
      <c r="B1718" s="22">
        <v>15.1</v>
      </c>
      <c r="C1718" s="14">
        <f t="shared" si="55"/>
        <v>179.08</v>
      </c>
    </row>
    <row r="1719" customHeight="1" spans="1:3">
      <c r="A1719" s="15" t="s">
        <v>1820</v>
      </c>
      <c r="B1719" s="22">
        <v>17.6</v>
      </c>
      <c r="C1719" s="14">
        <f t="shared" si="55"/>
        <v>243.28</v>
      </c>
    </row>
    <row r="1720" customHeight="1" spans="1:3">
      <c r="A1720" s="15" t="s">
        <v>1821</v>
      </c>
      <c r="B1720" s="22">
        <v>20.1</v>
      </c>
      <c r="C1720" s="14">
        <f t="shared" si="55"/>
        <v>317.31</v>
      </c>
    </row>
    <row r="1721" customHeight="1" spans="1:3">
      <c r="A1721" s="15" t="s">
        <v>1822</v>
      </c>
      <c r="B1721" s="22">
        <v>23.9</v>
      </c>
      <c r="C1721" s="14">
        <f t="shared" si="55"/>
        <v>448.63</v>
      </c>
    </row>
    <row r="1722" customHeight="1" spans="1:3">
      <c r="A1722" s="15" t="s">
        <v>1823</v>
      </c>
      <c r="B1722" s="22">
        <v>25.6</v>
      </c>
      <c r="C1722" s="14">
        <f t="shared" si="55"/>
        <v>514.72</v>
      </c>
    </row>
    <row r="1723" customHeight="1" spans="1:3">
      <c r="A1723" s="15" t="s">
        <v>1824</v>
      </c>
      <c r="B1723" s="22">
        <v>31.8</v>
      </c>
      <c r="C1723" s="14">
        <f t="shared" si="55"/>
        <v>794.23</v>
      </c>
    </row>
    <row r="1724" customHeight="1" spans="1:3">
      <c r="A1724" s="15" t="s">
        <v>1825</v>
      </c>
      <c r="B1724" s="22">
        <v>36.1</v>
      </c>
      <c r="C1724" s="14">
        <f t="shared" si="55"/>
        <v>1023.54</v>
      </c>
    </row>
    <row r="1725" customHeight="1" spans="1:3">
      <c r="A1725" s="15" t="s">
        <v>1826</v>
      </c>
      <c r="B1725" s="22">
        <v>40.6</v>
      </c>
      <c r="C1725" s="14">
        <f t="shared" si="55"/>
        <v>1294.62</v>
      </c>
    </row>
    <row r="1726" customHeight="1" spans="1:3">
      <c r="A1726" s="15" t="s">
        <v>1827</v>
      </c>
      <c r="B1726" s="22">
        <v>44.8</v>
      </c>
      <c r="C1726" s="14">
        <f t="shared" si="55"/>
        <v>1576.33</v>
      </c>
    </row>
    <row r="1727" customHeight="1" spans="1:3">
      <c r="A1727" s="15" t="s">
        <v>1828</v>
      </c>
      <c r="B1727" s="22">
        <v>45.9</v>
      </c>
      <c r="C1727" s="14">
        <f t="shared" si="55"/>
        <v>1654.68</v>
      </c>
    </row>
    <row r="1728" customHeight="1" spans="1:3">
      <c r="A1728" s="15" t="s">
        <v>1829</v>
      </c>
      <c r="B1728" s="22">
        <v>48.1</v>
      </c>
      <c r="C1728" s="14">
        <f t="shared" si="55"/>
        <v>1817.11</v>
      </c>
    </row>
    <row r="1729" customHeight="1" spans="1:3">
      <c r="A1729" s="15" t="s">
        <v>1830</v>
      </c>
      <c r="B1729" s="22">
        <v>49.4</v>
      </c>
      <c r="C1729" s="14">
        <f t="shared" si="55"/>
        <v>1916.65</v>
      </c>
    </row>
    <row r="1730" customHeight="1" spans="1:3">
      <c r="A1730" s="15" t="s">
        <v>1831</v>
      </c>
      <c r="B1730" s="22">
        <v>53.6</v>
      </c>
      <c r="C1730" s="14">
        <f t="shared" si="55"/>
        <v>2256.42</v>
      </c>
    </row>
    <row r="1731" customHeight="1" spans="1:3">
      <c r="A1731" s="15" t="s">
        <v>1832</v>
      </c>
      <c r="B1731" s="22">
        <v>54.6</v>
      </c>
      <c r="C1731" s="14">
        <f t="shared" si="55"/>
        <v>2341.4</v>
      </c>
    </row>
    <row r="1732" customHeight="1" spans="1:3">
      <c r="A1732" s="15" t="s">
        <v>1833</v>
      </c>
      <c r="B1732" s="22">
        <v>59.8</v>
      </c>
      <c r="C1732" s="14">
        <f t="shared" si="55"/>
        <v>2808.62</v>
      </c>
    </row>
    <row r="1733" customHeight="1" spans="1:3">
      <c r="A1733" s="15" t="s">
        <v>1834</v>
      </c>
      <c r="B1733" s="22">
        <v>65.9</v>
      </c>
      <c r="C1733" s="14">
        <f t="shared" si="55"/>
        <v>3410.83</v>
      </c>
    </row>
    <row r="1734" customHeight="1" spans="1:3">
      <c r="A1734" s="15" t="s">
        <v>1835</v>
      </c>
      <c r="B1734" s="22">
        <v>72.8</v>
      </c>
      <c r="C1734" s="14">
        <f t="shared" si="55"/>
        <v>4162.48</v>
      </c>
    </row>
    <row r="1735" customHeight="1" spans="1:3">
      <c r="A1735" s="15" t="s">
        <v>1836</v>
      </c>
      <c r="B1735" s="22">
        <v>13.8</v>
      </c>
      <c r="C1735" s="14">
        <f t="shared" si="55"/>
        <v>149.57</v>
      </c>
    </row>
    <row r="1736" customHeight="1" spans="1:3">
      <c r="A1736" s="15" t="s">
        <v>1837</v>
      </c>
      <c r="B1736" s="22">
        <v>14.9</v>
      </c>
      <c r="C1736" s="14">
        <f t="shared" si="55"/>
        <v>174.37</v>
      </c>
    </row>
    <row r="1737" customHeight="1" spans="1:3">
      <c r="A1737" s="15" t="s">
        <v>1838</v>
      </c>
      <c r="B1737" s="22">
        <v>16.2</v>
      </c>
      <c r="C1737" s="14">
        <f t="shared" si="55"/>
        <v>206.12</v>
      </c>
    </row>
    <row r="1738" customHeight="1" spans="1:3">
      <c r="A1738" s="15" t="s">
        <v>1839</v>
      </c>
      <c r="B1738" s="22">
        <v>18.7</v>
      </c>
      <c r="C1738" s="14">
        <f t="shared" si="55"/>
        <v>274.65</v>
      </c>
    </row>
    <row r="1739" customHeight="1" spans="1:3">
      <c r="A1739" s="15" t="s">
        <v>1840</v>
      </c>
      <c r="B1739" s="22">
        <v>21.5</v>
      </c>
      <c r="C1739" s="14">
        <f t="shared" si="55"/>
        <v>363.05</v>
      </c>
    </row>
    <row r="1740" customHeight="1" spans="1:3">
      <c r="A1740" s="15" t="s">
        <v>1841</v>
      </c>
      <c r="B1740" s="22">
        <v>25.5</v>
      </c>
      <c r="C1740" s="14">
        <f t="shared" si="55"/>
        <v>510.71</v>
      </c>
    </row>
    <row r="1741" customHeight="1" spans="1:3">
      <c r="A1741" s="15" t="s">
        <v>1842</v>
      </c>
      <c r="B1741" s="22">
        <v>27</v>
      </c>
      <c r="C1741" s="14">
        <f t="shared" si="55"/>
        <v>572.56</v>
      </c>
    </row>
    <row r="1742" customHeight="1" spans="1:3">
      <c r="A1742" s="15" t="s">
        <v>1843</v>
      </c>
      <c r="B1742" s="22">
        <v>34</v>
      </c>
      <c r="C1742" s="14">
        <f t="shared" si="55"/>
        <v>907.92</v>
      </c>
    </row>
    <row r="1743" customHeight="1" spans="1:3">
      <c r="A1743" s="15" t="s">
        <v>1844</v>
      </c>
      <c r="B1743" s="22">
        <v>38.4</v>
      </c>
      <c r="C1743" s="14">
        <f t="shared" si="55"/>
        <v>1158.12</v>
      </c>
    </row>
    <row r="1744" customHeight="1" spans="1:3">
      <c r="A1744" s="15" t="s">
        <v>1845</v>
      </c>
      <c r="B1744" s="22">
        <v>43.1</v>
      </c>
      <c r="C1744" s="14">
        <f t="shared" si="55"/>
        <v>1458.96</v>
      </c>
    </row>
    <row r="1745" customHeight="1" spans="1:3">
      <c r="A1745" s="15" t="s">
        <v>1846</v>
      </c>
      <c r="B1745" s="22">
        <v>48</v>
      </c>
      <c r="C1745" s="14">
        <f t="shared" si="55"/>
        <v>1809.56</v>
      </c>
    </row>
    <row r="1746" customHeight="1" spans="1:3">
      <c r="A1746" s="15" t="s">
        <v>1847</v>
      </c>
      <c r="B1746" s="22">
        <v>50.9</v>
      </c>
      <c r="C1746" s="14">
        <f t="shared" si="55"/>
        <v>2034.82</v>
      </c>
    </row>
    <row r="1747" customHeight="1" spans="1:3">
      <c r="A1747" s="15" t="s">
        <v>1848</v>
      </c>
      <c r="B1747" s="22">
        <v>53</v>
      </c>
      <c r="C1747" s="14">
        <f t="shared" si="55"/>
        <v>2206.18</v>
      </c>
    </row>
    <row r="1748" customHeight="1" spans="1:3">
      <c r="A1748" s="15" t="s">
        <v>1849</v>
      </c>
      <c r="B1748" s="22">
        <v>56.8</v>
      </c>
      <c r="C1748" s="14">
        <f t="shared" si="55"/>
        <v>2533.88</v>
      </c>
    </row>
    <row r="1749" customHeight="1" spans="1:3">
      <c r="A1749" s="15" t="s">
        <v>1850</v>
      </c>
      <c r="B1749" s="22">
        <v>63.3</v>
      </c>
      <c r="C1749" s="14">
        <f t="shared" si="55"/>
        <v>3147</v>
      </c>
    </row>
    <row r="1750" customHeight="1" spans="1:3">
      <c r="A1750" s="15" t="s">
        <v>1851</v>
      </c>
      <c r="B1750" s="22">
        <v>69.6</v>
      </c>
      <c r="C1750" s="14">
        <f t="shared" si="55"/>
        <v>3804.59</v>
      </c>
    </row>
    <row r="1751" customHeight="1" spans="1:3">
      <c r="A1751" s="15" t="s">
        <v>1852</v>
      </c>
      <c r="B1751" s="22">
        <v>77.2</v>
      </c>
      <c r="C1751" s="14">
        <f t="shared" si="55"/>
        <v>4680.85</v>
      </c>
    </row>
    <row r="1752" customHeight="1" spans="1:3">
      <c r="A1752" s="15" t="s">
        <v>1853</v>
      </c>
      <c r="B1752" s="22">
        <v>13.9</v>
      </c>
      <c r="C1752" s="14">
        <f t="shared" si="55"/>
        <v>151.75</v>
      </c>
    </row>
    <row r="1753" customHeight="1" spans="1:3">
      <c r="A1753" s="15" t="s">
        <v>1854</v>
      </c>
      <c r="B1753" s="22">
        <v>15.2</v>
      </c>
      <c r="C1753" s="14">
        <f t="shared" si="55"/>
        <v>181.46</v>
      </c>
    </row>
    <row r="1754" customHeight="1" spans="1:3">
      <c r="A1754" s="15" t="s">
        <v>1855</v>
      </c>
      <c r="B1754" s="22">
        <v>16.5</v>
      </c>
      <c r="C1754" s="14">
        <f t="shared" si="55"/>
        <v>213.82</v>
      </c>
    </row>
    <row r="1755" customHeight="1" spans="1:3">
      <c r="A1755" s="15" t="s">
        <v>1856</v>
      </c>
      <c r="B1755" s="22">
        <v>19.3</v>
      </c>
      <c r="C1755" s="14">
        <f t="shared" si="55"/>
        <v>292.55</v>
      </c>
    </row>
    <row r="1756" customHeight="1" spans="1:3">
      <c r="A1756" s="15" t="s">
        <v>1857</v>
      </c>
      <c r="B1756" s="22">
        <v>22.1</v>
      </c>
      <c r="C1756" s="14">
        <f t="shared" si="55"/>
        <v>383.6</v>
      </c>
    </row>
    <row r="1757" customHeight="1" spans="1:3">
      <c r="A1757" s="15" t="s">
        <v>1858</v>
      </c>
      <c r="B1757" s="22">
        <v>26.4</v>
      </c>
      <c r="C1757" s="14">
        <f t="shared" si="55"/>
        <v>547.39</v>
      </c>
    </row>
    <row r="1758" customHeight="1" spans="1:3">
      <c r="A1758" s="15" t="s">
        <v>1859</v>
      </c>
      <c r="B1758" s="22">
        <v>28.4</v>
      </c>
      <c r="C1758" s="14">
        <f t="shared" ref="C1758:C1769" si="56">ROUND((B1758/2)^2*PI(),2)</f>
        <v>633.47</v>
      </c>
    </row>
    <row r="1759" customHeight="1" spans="1:3">
      <c r="A1759" s="15" t="s">
        <v>1860</v>
      </c>
      <c r="B1759" s="22">
        <v>35.2</v>
      </c>
      <c r="C1759" s="14">
        <f t="shared" si="56"/>
        <v>973.14</v>
      </c>
    </row>
    <row r="1760" customHeight="1" spans="1:3">
      <c r="A1760" s="15" t="s">
        <v>1861</v>
      </c>
      <c r="B1760" s="22">
        <v>40.4</v>
      </c>
      <c r="C1760" s="14">
        <f t="shared" si="56"/>
        <v>1281.9</v>
      </c>
    </row>
    <row r="1761" customHeight="1" spans="1:3">
      <c r="A1761" s="15" t="s">
        <v>1862</v>
      </c>
      <c r="B1761" s="22">
        <v>45.1</v>
      </c>
      <c r="C1761" s="14">
        <f t="shared" si="56"/>
        <v>1597.51</v>
      </c>
    </row>
    <row r="1762" customHeight="1" spans="1:3">
      <c r="A1762" s="15" t="s">
        <v>1863</v>
      </c>
      <c r="B1762" s="22">
        <v>50</v>
      </c>
      <c r="C1762" s="14">
        <f t="shared" si="56"/>
        <v>1963.5</v>
      </c>
    </row>
    <row r="1763" customHeight="1" spans="1:3">
      <c r="A1763" s="15" t="s">
        <v>1864</v>
      </c>
      <c r="B1763" s="22">
        <v>50.9</v>
      </c>
      <c r="C1763" s="14">
        <f t="shared" si="56"/>
        <v>2034.82</v>
      </c>
    </row>
    <row r="1764" customHeight="1" spans="1:3">
      <c r="A1764" s="15" t="s">
        <v>1865</v>
      </c>
      <c r="B1764" s="22">
        <v>53.9</v>
      </c>
      <c r="C1764" s="14">
        <f t="shared" si="56"/>
        <v>2281.75</v>
      </c>
    </row>
    <row r="1765" customHeight="1" spans="1:3">
      <c r="A1765" s="15" t="s">
        <v>1866</v>
      </c>
      <c r="B1765" s="22">
        <v>54.8</v>
      </c>
      <c r="C1765" s="14">
        <f t="shared" si="56"/>
        <v>2358.58</v>
      </c>
    </row>
    <row r="1766" customHeight="1" spans="1:3">
      <c r="A1766" s="15" t="s">
        <v>1867</v>
      </c>
      <c r="B1766" s="22">
        <v>60</v>
      </c>
      <c r="C1766" s="14">
        <f t="shared" si="56"/>
        <v>2827.43</v>
      </c>
    </row>
    <row r="1767" customHeight="1" spans="1:3">
      <c r="A1767" s="15" t="s">
        <v>1868</v>
      </c>
      <c r="B1767" s="22">
        <v>67</v>
      </c>
      <c r="C1767" s="14">
        <f t="shared" si="56"/>
        <v>3525.65</v>
      </c>
    </row>
    <row r="1768" customHeight="1" spans="1:3">
      <c r="A1768" s="15" t="s">
        <v>1869</v>
      </c>
      <c r="B1768" s="22">
        <v>73.9</v>
      </c>
      <c r="C1768" s="14">
        <f t="shared" si="56"/>
        <v>4289.22</v>
      </c>
    </row>
    <row r="1769" customHeight="1" spans="1:3">
      <c r="A1769" s="15" t="s">
        <v>1870</v>
      </c>
      <c r="B1769" s="22">
        <v>81.8</v>
      </c>
      <c r="C1769" s="14">
        <f t="shared" si="56"/>
        <v>5255.29</v>
      </c>
    </row>
    <row r="1770" customHeight="1" spans="1:3">
      <c r="A1770" s="9" t="s">
        <v>1871</v>
      </c>
      <c r="B1770" s="18"/>
      <c r="C1770" s="9"/>
    </row>
    <row r="1771" customHeight="1" spans="1:3">
      <c r="A1771" s="10" t="s">
        <v>32</v>
      </c>
      <c r="B1771" s="11" t="s">
        <v>33</v>
      </c>
      <c r="C1771" s="10" t="s">
        <v>34</v>
      </c>
    </row>
    <row r="1772" customHeight="1" spans="1:3">
      <c r="A1772" s="15" t="s">
        <v>1872</v>
      </c>
      <c r="B1772" s="22">
        <v>10.1</v>
      </c>
      <c r="C1772" s="14">
        <f t="shared" ref="C1772:C1835" si="57">ROUND((B1772/2)^2*PI(),2)</f>
        <v>80.12</v>
      </c>
    </row>
    <row r="1773" customHeight="1" spans="1:3">
      <c r="A1773" s="15" t="s">
        <v>1873</v>
      </c>
      <c r="B1773" s="22">
        <v>10.5</v>
      </c>
      <c r="C1773" s="14">
        <f t="shared" si="57"/>
        <v>86.59</v>
      </c>
    </row>
    <row r="1774" customHeight="1" spans="1:3">
      <c r="A1774" s="15" t="s">
        <v>1874</v>
      </c>
      <c r="B1774" s="22">
        <v>10.9</v>
      </c>
      <c r="C1774" s="14">
        <f t="shared" si="57"/>
        <v>93.31</v>
      </c>
    </row>
    <row r="1775" customHeight="1" spans="1:3">
      <c r="A1775" s="15" t="s">
        <v>1875</v>
      </c>
      <c r="B1775" s="22">
        <v>11.4</v>
      </c>
      <c r="C1775" s="14">
        <f t="shared" si="57"/>
        <v>102.07</v>
      </c>
    </row>
    <row r="1776" customHeight="1" spans="1:3">
      <c r="A1776" s="15" t="s">
        <v>1876</v>
      </c>
      <c r="B1776" s="22">
        <v>12.6</v>
      </c>
      <c r="C1776" s="14">
        <f t="shared" si="57"/>
        <v>124.69</v>
      </c>
    </row>
    <row r="1777" customHeight="1" spans="1:3">
      <c r="A1777" s="15" t="s">
        <v>1877</v>
      </c>
      <c r="B1777" s="22">
        <v>13.6</v>
      </c>
      <c r="C1777" s="14">
        <f t="shared" si="57"/>
        <v>145.27</v>
      </c>
    </row>
    <row r="1778" customHeight="1" spans="1:3">
      <c r="A1778" s="15" t="s">
        <v>1878</v>
      </c>
      <c r="B1778" s="22">
        <v>15.3</v>
      </c>
      <c r="C1778" s="14">
        <f t="shared" si="57"/>
        <v>183.85</v>
      </c>
    </row>
    <row r="1779" customHeight="1" spans="1:3">
      <c r="A1779" s="15" t="s">
        <v>1879</v>
      </c>
      <c r="B1779" s="22">
        <v>16.2</v>
      </c>
      <c r="C1779" s="14">
        <f t="shared" si="57"/>
        <v>206.12</v>
      </c>
    </row>
    <row r="1780" customHeight="1" spans="1:3">
      <c r="A1780" s="15" t="s">
        <v>1880</v>
      </c>
      <c r="B1780" s="22">
        <v>17.5</v>
      </c>
      <c r="C1780" s="14">
        <f t="shared" si="57"/>
        <v>240.53</v>
      </c>
    </row>
    <row r="1781" customHeight="1" spans="1:3">
      <c r="A1781" s="15" t="s">
        <v>1881</v>
      </c>
      <c r="B1781" s="22">
        <v>19.7</v>
      </c>
      <c r="C1781" s="14">
        <f t="shared" si="57"/>
        <v>304.81</v>
      </c>
    </row>
    <row r="1782" customHeight="1" spans="1:3">
      <c r="A1782" s="15" t="s">
        <v>1882</v>
      </c>
      <c r="B1782" s="22">
        <v>21.7</v>
      </c>
      <c r="C1782" s="14">
        <f t="shared" si="57"/>
        <v>369.84</v>
      </c>
    </row>
    <row r="1783" customHeight="1" spans="1:3">
      <c r="A1783" s="15" t="s">
        <v>1883</v>
      </c>
      <c r="B1783" s="22">
        <v>23.3</v>
      </c>
      <c r="C1783" s="14">
        <f t="shared" si="57"/>
        <v>426.38</v>
      </c>
    </row>
    <row r="1784" customHeight="1" spans="1:3">
      <c r="A1784" s="15" t="s">
        <v>1884</v>
      </c>
      <c r="B1784" s="22">
        <v>25.2</v>
      </c>
      <c r="C1784" s="14">
        <f t="shared" si="57"/>
        <v>498.76</v>
      </c>
    </row>
    <row r="1785" customHeight="1" spans="1:3">
      <c r="A1785" s="15" t="s">
        <v>1885</v>
      </c>
      <c r="B1785" s="22">
        <v>27.3</v>
      </c>
      <c r="C1785" s="14">
        <f t="shared" si="57"/>
        <v>585.35</v>
      </c>
    </row>
    <row r="1786" customHeight="1" spans="1:3">
      <c r="A1786" s="15" t="s">
        <v>1886</v>
      </c>
      <c r="B1786" s="22">
        <v>30.3</v>
      </c>
      <c r="C1786" s="14">
        <f t="shared" si="57"/>
        <v>721.07</v>
      </c>
    </row>
    <row r="1787" customHeight="1" spans="1:3">
      <c r="A1787" s="15" t="s">
        <v>1887</v>
      </c>
      <c r="B1787" s="22">
        <v>33</v>
      </c>
      <c r="C1787" s="14">
        <f t="shared" si="57"/>
        <v>855.3</v>
      </c>
    </row>
    <row r="1788" customHeight="1" spans="1:3">
      <c r="A1788" s="15" t="s">
        <v>1888</v>
      </c>
      <c r="B1788" s="22">
        <v>36.1</v>
      </c>
      <c r="C1788" s="14">
        <f t="shared" si="57"/>
        <v>1023.54</v>
      </c>
    </row>
    <row r="1789" customHeight="1" spans="1:3">
      <c r="A1789" s="15" t="s">
        <v>1889</v>
      </c>
      <c r="B1789" s="22">
        <v>42.7</v>
      </c>
      <c r="C1789" s="14">
        <f t="shared" si="57"/>
        <v>1432.01</v>
      </c>
    </row>
    <row r="1790" customHeight="1" spans="1:3">
      <c r="A1790" s="15" t="s">
        <v>1890</v>
      </c>
      <c r="B1790" s="22">
        <v>14.3</v>
      </c>
      <c r="C1790" s="14">
        <f t="shared" si="57"/>
        <v>160.61</v>
      </c>
    </row>
    <row r="1791" customHeight="1" spans="1:3">
      <c r="A1791" s="15" t="s">
        <v>1891</v>
      </c>
      <c r="B1791" s="22">
        <v>15</v>
      </c>
      <c r="C1791" s="14">
        <f t="shared" si="57"/>
        <v>176.71</v>
      </c>
    </row>
    <row r="1792" customHeight="1" spans="1:3">
      <c r="A1792" s="15" t="s">
        <v>1892</v>
      </c>
      <c r="B1792" s="22">
        <v>16</v>
      </c>
      <c r="C1792" s="14">
        <f t="shared" si="57"/>
        <v>201.06</v>
      </c>
    </row>
    <row r="1793" customHeight="1" spans="1:3">
      <c r="A1793" s="15" t="s">
        <v>1893</v>
      </c>
      <c r="B1793" s="22">
        <v>17</v>
      </c>
      <c r="C1793" s="14">
        <f t="shared" si="57"/>
        <v>226.98</v>
      </c>
    </row>
    <row r="1794" customHeight="1" spans="1:3">
      <c r="A1794" s="15" t="s">
        <v>1894</v>
      </c>
      <c r="B1794" s="22">
        <v>19.3</v>
      </c>
      <c r="C1794" s="14">
        <f t="shared" si="57"/>
        <v>292.55</v>
      </c>
    </row>
    <row r="1795" customHeight="1" spans="1:3">
      <c r="A1795" s="15" t="s">
        <v>1895</v>
      </c>
      <c r="B1795" s="22">
        <v>21.3</v>
      </c>
      <c r="C1795" s="14">
        <f t="shared" si="57"/>
        <v>356.33</v>
      </c>
    </row>
    <row r="1796" customHeight="1" spans="1:3">
      <c r="A1796" s="15" t="s">
        <v>1896</v>
      </c>
      <c r="B1796" s="22">
        <v>24.6</v>
      </c>
      <c r="C1796" s="14">
        <f t="shared" si="57"/>
        <v>475.29</v>
      </c>
    </row>
    <row r="1797" customHeight="1" spans="1:3">
      <c r="A1797" s="15" t="s">
        <v>1897</v>
      </c>
      <c r="B1797" s="22">
        <v>26.5</v>
      </c>
      <c r="C1797" s="14">
        <f t="shared" si="57"/>
        <v>551.55</v>
      </c>
    </row>
    <row r="1798" customHeight="1" spans="1:3">
      <c r="A1798" s="15" t="s">
        <v>1898</v>
      </c>
      <c r="B1798" s="22">
        <v>26.1</v>
      </c>
      <c r="C1798" s="14">
        <f t="shared" si="57"/>
        <v>535.02</v>
      </c>
    </row>
    <row r="1799" customHeight="1" spans="1:3">
      <c r="A1799" s="15" t="s">
        <v>1899</v>
      </c>
      <c r="B1799" s="22">
        <v>29</v>
      </c>
      <c r="C1799" s="14">
        <f t="shared" si="57"/>
        <v>660.52</v>
      </c>
    </row>
    <row r="1800" customHeight="1" spans="1:3">
      <c r="A1800" s="15" t="s">
        <v>1900</v>
      </c>
      <c r="B1800" s="22">
        <v>31.4</v>
      </c>
      <c r="C1800" s="14">
        <f t="shared" si="57"/>
        <v>774.37</v>
      </c>
    </row>
    <row r="1801" customHeight="1" spans="1:3">
      <c r="A1801" s="15" t="s">
        <v>1901</v>
      </c>
      <c r="B1801" s="22">
        <v>37</v>
      </c>
      <c r="C1801" s="14">
        <f t="shared" si="57"/>
        <v>1075.21</v>
      </c>
    </row>
    <row r="1802" customHeight="1" spans="1:3">
      <c r="A1802" s="15" t="s">
        <v>1902</v>
      </c>
      <c r="B1802" s="22">
        <v>40.1</v>
      </c>
      <c r="C1802" s="14">
        <f t="shared" si="57"/>
        <v>1262.93</v>
      </c>
    </row>
    <row r="1803" customHeight="1" spans="1:3">
      <c r="A1803" s="15" t="s">
        <v>1903</v>
      </c>
      <c r="B1803" s="22">
        <v>43.4</v>
      </c>
      <c r="C1803" s="14">
        <f t="shared" si="57"/>
        <v>1479.34</v>
      </c>
    </row>
    <row r="1804" customHeight="1" spans="1:3">
      <c r="A1804" s="15" t="s">
        <v>1904</v>
      </c>
      <c r="B1804" s="22">
        <v>47.3</v>
      </c>
      <c r="C1804" s="14">
        <f t="shared" si="57"/>
        <v>1757.16</v>
      </c>
    </row>
    <row r="1805" customHeight="1" spans="1:3">
      <c r="A1805" s="15" t="s">
        <v>1905</v>
      </c>
      <c r="B1805" s="22">
        <v>50.8</v>
      </c>
      <c r="C1805" s="14">
        <f t="shared" si="57"/>
        <v>2026.83</v>
      </c>
    </row>
    <row r="1806" customHeight="1" spans="1:3">
      <c r="A1806" s="15" t="s">
        <v>1906</v>
      </c>
      <c r="B1806" s="22">
        <v>56.4</v>
      </c>
      <c r="C1806" s="14">
        <f t="shared" si="57"/>
        <v>2498.32</v>
      </c>
    </row>
    <row r="1807" customHeight="1" spans="1:3">
      <c r="A1807" s="15" t="s">
        <v>1907</v>
      </c>
      <c r="B1807" s="22">
        <v>14.8</v>
      </c>
      <c r="C1807" s="14">
        <f t="shared" si="57"/>
        <v>172.03</v>
      </c>
    </row>
    <row r="1808" customHeight="1" spans="1:3">
      <c r="A1808" s="15" t="s">
        <v>1908</v>
      </c>
      <c r="B1808" s="22">
        <v>15.6</v>
      </c>
      <c r="C1808" s="14">
        <f t="shared" si="57"/>
        <v>191.13</v>
      </c>
    </row>
    <row r="1809" customHeight="1" spans="1:3">
      <c r="A1809" s="15" t="s">
        <v>1909</v>
      </c>
      <c r="B1809" s="22">
        <v>16.6</v>
      </c>
      <c r="C1809" s="14">
        <f t="shared" si="57"/>
        <v>216.42</v>
      </c>
    </row>
    <row r="1810" customHeight="1" spans="1:3">
      <c r="A1810" s="15" t="s">
        <v>1910</v>
      </c>
      <c r="B1810" s="22">
        <v>17.7</v>
      </c>
      <c r="C1810" s="14">
        <f t="shared" si="57"/>
        <v>246.06</v>
      </c>
    </row>
    <row r="1811" customHeight="1" spans="1:3">
      <c r="A1811" s="15" t="s">
        <v>1911</v>
      </c>
      <c r="B1811" s="22">
        <v>20.3</v>
      </c>
      <c r="C1811" s="14">
        <f t="shared" si="57"/>
        <v>323.65</v>
      </c>
    </row>
    <row r="1812" customHeight="1" spans="1:3">
      <c r="A1812" s="15" t="s">
        <v>1912</v>
      </c>
      <c r="B1812" s="22">
        <v>22.4</v>
      </c>
      <c r="C1812" s="14">
        <f t="shared" si="57"/>
        <v>394.08</v>
      </c>
    </row>
    <row r="1813" customHeight="1" spans="1:3">
      <c r="A1813" s="15" t="s">
        <v>1913</v>
      </c>
      <c r="B1813" s="22">
        <v>26</v>
      </c>
      <c r="C1813" s="14">
        <f t="shared" si="57"/>
        <v>530.93</v>
      </c>
    </row>
    <row r="1814" customHeight="1" spans="1:3">
      <c r="A1814" s="15" t="s">
        <v>1914</v>
      </c>
      <c r="B1814" s="22">
        <v>28</v>
      </c>
      <c r="C1814" s="14">
        <f t="shared" si="57"/>
        <v>615.75</v>
      </c>
    </row>
    <row r="1815" customHeight="1" spans="1:3">
      <c r="A1815" s="15" t="s">
        <v>1915</v>
      </c>
      <c r="B1815" s="22">
        <v>32.9</v>
      </c>
      <c r="C1815" s="14">
        <f t="shared" si="57"/>
        <v>850.12</v>
      </c>
    </row>
    <row r="1816" customHeight="1" spans="1:3">
      <c r="A1816" s="15" t="s">
        <v>1916</v>
      </c>
      <c r="B1816" s="22">
        <v>37.6</v>
      </c>
      <c r="C1816" s="14">
        <f t="shared" si="57"/>
        <v>1110.36</v>
      </c>
    </row>
    <row r="1817" customHeight="1" spans="1:3">
      <c r="A1817" s="15" t="s">
        <v>1917</v>
      </c>
      <c r="B1817" s="22">
        <v>44.4</v>
      </c>
      <c r="C1817" s="14">
        <f t="shared" si="57"/>
        <v>1548.3</v>
      </c>
    </row>
    <row r="1818" customHeight="1" spans="1:3">
      <c r="A1818" s="15" t="s">
        <v>1918</v>
      </c>
      <c r="B1818" s="22">
        <v>48.1</v>
      </c>
      <c r="C1818" s="14">
        <f t="shared" si="57"/>
        <v>1817.11</v>
      </c>
    </row>
    <row r="1819" customHeight="1" spans="1:3">
      <c r="A1819" s="15" t="s">
        <v>1919</v>
      </c>
      <c r="B1819" s="22">
        <v>52</v>
      </c>
      <c r="C1819" s="14">
        <f t="shared" si="57"/>
        <v>2123.72</v>
      </c>
    </row>
    <row r="1820" customHeight="1" spans="1:3">
      <c r="A1820" s="15" t="s">
        <v>1920</v>
      </c>
      <c r="B1820" s="22">
        <v>57.1</v>
      </c>
      <c r="C1820" s="14">
        <f t="shared" si="57"/>
        <v>2560.72</v>
      </c>
    </row>
    <row r="1821" customHeight="1" spans="1:3">
      <c r="A1821" s="15" t="s">
        <v>1921</v>
      </c>
      <c r="B1821" s="22">
        <v>63.1</v>
      </c>
      <c r="C1821" s="14">
        <f t="shared" si="57"/>
        <v>3127.15</v>
      </c>
    </row>
    <row r="1822" customHeight="1" spans="1:3">
      <c r="A1822" s="15" t="s">
        <v>1922</v>
      </c>
      <c r="B1822" s="22">
        <v>69.1</v>
      </c>
      <c r="C1822" s="14">
        <f t="shared" si="57"/>
        <v>3750.13</v>
      </c>
    </row>
    <row r="1823" customHeight="1" spans="1:3">
      <c r="A1823" s="15" t="s">
        <v>1923</v>
      </c>
      <c r="B1823" s="22">
        <v>75.8</v>
      </c>
      <c r="C1823" s="14">
        <f t="shared" si="57"/>
        <v>4512.62</v>
      </c>
    </row>
    <row r="1824" customHeight="1" spans="1:3">
      <c r="A1824" s="15" t="s">
        <v>1924</v>
      </c>
      <c r="B1824" s="22">
        <v>15.7</v>
      </c>
      <c r="C1824" s="14">
        <f t="shared" si="57"/>
        <v>193.59</v>
      </c>
    </row>
    <row r="1825" customHeight="1" spans="1:3">
      <c r="A1825" s="15" t="s">
        <v>1925</v>
      </c>
      <c r="B1825" s="22">
        <v>16.7</v>
      </c>
      <c r="C1825" s="14">
        <f t="shared" si="57"/>
        <v>219.04</v>
      </c>
    </row>
    <row r="1826" customHeight="1" spans="1:3">
      <c r="A1826" s="15" t="s">
        <v>1926</v>
      </c>
      <c r="B1826" s="22">
        <v>17.8</v>
      </c>
      <c r="C1826" s="14">
        <f t="shared" si="57"/>
        <v>248.85</v>
      </c>
    </row>
    <row r="1827" customHeight="1" spans="1:3">
      <c r="A1827" s="15" t="s">
        <v>1927</v>
      </c>
      <c r="B1827" s="22">
        <v>19</v>
      </c>
      <c r="C1827" s="14">
        <f t="shared" si="57"/>
        <v>283.53</v>
      </c>
    </row>
    <row r="1828" customHeight="1" spans="1:3">
      <c r="A1828" s="15" t="s">
        <v>1928</v>
      </c>
      <c r="B1828" s="22">
        <v>21.8</v>
      </c>
      <c r="C1828" s="14">
        <f t="shared" si="57"/>
        <v>373.25</v>
      </c>
    </row>
    <row r="1829" customHeight="1" spans="1:3">
      <c r="A1829" s="15" t="s">
        <v>1929</v>
      </c>
      <c r="B1829" s="22">
        <v>24.3</v>
      </c>
      <c r="C1829" s="14">
        <f t="shared" si="57"/>
        <v>463.77</v>
      </c>
    </row>
    <row r="1830" customHeight="1" spans="1:3">
      <c r="A1830" s="15" t="s">
        <v>1930</v>
      </c>
      <c r="B1830" s="22">
        <v>28.2</v>
      </c>
      <c r="C1830" s="14">
        <f t="shared" si="57"/>
        <v>624.58</v>
      </c>
    </row>
    <row r="1831" customHeight="1" spans="1:3">
      <c r="A1831" s="15" t="s">
        <v>1931</v>
      </c>
      <c r="B1831" s="22">
        <v>30.6</v>
      </c>
      <c r="C1831" s="14">
        <f t="shared" si="57"/>
        <v>735.42</v>
      </c>
    </row>
    <row r="1832" customHeight="1" spans="1:3">
      <c r="A1832" s="15" t="s">
        <v>1932</v>
      </c>
      <c r="B1832" s="22">
        <v>36</v>
      </c>
      <c r="C1832" s="14">
        <f t="shared" si="57"/>
        <v>1017.88</v>
      </c>
    </row>
    <row r="1833" customHeight="1" spans="1:3">
      <c r="A1833" s="15" t="s">
        <v>1933</v>
      </c>
      <c r="B1833" s="22">
        <v>43.8</v>
      </c>
      <c r="C1833" s="14">
        <f t="shared" si="57"/>
        <v>1506.74</v>
      </c>
    </row>
    <row r="1834" customHeight="1" spans="1:3">
      <c r="A1834" s="15" t="s">
        <v>1934</v>
      </c>
      <c r="B1834" s="22">
        <v>48.6</v>
      </c>
      <c r="C1834" s="14">
        <f t="shared" si="57"/>
        <v>1855.08</v>
      </c>
    </row>
    <row r="1835" customHeight="1" spans="1:3">
      <c r="A1835" s="15" t="s">
        <v>1935</v>
      </c>
      <c r="B1835" s="22">
        <v>52.6</v>
      </c>
      <c r="C1835" s="14">
        <f t="shared" si="57"/>
        <v>2173.01</v>
      </c>
    </row>
    <row r="1836" customHeight="1" spans="1:3">
      <c r="A1836" s="15" t="s">
        <v>1936</v>
      </c>
      <c r="B1836" s="22">
        <v>57.1</v>
      </c>
      <c r="C1836" s="14">
        <f t="shared" ref="C1836:C1899" si="58">ROUND((B1836/2)^2*PI(),2)</f>
        <v>2560.72</v>
      </c>
    </row>
    <row r="1837" customHeight="1" spans="1:3">
      <c r="A1837" s="15" t="s">
        <v>1937</v>
      </c>
      <c r="B1837" s="22">
        <v>62.6</v>
      </c>
      <c r="C1837" s="14">
        <f t="shared" si="58"/>
        <v>3077.79</v>
      </c>
    </row>
    <row r="1838" customHeight="1" spans="1:3">
      <c r="A1838" s="15" t="s">
        <v>1938</v>
      </c>
      <c r="B1838" s="22">
        <v>69.6</v>
      </c>
      <c r="C1838" s="14">
        <f t="shared" si="58"/>
        <v>3804.59</v>
      </c>
    </row>
    <row r="1839" customHeight="1" spans="1:3">
      <c r="A1839" s="15" t="s">
        <v>1939</v>
      </c>
      <c r="B1839" s="22">
        <v>76.1</v>
      </c>
      <c r="C1839" s="14">
        <f t="shared" si="58"/>
        <v>4548.41</v>
      </c>
    </row>
    <row r="1840" customHeight="1" spans="1:3">
      <c r="A1840" s="15" t="s">
        <v>1940</v>
      </c>
      <c r="B1840" s="22">
        <v>83.6</v>
      </c>
      <c r="C1840" s="14">
        <f t="shared" si="58"/>
        <v>5489.12</v>
      </c>
    </row>
    <row r="1841" customHeight="1" spans="1:3">
      <c r="A1841" s="15" t="s">
        <v>1941</v>
      </c>
      <c r="B1841" s="22">
        <v>16.8</v>
      </c>
      <c r="C1841" s="14">
        <f t="shared" si="58"/>
        <v>221.67</v>
      </c>
    </row>
    <row r="1842" customHeight="1" spans="1:3">
      <c r="A1842" s="15" t="s">
        <v>1942</v>
      </c>
      <c r="B1842" s="22">
        <v>17.8</v>
      </c>
      <c r="C1842" s="14">
        <f t="shared" si="58"/>
        <v>248.85</v>
      </c>
    </row>
    <row r="1843" customHeight="1" spans="1:3">
      <c r="A1843" s="15" t="s">
        <v>1943</v>
      </c>
      <c r="B1843" s="22">
        <v>19</v>
      </c>
      <c r="C1843" s="14">
        <f t="shared" si="58"/>
        <v>283.53</v>
      </c>
    </row>
    <row r="1844" customHeight="1" spans="1:3">
      <c r="A1844" s="15" t="s">
        <v>1944</v>
      </c>
      <c r="B1844" s="22">
        <v>20.4</v>
      </c>
      <c r="C1844" s="14">
        <f t="shared" si="58"/>
        <v>326.85</v>
      </c>
    </row>
    <row r="1845" customHeight="1" spans="1:3">
      <c r="A1845" s="15" t="s">
        <v>1945</v>
      </c>
      <c r="B1845" s="22">
        <v>23.5</v>
      </c>
      <c r="C1845" s="14">
        <f t="shared" si="58"/>
        <v>433.74</v>
      </c>
    </row>
    <row r="1846" customHeight="1" spans="1:3">
      <c r="A1846" s="15" t="s">
        <v>1946</v>
      </c>
      <c r="B1846" s="22">
        <v>26.2</v>
      </c>
      <c r="C1846" s="14">
        <f t="shared" si="58"/>
        <v>539.13</v>
      </c>
    </row>
    <row r="1847" customHeight="1" spans="1:3">
      <c r="A1847" s="15" t="s">
        <v>1947</v>
      </c>
      <c r="B1847" s="22">
        <v>30.8</v>
      </c>
      <c r="C1847" s="14">
        <f t="shared" si="58"/>
        <v>745.06</v>
      </c>
    </row>
    <row r="1848" customHeight="1" spans="1:3">
      <c r="A1848" s="15" t="s">
        <v>1948</v>
      </c>
      <c r="B1848" s="22">
        <v>33.4</v>
      </c>
      <c r="C1848" s="14">
        <f t="shared" si="58"/>
        <v>876.16</v>
      </c>
    </row>
    <row r="1849" customHeight="1" spans="1:3">
      <c r="A1849" s="15" t="s">
        <v>1949</v>
      </c>
      <c r="B1849" s="22">
        <v>39.3</v>
      </c>
      <c r="C1849" s="14">
        <f t="shared" si="58"/>
        <v>1213.04</v>
      </c>
    </row>
    <row r="1850" customHeight="1" spans="1:3">
      <c r="A1850" s="15" t="s">
        <v>1950</v>
      </c>
      <c r="B1850" s="22">
        <v>47.6</v>
      </c>
      <c r="C1850" s="14">
        <f t="shared" si="58"/>
        <v>1779.52</v>
      </c>
    </row>
    <row r="1851" customHeight="1" spans="1:3">
      <c r="A1851" s="15" t="s">
        <v>1951</v>
      </c>
      <c r="B1851" s="22">
        <v>52.8</v>
      </c>
      <c r="C1851" s="14">
        <f t="shared" si="58"/>
        <v>2189.56</v>
      </c>
    </row>
    <row r="1852" customHeight="1" spans="1:3">
      <c r="A1852" s="15" t="s">
        <v>1952</v>
      </c>
      <c r="B1852" s="22">
        <v>57.8</v>
      </c>
      <c r="C1852" s="14">
        <f t="shared" si="58"/>
        <v>2623.89</v>
      </c>
    </row>
    <row r="1853" customHeight="1" spans="1:3">
      <c r="A1853" s="15" t="s">
        <v>1953</v>
      </c>
      <c r="B1853" s="22">
        <v>62.3</v>
      </c>
      <c r="C1853" s="14">
        <f t="shared" si="58"/>
        <v>3048.36</v>
      </c>
    </row>
    <row r="1854" customHeight="1" spans="1:3">
      <c r="A1854" s="15" t="s">
        <v>1954</v>
      </c>
      <c r="B1854" s="22">
        <v>68.8</v>
      </c>
      <c r="C1854" s="14">
        <f t="shared" si="58"/>
        <v>3717.64</v>
      </c>
    </row>
    <row r="1855" customHeight="1" spans="1:3">
      <c r="A1855" s="15" t="s">
        <v>1955</v>
      </c>
      <c r="B1855" s="22">
        <v>76.3</v>
      </c>
      <c r="C1855" s="14">
        <f t="shared" si="58"/>
        <v>4572.34</v>
      </c>
    </row>
    <row r="1856" customHeight="1" spans="1:3">
      <c r="A1856" s="15" t="s">
        <v>1956</v>
      </c>
      <c r="B1856" s="22">
        <v>83.8</v>
      </c>
      <c r="C1856" s="14">
        <f t="shared" si="58"/>
        <v>5515.41</v>
      </c>
    </row>
    <row r="1857" customHeight="1" spans="1:3">
      <c r="A1857" s="15" t="s">
        <v>1957</v>
      </c>
      <c r="B1857" s="22">
        <v>92.1</v>
      </c>
      <c r="C1857" s="14">
        <f t="shared" si="58"/>
        <v>6662.07</v>
      </c>
    </row>
    <row r="1858" customHeight="1" spans="1:3">
      <c r="A1858" s="15" t="s">
        <v>1958</v>
      </c>
      <c r="B1858" s="22">
        <v>16.4</v>
      </c>
      <c r="C1858" s="14">
        <f t="shared" si="58"/>
        <v>211.24</v>
      </c>
    </row>
    <row r="1859" customHeight="1" spans="1:3">
      <c r="A1859" s="15" t="s">
        <v>1959</v>
      </c>
      <c r="B1859" s="22">
        <v>17.5</v>
      </c>
      <c r="C1859" s="14">
        <f t="shared" si="58"/>
        <v>240.53</v>
      </c>
    </row>
    <row r="1860" customHeight="1" spans="1:3">
      <c r="A1860" s="15" t="s">
        <v>1960</v>
      </c>
      <c r="B1860" s="22">
        <v>18.7</v>
      </c>
      <c r="C1860" s="14">
        <f t="shared" si="58"/>
        <v>274.65</v>
      </c>
    </row>
    <row r="1861" customHeight="1" spans="1:3">
      <c r="A1861" s="15" t="s">
        <v>1961</v>
      </c>
      <c r="B1861" s="22">
        <v>21.1</v>
      </c>
      <c r="C1861" s="14">
        <f t="shared" si="58"/>
        <v>349.67</v>
      </c>
    </row>
    <row r="1862" customHeight="1" spans="1:3">
      <c r="A1862" s="15" t="s">
        <v>1962</v>
      </c>
      <c r="B1862" s="22">
        <v>23.6</v>
      </c>
      <c r="C1862" s="14">
        <f t="shared" si="58"/>
        <v>437.44</v>
      </c>
    </row>
    <row r="1863" customHeight="1" spans="1:3">
      <c r="A1863" s="15" t="s">
        <v>1963</v>
      </c>
      <c r="B1863" s="22">
        <v>27.2</v>
      </c>
      <c r="C1863" s="14">
        <f t="shared" si="58"/>
        <v>581.07</v>
      </c>
    </row>
    <row r="1864" customHeight="1" spans="1:3">
      <c r="A1864" s="15" t="s">
        <v>1964</v>
      </c>
      <c r="B1864" s="22">
        <v>28.9</v>
      </c>
      <c r="C1864" s="14">
        <f t="shared" si="58"/>
        <v>655.97</v>
      </c>
    </row>
    <row r="1865" customHeight="1" spans="1:3">
      <c r="A1865" s="15" t="s">
        <v>1965</v>
      </c>
      <c r="B1865" s="22">
        <v>34.6</v>
      </c>
      <c r="C1865" s="14">
        <f t="shared" si="58"/>
        <v>940.25</v>
      </c>
    </row>
    <row r="1866" customHeight="1" spans="1:3">
      <c r="A1866" s="15" t="s">
        <v>1966</v>
      </c>
      <c r="B1866" s="22">
        <v>38.9</v>
      </c>
      <c r="C1866" s="14">
        <f t="shared" si="58"/>
        <v>1188.47</v>
      </c>
    </row>
    <row r="1867" customHeight="1" spans="1:3">
      <c r="A1867" s="15" t="s">
        <v>1967</v>
      </c>
      <c r="B1867" s="22">
        <v>46</v>
      </c>
      <c r="C1867" s="14">
        <f t="shared" si="58"/>
        <v>1661.9</v>
      </c>
    </row>
    <row r="1868" customHeight="1" spans="1:3">
      <c r="A1868" s="15" t="s">
        <v>1968</v>
      </c>
      <c r="B1868" s="22">
        <v>50.3</v>
      </c>
      <c r="C1868" s="14">
        <f t="shared" si="58"/>
        <v>1987.13</v>
      </c>
    </row>
    <row r="1869" customHeight="1" spans="1:3">
      <c r="A1869" s="15" t="s">
        <v>1969</v>
      </c>
      <c r="B1869" s="22">
        <v>51.6</v>
      </c>
      <c r="C1869" s="14">
        <f t="shared" si="58"/>
        <v>2091.17</v>
      </c>
    </row>
    <row r="1870" customHeight="1" spans="1:3">
      <c r="A1870" s="15" t="s">
        <v>1970</v>
      </c>
      <c r="B1870" s="22">
        <v>53.8</v>
      </c>
      <c r="C1870" s="14">
        <f t="shared" si="58"/>
        <v>2273.29</v>
      </c>
    </row>
    <row r="1871" customHeight="1" spans="1:3">
      <c r="A1871" s="15" t="s">
        <v>1971</v>
      </c>
      <c r="B1871" s="22">
        <v>54.9</v>
      </c>
      <c r="C1871" s="14">
        <f t="shared" si="58"/>
        <v>2367.2</v>
      </c>
    </row>
    <row r="1872" customHeight="1" spans="1:3">
      <c r="A1872" s="15" t="s">
        <v>1972</v>
      </c>
      <c r="B1872" s="22">
        <v>59</v>
      </c>
      <c r="C1872" s="14">
        <f t="shared" si="58"/>
        <v>2733.97</v>
      </c>
    </row>
    <row r="1873" customHeight="1" spans="1:3">
      <c r="A1873" s="15" t="s">
        <v>1973</v>
      </c>
      <c r="B1873" s="22">
        <v>60.2</v>
      </c>
      <c r="C1873" s="14">
        <f t="shared" si="58"/>
        <v>2846.31</v>
      </c>
    </row>
    <row r="1874" customHeight="1" spans="1:3">
      <c r="A1874" s="15" t="s">
        <v>1974</v>
      </c>
      <c r="B1874" s="22">
        <v>65.3</v>
      </c>
      <c r="C1874" s="14">
        <f t="shared" si="58"/>
        <v>3349.01</v>
      </c>
    </row>
    <row r="1875" customHeight="1" spans="1:3">
      <c r="A1875" s="15" t="s">
        <v>1975</v>
      </c>
      <c r="B1875" s="22">
        <v>71.6</v>
      </c>
      <c r="C1875" s="14">
        <f t="shared" si="58"/>
        <v>4026.39</v>
      </c>
    </row>
    <row r="1876" customHeight="1" spans="1:3">
      <c r="A1876" s="15" t="s">
        <v>1976</v>
      </c>
      <c r="B1876" s="22">
        <v>78.6</v>
      </c>
      <c r="C1876" s="14">
        <f t="shared" si="58"/>
        <v>4852.16</v>
      </c>
    </row>
    <row r="1877" customHeight="1" spans="1:3">
      <c r="A1877" s="15" t="s">
        <v>1977</v>
      </c>
      <c r="B1877" s="22">
        <v>17.3</v>
      </c>
      <c r="C1877" s="14">
        <f t="shared" si="58"/>
        <v>235.06</v>
      </c>
    </row>
    <row r="1878" customHeight="1" spans="1:3">
      <c r="A1878" s="15" t="s">
        <v>1978</v>
      </c>
      <c r="B1878" s="22">
        <v>18.5</v>
      </c>
      <c r="C1878" s="14">
        <f t="shared" si="58"/>
        <v>268.8</v>
      </c>
    </row>
    <row r="1879" customHeight="1" spans="1:3">
      <c r="A1879" s="15" t="s">
        <v>1979</v>
      </c>
      <c r="B1879" s="22">
        <v>19.8</v>
      </c>
      <c r="C1879" s="14">
        <f t="shared" si="58"/>
        <v>307.91</v>
      </c>
    </row>
    <row r="1880" customHeight="1" spans="1:3">
      <c r="A1880" s="15" t="s">
        <v>1980</v>
      </c>
      <c r="B1880" s="22">
        <v>22.3</v>
      </c>
      <c r="C1880" s="14">
        <f t="shared" si="58"/>
        <v>390.57</v>
      </c>
    </row>
    <row r="1881" customHeight="1" spans="1:3">
      <c r="A1881" s="15" t="s">
        <v>1981</v>
      </c>
      <c r="B1881" s="22">
        <v>25.1</v>
      </c>
      <c r="C1881" s="14">
        <f t="shared" si="58"/>
        <v>494.81</v>
      </c>
    </row>
    <row r="1882" customHeight="1" spans="1:3">
      <c r="A1882" s="15" t="s">
        <v>1982</v>
      </c>
      <c r="B1882" s="22">
        <v>28.9</v>
      </c>
      <c r="C1882" s="14">
        <f t="shared" si="58"/>
        <v>655.97</v>
      </c>
    </row>
    <row r="1883" customHeight="1" spans="1:3">
      <c r="A1883" s="15" t="s">
        <v>1983</v>
      </c>
      <c r="B1883" s="22">
        <v>30.4</v>
      </c>
      <c r="C1883" s="14">
        <f t="shared" si="58"/>
        <v>725.83</v>
      </c>
    </row>
    <row r="1884" customHeight="1" spans="1:3">
      <c r="A1884" s="15" t="s">
        <v>1984</v>
      </c>
      <c r="B1884" s="22">
        <v>36.6</v>
      </c>
      <c r="C1884" s="14">
        <f t="shared" si="58"/>
        <v>1052.09</v>
      </c>
    </row>
    <row r="1885" customHeight="1" spans="1:3">
      <c r="A1885" s="15" t="s">
        <v>1985</v>
      </c>
      <c r="B1885" s="22">
        <v>41.2</v>
      </c>
      <c r="C1885" s="14">
        <f t="shared" si="58"/>
        <v>1333.17</v>
      </c>
    </row>
    <row r="1886" customHeight="1" spans="1:3">
      <c r="A1886" s="15" t="s">
        <v>1986</v>
      </c>
      <c r="B1886" s="22">
        <v>48.6</v>
      </c>
      <c r="C1886" s="14">
        <f t="shared" si="58"/>
        <v>1855.08</v>
      </c>
    </row>
    <row r="1887" customHeight="1" spans="1:3">
      <c r="A1887" s="15" t="s">
        <v>1987</v>
      </c>
      <c r="B1887" s="22">
        <v>53.5</v>
      </c>
      <c r="C1887" s="14">
        <f t="shared" si="58"/>
        <v>2248.01</v>
      </c>
    </row>
    <row r="1888" customHeight="1" spans="1:3">
      <c r="A1888" s="15" t="s">
        <v>1988</v>
      </c>
      <c r="B1888" s="22">
        <v>56.4</v>
      </c>
      <c r="C1888" s="14">
        <f t="shared" si="58"/>
        <v>2498.32</v>
      </c>
    </row>
    <row r="1889" customHeight="1" spans="1:3">
      <c r="A1889" s="15" t="s">
        <v>1989</v>
      </c>
      <c r="B1889" s="22">
        <v>58.5</v>
      </c>
      <c r="C1889" s="14">
        <f t="shared" si="58"/>
        <v>2687.83</v>
      </c>
    </row>
    <row r="1890" customHeight="1" spans="1:3">
      <c r="A1890" s="15" t="s">
        <v>1990</v>
      </c>
      <c r="B1890" s="22">
        <v>62.3</v>
      </c>
      <c r="C1890" s="14">
        <f t="shared" si="58"/>
        <v>3048.36</v>
      </c>
    </row>
    <row r="1891" customHeight="1" spans="1:3">
      <c r="A1891" s="15" t="s">
        <v>1991</v>
      </c>
      <c r="B1891" s="22">
        <v>68.8</v>
      </c>
      <c r="C1891" s="14">
        <f t="shared" si="58"/>
        <v>3717.64</v>
      </c>
    </row>
    <row r="1892" customHeight="1" spans="1:3">
      <c r="A1892" s="15" t="s">
        <v>1992</v>
      </c>
      <c r="B1892" s="22">
        <v>75.1</v>
      </c>
      <c r="C1892" s="14">
        <f t="shared" si="58"/>
        <v>4429.65</v>
      </c>
    </row>
    <row r="1893" customHeight="1" spans="1:3">
      <c r="A1893" s="15" t="s">
        <v>1993</v>
      </c>
      <c r="B1893" s="22">
        <v>82.8</v>
      </c>
      <c r="C1893" s="14">
        <f t="shared" si="58"/>
        <v>5384.56</v>
      </c>
    </row>
    <row r="1894" customHeight="1" spans="1:3">
      <c r="A1894" s="15" t="s">
        <v>1994</v>
      </c>
      <c r="B1894" s="22">
        <v>17.5</v>
      </c>
      <c r="C1894" s="14">
        <f t="shared" si="58"/>
        <v>240.53</v>
      </c>
    </row>
    <row r="1895" customHeight="1" spans="1:3">
      <c r="A1895" s="15" t="s">
        <v>1995</v>
      </c>
      <c r="B1895" s="22">
        <v>18.8</v>
      </c>
      <c r="C1895" s="14">
        <f t="shared" si="58"/>
        <v>277.59</v>
      </c>
    </row>
    <row r="1896" customHeight="1" spans="1:3">
      <c r="A1896" s="15" t="s">
        <v>1996</v>
      </c>
      <c r="B1896" s="22">
        <v>20.1</v>
      </c>
      <c r="C1896" s="14">
        <f t="shared" si="58"/>
        <v>317.31</v>
      </c>
    </row>
    <row r="1897" customHeight="1" spans="1:3">
      <c r="A1897" s="15" t="s">
        <v>1997</v>
      </c>
      <c r="B1897" s="22">
        <v>22.9</v>
      </c>
      <c r="C1897" s="14">
        <f t="shared" si="58"/>
        <v>411.87</v>
      </c>
    </row>
    <row r="1898" customHeight="1" spans="1:3">
      <c r="A1898" s="15" t="s">
        <v>1998</v>
      </c>
      <c r="B1898" s="22">
        <v>25.8</v>
      </c>
      <c r="C1898" s="14">
        <f t="shared" si="58"/>
        <v>522.79</v>
      </c>
    </row>
    <row r="1899" customHeight="1" spans="1:3">
      <c r="A1899" s="15" t="s">
        <v>1999</v>
      </c>
      <c r="B1899" s="22">
        <v>29.8</v>
      </c>
      <c r="C1899" s="14">
        <f t="shared" si="58"/>
        <v>697.46</v>
      </c>
    </row>
    <row r="1900" customHeight="1" spans="1:3">
      <c r="A1900" s="15" t="s">
        <v>2000</v>
      </c>
      <c r="B1900" s="22">
        <v>31.8</v>
      </c>
      <c r="C1900" s="14">
        <f t="shared" ref="C1900:C1911" si="59">ROUND((B1900/2)^2*PI(),2)</f>
        <v>794.23</v>
      </c>
    </row>
    <row r="1901" customHeight="1" spans="1:3">
      <c r="A1901" s="15" t="s">
        <v>2001</v>
      </c>
      <c r="B1901" s="22">
        <v>38</v>
      </c>
      <c r="C1901" s="14">
        <f t="shared" si="59"/>
        <v>1134.11</v>
      </c>
    </row>
    <row r="1902" customHeight="1" spans="1:3">
      <c r="A1902" s="15" t="s">
        <v>2002</v>
      </c>
      <c r="B1902" s="22">
        <v>45.9</v>
      </c>
      <c r="C1902" s="14">
        <f t="shared" si="59"/>
        <v>1654.68</v>
      </c>
    </row>
    <row r="1903" customHeight="1" spans="1:3">
      <c r="A1903" s="15" t="s">
        <v>2003</v>
      </c>
      <c r="B1903" s="22">
        <v>50.6</v>
      </c>
      <c r="C1903" s="14">
        <f t="shared" si="59"/>
        <v>2010.9</v>
      </c>
    </row>
    <row r="1904" customHeight="1" spans="1:3">
      <c r="A1904" s="15" t="s">
        <v>2004</v>
      </c>
      <c r="B1904" s="22">
        <v>55.5</v>
      </c>
      <c r="C1904" s="14">
        <f t="shared" si="59"/>
        <v>2419.22</v>
      </c>
    </row>
    <row r="1905" customHeight="1" spans="1:3">
      <c r="A1905" s="15" t="s">
        <v>2005</v>
      </c>
      <c r="B1905" s="22">
        <v>56.4</v>
      </c>
      <c r="C1905" s="14">
        <f t="shared" si="59"/>
        <v>2498.32</v>
      </c>
    </row>
    <row r="1906" customHeight="1" spans="1:3">
      <c r="A1906" s="15" t="s">
        <v>2006</v>
      </c>
      <c r="B1906" s="22">
        <v>59.4</v>
      </c>
      <c r="C1906" s="14">
        <f t="shared" si="59"/>
        <v>2771.17</v>
      </c>
    </row>
    <row r="1907" customHeight="1" spans="1:3">
      <c r="A1907" s="15" t="s">
        <v>2007</v>
      </c>
      <c r="B1907" s="22">
        <v>60.5</v>
      </c>
      <c r="C1907" s="14">
        <f t="shared" si="59"/>
        <v>2874.75</v>
      </c>
    </row>
    <row r="1908" customHeight="1" spans="1:3">
      <c r="A1908" s="15" t="s">
        <v>2008</v>
      </c>
      <c r="B1908" s="22">
        <v>65.5</v>
      </c>
      <c r="C1908" s="14">
        <f t="shared" si="59"/>
        <v>3369.55</v>
      </c>
    </row>
    <row r="1909" customHeight="1" spans="1:3">
      <c r="A1909" s="15" t="s">
        <v>2009</v>
      </c>
      <c r="B1909" s="22">
        <v>72.5</v>
      </c>
      <c r="C1909" s="14">
        <f t="shared" si="59"/>
        <v>4128.25</v>
      </c>
    </row>
    <row r="1910" customHeight="1" spans="1:3">
      <c r="A1910" s="15" t="s">
        <v>2010</v>
      </c>
      <c r="B1910" s="22">
        <v>79.4</v>
      </c>
      <c r="C1910" s="14">
        <f t="shared" si="59"/>
        <v>4951.43</v>
      </c>
    </row>
    <row r="1911" customHeight="1" spans="1:3">
      <c r="A1911" s="15" t="s">
        <v>2011</v>
      </c>
      <c r="B1911" s="22">
        <v>87.3</v>
      </c>
      <c r="C1911" s="14">
        <f t="shared" si="59"/>
        <v>5985.75</v>
      </c>
    </row>
    <row r="1912" customHeight="1" spans="1:3">
      <c r="A1912" s="9" t="s">
        <v>2012</v>
      </c>
      <c r="B1912" s="18"/>
      <c r="C1912" s="9"/>
    </row>
    <row r="1913" customHeight="1" spans="1:3">
      <c r="A1913" s="10" t="s">
        <v>32</v>
      </c>
      <c r="B1913" s="11" t="s">
        <v>33</v>
      </c>
      <c r="C1913" s="10" t="s">
        <v>34</v>
      </c>
    </row>
    <row r="1914" customHeight="1" spans="1:3">
      <c r="A1914" s="15" t="s">
        <v>2013</v>
      </c>
      <c r="B1914" s="22">
        <v>10.7</v>
      </c>
      <c r="C1914" s="14">
        <f t="shared" ref="C1914:C1977" si="60">ROUND((B1914/2)^2*PI(),2)</f>
        <v>89.92</v>
      </c>
    </row>
    <row r="1915" customHeight="1" spans="1:3">
      <c r="A1915" s="15" t="s">
        <v>2014</v>
      </c>
      <c r="B1915" s="22">
        <v>11.1</v>
      </c>
      <c r="C1915" s="14">
        <f t="shared" si="60"/>
        <v>96.77</v>
      </c>
    </row>
    <row r="1916" customHeight="1" spans="1:3">
      <c r="A1916" s="15" t="s">
        <v>2015</v>
      </c>
      <c r="B1916" s="22">
        <v>11.5</v>
      </c>
      <c r="C1916" s="14">
        <f t="shared" si="60"/>
        <v>103.87</v>
      </c>
    </row>
    <row r="1917" customHeight="1" spans="1:3">
      <c r="A1917" s="15" t="s">
        <v>2016</v>
      </c>
      <c r="B1917" s="22">
        <v>12</v>
      </c>
      <c r="C1917" s="14">
        <f t="shared" si="60"/>
        <v>113.1</v>
      </c>
    </row>
    <row r="1918" customHeight="1" spans="1:3">
      <c r="A1918" s="15" t="s">
        <v>2017</v>
      </c>
      <c r="B1918" s="22">
        <v>13.3</v>
      </c>
      <c r="C1918" s="14">
        <f t="shared" si="60"/>
        <v>138.93</v>
      </c>
    </row>
    <row r="1919" customHeight="1" spans="1:3">
      <c r="A1919" s="15" t="s">
        <v>2018</v>
      </c>
      <c r="B1919" s="22">
        <v>14.3</v>
      </c>
      <c r="C1919" s="14">
        <f t="shared" si="60"/>
        <v>160.61</v>
      </c>
    </row>
    <row r="1920" customHeight="1" spans="1:3">
      <c r="A1920" s="15" t="s">
        <v>2019</v>
      </c>
      <c r="B1920" s="22">
        <v>15.9</v>
      </c>
      <c r="C1920" s="14">
        <f t="shared" si="60"/>
        <v>198.56</v>
      </c>
    </row>
    <row r="1921" customHeight="1" spans="1:3">
      <c r="A1921" s="15" t="s">
        <v>2020</v>
      </c>
      <c r="B1921" s="22">
        <v>16.8</v>
      </c>
      <c r="C1921" s="14">
        <f t="shared" si="60"/>
        <v>221.67</v>
      </c>
    </row>
    <row r="1922" customHeight="1" spans="1:3">
      <c r="A1922" s="15" t="s">
        <v>2021</v>
      </c>
      <c r="B1922" s="22">
        <v>19.7</v>
      </c>
      <c r="C1922" s="14">
        <f t="shared" si="60"/>
        <v>304.81</v>
      </c>
    </row>
    <row r="1923" customHeight="1" spans="1:3">
      <c r="A1923" s="15" t="s">
        <v>2022</v>
      </c>
      <c r="B1923" s="22">
        <v>21.6</v>
      </c>
      <c r="C1923" s="14">
        <f t="shared" si="60"/>
        <v>366.44</v>
      </c>
    </row>
    <row r="1924" customHeight="1" spans="1:3">
      <c r="A1924" s="15" t="s">
        <v>2023</v>
      </c>
      <c r="B1924" s="22">
        <v>23.5</v>
      </c>
      <c r="C1924" s="14">
        <f t="shared" si="60"/>
        <v>433.74</v>
      </c>
    </row>
    <row r="1925" customHeight="1" spans="1:3">
      <c r="A1925" s="15" t="s">
        <v>2024</v>
      </c>
      <c r="B1925" s="22">
        <v>26</v>
      </c>
      <c r="C1925" s="14">
        <f t="shared" si="60"/>
        <v>530.93</v>
      </c>
    </row>
    <row r="1926" customHeight="1" spans="1:3">
      <c r="A1926" s="15" t="s">
        <v>2025</v>
      </c>
      <c r="B1926" s="22">
        <v>27.7</v>
      </c>
      <c r="C1926" s="14">
        <f t="shared" si="60"/>
        <v>602.63</v>
      </c>
    </row>
    <row r="1927" customHeight="1" spans="1:3">
      <c r="A1927" s="15" t="s">
        <v>2026</v>
      </c>
      <c r="B1927" s="22">
        <v>30.1</v>
      </c>
      <c r="C1927" s="14">
        <f t="shared" si="60"/>
        <v>711.58</v>
      </c>
    </row>
    <row r="1928" customHeight="1" spans="1:3">
      <c r="A1928" s="15" t="s">
        <v>2027</v>
      </c>
      <c r="B1928" s="22">
        <v>32.9</v>
      </c>
      <c r="C1928" s="14">
        <f t="shared" si="60"/>
        <v>850.12</v>
      </c>
    </row>
    <row r="1929" customHeight="1" spans="1:3">
      <c r="A1929" s="15" t="s">
        <v>2028</v>
      </c>
      <c r="B1929" s="22">
        <v>35.5</v>
      </c>
      <c r="C1929" s="14">
        <f t="shared" si="60"/>
        <v>989.8</v>
      </c>
    </row>
    <row r="1930" customHeight="1" spans="1:3">
      <c r="A1930" s="15" t="s">
        <v>2029</v>
      </c>
      <c r="B1930" s="22">
        <v>39.9</v>
      </c>
      <c r="C1930" s="14">
        <f t="shared" si="60"/>
        <v>1250.36</v>
      </c>
    </row>
    <row r="1931" customHeight="1" spans="1:3">
      <c r="A1931" s="15" t="s">
        <v>2030</v>
      </c>
      <c r="B1931" s="22">
        <v>43.5</v>
      </c>
      <c r="C1931" s="14">
        <f t="shared" si="60"/>
        <v>1486.17</v>
      </c>
    </row>
    <row r="1932" customHeight="1" spans="1:3">
      <c r="A1932" s="15" t="s">
        <v>2031</v>
      </c>
      <c r="B1932" s="22">
        <v>15.5</v>
      </c>
      <c r="C1932" s="14">
        <f t="shared" si="60"/>
        <v>188.69</v>
      </c>
    </row>
    <row r="1933" customHeight="1" spans="1:3">
      <c r="A1933" s="15" t="s">
        <v>2032</v>
      </c>
      <c r="B1933" s="22">
        <v>16.3</v>
      </c>
      <c r="C1933" s="14">
        <f t="shared" si="60"/>
        <v>208.67</v>
      </c>
    </row>
    <row r="1934" customHeight="1" spans="1:3">
      <c r="A1934" s="15" t="s">
        <v>2033</v>
      </c>
      <c r="B1934" s="22">
        <v>17.2</v>
      </c>
      <c r="C1934" s="14">
        <f t="shared" si="60"/>
        <v>232.35</v>
      </c>
    </row>
    <row r="1935" customHeight="1" spans="1:3">
      <c r="A1935" s="15" t="s">
        <v>2034</v>
      </c>
      <c r="B1935" s="22">
        <v>18.3</v>
      </c>
      <c r="C1935" s="14">
        <f t="shared" si="60"/>
        <v>263.02</v>
      </c>
    </row>
    <row r="1936" customHeight="1" spans="1:3">
      <c r="A1936" s="15" t="s">
        <v>2035</v>
      </c>
      <c r="B1936" s="22">
        <v>21.6</v>
      </c>
      <c r="C1936" s="14">
        <f t="shared" si="60"/>
        <v>366.44</v>
      </c>
    </row>
    <row r="1937" customHeight="1" spans="1:3">
      <c r="A1937" s="15" t="s">
        <v>2036</v>
      </c>
      <c r="B1937" s="22">
        <v>23.6</v>
      </c>
      <c r="C1937" s="14">
        <f t="shared" si="60"/>
        <v>437.44</v>
      </c>
    </row>
    <row r="1938" customHeight="1" spans="1:3">
      <c r="A1938" s="15" t="s">
        <v>2037</v>
      </c>
      <c r="B1938" s="22">
        <v>27.8</v>
      </c>
      <c r="C1938" s="14">
        <f t="shared" si="60"/>
        <v>606.99</v>
      </c>
    </row>
    <row r="1939" customHeight="1" spans="1:3">
      <c r="A1939" s="15" t="s">
        <v>2038</v>
      </c>
      <c r="B1939" s="22">
        <v>29.7</v>
      </c>
      <c r="C1939" s="14">
        <f t="shared" si="60"/>
        <v>692.79</v>
      </c>
    </row>
    <row r="1940" customHeight="1" spans="1:3">
      <c r="A1940" s="15" t="s">
        <v>2039</v>
      </c>
      <c r="B1940" s="22">
        <v>33.6</v>
      </c>
      <c r="C1940" s="14">
        <f t="shared" si="60"/>
        <v>886.68</v>
      </c>
    </row>
    <row r="1941" customHeight="1" spans="1:3">
      <c r="A1941" s="15" t="s">
        <v>2040</v>
      </c>
      <c r="B1941" s="22">
        <v>37.8</v>
      </c>
      <c r="C1941" s="14">
        <f t="shared" si="60"/>
        <v>1122.21</v>
      </c>
    </row>
    <row r="1942" customHeight="1" spans="1:3">
      <c r="A1942" s="15" t="s">
        <v>2041</v>
      </c>
      <c r="B1942" s="22">
        <v>42.7</v>
      </c>
      <c r="C1942" s="14">
        <f t="shared" si="60"/>
        <v>1432.01</v>
      </c>
    </row>
    <row r="1943" customHeight="1" spans="1:3">
      <c r="A1943" s="15" t="s">
        <v>2042</v>
      </c>
      <c r="B1943" s="22">
        <v>46.1</v>
      </c>
      <c r="C1943" s="14">
        <f t="shared" si="60"/>
        <v>1669.14</v>
      </c>
    </row>
    <row r="1944" customHeight="1" spans="1:3">
      <c r="A1944" s="15" t="s">
        <v>2043</v>
      </c>
      <c r="B1944" s="22">
        <v>49.6</v>
      </c>
      <c r="C1944" s="14">
        <f t="shared" si="60"/>
        <v>1932.21</v>
      </c>
    </row>
    <row r="1945" customHeight="1" spans="1:3">
      <c r="A1945" s="15" t="s">
        <v>2044</v>
      </c>
      <c r="B1945" s="22">
        <v>55.8</v>
      </c>
      <c r="C1945" s="14">
        <f t="shared" si="60"/>
        <v>2445.45</v>
      </c>
    </row>
    <row r="1946" customHeight="1" spans="1:3">
      <c r="A1946" s="15" t="s">
        <v>2045</v>
      </c>
      <c r="B1946" s="22">
        <v>61.5</v>
      </c>
      <c r="C1946" s="14">
        <f t="shared" si="60"/>
        <v>2970.57</v>
      </c>
    </row>
    <row r="1947" customHeight="1" spans="1:3">
      <c r="A1947" s="15" t="s">
        <v>2046</v>
      </c>
      <c r="B1947" s="22">
        <v>67.2</v>
      </c>
      <c r="C1947" s="14">
        <f t="shared" si="60"/>
        <v>3546.73</v>
      </c>
    </row>
    <row r="1948" customHeight="1" spans="1:3">
      <c r="A1948" s="15" t="s">
        <v>2047</v>
      </c>
      <c r="B1948" s="22">
        <v>73.4</v>
      </c>
      <c r="C1948" s="14">
        <f t="shared" si="60"/>
        <v>4231.38</v>
      </c>
    </row>
    <row r="1949" customHeight="1" spans="1:3">
      <c r="A1949" s="15" t="s">
        <v>2048</v>
      </c>
      <c r="B1949" s="22">
        <v>16.2</v>
      </c>
      <c r="C1949" s="14">
        <f t="shared" si="60"/>
        <v>206.12</v>
      </c>
    </row>
    <row r="1950" customHeight="1" spans="1:3">
      <c r="A1950" s="15" t="s">
        <v>2049</v>
      </c>
      <c r="B1950" s="22">
        <v>17</v>
      </c>
      <c r="C1950" s="14">
        <f t="shared" si="60"/>
        <v>226.98</v>
      </c>
    </row>
    <row r="1951" customHeight="1" spans="1:3">
      <c r="A1951" s="15" t="s">
        <v>2050</v>
      </c>
      <c r="B1951" s="22">
        <v>18</v>
      </c>
      <c r="C1951" s="14">
        <f t="shared" si="60"/>
        <v>254.47</v>
      </c>
    </row>
    <row r="1952" customHeight="1" spans="1:3">
      <c r="A1952" s="15" t="s">
        <v>2051</v>
      </c>
      <c r="B1952" s="22">
        <v>19.1</v>
      </c>
      <c r="C1952" s="14">
        <f t="shared" si="60"/>
        <v>286.52</v>
      </c>
    </row>
    <row r="1953" customHeight="1" spans="1:3">
      <c r="A1953" s="15" t="s">
        <v>2052</v>
      </c>
      <c r="B1953" s="22">
        <v>22.7</v>
      </c>
      <c r="C1953" s="14">
        <f t="shared" si="60"/>
        <v>404.71</v>
      </c>
    </row>
    <row r="1954" customHeight="1" spans="1:3">
      <c r="A1954" s="15" t="s">
        <v>2053</v>
      </c>
      <c r="B1954" s="22">
        <v>24.8</v>
      </c>
      <c r="C1954" s="14">
        <f t="shared" si="60"/>
        <v>483.05</v>
      </c>
    </row>
    <row r="1955" customHeight="1" spans="1:3">
      <c r="A1955" s="15" t="s">
        <v>2054</v>
      </c>
      <c r="B1955" s="22">
        <v>29.3</v>
      </c>
      <c r="C1955" s="14">
        <f t="shared" si="60"/>
        <v>674.26</v>
      </c>
    </row>
    <row r="1956" customHeight="1" spans="1:3">
      <c r="A1956" s="15" t="s">
        <v>2055</v>
      </c>
      <c r="B1956" s="22">
        <v>31.3</v>
      </c>
      <c r="C1956" s="14">
        <f t="shared" si="60"/>
        <v>769.45</v>
      </c>
    </row>
    <row r="1957" customHeight="1" spans="1:3">
      <c r="A1957" s="15" t="s">
        <v>2056</v>
      </c>
      <c r="B1957" s="22">
        <v>35.6</v>
      </c>
      <c r="C1957" s="14">
        <f t="shared" si="60"/>
        <v>995.38</v>
      </c>
    </row>
    <row r="1958" customHeight="1" spans="1:3">
      <c r="A1958" s="15" t="s">
        <v>2057</v>
      </c>
      <c r="B1958" s="22">
        <v>41.2</v>
      </c>
      <c r="C1958" s="14">
        <f t="shared" si="60"/>
        <v>1333.17</v>
      </c>
    </row>
    <row r="1959" customHeight="1" spans="1:3">
      <c r="A1959" s="15" t="s">
        <v>2058</v>
      </c>
      <c r="B1959" s="22">
        <v>45.3</v>
      </c>
      <c r="C1959" s="14">
        <f t="shared" si="60"/>
        <v>1611.71</v>
      </c>
    </row>
    <row r="1960" customHeight="1" spans="1:3">
      <c r="A1960" s="15" t="s">
        <v>2059</v>
      </c>
      <c r="B1960" s="22">
        <v>48.9</v>
      </c>
      <c r="C1960" s="14">
        <f t="shared" si="60"/>
        <v>1878.05</v>
      </c>
    </row>
    <row r="1961" customHeight="1" spans="1:3">
      <c r="A1961" s="15" t="s">
        <v>2060</v>
      </c>
      <c r="B1961" s="22">
        <v>54.3</v>
      </c>
      <c r="C1961" s="14">
        <f t="shared" si="60"/>
        <v>2315.74</v>
      </c>
    </row>
    <row r="1962" customHeight="1" spans="1:3">
      <c r="A1962" s="15" t="s">
        <v>2061</v>
      </c>
      <c r="B1962" s="22">
        <v>59.3</v>
      </c>
      <c r="C1962" s="14">
        <f t="shared" si="60"/>
        <v>2761.84</v>
      </c>
    </row>
    <row r="1963" customHeight="1" spans="1:3">
      <c r="A1963" s="15" t="s">
        <v>2062</v>
      </c>
      <c r="B1963" s="22">
        <v>65.8</v>
      </c>
      <c r="C1963" s="14">
        <f t="shared" si="60"/>
        <v>3400.49</v>
      </c>
    </row>
    <row r="1964" customHeight="1" spans="1:3">
      <c r="A1964" s="15" t="s">
        <v>2063</v>
      </c>
      <c r="B1964" s="22">
        <v>71.7</v>
      </c>
      <c r="C1964" s="14">
        <f t="shared" si="60"/>
        <v>4037.65</v>
      </c>
    </row>
    <row r="1965" customHeight="1" spans="1:3">
      <c r="A1965" s="15" t="s">
        <v>2064</v>
      </c>
      <c r="B1965" s="22">
        <v>78.2</v>
      </c>
      <c r="C1965" s="14">
        <f t="shared" si="60"/>
        <v>4802.9</v>
      </c>
    </row>
    <row r="1966" customHeight="1" spans="1:3">
      <c r="A1966" s="15" t="s">
        <v>2065</v>
      </c>
      <c r="B1966" s="22">
        <v>17.2</v>
      </c>
      <c r="C1966" s="14">
        <f t="shared" si="60"/>
        <v>232.35</v>
      </c>
    </row>
    <row r="1967" customHeight="1" spans="1:3">
      <c r="A1967" s="15" t="s">
        <v>2066</v>
      </c>
      <c r="B1967" s="22">
        <v>18.2</v>
      </c>
      <c r="C1967" s="14">
        <f t="shared" si="60"/>
        <v>260.16</v>
      </c>
    </row>
    <row r="1968" customHeight="1" spans="1:3">
      <c r="A1968" s="15" t="s">
        <v>2067</v>
      </c>
      <c r="B1968" s="22">
        <v>19.3</v>
      </c>
      <c r="C1968" s="14">
        <f t="shared" si="60"/>
        <v>292.55</v>
      </c>
    </row>
    <row r="1969" customHeight="1" spans="1:3">
      <c r="A1969" s="15" t="s">
        <v>2068</v>
      </c>
      <c r="B1969" s="22">
        <v>21.5</v>
      </c>
      <c r="C1969" s="14">
        <f t="shared" si="60"/>
        <v>363.05</v>
      </c>
    </row>
    <row r="1970" customHeight="1" spans="1:3">
      <c r="A1970" s="15" t="s">
        <v>2069</v>
      </c>
      <c r="B1970" s="22">
        <v>24.4</v>
      </c>
      <c r="C1970" s="14">
        <f t="shared" si="60"/>
        <v>467.59</v>
      </c>
    </row>
    <row r="1971" customHeight="1" spans="1:3">
      <c r="A1971" s="15" t="s">
        <v>2070</v>
      </c>
      <c r="B1971" s="22">
        <v>27.5</v>
      </c>
      <c r="C1971" s="14">
        <f t="shared" si="60"/>
        <v>593.96</v>
      </c>
    </row>
    <row r="1972" customHeight="1" spans="1:3">
      <c r="A1972" s="15" t="s">
        <v>2071</v>
      </c>
      <c r="B1972" s="22">
        <v>31.7</v>
      </c>
      <c r="C1972" s="14">
        <f t="shared" si="60"/>
        <v>789.24</v>
      </c>
    </row>
    <row r="1973" customHeight="1" spans="1:3">
      <c r="A1973" s="15" t="s">
        <v>2072</v>
      </c>
      <c r="B1973" s="22">
        <v>34.1</v>
      </c>
      <c r="C1973" s="14">
        <f t="shared" si="60"/>
        <v>913.27</v>
      </c>
    </row>
    <row r="1974" customHeight="1" spans="1:3">
      <c r="A1974" s="15" t="s">
        <v>2073</v>
      </c>
      <c r="B1974" s="22">
        <v>38.8</v>
      </c>
      <c r="C1974" s="14">
        <f t="shared" si="60"/>
        <v>1182.37</v>
      </c>
    </row>
    <row r="1975" customHeight="1" spans="1:3">
      <c r="A1975" s="15" t="s">
        <v>2074</v>
      </c>
      <c r="B1975" s="22">
        <v>45.1</v>
      </c>
      <c r="C1975" s="14">
        <f t="shared" si="60"/>
        <v>1597.51</v>
      </c>
    </row>
    <row r="1976" customHeight="1" spans="1:3">
      <c r="A1976" s="15" t="s">
        <v>2075</v>
      </c>
      <c r="B1976" s="22">
        <v>49.5</v>
      </c>
      <c r="C1976" s="14">
        <f t="shared" si="60"/>
        <v>1924.42</v>
      </c>
    </row>
    <row r="1977" customHeight="1" spans="1:3">
      <c r="A1977" s="15" t="s">
        <v>2076</v>
      </c>
      <c r="B1977" s="22">
        <v>55.1</v>
      </c>
      <c r="C1977" s="14">
        <f t="shared" si="60"/>
        <v>2384.48</v>
      </c>
    </row>
    <row r="1978" customHeight="1" spans="1:3">
      <c r="A1978" s="15" t="s">
        <v>2077</v>
      </c>
      <c r="B1978" s="22">
        <v>59.4</v>
      </c>
      <c r="C1978" s="14">
        <f t="shared" ref="C1978:C2041" si="61">ROUND((B1978/2)^2*PI(),2)</f>
        <v>2771.17</v>
      </c>
    </row>
    <row r="1979" customHeight="1" spans="1:3">
      <c r="A1979" s="15" t="s">
        <v>2078</v>
      </c>
      <c r="B1979" s="22">
        <v>65</v>
      </c>
      <c r="C1979" s="14">
        <f t="shared" si="61"/>
        <v>3318.31</v>
      </c>
    </row>
    <row r="1980" customHeight="1" spans="1:3">
      <c r="A1980" s="15" t="s">
        <v>2079</v>
      </c>
      <c r="B1980" s="22">
        <v>72.3</v>
      </c>
      <c r="C1980" s="14">
        <f t="shared" si="61"/>
        <v>4105.5</v>
      </c>
    </row>
    <row r="1981" customHeight="1" spans="1:3">
      <c r="A1981" s="15" t="s">
        <v>2080</v>
      </c>
      <c r="B1981" s="22">
        <v>78.8</v>
      </c>
      <c r="C1981" s="14">
        <f t="shared" si="61"/>
        <v>4876.88</v>
      </c>
    </row>
    <row r="1982" customHeight="1" spans="1:3">
      <c r="A1982" s="15" t="s">
        <v>2081</v>
      </c>
      <c r="B1982" s="22">
        <v>87.9</v>
      </c>
      <c r="C1982" s="14">
        <f t="shared" si="61"/>
        <v>6068.31</v>
      </c>
    </row>
    <row r="1983" customHeight="1" spans="1:3">
      <c r="A1983" s="15" t="s">
        <v>2082</v>
      </c>
      <c r="B1983" s="22">
        <v>18.4</v>
      </c>
      <c r="C1983" s="14">
        <f t="shared" si="61"/>
        <v>265.9</v>
      </c>
    </row>
    <row r="1984" customHeight="1" spans="1:3">
      <c r="A1984" s="15" t="s">
        <v>2083</v>
      </c>
      <c r="B1984" s="22">
        <v>19.4</v>
      </c>
      <c r="C1984" s="14">
        <f t="shared" si="61"/>
        <v>295.59</v>
      </c>
    </row>
    <row r="1985" customHeight="1" spans="1:3">
      <c r="A1985" s="15" t="s">
        <v>2084</v>
      </c>
      <c r="B1985" s="22">
        <v>21.6</v>
      </c>
      <c r="C1985" s="14">
        <f t="shared" si="61"/>
        <v>366.44</v>
      </c>
    </row>
    <row r="1986" customHeight="1" spans="1:3">
      <c r="A1986" s="15" t="s">
        <v>2085</v>
      </c>
      <c r="B1986" s="22">
        <v>22.8</v>
      </c>
      <c r="C1986" s="14">
        <f t="shared" si="61"/>
        <v>408.28</v>
      </c>
    </row>
    <row r="1987" customHeight="1" spans="1:3">
      <c r="A1987" s="15" t="s">
        <v>2086</v>
      </c>
      <c r="B1987" s="22">
        <v>26.3</v>
      </c>
      <c r="C1987" s="14">
        <f t="shared" si="61"/>
        <v>543.25</v>
      </c>
    </row>
    <row r="1988" customHeight="1" spans="1:3">
      <c r="A1988" s="15" t="s">
        <v>2087</v>
      </c>
      <c r="B1988" s="22">
        <v>29.7</v>
      </c>
      <c r="C1988" s="14">
        <f t="shared" si="61"/>
        <v>692.79</v>
      </c>
    </row>
    <row r="1989" customHeight="1" spans="1:3">
      <c r="A1989" s="15" t="s">
        <v>2088</v>
      </c>
      <c r="B1989" s="22">
        <v>34.3</v>
      </c>
      <c r="C1989" s="14">
        <f t="shared" si="61"/>
        <v>924.01</v>
      </c>
    </row>
    <row r="1990" customHeight="1" spans="1:3">
      <c r="A1990" s="15" t="s">
        <v>2089</v>
      </c>
      <c r="B1990" s="22">
        <v>37</v>
      </c>
      <c r="C1990" s="14">
        <f t="shared" si="61"/>
        <v>1075.21</v>
      </c>
    </row>
    <row r="1991" customHeight="1" spans="1:3">
      <c r="A1991" s="15" t="s">
        <v>2090</v>
      </c>
      <c r="B1991" s="22">
        <v>43.4</v>
      </c>
      <c r="C1991" s="14">
        <f t="shared" si="61"/>
        <v>1479.34</v>
      </c>
    </row>
    <row r="1992" customHeight="1" spans="1:3">
      <c r="A1992" s="15" t="s">
        <v>2091</v>
      </c>
      <c r="B1992" s="22">
        <v>49</v>
      </c>
      <c r="C1992" s="14">
        <f t="shared" si="61"/>
        <v>1885.74</v>
      </c>
    </row>
    <row r="1993" customHeight="1" spans="1:3">
      <c r="A1993" s="15" t="s">
        <v>2092</v>
      </c>
      <c r="B1993" s="22">
        <v>55.3</v>
      </c>
      <c r="C1993" s="14">
        <f t="shared" si="61"/>
        <v>2401.82</v>
      </c>
    </row>
    <row r="1994" customHeight="1" spans="1:3">
      <c r="A1994" s="15" t="s">
        <v>2093</v>
      </c>
      <c r="B1994" s="22">
        <v>60</v>
      </c>
      <c r="C1994" s="14">
        <f t="shared" si="61"/>
        <v>2827.43</v>
      </c>
    </row>
    <row r="1995" customHeight="1" spans="1:3">
      <c r="A1995" s="15" t="s">
        <v>2094</v>
      </c>
      <c r="B1995" s="22">
        <v>64.9</v>
      </c>
      <c r="C1995" s="14">
        <f t="shared" si="61"/>
        <v>3308.1</v>
      </c>
    </row>
    <row r="1996" customHeight="1" spans="1:3">
      <c r="A1996" s="15" t="s">
        <v>2095</v>
      </c>
      <c r="B1996" s="22">
        <v>71.6</v>
      </c>
      <c r="C1996" s="14">
        <f t="shared" si="61"/>
        <v>4026.39</v>
      </c>
    </row>
    <row r="1997" customHeight="1" spans="1:3">
      <c r="A1997" s="15" t="s">
        <v>2096</v>
      </c>
      <c r="B1997" s="22">
        <v>79.2</v>
      </c>
      <c r="C1997" s="14">
        <f t="shared" si="61"/>
        <v>4926.52</v>
      </c>
    </row>
    <row r="1998" customHeight="1" spans="1:3">
      <c r="A1998" s="15" t="s">
        <v>2097</v>
      </c>
      <c r="B1998" s="22">
        <v>88.2</v>
      </c>
      <c r="C1998" s="14">
        <f t="shared" si="61"/>
        <v>6109.8</v>
      </c>
    </row>
    <row r="1999" customHeight="1" spans="1:3">
      <c r="A1999" s="15" t="s">
        <v>2098</v>
      </c>
      <c r="B1999" s="22">
        <v>96.5</v>
      </c>
      <c r="C1999" s="14">
        <f t="shared" si="61"/>
        <v>7313.82</v>
      </c>
    </row>
    <row r="2000" customHeight="1" spans="1:3">
      <c r="A2000" s="15" t="s">
        <v>2099</v>
      </c>
      <c r="B2000" s="22">
        <v>17.9</v>
      </c>
      <c r="C2000" s="14">
        <f t="shared" si="61"/>
        <v>251.65</v>
      </c>
    </row>
    <row r="2001" customHeight="1" spans="1:3">
      <c r="A2001" s="15" t="s">
        <v>2100</v>
      </c>
      <c r="B2001" s="22">
        <v>19</v>
      </c>
      <c r="C2001" s="14">
        <f t="shared" si="61"/>
        <v>283.53</v>
      </c>
    </row>
    <row r="2002" customHeight="1" spans="1:3">
      <c r="A2002" s="15" t="s">
        <v>2101</v>
      </c>
      <c r="B2002" s="22">
        <v>21.1</v>
      </c>
      <c r="C2002" s="14">
        <f t="shared" si="61"/>
        <v>349.67</v>
      </c>
    </row>
    <row r="2003" customHeight="1" spans="1:3">
      <c r="A2003" s="15" t="s">
        <v>2102</v>
      </c>
      <c r="B2003" s="22">
        <v>23.7</v>
      </c>
      <c r="C2003" s="14">
        <f t="shared" si="61"/>
        <v>441.15</v>
      </c>
    </row>
    <row r="2004" customHeight="1" spans="1:3">
      <c r="A2004" s="15" t="s">
        <v>2103</v>
      </c>
      <c r="B2004" s="22">
        <v>26.2</v>
      </c>
      <c r="C2004" s="14">
        <f t="shared" si="61"/>
        <v>539.13</v>
      </c>
    </row>
    <row r="2005" customHeight="1" spans="1:3">
      <c r="A2005" s="15" t="s">
        <v>2104</v>
      </c>
      <c r="B2005" s="22">
        <v>30.7</v>
      </c>
      <c r="C2005" s="14">
        <f t="shared" si="61"/>
        <v>740.23</v>
      </c>
    </row>
    <row r="2006" customHeight="1" spans="1:3">
      <c r="A2006" s="15" t="s">
        <v>2105</v>
      </c>
      <c r="B2006" s="22">
        <v>32.4</v>
      </c>
      <c r="C2006" s="14">
        <f t="shared" si="61"/>
        <v>824.48</v>
      </c>
    </row>
    <row r="2007" customHeight="1" spans="1:3">
      <c r="A2007" s="15" t="s">
        <v>2106</v>
      </c>
      <c r="B2007" s="22">
        <v>37.2</v>
      </c>
      <c r="C2007" s="14">
        <f t="shared" si="61"/>
        <v>1086.87</v>
      </c>
    </row>
    <row r="2008" customHeight="1" spans="1:3">
      <c r="A2008" s="15" t="s">
        <v>2107</v>
      </c>
      <c r="B2008" s="22">
        <v>42.9</v>
      </c>
      <c r="C2008" s="14">
        <f t="shared" si="61"/>
        <v>1445.45</v>
      </c>
    </row>
    <row r="2009" customHeight="1" spans="1:3">
      <c r="A2009" s="15" t="s">
        <v>2108</v>
      </c>
      <c r="B2009" s="22">
        <v>47.1</v>
      </c>
      <c r="C2009" s="14">
        <f t="shared" si="61"/>
        <v>1742.34</v>
      </c>
    </row>
    <row r="2010" customHeight="1" spans="1:3">
      <c r="A2010" s="15" t="s">
        <v>2109</v>
      </c>
      <c r="B2010" s="22">
        <v>51.5</v>
      </c>
      <c r="C2010" s="14">
        <f t="shared" si="61"/>
        <v>2083.07</v>
      </c>
    </row>
    <row r="2011" customHeight="1" spans="1:3">
      <c r="A2011" s="15" t="s">
        <v>2110</v>
      </c>
      <c r="B2011" s="22">
        <v>53.5</v>
      </c>
      <c r="C2011" s="14">
        <f t="shared" si="61"/>
        <v>2248.01</v>
      </c>
    </row>
    <row r="2012" customHeight="1" spans="1:3">
      <c r="A2012" s="15" t="s">
        <v>2111</v>
      </c>
      <c r="B2012" s="22">
        <v>56.1</v>
      </c>
      <c r="C2012" s="14">
        <f t="shared" si="61"/>
        <v>2471.81</v>
      </c>
    </row>
    <row r="2013" customHeight="1" spans="1:3">
      <c r="A2013" s="15" t="s">
        <v>2112</v>
      </c>
      <c r="B2013" s="22">
        <v>57.2</v>
      </c>
      <c r="C2013" s="14">
        <f t="shared" si="61"/>
        <v>2569.7</v>
      </c>
    </row>
    <row r="2014" customHeight="1" spans="1:3">
      <c r="A2014" s="15" t="s">
        <v>2113</v>
      </c>
      <c r="B2014" s="22">
        <v>61.5</v>
      </c>
      <c r="C2014" s="14">
        <f t="shared" si="61"/>
        <v>2970.57</v>
      </c>
    </row>
    <row r="2015" customHeight="1" spans="1:3">
      <c r="A2015" s="15" t="s">
        <v>2114</v>
      </c>
      <c r="B2015" s="22">
        <v>62.5</v>
      </c>
      <c r="C2015" s="14">
        <f t="shared" si="61"/>
        <v>3067.96</v>
      </c>
    </row>
    <row r="2016" customHeight="1" spans="1:3">
      <c r="A2016" s="15" t="s">
        <v>2115</v>
      </c>
      <c r="B2016" s="22">
        <v>68.1</v>
      </c>
      <c r="C2016" s="14">
        <f t="shared" si="61"/>
        <v>3642.37</v>
      </c>
    </row>
    <row r="2017" customHeight="1" spans="1:3">
      <c r="A2017" s="15" t="s">
        <v>2116</v>
      </c>
      <c r="B2017" s="22">
        <v>74</v>
      </c>
      <c r="C2017" s="14">
        <f t="shared" si="61"/>
        <v>4300.84</v>
      </c>
    </row>
    <row r="2018" customHeight="1" spans="1:3">
      <c r="A2018" s="15" t="s">
        <v>2117</v>
      </c>
      <c r="B2018" s="22">
        <v>82.3</v>
      </c>
      <c r="C2018" s="14">
        <f t="shared" si="61"/>
        <v>5319.73</v>
      </c>
    </row>
    <row r="2019" customHeight="1" spans="1:3">
      <c r="A2019" s="15" t="s">
        <v>2118</v>
      </c>
      <c r="B2019" s="22">
        <v>19</v>
      </c>
      <c r="C2019" s="14">
        <f t="shared" si="61"/>
        <v>283.53</v>
      </c>
    </row>
    <row r="2020" customHeight="1" spans="1:3">
      <c r="A2020" s="15" t="s">
        <v>2119</v>
      </c>
      <c r="B2020" s="22">
        <v>21.1</v>
      </c>
      <c r="C2020" s="14">
        <f t="shared" si="61"/>
        <v>349.67</v>
      </c>
    </row>
    <row r="2021" customHeight="1" spans="1:3">
      <c r="A2021" s="15" t="s">
        <v>2120</v>
      </c>
      <c r="B2021" s="22">
        <v>22.4</v>
      </c>
      <c r="C2021" s="14">
        <f t="shared" si="61"/>
        <v>394.08</v>
      </c>
    </row>
    <row r="2022" customHeight="1" spans="1:3">
      <c r="A2022" s="15" t="s">
        <v>2121</v>
      </c>
      <c r="B2022" s="22">
        <v>25</v>
      </c>
      <c r="C2022" s="14">
        <f t="shared" si="61"/>
        <v>490.87</v>
      </c>
    </row>
    <row r="2023" customHeight="1" spans="1:3">
      <c r="A2023" s="15" t="s">
        <v>2122</v>
      </c>
      <c r="B2023" s="22">
        <v>28.6</v>
      </c>
      <c r="C2023" s="14">
        <f t="shared" si="61"/>
        <v>642.42</v>
      </c>
    </row>
    <row r="2024" customHeight="1" spans="1:3">
      <c r="A2024" s="15" t="s">
        <v>2123</v>
      </c>
      <c r="B2024" s="22">
        <v>32.6</v>
      </c>
      <c r="C2024" s="14">
        <f t="shared" si="61"/>
        <v>834.69</v>
      </c>
    </row>
    <row r="2025" customHeight="1" spans="1:3">
      <c r="A2025" s="15" t="s">
        <v>2124</v>
      </c>
      <c r="B2025" s="22">
        <v>34.1</v>
      </c>
      <c r="C2025" s="14">
        <f t="shared" si="61"/>
        <v>913.27</v>
      </c>
    </row>
    <row r="2026" customHeight="1" spans="1:3">
      <c r="A2026" s="15" t="s">
        <v>2125</v>
      </c>
      <c r="B2026" s="22">
        <v>39.6</v>
      </c>
      <c r="C2026" s="14">
        <f t="shared" si="61"/>
        <v>1231.63</v>
      </c>
    </row>
    <row r="2027" customHeight="1" spans="1:3">
      <c r="A2027" s="15" t="s">
        <v>2126</v>
      </c>
      <c r="B2027" s="22">
        <v>45.1</v>
      </c>
      <c r="C2027" s="14">
        <f t="shared" si="61"/>
        <v>1597.51</v>
      </c>
    </row>
    <row r="2028" customHeight="1" spans="1:3">
      <c r="A2028" s="15" t="s">
        <v>2127</v>
      </c>
      <c r="B2028" s="22">
        <v>49.8</v>
      </c>
      <c r="C2028" s="14">
        <f t="shared" si="61"/>
        <v>1947.82</v>
      </c>
    </row>
    <row r="2029" customHeight="1" spans="1:3">
      <c r="A2029" s="15" t="s">
        <v>2128</v>
      </c>
      <c r="B2029" s="22">
        <v>56.2</v>
      </c>
      <c r="C2029" s="14">
        <f t="shared" si="61"/>
        <v>2480.63</v>
      </c>
    </row>
    <row r="2030" customHeight="1" spans="1:3">
      <c r="A2030" s="15" t="s">
        <v>2129</v>
      </c>
      <c r="B2030" s="22">
        <v>59.1</v>
      </c>
      <c r="C2030" s="14">
        <f t="shared" si="61"/>
        <v>2743.25</v>
      </c>
    </row>
    <row r="2031" customHeight="1" spans="1:3">
      <c r="A2031" s="15" t="s">
        <v>2130</v>
      </c>
      <c r="B2031" s="22">
        <v>61.2</v>
      </c>
      <c r="C2031" s="14">
        <f t="shared" si="61"/>
        <v>2941.66</v>
      </c>
    </row>
    <row r="2032" customHeight="1" spans="1:3">
      <c r="A2032" s="15" t="s">
        <v>2131</v>
      </c>
      <c r="B2032" s="22">
        <v>64.9</v>
      </c>
      <c r="C2032" s="14">
        <f t="shared" si="61"/>
        <v>3308.1</v>
      </c>
    </row>
    <row r="2033" customHeight="1" spans="1:3">
      <c r="A2033" s="15" t="s">
        <v>2132</v>
      </c>
      <c r="B2033" s="22">
        <v>71.8</v>
      </c>
      <c r="C2033" s="14">
        <f t="shared" si="61"/>
        <v>4048.92</v>
      </c>
    </row>
    <row r="2034" customHeight="1" spans="1:3">
      <c r="A2034" s="15" t="s">
        <v>2133</v>
      </c>
      <c r="B2034" s="22">
        <v>78.1</v>
      </c>
      <c r="C2034" s="14">
        <f t="shared" si="61"/>
        <v>4790.62</v>
      </c>
    </row>
    <row r="2035" customHeight="1" spans="1:3">
      <c r="A2035" s="15" t="s">
        <v>2134</v>
      </c>
      <c r="B2035" s="22">
        <v>87.3</v>
      </c>
      <c r="C2035" s="14">
        <f t="shared" si="61"/>
        <v>5985.75</v>
      </c>
    </row>
    <row r="2036" customHeight="1" spans="1:3">
      <c r="A2036" s="15" t="s">
        <v>2135</v>
      </c>
      <c r="B2036" s="22">
        <v>19.2</v>
      </c>
      <c r="C2036" s="14">
        <f t="shared" si="61"/>
        <v>289.53</v>
      </c>
    </row>
    <row r="2037" customHeight="1" spans="1:3">
      <c r="A2037" s="15" t="s">
        <v>2136</v>
      </c>
      <c r="B2037" s="22">
        <v>21.3</v>
      </c>
      <c r="C2037" s="14">
        <f t="shared" si="61"/>
        <v>356.33</v>
      </c>
    </row>
    <row r="2038" customHeight="1" spans="1:3">
      <c r="A2038" s="15" t="s">
        <v>2137</v>
      </c>
      <c r="B2038" s="22">
        <v>22.7</v>
      </c>
      <c r="C2038" s="14">
        <f t="shared" si="61"/>
        <v>404.71</v>
      </c>
    </row>
    <row r="2039" customHeight="1" spans="1:3">
      <c r="A2039" s="15" t="s">
        <v>2138</v>
      </c>
      <c r="B2039" s="22">
        <v>25.6</v>
      </c>
      <c r="C2039" s="14">
        <f t="shared" si="61"/>
        <v>514.72</v>
      </c>
    </row>
    <row r="2040" customHeight="1" spans="1:3">
      <c r="A2040" s="15" t="s">
        <v>2139</v>
      </c>
      <c r="B2040" s="22">
        <v>29.1</v>
      </c>
      <c r="C2040" s="14">
        <f t="shared" si="61"/>
        <v>665.08</v>
      </c>
    </row>
    <row r="2041" customHeight="1" spans="1:3">
      <c r="A2041" s="15" t="s">
        <v>2140</v>
      </c>
      <c r="B2041" s="22">
        <v>33.4</v>
      </c>
      <c r="C2041" s="14">
        <f t="shared" si="61"/>
        <v>876.16</v>
      </c>
    </row>
    <row r="2042" customHeight="1" spans="1:3">
      <c r="A2042" s="15" t="s">
        <v>2141</v>
      </c>
      <c r="B2042" s="22">
        <v>35.6</v>
      </c>
      <c r="C2042" s="14">
        <f t="shared" ref="C2042:C2053" si="62">ROUND((B2042/2)^2*PI(),2)</f>
        <v>995.38</v>
      </c>
    </row>
    <row r="2043" customHeight="1" spans="1:3">
      <c r="A2043" s="15" t="s">
        <v>2142</v>
      </c>
      <c r="B2043" s="22">
        <v>42.2</v>
      </c>
      <c r="C2043" s="14">
        <f t="shared" si="62"/>
        <v>1398.67</v>
      </c>
    </row>
    <row r="2044" customHeight="1" spans="1:3">
      <c r="A2044" s="15" t="s">
        <v>2143</v>
      </c>
      <c r="B2044" s="22">
        <v>47.1</v>
      </c>
      <c r="C2044" s="14">
        <f t="shared" si="62"/>
        <v>1742.34</v>
      </c>
    </row>
    <row r="2045" customHeight="1" spans="1:3">
      <c r="A2045" s="15" t="s">
        <v>2144</v>
      </c>
      <c r="B2045" s="22">
        <v>51.9</v>
      </c>
      <c r="C2045" s="14">
        <f t="shared" si="62"/>
        <v>2115.56</v>
      </c>
    </row>
    <row r="2046" customHeight="1" spans="1:3">
      <c r="A2046" s="15" t="s">
        <v>2145</v>
      </c>
      <c r="B2046" s="22">
        <v>58</v>
      </c>
      <c r="C2046" s="14">
        <f t="shared" si="62"/>
        <v>2642.08</v>
      </c>
    </row>
    <row r="2047" customHeight="1" spans="1:3">
      <c r="A2047" s="15" t="s">
        <v>2146</v>
      </c>
      <c r="B2047" s="22">
        <v>59.1</v>
      </c>
      <c r="C2047" s="14">
        <f t="shared" si="62"/>
        <v>2743.25</v>
      </c>
    </row>
    <row r="2048" customHeight="1" spans="1:3">
      <c r="A2048" s="15" t="s">
        <v>2147</v>
      </c>
      <c r="B2048" s="22">
        <v>62</v>
      </c>
      <c r="C2048" s="14">
        <f t="shared" si="62"/>
        <v>3019.07</v>
      </c>
    </row>
    <row r="2049" customHeight="1" spans="1:3">
      <c r="A2049" s="15" t="s">
        <v>2148</v>
      </c>
      <c r="B2049" s="22">
        <v>63</v>
      </c>
      <c r="C2049" s="14">
        <f t="shared" si="62"/>
        <v>3117.25</v>
      </c>
    </row>
    <row r="2050" customHeight="1" spans="1:3">
      <c r="A2050" s="15" t="s">
        <v>2149</v>
      </c>
      <c r="B2050" s="22">
        <v>68.5</v>
      </c>
      <c r="C2050" s="14">
        <f t="shared" si="62"/>
        <v>3685.28</v>
      </c>
    </row>
    <row r="2051" customHeight="1" spans="1:3">
      <c r="A2051" s="15" t="s">
        <v>2150</v>
      </c>
      <c r="B2051" s="22">
        <v>75.5</v>
      </c>
      <c r="C2051" s="14">
        <f t="shared" si="62"/>
        <v>4476.97</v>
      </c>
    </row>
    <row r="2052" customHeight="1" spans="1:3">
      <c r="A2052" s="15" t="s">
        <v>2151</v>
      </c>
      <c r="B2052" s="22">
        <v>79.4</v>
      </c>
      <c r="C2052" s="14">
        <f t="shared" si="62"/>
        <v>4951.43</v>
      </c>
    </row>
    <row r="2053" customHeight="1" spans="1:3">
      <c r="A2053" s="15" t="s">
        <v>2152</v>
      </c>
      <c r="B2053" s="22">
        <v>87.3</v>
      </c>
      <c r="C2053" s="14">
        <f t="shared" si="62"/>
        <v>5985.75</v>
      </c>
    </row>
  </sheetData>
  <sheetProtection sheet="1" objects="1"/>
  <mergeCells count="35">
    <mergeCell ref="A1:C1"/>
    <mergeCell ref="A12:C12"/>
    <mergeCell ref="A18:C18"/>
    <mergeCell ref="A34:C34"/>
    <mergeCell ref="A68:C68"/>
    <mergeCell ref="A82:C82"/>
    <mergeCell ref="A156:C156"/>
    <mergeCell ref="A176:C176"/>
    <mergeCell ref="A182:C182"/>
    <mergeCell ref="A188:C188"/>
    <mergeCell ref="A194:C194"/>
    <mergeCell ref="A200:C200"/>
    <mergeCell ref="A205:C205"/>
    <mergeCell ref="A224:C224"/>
    <mergeCell ref="A242:C242"/>
    <mergeCell ref="A247:C247"/>
    <mergeCell ref="A264:C264"/>
    <mergeCell ref="A275:C275"/>
    <mergeCell ref="A280:C280"/>
    <mergeCell ref="A299:C299"/>
    <mergeCell ref="A317:C317"/>
    <mergeCell ref="A322:C322"/>
    <mergeCell ref="A339:C339"/>
    <mergeCell ref="A350:C350"/>
    <mergeCell ref="A492:C492"/>
    <mergeCell ref="A634:C634"/>
    <mergeCell ref="A776:C776"/>
    <mergeCell ref="A918:C918"/>
    <mergeCell ref="A1060:C1060"/>
    <mergeCell ref="A1202:C1202"/>
    <mergeCell ref="A1344:C1344"/>
    <mergeCell ref="A1486:C1486"/>
    <mergeCell ref="A1628:C1628"/>
    <mergeCell ref="A1770:C1770"/>
    <mergeCell ref="A1912:C191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L12" sqref="L12"/>
    </sheetView>
  </sheetViews>
  <sheetFormatPr defaultColWidth="9" defaultRowHeight="24" customHeight="1" outlineLevelCol="4"/>
  <cols>
    <col min="1" max="1" width="18.625" style="16" customWidth="1"/>
    <col min="2" max="2" width="9" style="17"/>
    <col min="3" max="16384" width="9" style="16"/>
  </cols>
  <sheetData>
    <row r="1" customHeight="1" spans="1:3">
      <c r="A1" s="9" t="s">
        <v>16</v>
      </c>
      <c r="B1" s="18"/>
      <c r="C1" s="9"/>
    </row>
    <row r="2" customHeight="1" spans="1:3">
      <c r="A2" s="10" t="s">
        <v>2153</v>
      </c>
      <c r="B2" s="11" t="s">
        <v>33</v>
      </c>
      <c r="C2" s="10" t="s">
        <v>34</v>
      </c>
    </row>
    <row r="3" customHeight="1" spans="1:5">
      <c r="A3" s="12" t="s">
        <v>2154</v>
      </c>
      <c r="B3" s="13">
        <v>4</v>
      </c>
      <c r="C3" s="14">
        <f t="shared" ref="C3:C30" si="0">ROUND((B3/2)^2*PI(),2)</f>
        <v>12.57</v>
      </c>
      <c r="D3" s="16" t="s">
        <v>2155</v>
      </c>
      <c r="E3"/>
    </row>
    <row r="4" customHeight="1" spans="1:5">
      <c r="A4" s="12" t="s">
        <v>2156</v>
      </c>
      <c r="B4" s="13">
        <v>4.8</v>
      </c>
      <c r="C4" s="14">
        <f t="shared" si="0"/>
        <v>18.1</v>
      </c>
      <c r="E4"/>
    </row>
    <row r="5" customHeight="1" spans="1:5">
      <c r="A5" s="12" t="s">
        <v>2157</v>
      </c>
      <c r="B5" s="13">
        <v>5.1</v>
      </c>
      <c r="C5" s="14">
        <f t="shared" si="0"/>
        <v>20.43</v>
      </c>
      <c r="E5"/>
    </row>
    <row r="6" customHeight="1" spans="1:5">
      <c r="A6" s="12" t="s">
        <v>2158</v>
      </c>
      <c r="B6" s="13">
        <v>5.6</v>
      </c>
      <c r="C6" s="14">
        <f t="shared" si="0"/>
        <v>24.63</v>
      </c>
      <c r="E6"/>
    </row>
    <row r="7" customHeight="1" spans="1:5">
      <c r="A7" s="12" t="s">
        <v>2159</v>
      </c>
      <c r="B7" s="13">
        <v>6.2</v>
      </c>
      <c r="C7" s="14">
        <f t="shared" si="0"/>
        <v>30.19</v>
      </c>
      <c r="E7"/>
    </row>
    <row r="8" customHeight="1" spans="1:5">
      <c r="A8" s="12" t="s">
        <v>2160</v>
      </c>
      <c r="B8" s="13">
        <v>8.1</v>
      </c>
      <c r="C8" s="14">
        <f t="shared" si="0"/>
        <v>51.53</v>
      </c>
      <c r="E8"/>
    </row>
    <row r="9" customHeight="1" spans="1:5">
      <c r="A9" s="12" t="s">
        <v>2161</v>
      </c>
      <c r="B9" s="13">
        <v>14.5</v>
      </c>
      <c r="C9" s="14">
        <f t="shared" si="0"/>
        <v>165.13</v>
      </c>
      <c r="E9"/>
    </row>
    <row r="10" customHeight="1" spans="1:5">
      <c r="A10" s="12" t="s">
        <v>2162</v>
      </c>
      <c r="B10" s="13">
        <v>14.8</v>
      </c>
      <c r="C10" s="14">
        <f t="shared" si="0"/>
        <v>172.03</v>
      </c>
      <c r="E10"/>
    </row>
    <row r="11" customHeight="1" spans="1:5">
      <c r="A11" s="12" t="s">
        <v>2163</v>
      </c>
      <c r="B11" s="13">
        <v>17.5</v>
      </c>
      <c r="C11" s="14">
        <f t="shared" si="0"/>
        <v>240.53</v>
      </c>
      <c r="E11"/>
    </row>
    <row r="12" customHeight="1" spans="1:5">
      <c r="A12" s="12" t="s">
        <v>2164</v>
      </c>
      <c r="B12" s="13">
        <v>20.7</v>
      </c>
      <c r="C12" s="14">
        <f t="shared" si="0"/>
        <v>336.54</v>
      </c>
      <c r="E12"/>
    </row>
    <row r="13" customHeight="1" spans="1:5">
      <c r="A13" s="12" t="s">
        <v>2165</v>
      </c>
      <c r="B13" s="13">
        <v>24.8</v>
      </c>
      <c r="C13" s="14">
        <f t="shared" si="0"/>
        <v>483.05</v>
      </c>
      <c r="E13"/>
    </row>
    <row r="14" customHeight="1" spans="1:5">
      <c r="A14" s="12" t="s">
        <v>2166</v>
      </c>
      <c r="B14" s="13">
        <v>7.8</v>
      </c>
      <c r="C14" s="14">
        <f t="shared" si="0"/>
        <v>47.78</v>
      </c>
      <c r="D14" s="16" t="s">
        <v>2167</v>
      </c>
      <c r="E14"/>
    </row>
    <row r="15" customHeight="1" spans="1:5">
      <c r="A15" s="12" t="s">
        <v>2168</v>
      </c>
      <c r="B15" s="13">
        <v>8.1</v>
      </c>
      <c r="C15" s="14">
        <f t="shared" si="0"/>
        <v>51.53</v>
      </c>
      <c r="E15"/>
    </row>
    <row r="16" customHeight="1" spans="1:5">
      <c r="A16" s="12" t="s">
        <v>2169</v>
      </c>
      <c r="B16" s="13">
        <v>9.2</v>
      </c>
      <c r="C16" s="14">
        <f t="shared" si="0"/>
        <v>66.48</v>
      </c>
      <c r="E16"/>
    </row>
    <row r="17" customHeight="1" spans="1:5">
      <c r="A17" s="12" t="s">
        <v>2170</v>
      </c>
      <c r="B17" s="13">
        <v>9.6</v>
      </c>
      <c r="C17" s="14">
        <f t="shared" si="0"/>
        <v>72.38</v>
      </c>
      <c r="E17"/>
    </row>
    <row r="18" customHeight="1" spans="1:5">
      <c r="A18" s="12" t="s">
        <v>2171</v>
      </c>
      <c r="B18" s="13">
        <v>11</v>
      </c>
      <c r="C18" s="14">
        <f t="shared" si="0"/>
        <v>95.03</v>
      </c>
      <c r="E18"/>
    </row>
    <row r="19" customHeight="1" spans="1:5">
      <c r="A19" s="12" t="s">
        <v>2172</v>
      </c>
      <c r="B19" s="13">
        <v>12</v>
      </c>
      <c r="C19" s="14">
        <f t="shared" si="0"/>
        <v>113.1</v>
      </c>
      <c r="E19"/>
    </row>
    <row r="20" customHeight="1" spans="1:5">
      <c r="A20" s="12" t="s">
        <v>2173</v>
      </c>
      <c r="B20" s="13">
        <v>13.2</v>
      </c>
      <c r="C20" s="14">
        <f t="shared" si="0"/>
        <v>136.85</v>
      </c>
      <c r="E20"/>
    </row>
    <row r="21" customHeight="1" spans="1:5">
      <c r="A21" s="12" t="s">
        <v>2174</v>
      </c>
      <c r="B21" s="13">
        <v>13.7</v>
      </c>
      <c r="C21" s="14">
        <f t="shared" si="0"/>
        <v>147.41</v>
      </c>
      <c r="E21"/>
    </row>
    <row r="22" customHeight="1" spans="1:5">
      <c r="A22" s="12" t="s">
        <v>2175</v>
      </c>
      <c r="B22" s="13">
        <v>15.5</v>
      </c>
      <c r="C22" s="14">
        <f t="shared" si="0"/>
        <v>188.69</v>
      </c>
      <c r="E22"/>
    </row>
  </sheetData>
  <sheetProtection sheet="1" objects="1"/>
  <mergeCells count="3">
    <mergeCell ref="A1:C1"/>
    <mergeCell ref="D3:D13"/>
    <mergeCell ref="D14:D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"/>
  <sheetViews>
    <sheetView topLeftCell="A14" workbookViewId="0">
      <selection activeCell="E18" sqref="E18"/>
    </sheetView>
  </sheetViews>
  <sheetFormatPr defaultColWidth="9" defaultRowHeight="24" customHeight="1" outlineLevelCol="6"/>
  <cols>
    <col min="1" max="1" width="17.375" style="8" customWidth="1"/>
    <col min="2" max="2" width="22" style="8" customWidth="1"/>
    <col min="3" max="4" width="9" style="8"/>
    <col min="5" max="5" width="9.00833333333333" style="8" customWidth="1"/>
    <col min="6" max="16384" width="9" style="8"/>
  </cols>
  <sheetData>
    <row r="1" customHeight="1" spans="1:4">
      <c r="A1" s="9" t="s">
        <v>20</v>
      </c>
      <c r="B1" s="9"/>
      <c r="C1" s="9"/>
      <c r="D1" s="9"/>
    </row>
    <row r="2" customHeight="1" spans="1:4">
      <c r="A2" s="10" t="s">
        <v>2176</v>
      </c>
      <c r="B2" s="10" t="s">
        <v>208</v>
      </c>
      <c r="C2" s="11" t="s">
        <v>33</v>
      </c>
      <c r="D2" s="10" t="s">
        <v>34</v>
      </c>
    </row>
    <row r="3" customHeight="1" spans="1:6">
      <c r="A3" s="12" t="s">
        <v>2177</v>
      </c>
      <c r="B3" s="12" t="s">
        <v>2178</v>
      </c>
      <c r="C3" s="13">
        <v>5</v>
      </c>
      <c r="D3" s="14">
        <f t="shared" ref="D3:D23" si="0">ROUND((C3/2)^2*PI(),2)</f>
        <v>19.63</v>
      </c>
      <c r="E3"/>
      <c r="F3"/>
    </row>
    <row r="4" customHeight="1" spans="1:6">
      <c r="A4" s="12" t="s">
        <v>2179</v>
      </c>
      <c r="B4" s="12" t="s">
        <v>2180</v>
      </c>
      <c r="C4" s="13">
        <v>5.3</v>
      </c>
      <c r="D4" s="14">
        <f t="shared" si="0"/>
        <v>22.06</v>
      </c>
      <c r="E4"/>
      <c r="F4"/>
    </row>
    <row r="5" customHeight="1" spans="1:6">
      <c r="A5" s="12" t="s">
        <v>2181</v>
      </c>
      <c r="B5" s="12" t="s">
        <v>2182</v>
      </c>
      <c r="C5" s="13">
        <v>6.5</v>
      </c>
      <c r="D5" s="14">
        <f t="shared" si="0"/>
        <v>33.18</v>
      </c>
      <c r="E5"/>
      <c r="F5"/>
    </row>
    <row r="6" customHeight="1" spans="1:6">
      <c r="A6" s="12" t="s">
        <v>2183</v>
      </c>
      <c r="B6" s="12" t="s">
        <v>2184</v>
      </c>
      <c r="C6" s="13">
        <v>7</v>
      </c>
      <c r="D6" s="14">
        <f t="shared" si="0"/>
        <v>38.48</v>
      </c>
      <c r="E6"/>
      <c r="F6"/>
    </row>
    <row r="7" customHeight="1" spans="1:6">
      <c r="A7" s="12" t="s">
        <v>2185</v>
      </c>
      <c r="B7" s="12" t="s">
        <v>2184</v>
      </c>
      <c r="C7" s="13">
        <v>7</v>
      </c>
      <c r="D7" s="14">
        <f t="shared" si="0"/>
        <v>38.48</v>
      </c>
      <c r="E7"/>
      <c r="F7"/>
    </row>
    <row r="8" customHeight="1" spans="1:6">
      <c r="A8" s="12" t="s">
        <v>2186</v>
      </c>
      <c r="B8" s="12" t="s">
        <v>2187</v>
      </c>
      <c r="C8" s="13">
        <v>6</v>
      </c>
      <c r="D8" s="14">
        <f t="shared" si="0"/>
        <v>28.27</v>
      </c>
      <c r="E8"/>
      <c r="F8"/>
    </row>
    <row r="9" customHeight="1" spans="1:6">
      <c r="A9" s="12" t="s">
        <v>2188</v>
      </c>
      <c r="B9" s="12" t="s">
        <v>2187</v>
      </c>
      <c r="C9" s="13">
        <v>6</v>
      </c>
      <c r="D9" s="14">
        <f t="shared" si="0"/>
        <v>28.27</v>
      </c>
      <c r="E9"/>
      <c r="F9"/>
    </row>
    <row r="10" customHeight="1" spans="1:6">
      <c r="A10" s="12" t="s">
        <v>2189</v>
      </c>
      <c r="B10" s="12" t="s">
        <v>2187</v>
      </c>
      <c r="C10" s="13">
        <v>6</v>
      </c>
      <c r="D10" s="14">
        <f t="shared" si="0"/>
        <v>28.27</v>
      </c>
      <c r="E10"/>
      <c r="F10"/>
    </row>
    <row r="11" customHeight="1" spans="1:6">
      <c r="A11" s="12" t="s">
        <v>2179</v>
      </c>
      <c r="B11" s="12" t="s">
        <v>2190</v>
      </c>
      <c r="C11" s="13">
        <v>6.2</v>
      </c>
      <c r="D11" s="14">
        <f t="shared" si="0"/>
        <v>30.19</v>
      </c>
      <c r="E11"/>
      <c r="F11"/>
    </row>
    <row r="12" customHeight="1" spans="1:6">
      <c r="A12" s="12" t="s">
        <v>2181</v>
      </c>
      <c r="B12" s="12" t="s">
        <v>2191</v>
      </c>
      <c r="C12" s="13">
        <v>7.6</v>
      </c>
      <c r="D12" s="14">
        <f t="shared" si="0"/>
        <v>45.36</v>
      </c>
      <c r="E12"/>
      <c r="F12"/>
    </row>
    <row r="13" customHeight="1" spans="1:6">
      <c r="A13" s="12" t="s">
        <v>2192</v>
      </c>
      <c r="B13" s="12" t="s">
        <v>2191</v>
      </c>
      <c r="C13" s="13">
        <v>7.5</v>
      </c>
      <c r="D13" s="14">
        <f t="shared" si="0"/>
        <v>44.18</v>
      </c>
      <c r="E13"/>
      <c r="F13"/>
    </row>
    <row r="14" customHeight="1" spans="1:6">
      <c r="A14" s="12" t="s">
        <v>2193</v>
      </c>
      <c r="B14" s="12" t="s">
        <v>2191</v>
      </c>
      <c r="C14" s="13">
        <v>7.5</v>
      </c>
      <c r="D14" s="14">
        <f t="shared" si="0"/>
        <v>44.18</v>
      </c>
      <c r="E14"/>
      <c r="F14"/>
    </row>
    <row r="15" customHeight="1" spans="1:6">
      <c r="A15" s="12" t="s">
        <v>2194</v>
      </c>
      <c r="B15" s="12" t="s">
        <v>2195</v>
      </c>
      <c r="C15" s="13">
        <v>8</v>
      </c>
      <c r="D15" s="14">
        <f t="shared" si="0"/>
        <v>50.27</v>
      </c>
      <c r="E15"/>
      <c r="F15"/>
    </row>
    <row r="16" customHeight="1" spans="1:6">
      <c r="A16" s="12" t="s">
        <v>2183</v>
      </c>
      <c r="B16" s="12" t="s">
        <v>2196</v>
      </c>
      <c r="C16" s="13">
        <v>8</v>
      </c>
      <c r="D16" s="14">
        <f t="shared" si="0"/>
        <v>50.27</v>
      </c>
      <c r="E16"/>
      <c r="F16"/>
    </row>
    <row r="17" customHeight="1" spans="1:6">
      <c r="A17" s="12" t="s">
        <v>2185</v>
      </c>
      <c r="B17" s="12" t="s">
        <v>2196</v>
      </c>
      <c r="C17" s="13">
        <v>9</v>
      </c>
      <c r="D17" s="14">
        <f t="shared" si="0"/>
        <v>63.62</v>
      </c>
      <c r="E17"/>
      <c r="F17"/>
    </row>
    <row r="18" customHeight="1" spans="1:6">
      <c r="A18" s="12" t="s">
        <v>2197</v>
      </c>
      <c r="B18" s="12" t="s">
        <v>2198</v>
      </c>
      <c r="C18" s="13">
        <v>7.4</v>
      </c>
      <c r="D18" s="14">
        <f t="shared" si="0"/>
        <v>43.01</v>
      </c>
      <c r="E18"/>
      <c r="F18"/>
    </row>
    <row r="19" customHeight="1" spans="1:6">
      <c r="A19" s="12" t="s">
        <v>2179</v>
      </c>
      <c r="B19" s="12" t="s">
        <v>2198</v>
      </c>
      <c r="C19" s="13">
        <v>8.4</v>
      </c>
      <c r="D19" s="14">
        <f t="shared" si="0"/>
        <v>55.42</v>
      </c>
      <c r="E19"/>
      <c r="F19"/>
    </row>
    <row r="20" customHeight="1" spans="1:6">
      <c r="A20" s="12" t="s">
        <v>2181</v>
      </c>
      <c r="B20" s="12" t="s">
        <v>2199</v>
      </c>
      <c r="C20" s="13">
        <v>7.3</v>
      </c>
      <c r="D20" s="14">
        <f t="shared" si="0"/>
        <v>41.85</v>
      </c>
      <c r="E20"/>
      <c r="F20"/>
    </row>
    <row r="21" customHeight="1" spans="1:6">
      <c r="A21" s="12" t="s">
        <v>2193</v>
      </c>
      <c r="B21" s="12" t="s">
        <v>2199</v>
      </c>
      <c r="C21" s="13">
        <v>8</v>
      </c>
      <c r="D21" s="14">
        <f t="shared" si="0"/>
        <v>50.27</v>
      </c>
      <c r="E21"/>
      <c r="F21"/>
    </row>
    <row r="22" customHeight="1" spans="1:6">
      <c r="A22" s="12" t="s">
        <v>2194</v>
      </c>
      <c r="B22" s="12" t="s">
        <v>2200</v>
      </c>
      <c r="C22" s="13">
        <v>7.5</v>
      </c>
      <c r="D22" s="14">
        <f t="shared" si="0"/>
        <v>44.18</v>
      </c>
      <c r="E22"/>
      <c r="F22"/>
    </row>
    <row r="23" customHeight="1" spans="1:6">
      <c r="A23" s="12" t="s">
        <v>2183</v>
      </c>
      <c r="B23" s="12" t="s">
        <v>2201</v>
      </c>
      <c r="C23" s="13">
        <v>8.2</v>
      </c>
      <c r="D23" s="14">
        <f t="shared" si="0"/>
        <v>52.81</v>
      </c>
      <c r="E23"/>
      <c r="F23"/>
    </row>
    <row r="24" customHeight="1" spans="1:6">
      <c r="A24" s="12" t="s">
        <v>2181</v>
      </c>
      <c r="B24" s="12" t="s">
        <v>2202</v>
      </c>
      <c r="C24" s="13">
        <v>7.5</v>
      </c>
      <c r="D24" s="14">
        <f t="shared" ref="D24:D29" si="1">ROUND((C24/2)^2*PI(),2)</f>
        <v>44.18</v>
      </c>
      <c r="E24"/>
      <c r="F24"/>
    </row>
    <row r="25" customHeight="1" spans="1:6">
      <c r="A25" s="12" t="s">
        <v>2181</v>
      </c>
      <c r="B25" s="12" t="s">
        <v>2203</v>
      </c>
      <c r="C25" s="13">
        <v>7.8</v>
      </c>
      <c r="D25" s="14">
        <f t="shared" si="1"/>
        <v>47.78</v>
      </c>
      <c r="E25"/>
      <c r="F25"/>
    </row>
    <row r="26" customHeight="1" spans="1:6">
      <c r="A26" s="12" t="s">
        <v>2181</v>
      </c>
      <c r="B26" s="12" t="s">
        <v>2204</v>
      </c>
      <c r="C26" s="13">
        <v>8.2</v>
      </c>
      <c r="D26" s="14">
        <f t="shared" si="1"/>
        <v>52.81</v>
      </c>
      <c r="E26"/>
      <c r="F26"/>
    </row>
    <row r="27" customHeight="1" spans="1:4">
      <c r="A27" s="9" t="s">
        <v>2205</v>
      </c>
      <c r="B27" s="9"/>
      <c r="C27" s="9"/>
      <c r="D27" s="9"/>
    </row>
    <row r="28" customHeight="1" spans="1:4">
      <c r="A28" s="10" t="s">
        <v>2176</v>
      </c>
      <c r="B28" s="10" t="s">
        <v>208</v>
      </c>
      <c r="C28" s="11" t="s">
        <v>33</v>
      </c>
      <c r="D28" s="10" t="s">
        <v>34</v>
      </c>
    </row>
    <row r="29" customHeight="1" spans="1:4">
      <c r="A29" s="15" t="s">
        <v>2206</v>
      </c>
      <c r="B29" s="15" t="s">
        <v>2207</v>
      </c>
      <c r="C29" s="13" t="s">
        <v>2208</v>
      </c>
      <c r="D29" s="14">
        <v>6</v>
      </c>
    </row>
    <row r="30" customHeight="1" spans="1:4">
      <c r="A30" s="15" t="s">
        <v>2209</v>
      </c>
      <c r="B30" s="15" t="s">
        <v>2210</v>
      </c>
      <c r="C30" s="13" t="s">
        <v>2208</v>
      </c>
      <c r="D30" s="14">
        <v>6</v>
      </c>
    </row>
    <row r="31" customHeight="1" spans="1:4">
      <c r="A31" s="15" t="s">
        <v>2211</v>
      </c>
      <c r="B31" s="15" t="s">
        <v>2212</v>
      </c>
      <c r="C31" s="13" t="s">
        <v>2208</v>
      </c>
      <c r="D31" s="14">
        <v>6</v>
      </c>
    </row>
    <row r="32" customHeight="1" spans="1:4">
      <c r="A32" s="12" t="s">
        <v>2213</v>
      </c>
      <c r="B32" s="12" t="s">
        <v>2214</v>
      </c>
      <c r="C32" s="13" t="s">
        <v>2208</v>
      </c>
      <c r="D32" s="14">
        <v>6</v>
      </c>
    </row>
    <row r="33" customHeight="1" spans="1:4">
      <c r="A33" s="9" t="s">
        <v>2215</v>
      </c>
      <c r="B33" s="9"/>
      <c r="C33" s="9"/>
      <c r="D33" s="9"/>
    </row>
    <row r="34" customHeight="1" spans="1:4">
      <c r="A34" s="10" t="s">
        <v>2176</v>
      </c>
      <c r="B34" s="10" t="s">
        <v>208</v>
      </c>
      <c r="C34" s="11" t="s">
        <v>33</v>
      </c>
      <c r="D34" s="10" t="s">
        <v>34</v>
      </c>
    </row>
    <row r="35" customHeight="1" spans="1:4">
      <c r="A35" s="15"/>
      <c r="B35" s="15" t="s">
        <v>2216</v>
      </c>
      <c r="C35" s="13" t="s">
        <v>2217</v>
      </c>
      <c r="D35" s="14">
        <f>2.6*5.1</f>
        <v>13.26</v>
      </c>
    </row>
    <row r="36" customHeight="1" spans="1:4">
      <c r="A36" s="15"/>
      <c r="B36" s="15" t="s">
        <v>2218</v>
      </c>
      <c r="C36" s="13" t="s">
        <v>2219</v>
      </c>
      <c r="D36" s="14">
        <f>3.1*6.1</f>
        <v>18.91</v>
      </c>
    </row>
    <row r="37" customHeight="1" spans="1:4">
      <c r="A37" s="15"/>
      <c r="B37" s="15" t="s">
        <v>2220</v>
      </c>
      <c r="C37" s="13" t="s">
        <v>2221</v>
      </c>
      <c r="D37" s="14">
        <f>3.3*6.5</f>
        <v>21.45</v>
      </c>
    </row>
    <row r="38" customHeight="1" spans="1:4">
      <c r="A38" s="15"/>
      <c r="B38" s="15" t="s">
        <v>2222</v>
      </c>
      <c r="C38" s="13" t="s">
        <v>2223</v>
      </c>
      <c r="D38" s="14">
        <f>3.6*7.1</f>
        <v>25.56</v>
      </c>
    </row>
    <row r="39" customHeight="1" spans="1:4">
      <c r="A39" s="15"/>
      <c r="B39" s="15" t="s">
        <v>2224</v>
      </c>
      <c r="C39" s="13" t="s">
        <v>2223</v>
      </c>
      <c r="D39" s="14">
        <f>3.6*7.1</f>
        <v>25.56</v>
      </c>
    </row>
    <row r="40" customHeight="1" spans="1:4">
      <c r="A40" s="15"/>
      <c r="B40" s="15" t="s">
        <v>2225</v>
      </c>
      <c r="C40" s="13" t="s">
        <v>2226</v>
      </c>
      <c r="D40" s="14">
        <f>4.1*8.1</f>
        <v>33.21</v>
      </c>
    </row>
    <row r="41" customHeight="1" spans="1:4">
      <c r="A41" s="15"/>
      <c r="B41" s="15" t="s">
        <v>2227</v>
      </c>
      <c r="C41" s="13" t="s">
        <v>2226</v>
      </c>
      <c r="D41" s="14">
        <f>4.1*8.1</f>
        <v>33.21</v>
      </c>
    </row>
    <row r="42" customHeight="1" spans="1:4">
      <c r="A42" s="15"/>
      <c r="B42" s="15" t="s">
        <v>2228</v>
      </c>
      <c r="C42" s="13" t="s">
        <v>2226</v>
      </c>
      <c r="D42" s="14">
        <f>4.1*8.1</f>
        <v>33.21</v>
      </c>
    </row>
    <row r="43" customHeight="1" spans="1:4">
      <c r="A43" s="15"/>
      <c r="B43" s="15" t="s">
        <v>2229</v>
      </c>
      <c r="C43" s="13" t="s">
        <v>2226</v>
      </c>
      <c r="D43" s="14">
        <f>4.1*8.1</f>
        <v>33.21</v>
      </c>
    </row>
    <row r="44" customHeight="1" spans="1:4">
      <c r="A44" s="15"/>
      <c r="B44" s="15" t="s">
        <v>2230</v>
      </c>
      <c r="C44" s="13" t="s">
        <v>2226</v>
      </c>
      <c r="D44" s="14">
        <f>4.1*8.1</f>
        <v>33.21</v>
      </c>
    </row>
    <row r="45" customHeight="1" spans="1:4">
      <c r="A45" s="15"/>
      <c r="B45" s="15" t="s">
        <v>2231</v>
      </c>
      <c r="C45" s="13" t="s">
        <v>2232</v>
      </c>
      <c r="D45" s="14">
        <f>5.1*10.1</f>
        <v>51.51</v>
      </c>
    </row>
    <row r="46" customHeight="1" spans="1:4">
      <c r="A46" s="15"/>
      <c r="B46" s="15" t="s">
        <v>2233</v>
      </c>
      <c r="C46" s="13" t="s">
        <v>2234</v>
      </c>
      <c r="D46" s="14">
        <f>6*12.1</f>
        <v>72.6</v>
      </c>
    </row>
    <row r="47" customHeight="1" spans="1:4">
      <c r="A47" s="9" t="s">
        <v>2235</v>
      </c>
      <c r="B47" s="9"/>
      <c r="C47" s="9"/>
      <c r="D47" s="9"/>
    </row>
    <row r="48" customHeight="1" spans="1:4">
      <c r="A48" s="10" t="s">
        <v>2176</v>
      </c>
      <c r="B48" s="10" t="s">
        <v>208</v>
      </c>
      <c r="C48" s="11" t="s">
        <v>33</v>
      </c>
      <c r="D48" s="10" t="s">
        <v>34</v>
      </c>
    </row>
    <row r="49" customHeight="1" spans="1:7">
      <c r="A49" s="15"/>
      <c r="B49" s="15" t="s">
        <v>2236</v>
      </c>
      <c r="C49" s="13">
        <v>8.4</v>
      </c>
      <c r="D49" s="14">
        <f t="shared" ref="D49:D62" si="2">ROUND((C49/2)^2*PI(),2)</f>
        <v>55.42</v>
      </c>
      <c r="E49"/>
      <c r="F49"/>
      <c r="G49"/>
    </row>
    <row r="50" customHeight="1" spans="1:7">
      <c r="A50" s="15"/>
      <c r="B50" s="15" t="s">
        <v>2237</v>
      </c>
      <c r="C50" s="13">
        <v>8.72</v>
      </c>
      <c r="D50" s="14">
        <f t="shared" si="2"/>
        <v>59.72</v>
      </c>
      <c r="E50"/>
      <c r="F50"/>
      <c r="G50"/>
    </row>
    <row r="51" customHeight="1" spans="1:7">
      <c r="A51" s="15"/>
      <c r="B51" s="15" t="s">
        <v>2238</v>
      </c>
      <c r="C51" s="13">
        <v>9.14</v>
      </c>
      <c r="D51" s="14">
        <f t="shared" si="2"/>
        <v>65.61</v>
      </c>
      <c r="E51"/>
      <c r="F51"/>
      <c r="G51"/>
    </row>
    <row r="52" customHeight="1" spans="1:7">
      <c r="A52" s="15"/>
      <c r="B52" s="15" t="s">
        <v>2239</v>
      </c>
      <c r="C52" s="13">
        <v>9.62</v>
      </c>
      <c r="D52" s="14">
        <f t="shared" si="2"/>
        <v>72.68</v>
      </c>
      <c r="E52"/>
      <c r="F52"/>
      <c r="G52"/>
    </row>
    <row r="53" customHeight="1" spans="1:7">
      <c r="A53" s="15"/>
      <c r="B53" s="15" t="s">
        <v>2240</v>
      </c>
      <c r="C53" s="13">
        <v>10.9</v>
      </c>
      <c r="D53" s="14">
        <f t="shared" si="2"/>
        <v>93.31</v>
      </c>
      <c r="E53"/>
      <c r="F53"/>
      <c r="G53"/>
    </row>
    <row r="54" customHeight="1" spans="1:7">
      <c r="A54" s="15"/>
      <c r="B54" s="15" t="s">
        <v>2241</v>
      </c>
      <c r="C54" s="13">
        <v>11.32</v>
      </c>
      <c r="D54" s="14">
        <f t="shared" si="2"/>
        <v>100.64</v>
      </c>
      <c r="E54"/>
      <c r="F54"/>
      <c r="G54"/>
    </row>
    <row r="55" customHeight="1" spans="1:7">
      <c r="A55" s="15"/>
      <c r="B55" s="15" t="s">
        <v>2242</v>
      </c>
      <c r="C55" s="13">
        <v>12.08</v>
      </c>
      <c r="D55" s="14">
        <f t="shared" si="2"/>
        <v>114.61</v>
      </c>
      <c r="E55"/>
      <c r="F55"/>
      <c r="G55"/>
    </row>
    <row r="56" customHeight="1" spans="1:4">
      <c r="A56" s="15"/>
      <c r="B56" s="15" t="s">
        <v>2243</v>
      </c>
      <c r="C56" s="13">
        <v>9.68</v>
      </c>
      <c r="D56" s="14">
        <f t="shared" si="2"/>
        <v>73.59</v>
      </c>
    </row>
    <row r="57" customHeight="1" spans="1:4">
      <c r="A57" s="15"/>
      <c r="B57" s="15" t="s">
        <v>2244</v>
      </c>
      <c r="C57" s="13">
        <v>10.47</v>
      </c>
      <c r="D57" s="14">
        <f t="shared" si="2"/>
        <v>86.1</v>
      </c>
    </row>
    <row r="58" customHeight="1" spans="1:4">
      <c r="A58" s="15"/>
      <c r="B58" s="15" t="s">
        <v>2245</v>
      </c>
      <c r="C58" s="13">
        <v>10.98</v>
      </c>
      <c r="D58" s="14">
        <f t="shared" si="2"/>
        <v>94.69</v>
      </c>
    </row>
    <row r="59" customHeight="1" spans="1:4">
      <c r="A59" s="15"/>
      <c r="B59" s="15" t="s">
        <v>2246</v>
      </c>
      <c r="C59" s="13">
        <v>11.56</v>
      </c>
      <c r="D59" s="14">
        <f t="shared" si="2"/>
        <v>104.96</v>
      </c>
    </row>
    <row r="60" customHeight="1" spans="1:4">
      <c r="A60" s="15"/>
      <c r="B60" s="15" t="s">
        <v>2247</v>
      </c>
      <c r="C60" s="13">
        <v>12.62</v>
      </c>
      <c r="D60" s="14">
        <f t="shared" si="2"/>
        <v>125.09</v>
      </c>
    </row>
    <row r="61" customHeight="1" spans="1:4">
      <c r="A61" s="15"/>
      <c r="B61" s="15" t="s">
        <v>2248</v>
      </c>
      <c r="C61" s="13">
        <v>13.33</v>
      </c>
      <c r="D61" s="14">
        <f t="shared" si="2"/>
        <v>139.56</v>
      </c>
    </row>
    <row r="62" customHeight="1" spans="1:4">
      <c r="A62" s="15"/>
      <c r="B62" s="15" t="s">
        <v>2249</v>
      </c>
      <c r="C62" s="13">
        <v>14.24</v>
      </c>
      <c r="D62" s="14">
        <f t="shared" si="2"/>
        <v>159.26</v>
      </c>
    </row>
    <row r="63" customHeight="1" spans="1:4">
      <c r="A63" s="9" t="s">
        <v>2250</v>
      </c>
      <c r="B63" s="9"/>
      <c r="C63" s="9"/>
      <c r="D63" s="9"/>
    </row>
    <row r="64" customHeight="1" spans="1:4">
      <c r="A64" s="10" t="s">
        <v>2176</v>
      </c>
      <c r="B64" s="10" t="s">
        <v>208</v>
      </c>
      <c r="C64" s="11" t="s">
        <v>33</v>
      </c>
      <c r="D64" s="10" t="s">
        <v>34</v>
      </c>
    </row>
    <row r="65" customHeight="1" spans="1:7">
      <c r="A65" s="12" t="s">
        <v>2251</v>
      </c>
      <c r="B65" s="15" t="s">
        <v>2252</v>
      </c>
      <c r="C65" s="13">
        <v>6</v>
      </c>
      <c r="D65" s="14">
        <f t="shared" ref="D65:D71" si="3">ROUND((C65/2)^2*PI(),2)</f>
        <v>28.27</v>
      </c>
      <c r="E65"/>
      <c r="F65"/>
      <c r="G65"/>
    </row>
    <row r="66" customHeight="1" spans="1:7">
      <c r="A66" s="12" t="s">
        <v>2251</v>
      </c>
      <c r="B66" s="15" t="s">
        <v>2253</v>
      </c>
      <c r="C66" s="13">
        <v>6</v>
      </c>
      <c r="D66" s="14">
        <f t="shared" si="3"/>
        <v>28.27</v>
      </c>
      <c r="E66"/>
      <c r="F66"/>
      <c r="G66"/>
    </row>
    <row r="67" customHeight="1" spans="1:7">
      <c r="A67" s="12" t="s">
        <v>2251</v>
      </c>
      <c r="B67" s="15" t="s">
        <v>2254</v>
      </c>
      <c r="C67" s="13">
        <v>6</v>
      </c>
      <c r="D67" s="14">
        <f t="shared" si="3"/>
        <v>28.27</v>
      </c>
      <c r="E67"/>
      <c r="F67"/>
      <c r="G67"/>
    </row>
    <row r="68" customHeight="1" spans="1:7">
      <c r="A68" s="12" t="s">
        <v>2251</v>
      </c>
      <c r="B68" s="15" t="s">
        <v>2255</v>
      </c>
      <c r="C68" s="13">
        <v>6</v>
      </c>
      <c r="D68" s="14">
        <f t="shared" si="3"/>
        <v>28.27</v>
      </c>
      <c r="E68"/>
      <c r="F68"/>
      <c r="G68"/>
    </row>
    <row r="69" customHeight="1" spans="1:7">
      <c r="A69" s="12" t="s">
        <v>2251</v>
      </c>
      <c r="B69" s="15" t="s">
        <v>2256</v>
      </c>
      <c r="C69" s="14">
        <v>6.15</v>
      </c>
      <c r="D69" s="14">
        <f t="shared" si="3"/>
        <v>29.71</v>
      </c>
      <c r="E69"/>
      <c r="F69"/>
      <c r="G69"/>
    </row>
    <row r="70" customHeight="1" spans="1:7">
      <c r="A70" s="12" t="s">
        <v>2251</v>
      </c>
      <c r="B70" s="15" t="s">
        <v>2257</v>
      </c>
      <c r="C70" s="14">
        <v>6.05</v>
      </c>
      <c r="D70" s="14">
        <f t="shared" si="3"/>
        <v>28.75</v>
      </c>
      <c r="E70"/>
      <c r="F70"/>
      <c r="G70"/>
    </row>
    <row r="71" customHeight="1" spans="1:4">
      <c r="A71" s="12" t="s">
        <v>2258</v>
      </c>
      <c r="B71" s="15" t="s">
        <v>2254</v>
      </c>
      <c r="C71" s="13">
        <v>6</v>
      </c>
      <c r="D71" s="14">
        <f t="shared" si="3"/>
        <v>28.27</v>
      </c>
    </row>
    <row r="72" customHeight="1" spans="1:4">
      <c r="A72" s="9" t="s">
        <v>2259</v>
      </c>
      <c r="B72" s="9"/>
      <c r="C72" s="9"/>
      <c r="D72" s="9"/>
    </row>
    <row r="73" customHeight="1" spans="1:4">
      <c r="A73" s="10" t="s">
        <v>2176</v>
      </c>
      <c r="B73" s="10" t="s">
        <v>208</v>
      </c>
      <c r="C73" s="11" t="s">
        <v>33</v>
      </c>
      <c r="D73" s="10" t="s">
        <v>34</v>
      </c>
    </row>
    <row r="74" customHeight="1" spans="1:7">
      <c r="A74" s="12" t="s">
        <v>2260</v>
      </c>
      <c r="B74" s="15" t="s">
        <v>2261</v>
      </c>
      <c r="C74" s="13" t="s">
        <v>2262</v>
      </c>
      <c r="D74" s="14">
        <f>1.75*2.55</f>
        <v>4.4625</v>
      </c>
      <c r="E74"/>
      <c r="F74"/>
      <c r="G74"/>
    </row>
    <row r="75" customHeight="1" spans="1:7">
      <c r="A75" s="15" t="s">
        <v>2260</v>
      </c>
      <c r="B75" s="15" t="s">
        <v>2263</v>
      </c>
      <c r="C75" s="13" t="s">
        <v>2264</v>
      </c>
      <c r="D75" s="14">
        <f>1.87*2.77</f>
        <v>5.1799</v>
      </c>
      <c r="E75"/>
      <c r="F75"/>
      <c r="G75"/>
    </row>
    <row r="76" customHeight="1" spans="1:7">
      <c r="A76" s="15" t="s">
        <v>2265</v>
      </c>
      <c r="B76" s="15" t="s">
        <v>2266</v>
      </c>
      <c r="C76" s="13" t="s">
        <v>2267</v>
      </c>
      <c r="D76" s="14">
        <f>3.05*4.2</f>
        <v>12.81</v>
      </c>
      <c r="E76"/>
      <c r="F76"/>
      <c r="G76"/>
    </row>
    <row r="77" customHeight="1" spans="1:7">
      <c r="A77" s="15" t="s">
        <v>2265</v>
      </c>
      <c r="B77" s="15" t="s">
        <v>2268</v>
      </c>
      <c r="C77" s="13" t="s">
        <v>2269</v>
      </c>
      <c r="D77" s="14">
        <f>3.05*4.7</f>
        <v>14.335</v>
      </c>
      <c r="E77"/>
      <c r="F77"/>
      <c r="G77"/>
    </row>
    <row r="78" customHeight="1" spans="1:4">
      <c r="A78" s="9" t="s">
        <v>2270</v>
      </c>
      <c r="B78" s="9"/>
      <c r="C78" s="9"/>
      <c r="D78" s="9"/>
    </row>
    <row r="79" customHeight="1" spans="1:4">
      <c r="A79" s="10" t="s">
        <v>2176</v>
      </c>
      <c r="B79" s="10" t="s">
        <v>208</v>
      </c>
      <c r="C79" s="11" t="s">
        <v>33</v>
      </c>
      <c r="D79" s="10" t="s">
        <v>34</v>
      </c>
    </row>
    <row r="80" customHeight="1" spans="1:7">
      <c r="A80" s="12" t="s">
        <v>2271</v>
      </c>
      <c r="B80" s="15" t="s">
        <v>2272</v>
      </c>
      <c r="C80" s="13" t="s">
        <v>2273</v>
      </c>
      <c r="D80" s="14">
        <f>8.5*22</f>
        <v>187</v>
      </c>
      <c r="E80"/>
      <c r="F80"/>
      <c r="G80"/>
    </row>
    <row r="81" customHeight="1" spans="1:7">
      <c r="A81" s="12" t="s">
        <v>2274</v>
      </c>
      <c r="B81" s="15" t="s">
        <v>2275</v>
      </c>
      <c r="C81" s="13" t="s">
        <v>2276</v>
      </c>
      <c r="D81" s="14">
        <f>4.5*19.5</f>
        <v>87.75</v>
      </c>
      <c r="E81"/>
      <c r="F81"/>
      <c r="G81"/>
    </row>
  </sheetData>
  <sheetProtection sheet="1" objects="1"/>
  <mergeCells count="7">
    <mergeCell ref="A1:D1"/>
    <mergeCell ref="A27:D27"/>
    <mergeCell ref="A33:D33"/>
    <mergeCell ref="A47:D47"/>
    <mergeCell ref="A63:D63"/>
    <mergeCell ref="A72:D72"/>
    <mergeCell ref="A78:D78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38"/>
  <sheetViews>
    <sheetView workbookViewId="0">
      <pane ySplit="1" topLeftCell="A2" activePane="bottomLeft" state="frozen"/>
      <selection/>
      <selection pane="bottomLeft" activeCell="D13" sqref="D13"/>
    </sheetView>
  </sheetViews>
  <sheetFormatPr defaultColWidth="9" defaultRowHeight="24" customHeight="1"/>
  <cols>
    <col min="1" max="1" width="15.5" style="5" customWidth="1"/>
    <col min="2" max="2" width="6.625" style="5" customWidth="1"/>
    <col min="3" max="3" width="7.5" style="5" customWidth="1"/>
    <col min="4" max="4" width="5.75" style="5" customWidth="1"/>
    <col min="5" max="26" width="9" style="5"/>
    <col min="27" max="27" width="12.625" style="5"/>
    <col min="28" max="30" width="9" style="5"/>
    <col min="31" max="31" width="12.625" style="5"/>
    <col min="32" max="16369" width="9" style="5"/>
    <col min="16370" max="16384" width="22.125" style="5"/>
  </cols>
  <sheetData>
    <row r="1" customHeight="1" spans="1:4">
      <c r="A1" s="2" t="s">
        <v>162</v>
      </c>
      <c r="B1" s="2" t="s">
        <v>17</v>
      </c>
      <c r="C1" s="2" t="s">
        <v>18</v>
      </c>
      <c r="D1" s="2" t="s">
        <v>19</v>
      </c>
    </row>
    <row r="2" customHeight="1" spans="1:4">
      <c r="A2" s="6" t="str">
        <f>线管桥架计算!B9</f>
        <v>2芯皮线光缆</v>
      </c>
      <c r="B2" s="6">
        <f>线管桥架计算!C9</f>
        <v>3</v>
      </c>
      <c r="C2" s="6">
        <f>线管桥架计算!D9</f>
        <v>6</v>
      </c>
      <c r="D2" s="6">
        <f>线管桥架计算!E9</f>
        <v>0</v>
      </c>
    </row>
    <row r="3" customHeight="1" spans="1:4">
      <c r="A3" s="6" t="str">
        <f>线管桥架计算!B10</f>
        <v>2芯室内光缆</v>
      </c>
      <c r="B3" s="6">
        <f>线管桥架计算!C10</f>
        <v>4</v>
      </c>
      <c r="C3" s="6">
        <f>线管桥架计算!D10</f>
        <v>12.5663706143592</v>
      </c>
      <c r="D3" s="6">
        <f>线管桥架计算!E10</f>
        <v>0</v>
      </c>
    </row>
    <row r="4" customHeight="1" spans="1:4">
      <c r="A4" s="6" t="str">
        <f>线管桥架计算!B11</f>
        <v>4芯室内光缆</v>
      </c>
      <c r="B4" s="6">
        <f>线管桥架计算!C11</f>
        <v>4.8</v>
      </c>
      <c r="C4" s="6">
        <f>线管桥架计算!D11</f>
        <v>18.0955736846772</v>
      </c>
      <c r="D4" s="6">
        <f>线管桥架计算!E11</f>
        <v>1</v>
      </c>
    </row>
    <row r="5" customHeight="1" spans="1:4">
      <c r="A5" s="6" t="str">
        <f>线管桥架计算!B12</f>
        <v>6芯室内光缆</v>
      </c>
      <c r="B5" s="6">
        <f>线管桥架计算!C12</f>
        <v>5.1</v>
      </c>
      <c r="C5" s="6">
        <f>线管桥架计算!D12</f>
        <v>20.4282062299676</v>
      </c>
      <c r="D5" s="6">
        <f>线管桥架计算!E12</f>
        <v>0</v>
      </c>
    </row>
    <row r="6" customHeight="1" spans="1:4">
      <c r="A6" s="6" t="str">
        <f>线管桥架计算!B13</f>
        <v>8芯室内光缆</v>
      </c>
      <c r="B6" s="6">
        <f>线管桥架计算!C13</f>
        <v>5.6</v>
      </c>
      <c r="C6" s="6">
        <f>线管桥架计算!D13</f>
        <v>24.630086404144</v>
      </c>
      <c r="D6" s="6">
        <f>线管桥架计算!E13</f>
        <v>0</v>
      </c>
    </row>
    <row r="7" customHeight="1" spans="1:4">
      <c r="A7" s="6" t="str">
        <f>线管桥架计算!B14</f>
        <v>12芯室内光缆</v>
      </c>
      <c r="B7" s="6">
        <f>线管桥架计算!C14</f>
        <v>6.2</v>
      </c>
      <c r="C7" s="6">
        <f>线管桥架计算!D14</f>
        <v>30.1907054009979</v>
      </c>
      <c r="D7" s="6">
        <f>线管桥架计算!E14</f>
        <v>0</v>
      </c>
    </row>
    <row r="8" customHeight="1" spans="1:4">
      <c r="A8" s="6" t="str">
        <f>线管桥架计算!B15</f>
        <v>24芯室内光缆</v>
      </c>
      <c r="B8" s="6">
        <f>线管桥架计算!C15</f>
        <v>8.1</v>
      </c>
      <c r="C8" s="6">
        <f>线管桥架计算!D15</f>
        <v>51.5299735005066</v>
      </c>
      <c r="D8" s="6">
        <f>线管桥架计算!E15</f>
        <v>0</v>
      </c>
    </row>
    <row r="9" customHeight="1" spans="1:4">
      <c r="A9" s="6" t="str">
        <f>线管桥架计算!B16</f>
        <v>36芯室内光缆</v>
      </c>
      <c r="B9" s="6">
        <f>线管桥架计算!C16</f>
        <v>14.5</v>
      </c>
      <c r="C9" s="6">
        <f>线管桥架计算!D16</f>
        <v>165.129963854314</v>
      </c>
      <c r="D9" s="6">
        <f>线管桥架计算!E16</f>
        <v>0</v>
      </c>
    </row>
    <row r="10" customHeight="1" spans="1:4">
      <c r="A10" s="6" t="str">
        <f>线管桥架计算!B17</f>
        <v>48芯室内光缆</v>
      </c>
      <c r="B10" s="6">
        <f>线管桥架计算!C17</f>
        <v>14.8</v>
      </c>
      <c r="C10" s="6">
        <f>线管桥架计算!D17</f>
        <v>172.033613710577</v>
      </c>
      <c r="D10" s="6">
        <f>线管桥架计算!E17</f>
        <v>0</v>
      </c>
    </row>
    <row r="11" customHeight="1" spans="1:4">
      <c r="A11" s="6" t="str">
        <f>线管桥架计算!B18</f>
        <v>72芯室内光缆</v>
      </c>
      <c r="B11" s="6">
        <f>线管桥架计算!C18</f>
        <v>17.5</v>
      </c>
      <c r="C11" s="6">
        <f>线管桥架计算!D18</f>
        <v>240.528187540469</v>
      </c>
      <c r="D11" s="6">
        <f>线管桥架计算!E18</f>
        <v>0</v>
      </c>
    </row>
    <row r="12" customHeight="1" spans="1:4">
      <c r="A12" s="6" t="str">
        <f>线管桥架计算!B19</f>
        <v>96芯室内光缆</v>
      </c>
      <c r="B12" s="6">
        <f>线管桥架计算!C19</f>
        <v>20.7</v>
      </c>
      <c r="C12" s="6">
        <f>线管桥架计算!D19</f>
        <v>336.535259034173</v>
      </c>
      <c r="D12" s="6">
        <f>线管桥架计算!E19</f>
        <v>0</v>
      </c>
    </row>
    <row r="13" customHeight="1" spans="1:4">
      <c r="A13" s="6" t="str">
        <f>线管桥架计算!B20</f>
        <v>144芯室内光缆</v>
      </c>
      <c r="B13" s="6">
        <f>线管桥架计算!C20</f>
        <v>24.8</v>
      </c>
      <c r="C13" s="6">
        <f>线管桥架计算!D20</f>
        <v>483.051286415967</v>
      </c>
      <c r="D13" s="6">
        <f>线管桥架计算!E20</f>
        <v>0</v>
      </c>
    </row>
    <row r="14" customHeight="1" spans="1:4">
      <c r="A14" s="6" t="str">
        <f>线管桥架计算!B22</f>
        <v>2~30芯室外光缆</v>
      </c>
      <c r="B14" s="6">
        <f>线管桥架计算!C22</f>
        <v>7.8</v>
      </c>
      <c r="C14" s="6">
        <f>线管桥架计算!D22</f>
        <v>47.7836242611007</v>
      </c>
      <c r="D14" s="6">
        <f>线管桥架计算!E22</f>
        <v>0</v>
      </c>
    </row>
    <row r="15" customHeight="1" spans="1:4">
      <c r="A15" s="6" t="str">
        <f>线管桥架计算!B23</f>
        <v>32~36芯室外光缆</v>
      </c>
      <c r="B15" s="6">
        <f>线管桥架计算!C23</f>
        <v>8.1</v>
      </c>
      <c r="C15" s="6">
        <f>线管桥架计算!D23</f>
        <v>51.5299735005066</v>
      </c>
      <c r="D15" s="6">
        <f>线管桥架计算!E23</f>
        <v>0</v>
      </c>
    </row>
    <row r="16" customHeight="1" spans="1:4">
      <c r="A16" s="6" t="str">
        <f>线管桥架计算!B24</f>
        <v>38~60芯室外光缆</v>
      </c>
      <c r="B16" s="6">
        <f>线管桥架计算!C24</f>
        <v>9.2</v>
      </c>
      <c r="C16" s="6">
        <f>线管桥架计算!D24</f>
        <v>66.47610054996</v>
      </c>
      <c r="D16" s="6">
        <f>线管桥架计算!E24</f>
        <v>0</v>
      </c>
    </row>
    <row r="17" customHeight="1" spans="1:4">
      <c r="A17" s="6" t="str">
        <f>线管桥架计算!B25</f>
        <v>62~72芯室外光缆</v>
      </c>
      <c r="B17" s="6">
        <f>线管桥架计算!C25</f>
        <v>9.6</v>
      </c>
      <c r="C17" s="6">
        <f>线管桥架计算!D25</f>
        <v>72.3822947387088</v>
      </c>
      <c r="D17" s="6">
        <f>线管桥架计算!E25</f>
        <v>0</v>
      </c>
    </row>
    <row r="18" customHeight="1" spans="1:4">
      <c r="A18" s="6" t="str">
        <f>线管桥架计算!B26</f>
        <v>74~96芯室外光缆</v>
      </c>
      <c r="B18" s="6">
        <f>线管桥架计算!C26</f>
        <v>11</v>
      </c>
      <c r="C18" s="6">
        <f>线管桥架计算!D26</f>
        <v>95.0331777710912</v>
      </c>
      <c r="D18" s="6">
        <f>线管桥架计算!E26</f>
        <v>0</v>
      </c>
    </row>
    <row r="19" customHeight="1" spans="1:4">
      <c r="A19" s="6" t="str">
        <f>线管桥架计算!B27</f>
        <v>98~120芯室外光缆</v>
      </c>
      <c r="B19" s="6">
        <f>线管桥架计算!C27</f>
        <v>12</v>
      </c>
      <c r="C19" s="6">
        <f>线管桥架计算!D27</f>
        <v>113.097335529233</v>
      </c>
      <c r="D19" s="6">
        <f>线管桥架计算!E27</f>
        <v>0</v>
      </c>
    </row>
    <row r="20" customHeight="1" spans="1:4">
      <c r="A20" s="6" t="str">
        <f>线管桥架计算!B28</f>
        <v>122~144芯室外光缆</v>
      </c>
      <c r="B20" s="6">
        <f>线管桥架计算!C28</f>
        <v>13.2</v>
      </c>
      <c r="C20" s="6">
        <f>线管桥架计算!D28</f>
        <v>136.847775990371</v>
      </c>
      <c r="D20" s="6">
        <f>线管桥架计算!E28</f>
        <v>0</v>
      </c>
    </row>
    <row r="21" customHeight="1" spans="1:4">
      <c r="A21" s="6" t="str">
        <f>线管桥架计算!B29</f>
        <v>146~216芯室外光缆</v>
      </c>
      <c r="B21" s="6">
        <f>线管桥架计算!C29</f>
        <v>13.7</v>
      </c>
      <c r="C21" s="6">
        <f>线管桥架计算!D29</f>
        <v>147.411381288067</v>
      </c>
      <c r="D21" s="6">
        <f>线管桥架计算!E29</f>
        <v>0</v>
      </c>
    </row>
    <row r="22" customHeight="1" spans="1:4">
      <c r="A22" s="6" t="str">
        <f>线管桥架计算!B30</f>
        <v>288芯室外光缆</v>
      </c>
      <c r="B22" s="6">
        <f>线管桥架计算!C30</f>
        <v>15.5</v>
      </c>
      <c r="C22" s="6">
        <f>线管桥架计算!D30</f>
        <v>188.691908756237</v>
      </c>
      <c r="D22" s="6">
        <f>线管桥架计算!E30</f>
        <v>0</v>
      </c>
    </row>
    <row r="23" customHeight="1" spans="1:4">
      <c r="A23" s="6" t="str">
        <f>线管桥架计算!G29</f>
        <v>3类25对大对数</v>
      </c>
      <c r="B23" s="6">
        <f>线管桥架计算!H29</f>
        <v>11.6</v>
      </c>
      <c r="C23" s="6">
        <f>线管桥架计算!I29</f>
        <v>105.683176866761</v>
      </c>
      <c r="D23" s="6">
        <f>线管桥架计算!J29</f>
        <v>0</v>
      </c>
    </row>
    <row r="24" customHeight="1" spans="1:4">
      <c r="A24" s="6" t="str">
        <f>线管桥架计算!G30</f>
        <v>3类50对大对数</v>
      </c>
      <c r="B24" s="6">
        <f>线管桥架计算!H30</f>
        <v>16.5</v>
      </c>
      <c r="C24" s="6">
        <f>线管桥架计算!I30</f>
        <v>213.824649984955</v>
      </c>
      <c r="D24" s="6">
        <f>线管桥架计算!J30</f>
        <v>0</v>
      </c>
    </row>
    <row r="25" customHeight="1" spans="1:4">
      <c r="A25" s="6" t="str">
        <f>线管桥架计算!G31</f>
        <v>3类100对大对数</v>
      </c>
      <c r="B25" s="6">
        <f>线管桥架计算!H31</f>
        <v>21.2</v>
      </c>
      <c r="C25" s="6">
        <f>线管桥架计算!I31</f>
        <v>352.989350557349</v>
      </c>
      <c r="D25" s="6">
        <f>线管桥架计算!J31</f>
        <v>0</v>
      </c>
    </row>
    <row r="26" customHeight="1" spans="1:4">
      <c r="A26" s="6" t="str">
        <f>线管桥架计算!G32</f>
        <v>5类25对大对数</v>
      </c>
      <c r="B26" s="6">
        <f>线管桥架计算!H32</f>
        <v>12.5</v>
      </c>
      <c r="C26" s="6">
        <f>线管桥架计算!I32</f>
        <v>122.718463030851</v>
      </c>
      <c r="D26" s="6">
        <f>线管桥架计算!J32</f>
        <v>0</v>
      </c>
    </row>
    <row r="27" customHeight="1" spans="1:4">
      <c r="A27" s="6" t="str">
        <f>线管桥架计算!G9</f>
        <v>UTP-CAT.5E</v>
      </c>
      <c r="B27" s="6">
        <f>线管桥架计算!H9</f>
        <v>5.3</v>
      </c>
      <c r="C27" s="6">
        <f>线管桥架计算!I9</f>
        <v>22.0618344098343</v>
      </c>
      <c r="D27" s="6">
        <f>线管桥架计算!J9</f>
        <v>0</v>
      </c>
    </row>
    <row r="28" customHeight="1" spans="1:4">
      <c r="A28" s="6" t="str">
        <f>线管桥架计算!G10</f>
        <v>FTP-CAT.5E</v>
      </c>
      <c r="B28" s="6">
        <f>线管桥架计算!H10</f>
        <v>6.5</v>
      </c>
      <c r="C28" s="6">
        <f>线管桥架计算!I10</f>
        <v>33.1830724035422</v>
      </c>
      <c r="D28" s="6">
        <f>线管桥架计算!J10</f>
        <v>0</v>
      </c>
    </row>
    <row r="29" customHeight="1" spans="1:4">
      <c r="A29" s="6" t="str">
        <f>线管桥架计算!G11</f>
        <v>SFTP-CAT.5E</v>
      </c>
      <c r="B29" s="6">
        <f>线管桥架计算!H11</f>
        <v>7</v>
      </c>
      <c r="C29" s="6">
        <f>线管桥架计算!I11</f>
        <v>38.484510006475</v>
      </c>
      <c r="D29" s="6">
        <f>线管桥架计算!J11</f>
        <v>0</v>
      </c>
    </row>
    <row r="30" customHeight="1" spans="1:4">
      <c r="A30" s="6" t="str">
        <f>线管桥架计算!G12</f>
        <v>UTP-CAT.6</v>
      </c>
      <c r="B30" s="6">
        <f>线管桥架计算!H12</f>
        <v>6</v>
      </c>
      <c r="C30" s="6">
        <f>线管桥架计算!I12</f>
        <v>28.2743338823081</v>
      </c>
      <c r="D30" s="6">
        <f>线管桥架计算!J12</f>
        <v>0</v>
      </c>
    </row>
    <row r="31" customHeight="1" spans="1:4">
      <c r="A31" s="6" t="str">
        <f>线管桥架计算!G13</f>
        <v>FTP-CAT.6</v>
      </c>
      <c r="B31" s="6">
        <f>线管桥架计算!H13</f>
        <v>7.6</v>
      </c>
      <c r="C31" s="6">
        <f>线管桥架计算!I13</f>
        <v>45.3645979178366</v>
      </c>
      <c r="D31" s="6">
        <f>线管桥架计算!J13</f>
        <v>0</v>
      </c>
    </row>
    <row r="32" customHeight="1" spans="1:4">
      <c r="A32" s="6" t="str">
        <f>线管桥架计算!G14</f>
        <v>U/FTP-CAT.6</v>
      </c>
      <c r="B32" s="6">
        <f>线管桥架计算!H14</f>
        <v>8</v>
      </c>
      <c r="C32" s="6">
        <f>线管桥架计算!I14</f>
        <v>50.2654824574367</v>
      </c>
      <c r="D32" s="6">
        <f>线管桥架计算!J14</f>
        <v>0</v>
      </c>
    </row>
    <row r="33" customHeight="1" spans="1:4">
      <c r="A33" s="6" t="str">
        <f>线管桥架计算!G15</f>
        <v>SFTP-CAT.6</v>
      </c>
      <c r="B33" s="6">
        <f>线管桥架计算!H15</f>
        <v>8</v>
      </c>
      <c r="C33" s="6">
        <f>线管桥架计算!I15</f>
        <v>50.2654824574367</v>
      </c>
      <c r="D33" s="6">
        <f>线管桥架计算!J15</f>
        <v>0</v>
      </c>
    </row>
    <row r="34" customHeight="1" spans="1:4">
      <c r="A34" s="6" t="str">
        <f>线管桥架计算!G16</f>
        <v>UTP-CAT.6A</v>
      </c>
      <c r="B34" s="6">
        <f>线管桥架计算!H16</f>
        <v>8.4</v>
      </c>
      <c r="C34" s="6">
        <f>线管桥架计算!I16</f>
        <v>55.4176944093239</v>
      </c>
      <c r="D34" s="6">
        <f>线管桥架计算!J16</f>
        <v>0</v>
      </c>
    </row>
    <row r="35" customHeight="1" spans="1:4">
      <c r="A35" s="6" t="str">
        <f>线管桥架计算!G17</f>
        <v>FTP-CAT.6A</v>
      </c>
      <c r="B35" s="6">
        <f>线管桥架计算!H17</f>
        <v>7.3</v>
      </c>
      <c r="C35" s="6">
        <f>线管桥架计算!I17</f>
        <v>41.85386812745</v>
      </c>
      <c r="D35" s="6">
        <f>线管桥架计算!J17</f>
        <v>0</v>
      </c>
    </row>
    <row r="36" customHeight="1" spans="1:4">
      <c r="A36" s="6" t="str">
        <f>线管桥架计算!G18</f>
        <v>U/FTP-CAT.6A</v>
      </c>
      <c r="B36" s="6">
        <f>线管桥架计算!H18</f>
        <v>7.5</v>
      </c>
      <c r="C36" s="6">
        <f>线管桥架计算!I18</f>
        <v>44.1786466911065</v>
      </c>
      <c r="D36" s="6">
        <f>线管桥架计算!J18</f>
        <v>0</v>
      </c>
    </row>
    <row r="37" customHeight="1" spans="1:4">
      <c r="A37" s="6" t="str">
        <f>线管桥架计算!G19</f>
        <v>SFTP-CAT.6A</v>
      </c>
      <c r="B37" s="6">
        <f>线管桥架计算!H19</f>
        <v>8.2</v>
      </c>
      <c r="C37" s="6">
        <f>线管桥架计算!I19</f>
        <v>52.8101725068444</v>
      </c>
      <c r="D37" s="6">
        <f>线管桥架计算!J19</f>
        <v>0</v>
      </c>
    </row>
    <row r="38" customHeight="1" spans="1:4">
      <c r="A38" s="6" t="str">
        <f>线管桥架计算!G20</f>
        <v>S/FTP-CAT.7</v>
      </c>
      <c r="B38" s="6">
        <f>线管桥架计算!H20</f>
        <v>7.5</v>
      </c>
      <c r="C38" s="6">
        <f>线管桥架计算!I20</f>
        <v>44.1786466911065</v>
      </c>
      <c r="D38" s="6">
        <f>线管桥架计算!J20</f>
        <v>0</v>
      </c>
    </row>
    <row r="39" customHeight="1" spans="1:4">
      <c r="A39" s="6" t="str">
        <f>线管桥架计算!G21</f>
        <v>S/FTP-CAT.7A</v>
      </c>
      <c r="B39" s="6">
        <f>线管桥架计算!H21</f>
        <v>7.8</v>
      </c>
      <c r="C39" s="6">
        <f>线管桥架计算!I21</f>
        <v>47.7836242611007</v>
      </c>
      <c r="D39" s="6">
        <f>线管桥架计算!J21</f>
        <v>0</v>
      </c>
    </row>
    <row r="40" customHeight="1" spans="1:4">
      <c r="A40" s="6" t="str">
        <f>线管桥架计算!G22</f>
        <v>S/FTP-CAT.8</v>
      </c>
      <c r="B40" s="6">
        <f>线管桥架计算!H22</f>
        <v>8.2</v>
      </c>
      <c r="C40" s="6">
        <f>线管桥架计算!I22</f>
        <v>52.8101725068444</v>
      </c>
      <c r="D40" s="6">
        <f>线管桥架计算!J22</f>
        <v>0</v>
      </c>
    </row>
    <row r="41" customHeight="1" spans="1:4">
      <c r="A41" s="6" t="str">
        <f>线管桥架计算!G24</f>
        <v>HBYV-1*2*0.4</v>
      </c>
      <c r="B41" s="6">
        <f>线管桥架计算!H24</f>
        <v>2.55</v>
      </c>
      <c r="C41" s="6">
        <f>线管桥架计算!I24</f>
        <v>4.4625</v>
      </c>
      <c r="D41" s="6">
        <f>线管桥架计算!J24</f>
        <v>0</v>
      </c>
    </row>
    <row r="42" customHeight="1" spans="1:4">
      <c r="A42" s="6" t="str">
        <f>线管桥架计算!G25</f>
        <v>HBYV-1*2*0.5</v>
      </c>
      <c r="B42" s="6">
        <f>线管桥架计算!H25</f>
        <v>2.77</v>
      </c>
      <c r="C42" s="6">
        <f>线管桥架计算!I25</f>
        <v>5.1799</v>
      </c>
      <c r="D42" s="6">
        <f>线管桥架计算!J25</f>
        <v>0</v>
      </c>
    </row>
    <row r="43" customHeight="1" spans="1:4">
      <c r="A43" s="6" t="str">
        <f>线管桥架计算!G26</f>
        <v>HBYV-2*2*0.4</v>
      </c>
      <c r="B43" s="6">
        <f>线管桥架计算!H26</f>
        <v>4.2</v>
      </c>
      <c r="C43" s="6">
        <f>线管桥架计算!I26</f>
        <v>12.81</v>
      </c>
      <c r="D43" s="6">
        <f>线管桥架计算!J26</f>
        <v>0</v>
      </c>
    </row>
    <row r="44" customHeight="1" spans="1:4">
      <c r="A44" s="6" t="str">
        <f>线管桥架计算!G27</f>
        <v>HBYV-2*2*0.5</v>
      </c>
      <c r="B44" s="6">
        <f>线管桥架计算!H27</f>
        <v>4.7</v>
      </c>
      <c r="C44" s="6">
        <f>线管桥架计算!I27</f>
        <v>14.335</v>
      </c>
      <c r="D44" s="6">
        <f>线管桥架计算!J27</f>
        <v>0</v>
      </c>
    </row>
    <row r="45" customHeight="1" spans="1:4">
      <c r="A45" s="6" t="str">
        <f>线管桥架计算!L9</f>
        <v>RVV-2*0.5</v>
      </c>
      <c r="B45" s="6">
        <f>线管桥架计算!M9</f>
        <v>5.9</v>
      </c>
      <c r="C45" s="6">
        <f>线管桥架计算!N9</f>
        <v>27.3397100678652</v>
      </c>
      <c r="D45" s="6">
        <f>线管桥架计算!O9</f>
        <v>0</v>
      </c>
    </row>
    <row r="46" customHeight="1" spans="1:4">
      <c r="A46" s="6" t="str">
        <f>线管桥架计算!L10</f>
        <v>RVV-2*0.75</v>
      </c>
      <c r="B46" s="6">
        <f>线管桥架计算!M10</f>
        <v>6.3</v>
      </c>
      <c r="C46" s="6">
        <f>线管桥架计算!N10</f>
        <v>31.1724531052447</v>
      </c>
      <c r="D46" s="6">
        <f>线管桥架计算!O10</f>
        <v>0</v>
      </c>
    </row>
    <row r="47" customHeight="1" spans="1:4">
      <c r="A47" s="6" t="str">
        <f>线管桥架计算!L11</f>
        <v>RVV-2*1.0</v>
      </c>
      <c r="B47" s="6">
        <f>线管桥架计算!M11</f>
        <v>7.5</v>
      </c>
      <c r="C47" s="6">
        <f>线管桥架计算!N11</f>
        <v>44.1786466911065</v>
      </c>
      <c r="D47" s="6">
        <f>线管桥架计算!O11</f>
        <v>0</v>
      </c>
    </row>
    <row r="48" customHeight="1" spans="1:4">
      <c r="A48" s="6" t="str">
        <f>线管桥架计算!L12</f>
        <v>RVV-2*1.5</v>
      </c>
      <c r="B48" s="6">
        <f>线管桥架计算!M12</f>
        <v>8.6</v>
      </c>
      <c r="C48" s="6">
        <f>线管桥架计算!N12</f>
        <v>58.0880481648753</v>
      </c>
      <c r="D48" s="6">
        <f>线管桥架计算!O12</f>
        <v>0</v>
      </c>
    </row>
    <row r="49" customHeight="1" spans="1:4">
      <c r="A49" s="6" t="str">
        <f>线管桥架计算!L13</f>
        <v>RVV-2*2.5</v>
      </c>
      <c r="B49" s="6">
        <f>线管桥架计算!M13</f>
        <v>10.6</v>
      </c>
      <c r="C49" s="6">
        <f>线管桥架计算!N13</f>
        <v>88.2473376393373</v>
      </c>
      <c r="D49" s="6">
        <f>线管桥架计算!O13</f>
        <v>0</v>
      </c>
    </row>
    <row r="50" customHeight="1" spans="1:4">
      <c r="A50" s="6" t="str">
        <f>线管桥架计算!L15</f>
        <v>RVV-4*0.75</v>
      </c>
      <c r="B50" s="6">
        <f>线管桥架计算!M15</f>
        <v>8.3</v>
      </c>
      <c r="C50" s="6">
        <f>线管桥架计算!N15</f>
        <v>54.1060794764502</v>
      </c>
      <c r="D50" s="6">
        <f>线管桥架计算!O15</f>
        <v>0</v>
      </c>
    </row>
    <row r="51" customHeight="1" spans="1:4">
      <c r="A51" s="6" t="str">
        <f>线管桥架计算!L16</f>
        <v>RVV-4*1.0</v>
      </c>
      <c r="B51" s="6">
        <f>线管桥架计算!M16</f>
        <v>9</v>
      </c>
      <c r="C51" s="6">
        <f>线管桥架计算!N16</f>
        <v>63.6172512351933</v>
      </c>
      <c r="D51" s="6">
        <f>线管桥架计算!O16</f>
        <v>0</v>
      </c>
    </row>
    <row r="52" customHeight="1" spans="1:4">
      <c r="A52" s="6" t="str">
        <f>线管桥架计算!L17</f>
        <v>RVV-4*1.5</v>
      </c>
      <c r="B52" s="6">
        <f>线管桥架计算!M17</f>
        <v>10.5</v>
      </c>
      <c r="C52" s="6">
        <f>线管桥架计算!N17</f>
        <v>86.5901475145687</v>
      </c>
      <c r="D52" s="6">
        <f>线管桥架计算!O17</f>
        <v>0</v>
      </c>
    </row>
    <row r="53" customHeight="1" spans="1:4">
      <c r="A53" s="6" t="str">
        <f>线管桥架计算!L18</f>
        <v>RVV-4*2.5</v>
      </c>
      <c r="B53" s="6">
        <f>线管桥架计算!M18</f>
        <v>12.5</v>
      </c>
      <c r="C53" s="6">
        <f>线管桥架计算!N18</f>
        <v>122.718463030851</v>
      </c>
      <c r="D53" s="6">
        <f>线管桥架计算!O18</f>
        <v>0</v>
      </c>
    </row>
    <row r="54" customHeight="1" spans="1:4">
      <c r="A54" s="6" t="str">
        <f>线管桥架计算!L20</f>
        <v>RVV-6*0.75</v>
      </c>
      <c r="B54" s="6">
        <f>线管桥架计算!M20</f>
        <v>9.6</v>
      </c>
      <c r="C54" s="6">
        <f>线管桥架计算!N20</f>
        <v>72.3822947387088</v>
      </c>
      <c r="D54" s="6">
        <f>线管桥架计算!O20</f>
        <v>0</v>
      </c>
    </row>
    <row r="55" customHeight="1" spans="1:4">
      <c r="A55" s="6" t="str">
        <f>线管桥架计算!L21</f>
        <v>RVV-6*1.0</v>
      </c>
      <c r="B55" s="6">
        <f>线管桥架计算!M21</f>
        <v>11</v>
      </c>
      <c r="C55" s="6">
        <f>线管桥架计算!N21</f>
        <v>95.0331777710912</v>
      </c>
      <c r="D55" s="6">
        <f>线管桥架计算!O21</f>
        <v>0</v>
      </c>
    </row>
    <row r="56" customHeight="1" spans="1:4">
      <c r="A56" s="6" t="str">
        <f>线管桥架计算!L22</f>
        <v>RVV-6*1.5</v>
      </c>
      <c r="B56" s="6">
        <f>线管桥架计算!M22</f>
        <v>13.3</v>
      </c>
      <c r="C56" s="6">
        <f>线管桥架计算!N22</f>
        <v>138.929081123375</v>
      </c>
      <c r="D56" s="6">
        <f>线管桥架计算!O22</f>
        <v>0</v>
      </c>
    </row>
    <row r="57" customHeight="1" spans="1:4">
      <c r="A57" s="6" t="str">
        <f>线管桥架计算!L23</f>
        <v>RVV-6*2.5</v>
      </c>
      <c r="B57" s="6">
        <f>线管桥架计算!M23</f>
        <v>15.8</v>
      </c>
      <c r="C57" s="6">
        <f>线管桥架计算!N23</f>
        <v>196.066797510539</v>
      </c>
      <c r="D57" s="6">
        <f>线管桥架计算!O23</f>
        <v>0</v>
      </c>
    </row>
    <row r="58" customHeight="1" spans="1:4">
      <c r="A58" s="6" t="str">
        <f>线管桥架计算!L25</f>
        <v>RVV-8*0.75</v>
      </c>
      <c r="B58" s="6">
        <f>线管桥架计算!M25</f>
        <v>10.6</v>
      </c>
      <c r="C58" s="6">
        <f>线管桥架计算!N25</f>
        <v>88.2473376393373</v>
      </c>
      <c r="D58" s="6">
        <f>线管桥架计算!O25</f>
        <v>0</v>
      </c>
    </row>
    <row r="59" customHeight="1" spans="1:4">
      <c r="A59" s="6" t="str">
        <f>线管桥架计算!L26</f>
        <v>RVV-8*1.0</v>
      </c>
      <c r="B59" s="6">
        <f>线管桥架计算!M26</f>
        <v>13.2</v>
      </c>
      <c r="C59" s="6">
        <f>线管桥架计算!N26</f>
        <v>136.847775990371</v>
      </c>
      <c r="D59" s="6">
        <f>线管桥架计算!O26</f>
        <v>0</v>
      </c>
    </row>
    <row r="60" customHeight="1" spans="1:4">
      <c r="A60" s="6" t="str">
        <f>线管桥架计算!L27</f>
        <v>RVV-8*1.5</v>
      </c>
      <c r="B60" s="6">
        <f>线管桥架计算!M27</f>
        <v>14.2</v>
      </c>
      <c r="C60" s="6">
        <f>线管桥架计算!N27</f>
        <v>158.367685667461</v>
      </c>
      <c r="D60" s="6">
        <f>线管桥架计算!O27</f>
        <v>0</v>
      </c>
    </row>
    <row r="61" customHeight="1" spans="1:4">
      <c r="A61" s="6" t="str">
        <f>线管桥架计算!L28</f>
        <v>RVV-8*2.5</v>
      </c>
      <c r="B61" s="6">
        <f>线管桥架计算!M28</f>
        <v>17.7</v>
      </c>
      <c r="C61" s="6">
        <f>线管桥架计算!N28</f>
        <v>246.057390610787</v>
      </c>
      <c r="D61" s="6">
        <f>线管桥架计算!O28</f>
        <v>0</v>
      </c>
    </row>
    <row r="62" customHeight="1" spans="1:4">
      <c r="A62" s="6" t="str">
        <f>线管桥架计算!L30</f>
        <v>RVS-2*0.5</v>
      </c>
      <c r="B62" s="6">
        <f>线管桥架计算!M30</f>
        <v>6</v>
      </c>
      <c r="C62" s="6">
        <f>线管桥架计算!N30</f>
        <v>28.2743338823081</v>
      </c>
      <c r="D62" s="6">
        <f>线管桥架计算!O30</f>
        <v>0</v>
      </c>
    </row>
    <row r="63" customHeight="1" spans="1:4">
      <c r="A63" s="6" t="str">
        <f>线管桥架计算!L31</f>
        <v>RVS-2*0.75</v>
      </c>
      <c r="B63" s="6">
        <f>线管桥架计算!M31</f>
        <v>6.2</v>
      </c>
      <c r="C63" s="6">
        <f>线管桥架计算!N31</f>
        <v>30.1907054009979</v>
      </c>
      <c r="D63" s="6">
        <f>线管桥架计算!O31</f>
        <v>0</v>
      </c>
    </row>
    <row r="64" customHeight="1" spans="1:4">
      <c r="A64" s="6" t="str">
        <f>线管桥架计算!L32</f>
        <v>RVS-2*1.0</v>
      </c>
      <c r="B64" s="6">
        <f>线管桥架计算!M32</f>
        <v>6.6</v>
      </c>
      <c r="C64" s="6">
        <f>线管桥架计算!N32</f>
        <v>34.2119439975928</v>
      </c>
      <c r="D64" s="6">
        <f>线管桥架计算!O32</f>
        <v>0</v>
      </c>
    </row>
    <row r="65" customHeight="1" spans="1:4">
      <c r="A65" s="6" t="str">
        <f>线管桥架计算!L33</f>
        <v>RVS-2*1.5</v>
      </c>
      <c r="B65" s="6">
        <f>线管桥架计算!M33</f>
        <v>7.2</v>
      </c>
      <c r="C65" s="6">
        <f>线管桥架计算!N33</f>
        <v>40.7150407905237</v>
      </c>
      <c r="D65" s="6">
        <f>线管桥架计算!O33</f>
        <v>0</v>
      </c>
    </row>
    <row r="66" customHeight="1" spans="1:4">
      <c r="A66" s="6" t="str">
        <f>线管桥架计算!L34</f>
        <v>RVS-2*2.5</v>
      </c>
      <c r="B66" s="6">
        <f>线管桥架计算!M34</f>
        <v>8.2</v>
      </c>
      <c r="C66" s="6">
        <f>线管桥架计算!N34</f>
        <v>52.8101725068444</v>
      </c>
      <c r="D66" s="6">
        <f>线管桥架计算!O34</f>
        <v>0</v>
      </c>
    </row>
    <row r="67" customHeight="1" spans="1:4">
      <c r="A67" s="6" t="str">
        <f>线管桥架计算!Q9</f>
        <v>RVVP-2*0.5</v>
      </c>
      <c r="B67" s="6">
        <f>线管桥架计算!R9</f>
        <v>6.8</v>
      </c>
      <c r="C67" s="6">
        <f>线管桥架计算!S9</f>
        <v>36.316811075498</v>
      </c>
      <c r="D67" s="6">
        <f>线管桥架计算!T9</f>
        <v>0</v>
      </c>
    </row>
    <row r="68" customHeight="1" spans="1:4">
      <c r="A68" s="6" t="str">
        <f>线管桥架计算!Q10</f>
        <v>RVVP-2*0.75</v>
      </c>
      <c r="B68" s="6">
        <f>线管桥架计算!R10</f>
        <v>7.4</v>
      </c>
      <c r="C68" s="6">
        <f>线管桥架计算!S10</f>
        <v>43.0084034276443</v>
      </c>
      <c r="D68" s="6">
        <f>线管桥架计算!T10</f>
        <v>0</v>
      </c>
    </row>
    <row r="69" customHeight="1" spans="1:4">
      <c r="A69" s="6" t="str">
        <f>线管桥架计算!Q11</f>
        <v>RVVP-2*1.0</v>
      </c>
      <c r="B69" s="6">
        <f>线管桥架计算!R11</f>
        <v>8.2</v>
      </c>
      <c r="C69" s="6">
        <f>线管桥架计算!S11</f>
        <v>52.8101725068444</v>
      </c>
      <c r="D69" s="6">
        <f>线管桥架计算!T11</f>
        <v>0</v>
      </c>
    </row>
    <row r="70" customHeight="1" spans="1:4">
      <c r="A70" s="6" t="str">
        <f>线管桥架计算!Q12</f>
        <v>RVVP-2*1.5</v>
      </c>
      <c r="B70" s="6">
        <f>线管桥架计算!R12</f>
        <v>9.2</v>
      </c>
      <c r="C70" s="6">
        <f>线管桥架计算!S12</f>
        <v>66.47610054996</v>
      </c>
      <c r="D70" s="6">
        <f>线管桥架计算!T12</f>
        <v>0</v>
      </c>
    </row>
    <row r="71" customHeight="1" spans="1:4">
      <c r="A71" s="6" t="str">
        <f>线管桥架计算!Q13</f>
        <v>RVVP-2*2.5</v>
      </c>
      <c r="B71" s="6">
        <f>线管桥架计算!R13</f>
        <v>11.7</v>
      </c>
      <c r="C71" s="6">
        <f>线管桥架计算!S13</f>
        <v>107.513154587477</v>
      </c>
      <c r="D71" s="6">
        <f>线管桥架计算!T13</f>
        <v>0</v>
      </c>
    </row>
    <row r="72" customHeight="1" spans="1:4">
      <c r="A72" s="6" t="str">
        <f>线管桥架计算!Q14</f>
        <v>RVVP-4*0.5</v>
      </c>
      <c r="B72" s="6">
        <f>线管桥架计算!R14</f>
        <v>8.9</v>
      </c>
      <c r="C72" s="6">
        <f>线管桥架计算!S14</f>
        <v>62.2113885227119</v>
      </c>
      <c r="D72" s="6">
        <f>线管桥架计算!T14</f>
        <v>0</v>
      </c>
    </row>
    <row r="73" customHeight="1" spans="1:4">
      <c r="A73" s="6" t="str">
        <f>线管桥架计算!Q15</f>
        <v>RVVP-4*0.75</v>
      </c>
      <c r="B73" s="6">
        <f>线管桥架计算!R15</f>
        <v>9.3</v>
      </c>
      <c r="C73" s="6">
        <f>线管桥架计算!S15</f>
        <v>67.9290871522453</v>
      </c>
      <c r="D73" s="6">
        <f>线管桥架计算!T15</f>
        <v>0</v>
      </c>
    </row>
    <row r="74" customHeight="1" spans="1:4">
      <c r="A74" s="6" t="str">
        <f>线管桥架计算!Q16</f>
        <v>RVVP-4*1.0</v>
      </c>
      <c r="B74" s="6">
        <f>线管桥架计算!R16</f>
        <v>10.5</v>
      </c>
      <c r="C74" s="6">
        <f>线管桥架计算!S16</f>
        <v>86.5901475145687</v>
      </c>
      <c r="D74" s="6">
        <f>线管桥架计算!T16</f>
        <v>0</v>
      </c>
    </row>
    <row r="75" customHeight="1" spans="1:4">
      <c r="A75" s="6" t="str">
        <f>线管桥架计算!Q17</f>
        <v>RVVP-4*1.5</v>
      </c>
      <c r="B75" s="6">
        <f>线管桥架计算!R17</f>
        <v>11.5</v>
      </c>
      <c r="C75" s="6">
        <f>线管桥架计算!S17</f>
        <v>103.868907109313</v>
      </c>
      <c r="D75" s="6">
        <f>线管桥架计算!T17</f>
        <v>0</v>
      </c>
    </row>
    <row r="76" customHeight="1" spans="1:4">
      <c r="A76" s="6" t="str">
        <f>线管桥架计算!Q18</f>
        <v>RVVP-4*2.5</v>
      </c>
      <c r="B76" s="6">
        <f>线管桥架计算!R18</f>
        <v>13.6</v>
      </c>
      <c r="C76" s="6">
        <f>线管桥架计算!S18</f>
        <v>145.267244301992</v>
      </c>
      <c r="D76" s="6">
        <f>线管桥架计算!T18</f>
        <v>0</v>
      </c>
    </row>
    <row r="77" customHeight="1" spans="1:4">
      <c r="A77" s="6" t="str">
        <f>线管桥架计算!Q19</f>
        <v>RVVP-6*0.5</v>
      </c>
      <c r="B77" s="6">
        <f>线管桥架计算!R19</f>
        <v>10.2</v>
      </c>
      <c r="C77" s="6">
        <f>线管桥架计算!S19</f>
        <v>81.7128249198705</v>
      </c>
      <c r="D77" s="6">
        <f>线管桥架计算!T19</f>
        <v>0</v>
      </c>
    </row>
    <row r="78" customHeight="1" spans="1:4">
      <c r="A78" s="6" t="str">
        <f>线管桥架计算!Q20</f>
        <v>RVVP-6*0.75</v>
      </c>
      <c r="B78" s="6">
        <f>线管桥架计算!R20</f>
        <v>10.7</v>
      </c>
      <c r="C78" s="6">
        <f>线管桥架计算!S20</f>
        <v>89.9202357273738</v>
      </c>
      <c r="D78" s="6">
        <f>线管桥架计算!T20</f>
        <v>0</v>
      </c>
    </row>
    <row r="79" customHeight="1" spans="1:4">
      <c r="A79" s="6" t="str">
        <f>线管桥架计算!Q21</f>
        <v>RVVP-6*1.0</v>
      </c>
      <c r="B79" s="6">
        <f>线管桥架计算!R21</f>
        <v>12.4</v>
      </c>
      <c r="C79" s="6">
        <f>线管桥架计算!S21</f>
        <v>120.762821603992</v>
      </c>
      <c r="D79" s="6">
        <f>线管桥架计算!T21</f>
        <v>0</v>
      </c>
    </row>
    <row r="80" customHeight="1" spans="1:4">
      <c r="A80" s="6" t="str">
        <f>线管桥架计算!Q22</f>
        <v>RVVP-6*1.5</v>
      </c>
      <c r="B80" s="6">
        <f>线管桥架计算!R22</f>
        <v>13.6</v>
      </c>
      <c r="C80" s="6">
        <f>线管桥架计算!S22</f>
        <v>145.267244301992</v>
      </c>
      <c r="D80" s="6">
        <f>线管桥架计算!T22</f>
        <v>0</v>
      </c>
    </row>
    <row r="81" customHeight="1" spans="1:4">
      <c r="A81" s="6" t="str">
        <f>线管桥架计算!Q23</f>
        <v>RVVP-6*2.5</v>
      </c>
      <c r="B81" s="6">
        <f>线管桥架计算!R23</f>
        <v>16.1</v>
      </c>
      <c r="C81" s="6">
        <f>线管桥架计算!S23</f>
        <v>203.583057934253</v>
      </c>
      <c r="D81" s="6">
        <f>线管桥架计算!T23</f>
        <v>0</v>
      </c>
    </row>
    <row r="82" customHeight="1" spans="1:4">
      <c r="A82" s="6" t="str">
        <f>线管桥架计算!Q24</f>
        <v>RVVP-8*0.5</v>
      </c>
      <c r="B82" s="6">
        <f>线管桥架计算!R24</f>
        <v>11.2</v>
      </c>
      <c r="C82" s="6">
        <f>线管桥架计算!S24</f>
        <v>98.5203456165759</v>
      </c>
      <c r="D82" s="6">
        <f>线管桥架计算!T24</f>
        <v>0</v>
      </c>
    </row>
    <row r="83" customHeight="1" spans="1:4">
      <c r="A83" s="6" t="str">
        <f>线管桥架计算!Q25</f>
        <v>RVVP-8*0.75</v>
      </c>
      <c r="B83" s="6">
        <f>线管桥架计算!R25</f>
        <v>11.8</v>
      </c>
      <c r="C83" s="6">
        <f>线管桥架计算!S25</f>
        <v>109.358840271461</v>
      </c>
      <c r="D83" s="6">
        <f>线管桥架计算!T25</f>
        <v>0</v>
      </c>
    </row>
    <row r="84" customHeight="1" spans="1:4">
      <c r="A84" s="6" t="str">
        <f>线管桥架计算!Q26</f>
        <v>RVVP-8*1.0</v>
      </c>
      <c r="B84" s="6">
        <f>线管桥架计算!R26</f>
        <v>13.7</v>
      </c>
      <c r="C84" s="6">
        <f>线管桥架计算!S26</f>
        <v>147.411381288067</v>
      </c>
      <c r="D84" s="6">
        <f>线管桥架计算!T26</f>
        <v>0</v>
      </c>
    </row>
    <row r="85" customHeight="1" spans="1:4">
      <c r="A85" s="6" t="str">
        <f>线管桥架计算!Q27</f>
        <v>RVVP-8*1.5</v>
      </c>
      <c r="B85" s="6">
        <f>线管桥架计算!R27</f>
        <v>15</v>
      </c>
      <c r="C85" s="6">
        <f>线管桥架计算!S27</f>
        <v>176.714586764426</v>
      </c>
      <c r="D85" s="6">
        <f>线管桥架计算!T27</f>
        <v>0</v>
      </c>
    </row>
    <row r="86" customHeight="1" spans="1:4">
      <c r="A86" s="6" t="str">
        <f>线管桥架计算!Q28</f>
        <v>RVVP-8*2.5</v>
      </c>
      <c r="B86" s="6">
        <f>线管桥架计算!R28</f>
        <v>18</v>
      </c>
      <c r="C86" s="6">
        <f>线管桥架计算!S28</f>
        <v>254.469004940773</v>
      </c>
      <c r="D86" s="6">
        <f>线管桥架计算!T28</f>
        <v>0</v>
      </c>
    </row>
    <row r="87" customHeight="1" spans="1:4">
      <c r="A87" s="6" t="str">
        <f>线管桥架计算!Q30</f>
        <v>RVSP-2*0.5</v>
      </c>
      <c r="B87" s="6">
        <f>线管桥架计算!R30</f>
        <v>6.9</v>
      </c>
      <c r="C87" s="6">
        <f>线管桥架计算!S30</f>
        <v>37.3928065593525</v>
      </c>
      <c r="D87" s="6">
        <f>线管桥架计算!T30</f>
        <v>0</v>
      </c>
    </row>
    <row r="88" customHeight="1" spans="1:4">
      <c r="A88" s="6" t="str">
        <f>线管桥架计算!Q31</f>
        <v>RVSP-2*0.75</v>
      </c>
      <c r="B88" s="6">
        <f>线管桥架计算!R31</f>
        <v>7.4</v>
      </c>
      <c r="C88" s="6">
        <f>线管桥架计算!S31</f>
        <v>43.0084034276443</v>
      </c>
      <c r="D88" s="6">
        <f>线管桥架计算!T31</f>
        <v>0</v>
      </c>
    </row>
    <row r="89" customHeight="1" spans="1:4">
      <c r="A89" s="6" t="str">
        <f>线管桥架计算!Q32</f>
        <v>RVSP-2*1.0</v>
      </c>
      <c r="B89" s="6">
        <f>线管桥架计算!R32</f>
        <v>8.2</v>
      </c>
      <c r="C89" s="6">
        <f>线管桥架计算!S32</f>
        <v>52.8101725068444</v>
      </c>
      <c r="D89" s="6">
        <f>线管桥架计算!T32</f>
        <v>0</v>
      </c>
    </row>
    <row r="90" customHeight="1" spans="1:4">
      <c r="A90" s="6" t="str">
        <f>线管桥架计算!Q33</f>
        <v>RVSP-2*1.5</v>
      </c>
      <c r="B90" s="6">
        <f>线管桥架计算!R33</f>
        <v>9.4</v>
      </c>
      <c r="C90" s="6">
        <f>线管桥架计算!S33</f>
        <v>69.3977817177985</v>
      </c>
      <c r="D90" s="6">
        <f>线管桥架计算!T33</f>
        <v>0</v>
      </c>
    </row>
    <row r="91" customHeight="1" spans="1:4">
      <c r="A91" s="6" t="str">
        <f>线管桥架计算!Q34</f>
        <v>RVSP-2*2.5</v>
      </c>
      <c r="B91" s="6">
        <f>线管桥架计算!R34</f>
        <v>11.5</v>
      </c>
      <c r="C91" s="6">
        <f>线管桥架计算!S34</f>
        <v>103.868907109313</v>
      </c>
      <c r="D91" s="6">
        <f>线管桥架计算!T34</f>
        <v>0</v>
      </c>
    </row>
    <row r="92" customHeight="1" spans="1:4">
      <c r="A92" s="6" t="str">
        <f>线管桥架计算!V9</f>
        <v>HTP-2*20/0.10</v>
      </c>
      <c r="B92" s="6">
        <f>线管桥架计算!W9</f>
        <v>6</v>
      </c>
      <c r="C92" s="6">
        <f>线管桥架计算!X9</f>
        <v>28.2743338823081</v>
      </c>
      <c r="D92" s="6">
        <f>线管桥架计算!Y9</f>
        <v>0</v>
      </c>
    </row>
    <row r="93" customHeight="1" spans="1:4">
      <c r="A93" s="6" t="str">
        <f>线管桥架计算!V10</f>
        <v>HTP-2*27/0.10</v>
      </c>
      <c r="B93" s="6">
        <f>线管桥架计算!W10</f>
        <v>6</v>
      </c>
      <c r="C93" s="6">
        <f>线管桥架计算!X10</f>
        <v>28.2743338823081</v>
      </c>
      <c r="D93" s="6">
        <f>线管桥架计算!Y10</f>
        <v>0</v>
      </c>
    </row>
    <row r="94" customHeight="1" spans="1:4">
      <c r="A94" s="6" t="str">
        <f>线管桥架计算!V11</f>
        <v>HTP-2*37/0.10</v>
      </c>
      <c r="B94" s="6">
        <f>线管桥架计算!W11</f>
        <v>6</v>
      </c>
      <c r="C94" s="6">
        <f>线管桥架计算!X11</f>
        <v>28.2743338823081</v>
      </c>
      <c r="D94" s="6">
        <f>线管桥架计算!Y11</f>
        <v>0</v>
      </c>
    </row>
    <row r="95" customHeight="1" spans="1:4">
      <c r="A95" s="6" t="str">
        <f>线管桥架计算!V12</f>
        <v>HTP-2*48/0.10</v>
      </c>
      <c r="B95" s="6">
        <f>线管桥架计算!W12</f>
        <v>6</v>
      </c>
      <c r="C95" s="6">
        <f>线管桥架计算!X12</f>
        <v>28.2743338823081</v>
      </c>
      <c r="D95" s="6">
        <f>线管桥架计算!Y12</f>
        <v>0</v>
      </c>
    </row>
    <row r="96" customHeight="1" spans="1:4">
      <c r="A96" s="6" t="str">
        <f>线管桥架计算!V13</f>
        <v>HTP-3*20/0.10</v>
      </c>
      <c r="B96" s="6">
        <f>线管桥架计算!W13</f>
        <v>6.15</v>
      </c>
      <c r="C96" s="6">
        <f>线管桥架计算!X13</f>
        <v>29.7057220351</v>
      </c>
      <c r="D96" s="6">
        <f>线管桥架计算!Y13</f>
        <v>0</v>
      </c>
    </row>
    <row r="97" customHeight="1" spans="1:4">
      <c r="A97" s="6" t="str">
        <f>线管桥架计算!V14</f>
        <v>HTP-3*27/0.10</v>
      </c>
      <c r="B97" s="6">
        <f>线管桥架计算!W14</f>
        <v>6.05</v>
      </c>
      <c r="C97" s="6">
        <f>线管桥架计算!X14</f>
        <v>28.7475362757551</v>
      </c>
      <c r="D97" s="6">
        <f>线管桥架计算!Y14</f>
        <v>0</v>
      </c>
    </row>
    <row r="98" customHeight="1" spans="1:4">
      <c r="A98" s="6" t="str">
        <f>线管桥架计算!V17</f>
        <v>GYX-2*1.0</v>
      </c>
      <c r="B98" s="6">
        <f>线管桥架计算!W17</f>
        <v>8.4</v>
      </c>
      <c r="C98" s="6">
        <f>线管桥架计算!X17</f>
        <v>55.4176944093239</v>
      </c>
      <c r="D98" s="6">
        <f>线管桥架计算!Y17</f>
        <v>0</v>
      </c>
    </row>
    <row r="99" customHeight="1" spans="1:4">
      <c r="A99" s="6" t="str">
        <f>线管桥架计算!V18</f>
        <v>GYX-2*1.5</v>
      </c>
      <c r="B99" s="6">
        <f>线管桥架计算!W18</f>
        <v>8.72</v>
      </c>
      <c r="C99" s="6">
        <f>线管桥架计算!X18</f>
        <v>59.7204197076805</v>
      </c>
      <c r="D99" s="6">
        <f>线管桥架计算!Y18</f>
        <v>0</v>
      </c>
    </row>
    <row r="100" customHeight="1" spans="1:4">
      <c r="A100" s="6" t="str">
        <f>线管桥架计算!V19</f>
        <v>GYX-2*2.0</v>
      </c>
      <c r="B100" s="6">
        <f>线管桥架计算!W19</f>
        <v>9.14</v>
      </c>
      <c r="C100" s="6">
        <f>线管桥架计算!X19</f>
        <v>65.6118484109575</v>
      </c>
      <c r="D100" s="6">
        <f>线管桥架计算!Y19</f>
        <v>0</v>
      </c>
    </row>
    <row r="101" customHeight="1" spans="1:4">
      <c r="A101" s="6" t="str">
        <f>线管桥架计算!V20</f>
        <v>GYX-2*2.5</v>
      </c>
      <c r="B101" s="6">
        <f>线管桥架计算!W20</f>
        <v>9.62</v>
      </c>
      <c r="C101" s="6">
        <f>线管桥架计算!X20</f>
        <v>72.6842017927188</v>
      </c>
      <c r="D101" s="6">
        <f>线管桥架计算!Y20</f>
        <v>0</v>
      </c>
    </row>
    <row r="102" customHeight="1" spans="1:4">
      <c r="A102" s="6" t="str">
        <f>线管桥架计算!V21</f>
        <v>GYX-2*3.0</v>
      </c>
      <c r="B102" s="6">
        <f>线管桥架计算!W21</f>
        <v>10.9</v>
      </c>
      <c r="C102" s="6">
        <f>线管桥架计算!X21</f>
        <v>93.3131557932508</v>
      </c>
      <c r="D102" s="6">
        <f>线管桥架计算!Y21</f>
        <v>0</v>
      </c>
    </row>
    <row r="103" customHeight="1" spans="1:4">
      <c r="A103" s="6" t="str">
        <f>线管桥架计算!V22</f>
        <v>GYX-2*3.5</v>
      </c>
      <c r="B103" s="6">
        <f>线管桥架计算!W22</f>
        <v>11.32</v>
      </c>
      <c r="C103" s="6">
        <f>线管桥架计算!X22</f>
        <v>100.642805613341</v>
      </c>
      <c r="D103" s="6">
        <f>线管桥架计算!Y22</f>
        <v>0</v>
      </c>
    </row>
    <row r="104" customHeight="1" spans="1:4">
      <c r="A104" s="6" t="str">
        <f>线管桥架计算!V23</f>
        <v>GYX-2*4.0</v>
      </c>
      <c r="B104" s="6">
        <f>线管桥架计算!W23</f>
        <v>12.08</v>
      </c>
      <c r="C104" s="6">
        <f>线管桥架计算!X23</f>
        <v>114.610326551201</v>
      </c>
      <c r="D104" s="6">
        <f>线管桥架计算!Y23</f>
        <v>0</v>
      </c>
    </row>
    <row r="105" customHeight="1" spans="1:4">
      <c r="A105" s="6" t="str">
        <f>线管桥架计算!V26</f>
        <v>SYV-75-5</v>
      </c>
      <c r="B105" s="6">
        <f>线管桥架计算!W26</f>
        <v>7.5</v>
      </c>
      <c r="C105" s="6">
        <f>线管桥架计算!X26</f>
        <v>44.1786466911065</v>
      </c>
      <c r="D105" s="6">
        <f>线管桥架计算!Y26</f>
        <v>0</v>
      </c>
    </row>
    <row r="106" customHeight="1" spans="1:4">
      <c r="A106" s="6" t="str">
        <f>线管桥架计算!V27</f>
        <v>SYV-75-7</v>
      </c>
      <c r="B106" s="6">
        <f>线管桥架计算!W27</f>
        <v>11.6</v>
      </c>
      <c r="C106" s="6">
        <f>线管桥架计算!X27</f>
        <v>105.683176866761</v>
      </c>
      <c r="D106" s="6">
        <f>线管桥架计算!Y27</f>
        <v>0</v>
      </c>
    </row>
    <row r="107" customHeight="1" spans="1:4">
      <c r="A107" s="6" t="str">
        <f>线管桥架计算!V28</f>
        <v>SYV-75-9</v>
      </c>
      <c r="B107" s="6">
        <f>线管桥架计算!W28</f>
        <v>12.6</v>
      </c>
      <c r="C107" s="6">
        <f>线管桥架计算!X28</f>
        <v>124.689812420979</v>
      </c>
      <c r="D107" s="6">
        <f>线管桥架计算!Y28</f>
        <v>0</v>
      </c>
    </row>
    <row r="108" customHeight="1" spans="1:4">
      <c r="A108" s="6" t="str">
        <f>线管桥架计算!V29</f>
        <v>SYV-75-12</v>
      </c>
      <c r="B108" s="6">
        <f>线管桥架计算!W29</f>
        <v>15.4</v>
      </c>
      <c r="C108" s="6">
        <f>线管桥架计算!X29</f>
        <v>186.265028431339</v>
      </c>
      <c r="D108" s="6">
        <f>线管桥架计算!Y29</f>
        <v>0</v>
      </c>
    </row>
    <row r="109" customHeight="1" spans="1:4">
      <c r="A109" s="6" t="str">
        <f>线管桥架计算!V30</f>
        <v>SYWV-75-5</v>
      </c>
      <c r="B109" s="6">
        <f>线管桥架计算!W30</f>
        <v>7.5</v>
      </c>
      <c r="C109" s="6">
        <f>线管桥架计算!X30</f>
        <v>44.1786466911065</v>
      </c>
      <c r="D109" s="6">
        <f>线管桥架计算!Y30</f>
        <v>0</v>
      </c>
    </row>
    <row r="110" customHeight="1" spans="1:32">
      <c r="A110" s="6" t="str">
        <f>线管桥架计算!V31</f>
        <v>SYWV-75-7</v>
      </c>
      <c r="B110" s="6">
        <f>线管桥架计算!W31</f>
        <v>10.6</v>
      </c>
      <c r="C110" s="6">
        <f>线管桥架计算!X31</f>
        <v>88.2473376393373</v>
      </c>
      <c r="D110" s="6">
        <f>线管桥架计算!Y31</f>
        <v>0</v>
      </c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customHeight="1" spans="1:32">
      <c r="A111" s="6" t="str">
        <f>线管桥架计算!V32</f>
        <v>SYWV-75-9</v>
      </c>
      <c r="B111" s="6">
        <f>线管桥架计算!W32</f>
        <v>12.6</v>
      </c>
      <c r="C111" s="6">
        <f>线管桥架计算!X32</f>
        <v>124.689812420979</v>
      </c>
      <c r="D111" s="6">
        <f>线管桥架计算!Y32</f>
        <v>0</v>
      </c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customHeight="1" spans="1:32">
      <c r="A112" s="6" t="str">
        <f>线管桥架计算!V35</f>
        <v>TUTP-G1</v>
      </c>
      <c r="B112" s="6">
        <f>线管桥架计算!W35</f>
        <v>22</v>
      </c>
      <c r="C112" s="6">
        <f>线管桥架计算!X35</f>
        <v>187</v>
      </c>
      <c r="D112" s="6">
        <f>线管桥架计算!Y35</f>
        <v>0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customHeight="1" spans="1:32">
      <c r="A113" s="6" t="str">
        <f>线管桥架计算!V36</f>
        <v>TGDFH2B6+2*1.0-G1</v>
      </c>
      <c r="B113" s="6">
        <f>线管桥架计算!W36</f>
        <v>19.5</v>
      </c>
      <c r="C113" s="6">
        <f>线管桥架计算!X36</f>
        <v>87.75</v>
      </c>
      <c r="D113" s="6">
        <f>线管桥架计算!Y36</f>
        <v>0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customHeight="1" spans="1:32">
      <c r="A114" s="6">
        <f>线管桥架计算!B21</f>
        <v>0</v>
      </c>
      <c r="B114" s="6">
        <f>线管桥架计算!C21</f>
        <v>0</v>
      </c>
      <c r="C114" s="6">
        <f>线管桥架计算!D21</f>
        <v>0</v>
      </c>
      <c r="D114" s="6">
        <f>线管桥架计算!E21</f>
        <v>0</v>
      </c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customHeight="1" spans="1:32">
      <c r="A115" s="6">
        <f>线管桥架计算!B31</f>
        <v>0</v>
      </c>
      <c r="B115" s="6">
        <f>线管桥架计算!C31</f>
        <v>0</v>
      </c>
      <c r="C115" s="6">
        <f>线管桥架计算!D31</f>
        <v>0</v>
      </c>
      <c r="D115" s="6">
        <f>线管桥架计算!E31</f>
        <v>0</v>
      </c>
      <c r="M115" s="7"/>
      <c r="N115" s="7"/>
      <c r="O115" s="7"/>
      <c r="P115" s="7"/>
      <c r="Q115" s="7"/>
      <c r="R115" s="7"/>
      <c r="S115" s="7"/>
      <c r="T115" s="7"/>
      <c r="Y115" s="7"/>
      <c r="Z115" s="7"/>
      <c r="AA115" s="7"/>
      <c r="AB115" s="7"/>
      <c r="AC115" s="7"/>
      <c r="AD115" s="7"/>
      <c r="AE115" s="7"/>
      <c r="AF115" s="7"/>
    </row>
    <row r="116" customHeight="1" spans="1:28">
      <c r="A116" s="6">
        <f>线管桥架计算!B32</f>
        <v>0</v>
      </c>
      <c r="B116" s="6">
        <f>线管桥架计算!C32</f>
        <v>0</v>
      </c>
      <c r="C116" s="6">
        <f>线管桥架计算!D32</f>
        <v>0</v>
      </c>
      <c r="D116" s="6">
        <f>线管桥架计算!E32</f>
        <v>0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customHeight="1" spans="1:32">
      <c r="A117" s="6">
        <f>线管桥架计算!B33</f>
        <v>0</v>
      </c>
      <c r="B117" s="6">
        <f>线管桥架计算!C33</f>
        <v>0</v>
      </c>
      <c r="C117" s="6">
        <f>线管桥架计算!D33</f>
        <v>0</v>
      </c>
      <c r="D117" s="6">
        <f>线管桥架计算!E33</f>
        <v>0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customHeight="1" spans="1:32">
      <c r="A118" s="6">
        <f>线管桥架计算!B34</f>
        <v>0</v>
      </c>
      <c r="B118" s="6">
        <f>线管桥架计算!C34</f>
        <v>0</v>
      </c>
      <c r="C118" s="6">
        <f>线管桥架计算!D34</f>
        <v>0</v>
      </c>
      <c r="D118" s="6">
        <f>线管桥架计算!E34</f>
        <v>0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customHeight="1" spans="1:32">
      <c r="A119" s="6">
        <f>线管桥架计算!B35</f>
        <v>0</v>
      </c>
      <c r="B119" s="6">
        <f>线管桥架计算!C35</f>
        <v>0</v>
      </c>
      <c r="C119" s="6">
        <f>线管桥架计算!D35</f>
        <v>0</v>
      </c>
      <c r="D119" s="6">
        <f>线管桥架计算!E35</f>
        <v>0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customHeight="1" spans="1:32">
      <c r="A120" s="6">
        <f>线管桥架计算!B36</f>
        <v>0</v>
      </c>
      <c r="B120" s="6">
        <f>线管桥架计算!C36</f>
        <v>0</v>
      </c>
      <c r="C120" s="6">
        <f>线管桥架计算!D36</f>
        <v>0</v>
      </c>
      <c r="D120" s="6">
        <f>线管桥架计算!E36</f>
        <v>0</v>
      </c>
      <c r="M120" s="7"/>
      <c r="N120" s="7"/>
      <c r="O120" s="7"/>
      <c r="P120" s="7"/>
      <c r="Q120" s="7"/>
      <c r="R120" s="7"/>
      <c r="S120" s="7"/>
      <c r="T120" s="7"/>
      <c r="Y120" s="7"/>
      <c r="Z120" s="7"/>
      <c r="AA120" s="7"/>
      <c r="AB120" s="7"/>
      <c r="AC120" s="7"/>
      <c r="AD120" s="7"/>
      <c r="AE120" s="7"/>
      <c r="AF120" s="7"/>
    </row>
    <row r="121" customHeight="1" spans="1:32">
      <c r="A121" s="6">
        <f>线管桥架计算!G23</f>
        <v>0</v>
      </c>
      <c r="B121" s="6">
        <f>线管桥架计算!H23</f>
        <v>0</v>
      </c>
      <c r="C121" s="6">
        <f>线管桥架计算!I23</f>
        <v>0</v>
      </c>
      <c r="D121" s="6">
        <f>线管桥架计算!J23</f>
        <v>0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customHeight="1" spans="1:32">
      <c r="A122" s="6">
        <f>线管桥架计算!G28</f>
        <v>0</v>
      </c>
      <c r="B122" s="6">
        <f>线管桥架计算!H28</f>
        <v>0</v>
      </c>
      <c r="C122" s="6">
        <f>线管桥架计算!I28</f>
        <v>0</v>
      </c>
      <c r="D122" s="6">
        <f>线管桥架计算!J28</f>
        <v>0</v>
      </c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customHeight="1" spans="1:32">
      <c r="A123" s="6" t="str">
        <f>线管桥架计算!G33</f>
        <v>1/2"馈线 HCAAYZ 50-12射频同轴电缆</v>
      </c>
      <c r="B123" s="6">
        <f>线管桥架计算!H33</f>
        <v>15.7</v>
      </c>
      <c r="C123" s="6">
        <f>线管桥架计算!I33</f>
        <v>193.592793295837</v>
      </c>
      <c r="D123" s="6">
        <f>线管桥架计算!J33</f>
        <v>0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customHeight="1" spans="1:32">
      <c r="A124" s="6">
        <f>线管桥架计算!G34</f>
        <v>0</v>
      </c>
      <c r="B124" s="6">
        <f>线管桥架计算!H34</f>
        <v>0</v>
      </c>
      <c r="C124" s="6">
        <f>线管桥架计算!I34</f>
        <v>0</v>
      </c>
      <c r="D124" s="6">
        <f>线管桥架计算!J34</f>
        <v>0</v>
      </c>
      <c r="M124" s="7"/>
      <c r="N124" s="7"/>
      <c r="O124" s="7"/>
      <c r="P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customHeight="1" spans="1:28">
      <c r="A125" s="6">
        <f>线管桥架计算!G35</f>
        <v>0</v>
      </c>
      <c r="B125" s="6">
        <f>线管桥架计算!H35</f>
        <v>0</v>
      </c>
      <c r="C125" s="6">
        <f>线管桥架计算!I35</f>
        <v>0</v>
      </c>
      <c r="D125" s="6">
        <f>线管桥架计算!J35</f>
        <v>0</v>
      </c>
      <c r="M125" s="7"/>
      <c r="N125" s="7"/>
      <c r="O125" s="7"/>
      <c r="P125" s="7"/>
      <c r="Q125" s="7"/>
      <c r="R125" s="7"/>
      <c r="S125" s="7"/>
      <c r="T125" s="7"/>
      <c r="Y125" s="7"/>
      <c r="Z125" s="7"/>
      <c r="AA125" s="7"/>
      <c r="AB125" s="7"/>
    </row>
    <row r="126" customHeight="1" spans="1:32">
      <c r="A126" s="6">
        <f>线管桥架计算!G36</f>
        <v>0</v>
      </c>
      <c r="B126" s="6">
        <f>线管桥架计算!H36</f>
        <v>0</v>
      </c>
      <c r="C126" s="6">
        <f>线管桥架计算!I36</f>
        <v>0</v>
      </c>
      <c r="D126" s="6">
        <f>线管桥架计算!J36</f>
        <v>0</v>
      </c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customHeight="1" spans="1:32">
      <c r="A127" s="6">
        <f>线管桥架计算!L14</f>
        <v>0</v>
      </c>
      <c r="B127" s="6">
        <f>线管桥架计算!M14</f>
        <v>0</v>
      </c>
      <c r="C127" s="6">
        <f>线管桥架计算!N14</f>
        <v>0</v>
      </c>
      <c r="D127" s="6">
        <f>线管桥架计算!O14</f>
        <v>0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customHeight="1" spans="1:32">
      <c r="A128" s="6">
        <f>线管桥架计算!L19</f>
        <v>0</v>
      </c>
      <c r="B128" s="6">
        <f>线管桥架计算!M19</f>
        <v>0</v>
      </c>
      <c r="C128" s="6">
        <f>线管桥架计算!N19</f>
        <v>0</v>
      </c>
      <c r="D128" s="6">
        <f>线管桥架计算!O19</f>
        <v>0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customHeight="1" spans="1:32">
      <c r="A129" s="6">
        <f>线管桥架计算!L24</f>
        <v>0</v>
      </c>
      <c r="B129" s="6">
        <f>线管桥架计算!M24</f>
        <v>0</v>
      </c>
      <c r="C129" s="6">
        <f>线管桥架计算!N24</f>
        <v>0</v>
      </c>
      <c r="D129" s="6">
        <f>线管桥架计算!O24</f>
        <v>0</v>
      </c>
      <c r="M129" s="7"/>
      <c r="N129" s="7"/>
      <c r="O129" s="7"/>
      <c r="P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customHeight="1" spans="1:32">
      <c r="A130" s="6">
        <f>线管桥架计算!L29</f>
        <v>0</v>
      </c>
      <c r="B130" s="6">
        <f>线管桥架计算!M29</f>
        <v>0</v>
      </c>
      <c r="C130" s="6">
        <f>线管桥架计算!N29</f>
        <v>0</v>
      </c>
      <c r="D130" s="6">
        <f>线管桥架计算!O29</f>
        <v>0</v>
      </c>
      <c r="M130" s="7"/>
      <c r="N130" s="7"/>
      <c r="O130" s="7"/>
      <c r="P130" s="7"/>
      <c r="Q130" s="7"/>
      <c r="R130" s="7"/>
      <c r="S130" s="7"/>
      <c r="T130" s="7"/>
      <c r="AC130" s="7"/>
      <c r="AD130" s="7"/>
      <c r="AE130" s="7"/>
      <c r="AF130" s="7"/>
    </row>
    <row r="131" customHeight="1" spans="1:32">
      <c r="A131" s="6">
        <f>线管桥架计算!L35</f>
        <v>0</v>
      </c>
      <c r="B131" s="6">
        <f>线管桥架计算!M35</f>
        <v>0</v>
      </c>
      <c r="C131" s="6">
        <f>线管桥架计算!N35</f>
        <v>0</v>
      </c>
      <c r="D131" s="6">
        <f>线管桥架计算!O35</f>
        <v>0</v>
      </c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customHeight="1" spans="1:32">
      <c r="A132" s="6">
        <f>线管桥架计算!L36</f>
        <v>0</v>
      </c>
      <c r="B132" s="6">
        <f>线管桥架计算!M36</f>
        <v>0</v>
      </c>
      <c r="C132" s="6">
        <f>线管桥架计算!N36</f>
        <v>0</v>
      </c>
      <c r="D132" s="6">
        <f>线管桥架计算!O36</f>
        <v>0</v>
      </c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customHeight="1" spans="1:32">
      <c r="A133" s="6">
        <f>线管桥架计算!Q29</f>
        <v>0</v>
      </c>
      <c r="B133" s="6">
        <f>线管桥架计算!R29</f>
        <v>0</v>
      </c>
      <c r="C133" s="6">
        <f>线管桥架计算!S29</f>
        <v>0</v>
      </c>
      <c r="D133" s="6">
        <f>线管桥架计算!T29</f>
        <v>0</v>
      </c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customHeight="1" spans="1:28">
      <c r="A134" s="6">
        <f>线管桥架计算!Q35</f>
        <v>0</v>
      </c>
      <c r="B134" s="6">
        <f>线管桥架计算!R35</f>
        <v>0</v>
      </c>
      <c r="C134" s="6">
        <f>线管桥架计算!S35</f>
        <v>0</v>
      </c>
      <c r="D134" s="6">
        <f>线管桥架计算!T35</f>
        <v>0</v>
      </c>
      <c r="U134" s="7"/>
      <c r="V134" s="7"/>
      <c r="W134" s="7"/>
      <c r="X134" s="7"/>
      <c r="Y134" s="7"/>
      <c r="Z134" s="7"/>
      <c r="AA134" s="7"/>
      <c r="AB134" s="7"/>
    </row>
    <row r="135" customHeight="1" spans="1:32">
      <c r="A135" s="6">
        <f>线管桥架计算!Q36</f>
        <v>0</v>
      </c>
      <c r="B135" s="6">
        <f>线管桥架计算!R36</f>
        <v>0</v>
      </c>
      <c r="C135" s="6">
        <f>线管桥架计算!S36</f>
        <v>0</v>
      </c>
      <c r="D135" s="6">
        <f>线管桥架计算!T36</f>
        <v>0</v>
      </c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customHeight="1" spans="1:32">
      <c r="A136" s="6">
        <f>线管桥架计算!V15</f>
        <v>0</v>
      </c>
      <c r="B136" s="6">
        <f>线管桥架计算!W15</f>
        <v>0</v>
      </c>
      <c r="C136" s="6">
        <f>线管桥架计算!X15</f>
        <v>0</v>
      </c>
      <c r="D136" s="6">
        <f>线管桥架计算!Y15</f>
        <v>0</v>
      </c>
      <c r="AC136" s="7"/>
      <c r="AD136" s="7"/>
      <c r="AE136" s="7"/>
      <c r="AF136" s="7"/>
    </row>
    <row r="137" customHeight="1" spans="1:32">
      <c r="A137" s="6">
        <f>线管桥架计算!V24</f>
        <v>0</v>
      </c>
      <c r="B137" s="6">
        <f>线管桥架计算!W24</f>
        <v>0</v>
      </c>
      <c r="C137" s="6">
        <f>线管桥架计算!X24</f>
        <v>0</v>
      </c>
      <c r="D137" s="6">
        <f>线管桥架计算!Y24</f>
        <v>0</v>
      </c>
      <c r="AC137" s="7"/>
      <c r="AD137" s="7"/>
      <c r="AE137" s="7"/>
      <c r="AF137" s="7"/>
    </row>
    <row r="138" customHeight="1" spans="1:4">
      <c r="A138" s="6">
        <f>线管桥架计算!V33</f>
        <v>0</v>
      </c>
      <c r="B138" s="6">
        <f>线管桥架计算!W33</f>
        <v>0</v>
      </c>
      <c r="C138" s="6">
        <f>线管桥架计算!X33</f>
        <v>0</v>
      </c>
      <c r="D138" s="6">
        <f>线管桥架计算!Y33</f>
        <v>0</v>
      </c>
    </row>
  </sheetData>
  <sheetProtection sheet="1" objects="1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7"/>
  <sheetViews>
    <sheetView workbookViewId="0">
      <pane ySplit="1" topLeftCell="A5" activePane="bottomLeft" state="frozen"/>
      <selection/>
      <selection pane="bottomLeft" activeCell="D17" sqref="D17"/>
    </sheetView>
  </sheetViews>
  <sheetFormatPr defaultColWidth="9" defaultRowHeight="24" customHeight="1"/>
  <cols>
    <col min="1" max="1" width="15" style="1" customWidth="1"/>
    <col min="2" max="2" width="6.625" style="1" customWidth="1"/>
    <col min="3" max="3" width="8.375" style="1" customWidth="1"/>
    <col min="4" max="4" width="5.75" style="1" customWidth="1"/>
    <col min="5" max="16384" width="9" style="1"/>
  </cols>
  <sheetData>
    <row r="1" customHeight="1" spans="1:4">
      <c r="A1" s="2" t="s">
        <v>162</v>
      </c>
      <c r="B1" s="2" t="s">
        <v>17</v>
      </c>
      <c r="C1" s="2" t="s">
        <v>18</v>
      </c>
      <c r="D1" s="2" t="s">
        <v>19</v>
      </c>
    </row>
    <row r="2" customHeight="1" spans="1:4">
      <c r="A2" s="3" t="e">
        <f>线管桥架计算!#REF!</f>
        <v>#REF!</v>
      </c>
      <c r="B2" s="3" t="e">
        <f>线管桥架计算!#REF!</f>
        <v>#REF!</v>
      </c>
      <c r="C2" s="3" t="e">
        <f>线管桥架计算!#REF!</f>
        <v>#REF!</v>
      </c>
      <c r="D2" s="3" t="e">
        <f>线管桥架计算!#REF!</f>
        <v>#REF!</v>
      </c>
    </row>
    <row r="3" customHeight="1" spans="1:4">
      <c r="A3" s="3" t="e">
        <f>线管桥架计算!#REF!</f>
        <v>#REF!</v>
      </c>
      <c r="B3" s="3" t="e">
        <f>线管桥架计算!#REF!</f>
        <v>#REF!</v>
      </c>
      <c r="C3" s="3" t="e">
        <f>线管桥架计算!#REF!</f>
        <v>#REF!</v>
      </c>
      <c r="D3" s="3" t="e">
        <f>线管桥架计算!#REF!</f>
        <v>#REF!</v>
      </c>
    </row>
    <row r="4" customHeight="1" spans="1:4">
      <c r="A4" s="3" t="e">
        <f>线管桥架计算!#REF!</f>
        <v>#REF!</v>
      </c>
      <c r="B4" s="3" t="e">
        <f>线管桥架计算!#REF!</f>
        <v>#REF!</v>
      </c>
      <c r="C4" s="3" t="e">
        <f>线管桥架计算!#REF!</f>
        <v>#REF!</v>
      </c>
      <c r="D4" s="3" t="e">
        <f>线管桥架计算!#REF!</f>
        <v>#REF!</v>
      </c>
    </row>
    <row r="5" customHeight="1" spans="1:4">
      <c r="A5" s="3" t="e">
        <f>线管桥架计算!#REF!</f>
        <v>#REF!</v>
      </c>
      <c r="B5" s="3" t="e">
        <f>线管桥架计算!#REF!</f>
        <v>#REF!</v>
      </c>
      <c r="C5" s="3" t="e">
        <f>线管桥架计算!#REF!</f>
        <v>#REF!</v>
      </c>
      <c r="D5" s="3" t="e">
        <f>线管桥架计算!#REF!</f>
        <v>#REF!</v>
      </c>
    </row>
    <row r="6" customHeight="1" spans="1:4">
      <c r="A6" s="3" t="e">
        <f>线管桥架计算!#REF!</f>
        <v>#REF!</v>
      </c>
      <c r="B6" s="3" t="e">
        <f>线管桥架计算!#REF!</f>
        <v>#REF!</v>
      </c>
      <c r="C6" s="3" t="e">
        <f>线管桥架计算!#REF!</f>
        <v>#REF!</v>
      </c>
      <c r="D6" s="3" t="e">
        <f>线管桥架计算!#REF!</f>
        <v>#REF!</v>
      </c>
    </row>
    <row r="7" customHeight="1" spans="1:4">
      <c r="A7" s="3" t="e">
        <f>线管桥架计算!#REF!</f>
        <v>#REF!</v>
      </c>
      <c r="B7" s="3" t="e">
        <f>线管桥架计算!#REF!</f>
        <v>#REF!</v>
      </c>
      <c r="C7" s="3" t="e">
        <f>线管桥架计算!#REF!</f>
        <v>#REF!</v>
      </c>
      <c r="D7" s="3" t="e">
        <f>线管桥架计算!#REF!</f>
        <v>#REF!</v>
      </c>
    </row>
    <row r="8" customHeight="1" spans="1:4">
      <c r="A8" s="3" t="e">
        <f>线管桥架计算!#REF!</f>
        <v>#REF!</v>
      </c>
      <c r="B8" s="3" t="e">
        <f>线管桥架计算!#REF!</f>
        <v>#REF!</v>
      </c>
      <c r="C8" s="3" t="e">
        <f>线管桥架计算!#REF!</f>
        <v>#REF!</v>
      </c>
      <c r="D8" s="3" t="e">
        <f>线管桥架计算!#REF!</f>
        <v>#REF!</v>
      </c>
    </row>
    <row r="9" customHeight="1" spans="1:4">
      <c r="A9" s="3" t="e">
        <f>线管桥架计算!#REF!</f>
        <v>#REF!</v>
      </c>
      <c r="B9" s="3" t="e">
        <f>线管桥架计算!#REF!</f>
        <v>#REF!</v>
      </c>
      <c r="C9" s="3" t="e">
        <f>线管桥架计算!#REF!</f>
        <v>#REF!</v>
      </c>
      <c r="D9" s="3" t="e">
        <f>线管桥架计算!#REF!</f>
        <v>#REF!</v>
      </c>
    </row>
    <row r="10" customHeight="1" spans="1:4">
      <c r="A10" s="3" t="e">
        <f>线管桥架计算!#REF!</f>
        <v>#REF!</v>
      </c>
      <c r="B10" s="3" t="e">
        <f>线管桥架计算!#REF!</f>
        <v>#REF!</v>
      </c>
      <c r="C10" s="3" t="e">
        <f>线管桥架计算!#REF!</f>
        <v>#REF!</v>
      </c>
      <c r="D10" s="3" t="e">
        <f>线管桥架计算!#REF!</f>
        <v>#REF!</v>
      </c>
    </row>
    <row r="11" customHeight="1" spans="1:4">
      <c r="A11" s="3" t="e">
        <f>线管桥架计算!#REF!</f>
        <v>#REF!</v>
      </c>
      <c r="B11" s="3" t="e">
        <f>线管桥架计算!#REF!</f>
        <v>#REF!</v>
      </c>
      <c r="C11" s="3" t="e">
        <f>线管桥架计算!#REF!</f>
        <v>#REF!</v>
      </c>
      <c r="D11" s="3" t="e">
        <f>线管桥架计算!#REF!</f>
        <v>#REF!</v>
      </c>
    </row>
    <row r="12" customHeight="1" spans="1:4">
      <c r="A12" s="3" t="e">
        <f>线管桥架计算!#REF!</f>
        <v>#REF!</v>
      </c>
      <c r="B12" s="3" t="e">
        <f>线管桥架计算!#REF!</f>
        <v>#REF!</v>
      </c>
      <c r="C12" s="3" t="e">
        <f>线管桥架计算!#REF!</f>
        <v>#REF!</v>
      </c>
      <c r="D12" s="3" t="e">
        <f>线管桥架计算!#REF!</f>
        <v>#REF!</v>
      </c>
    </row>
    <row r="13" customHeight="1" spans="1:4">
      <c r="A13" s="3" t="e">
        <f>线管桥架计算!#REF!</f>
        <v>#REF!</v>
      </c>
      <c r="B13" s="3" t="e">
        <f>线管桥架计算!#REF!</f>
        <v>#REF!</v>
      </c>
      <c r="C13" s="3" t="e">
        <f>线管桥架计算!#REF!</f>
        <v>#REF!</v>
      </c>
      <c r="D13" s="3" t="e">
        <f>线管桥架计算!#REF!</f>
        <v>#REF!</v>
      </c>
    </row>
    <row r="14" customHeight="1" spans="1:4">
      <c r="A14" s="3" t="e">
        <f>线管桥架计算!#REF!</f>
        <v>#REF!</v>
      </c>
      <c r="B14" s="3" t="e">
        <f>线管桥架计算!#REF!</f>
        <v>#REF!</v>
      </c>
      <c r="C14" s="3" t="e">
        <f>线管桥架计算!#REF!</f>
        <v>#REF!</v>
      </c>
      <c r="D14" s="3" t="e">
        <f>线管桥架计算!#REF!</f>
        <v>#REF!</v>
      </c>
    </row>
    <row r="15" customHeight="1" spans="1:4">
      <c r="A15" s="3" t="e">
        <f>线管桥架计算!#REF!</f>
        <v>#REF!</v>
      </c>
      <c r="B15" s="3" t="e">
        <f>线管桥架计算!#REF!</f>
        <v>#REF!</v>
      </c>
      <c r="C15" s="3" t="e">
        <f>线管桥架计算!#REF!</f>
        <v>#REF!</v>
      </c>
      <c r="D15" s="3" t="e">
        <f>线管桥架计算!#REF!</f>
        <v>#REF!</v>
      </c>
    </row>
    <row r="16" customHeight="1" spans="1:4">
      <c r="A16" s="3" t="e">
        <f>线管桥架计算!#REF!</f>
        <v>#REF!</v>
      </c>
      <c r="B16" s="3" t="e">
        <f>线管桥架计算!#REF!</f>
        <v>#REF!</v>
      </c>
      <c r="C16" s="3" t="e">
        <f>线管桥架计算!#REF!</f>
        <v>#REF!</v>
      </c>
      <c r="D16" s="3" t="e">
        <f>线管桥架计算!#REF!</f>
        <v>#REF!</v>
      </c>
    </row>
    <row r="17" customHeight="1" spans="1:4">
      <c r="A17" s="3" t="e">
        <f>线管桥架计算!#REF!</f>
        <v>#REF!</v>
      </c>
      <c r="B17" s="3" t="e">
        <f>线管桥架计算!#REF!</f>
        <v>#REF!</v>
      </c>
      <c r="C17" s="3" t="e">
        <f>线管桥架计算!#REF!</f>
        <v>#REF!</v>
      </c>
      <c r="D17" s="3" t="e">
        <f>线管桥架计算!#REF!</f>
        <v>#REF!</v>
      </c>
    </row>
    <row r="18" customHeight="1" spans="1:4">
      <c r="A18" s="3" t="e">
        <f>线管桥架计算!#REF!</f>
        <v>#REF!</v>
      </c>
      <c r="B18" s="3" t="e">
        <f>线管桥架计算!#REF!</f>
        <v>#REF!</v>
      </c>
      <c r="C18" s="3" t="e">
        <f>线管桥架计算!#REF!</f>
        <v>#REF!</v>
      </c>
      <c r="D18" s="3" t="e">
        <f>线管桥架计算!#REF!</f>
        <v>#REF!</v>
      </c>
    </row>
    <row r="19" customHeight="1" spans="1:4">
      <c r="A19" s="3" t="e">
        <f>线管桥架计算!#REF!</f>
        <v>#REF!</v>
      </c>
      <c r="B19" s="3" t="e">
        <f>线管桥架计算!#REF!</f>
        <v>#REF!</v>
      </c>
      <c r="C19" s="3" t="e">
        <f>线管桥架计算!#REF!</f>
        <v>#REF!</v>
      </c>
      <c r="D19" s="3" t="e">
        <f>线管桥架计算!#REF!</f>
        <v>#REF!</v>
      </c>
    </row>
    <row r="20" customHeight="1" spans="1:4">
      <c r="A20" s="3" t="e">
        <f>线管桥架计算!#REF!</f>
        <v>#REF!</v>
      </c>
      <c r="B20" s="3" t="e">
        <f>线管桥架计算!#REF!</f>
        <v>#REF!</v>
      </c>
      <c r="C20" s="3" t="e">
        <f>线管桥架计算!#REF!</f>
        <v>#REF!</v>
      </c>
      <c r="D20" s="3" t="e">
        <f>线管桥架计算!#REF!</f>
        <v>#REF!</v>
      </c>
    </row>
    <row r="21" customHeight="1" spans="1:4">
      <c r="A21" s="3" t="e">
        <f>线管桥架计算!#REF!</f>
        <v>#REF!</v>
      </c>
      <c r="B21" s="3" t="e">
        <f>线管桥架计算!#REF!</f>
        <v>#REF!</v>
      </c>
      <c r="C21" s="3" t="e">
        <f>线管桥架计算!#REF!</f>
        <v>#REF!</v>
      </c>
      <c r="D21" s="3" t="e">
        <f>线管桥架计算!#REF!</f>
        <v>#REF!</v>
      </c>
    </row>
    <row r="22" customHeight="1" spans="1:4">
      <c r="A22" s="3" t="e">
        <f>线管桥架计算!#REF!</f>
        <v>#REF!</v>
      </c>
      <c r="B22" s="3" t="e">
        <f>线管桥架计算!#REF!</f>
        <v>#REF!</v>
      </c>
      <c r="C22" s="3" t="e">
        <f>线管桥架计算!#REF!</f>
        <v>#REF!</v>
      </c>
      <c r="D22" s="3" t="e">
        <f>线管桥架计算!#REF!</f>
        <v>#REF!</v>
      </c>
    </row>
    <row r="23" customHeight="1" spans="1:4">
      <c r="A23" s="3" t="e">
        <f>线管桥架计算!#REF!</f>
        <v>#REF!</v>
      </c>
      <c r="B23" s="3" t="e">
        <f>线管桥架计算!#REF!</f>
        <v>#REF!</v>
      </c>
      <c r="C23" s="3" t="e">
        <f>线管桥架计算!#REF!</f>
        <v>#REF!</v>
      </c>
      <c r="D23" s="3" t="e">
        <f>线管桥架计算!#REF!</f>
        <v>#REF!</v>
      </c>
    </row>
    <row r="24" customHeight="1" spans="1:4">
      <c r="A24" s="3" t="e">
        <f>线管桥架计算!#REF!</f>
        <v>#REF!</v>
      </c>
      <c r="B24" s="3" t="e">
        <f>线管桥架计算!#REF!</f>
        <v>#REF!</v>
      </c>
      <c r="C24" s="3" t="e">
        <f>线管桥架计算!#REF!</f>
        <v>#REF!</v>
      </c>
      <c r="D24" s="3" t="e">
        <f>线管桥架计算!#REF!</f>
        <v>#REF!</v>
      </c>
    </row>
    <row r="25" customHeight="1" spans="1:4">
      <c r="A25" s="3" t="e">
        <f>线管桥架计算!#REF!</f>
        <v>#REF!</v>
      </c>
      <c r="B25" s="3" t="e">
        <f>线管桥架计算!#REF!</f>
        <v>#REF!</v>
      </c>
      <c r="C25" s="3" t="e">
        <f>线管桥架计算!#REF!</f>
        <v>#REF!</v>
      </c>
      <c r="D25" s="3" t="e">
        <f>线管桥架计算!#REF!</f>
        <v>#REF!</v>
      </c>
    </row>
    <row r="26" customHeight="1" spans="1:4">
      <c r="A26" s="3" t="e">
        <f>线管桥架计算!#REF!</f>
        <v>#REF!</v>
      </c>
      <c r="B26" s="3" t="e">
        <f>线管桥架计算!#REF!</f>
        <v>#REF!</v>
      </c>
      <c r="C26" s="3" t="e">
        <f>线管桥架计算!#REF!</f>
        <v>#REF!</v>
      </c>
      <c r="D26" s="3" t="e">
        <f>线管桥架计算!#REF!</f>
        <v>#REF!</v>
      </c>
    </row>
    <row r="27" customHeight="1" spans="1:4">
      <c r="A27" s="3" t="e">
        <f>线管桥架计算!#REF!</f>
        <v>#REF!</v>
      </c>
      <c r="B27" s="3" t="e">
        <f>线管桥架计算!#REF!</f>
        <v>#REF!</v>
      </c>
      <c r="C27" s="3" t="e">
        <f>线管桥架计算!#REF!</f>
        <v>#REF!</v>
      </c>
      <c r="D27" s="3" t="e">
        <f>线管桥架计算!#REF!</f>
        <v>#REF!</v>
      </c>
    </row>
    <row r="28" customHeight="1" spans="1:4">
      <c r="A28" s="3" t="e">
        <f>线管桥架计算!#REF!</f>
        <v>#REF!</v>
      </c>
      <c r="B28" s="3" t="e">
        <f>线管桥架计算!#REF!</f>
        <v>#REF!</v>
      </c>
      <c r="C28" s="3" t="e">
        <f>线管桥架计算!#REF!</f>
        <v>#REF!</v>
      </c>
      <c r="D28" s="3" t="e">
        <f>线管桥架计算!#REF!</f>
        <v>#REF!</v>
      </c>
    </row>
    <row r="29" customHeight="1" spans="1:4">
      <c r="A29" s="3" t="e">
        <f>线管桥架计算!#REF!</f>
        <v>#REF!</v>
      </c>
      <c r="B29" s="3" t="e">
        <f>线管桥架计算!#REF!</f>
        <v>#REF!</v>
      </c>
      <c r="C29" s="3" t="e">
        <f>线管桥架计算!#REF!</f>
        <v>#REF!</v>
      </c>
      <c r="D29" s="3" t="e">
        <f>线管桥架计算!#REF!</f>
        <v>#REF!</v>
      </c>
    </row>
    <row r="30" customHeight="1" spans="1:4">
      <c r="A30" s="3" t="e">
        <f>线管桥架计算!#REF!</f>
        <v>#REF!</v>
      </c>
      <c r="B30" s="3" t="e">
        <f>线管桥架计算!#REF!</f>
        <v>#REF!</v>
      </c>
      <c r="C30" s="3" t="e">
        <f>线管桥架计算!#REF!</f>
        <v>#REF!</v>
      </c>
      <c r="D30" s="3" t="e">
        <f>线管桥架计算!#REF!</f>
        <v>#REF!</v>
      </c>
    </row>
    <row r="31" customHeight="1" spans="1:4">
      <c r="A31" s="3" t="e">
        <f>线管桥架计算!#REF!</f>
        <v>#REF!</v>
      </c>
      <c r="B31" s="3" t="e">
        <f>线管桥架计算!#REF!</f>
        <v>#REF!</v>
      </c>
      <c r="C31" s="3" t="e">
        <f>线管桥架计算!#REF!</f>
        <v>#REF!</v>
      </c>
      <c r="D31" s="3" t="e">
        <f>线管桥架计算!#REF!</f>
        <v>#REF!</v>
      </c>
    </row>
    <row r="32" customHeight="1" spans="1:4">
      <c r="A32" s="3" t="e">
        <f>线管桥架计算!#REF!</f>
        <v>#REF!</v>
      </c>
      <c r="B32" s="3" t="e">
        <f>线管桥架计算!#REF!</f>
        <v>#REF!</v>
      </c>
      <c r="C32" s="3" t="e">
        <f>线管桥架计算!#REF!</f>
        <v>#REF!</v>
      </c>
      <c r="D32" s="3" t="e">
        <f>线管桥架计算!#REF!</f>
        <v>#REF!</v>
      </c>
    </row>
    <row r="33" customHeight="1" spans="1:4">
      <c r="A33" s="3" t="e">
        <f>线管桥架计算!#REF!</f>
        <v>#REF!</v>
      </c>
      <c r="B33" s="3" t="e">
        <f>线管桥架计算!#REF!</f>
        <v>#REF!</v>
      </c>
      <c r="C33" s="3" t="e">
        <f>线管桥架计算!#REF!</f>
        <v>#REF!</v>
      </c>
      <c r="D33" s="3" t="e">
        <f>线管桥架计算!#REF!</f>
        <v>#REF!</v>
      </c>
    </row>
    <row r="34" customHeight="1" spans="1:4">
      <c r="A34" s="3" t="e">
        <f>线管桥架计算!#REF!</f>
        <v>#REF!</v>
      </c>
      <c r="B34" s="3" t="e">
        <f>线管桥架计算!#REF!</f>
        <v>#REF!</v>
      </c>
      <c r="C34" s="3" t="e">
        <f>线管桥架计算!#REF!</f>
        <v>#REF!</v>
      </c>
      <c r="D34" s="3" t="e">
        <f>线管桥架计算!#REF!</f>
        <v>#REF!</v>
      </c>
    </row>
    <row r="35" customHeight="1" spans="1:4">
      <c r="A35" s="3" t="e">
        <f>线管桥架计算!#REF!</f>
        <v>#REF!</v>
      </c>
      <c r="B35" s="3" t="e">
        <f>线管桥架计算!#REF!</f>
        <v>#REF!</v>
      </c>
      <c r="C35" s="3" t="e">
        <f>线管桥架计算!#REF!</f>
        <v>#REF!</v>
      </c>
      <c r="D35" s="3" t="e">
        <f>线管桥架计算!#REF!</f>
        <v>#REF!</v>
      </c>
    </row>
    <row r="36" customHeight="1" spans="1:4">
      <c r="A36" s="3" t="e">
        <f>线管桥架计算!#REF!</f>
        <v>#REF!</v>
      </c>
      <c r="B36" s="3" t="e">
        <f>线管桥架计算!#REF!</f>
        <v>#REF!</v>
      </c>
      <c r="C36" s="3" t="e">
        <f>线管桥架计算!#REF!</f>
        <v>#REF!</v>
      </c>
      <c r="D36" s="3" t="e">
        <f>线管桥架计算!#REF!</f>
        <v>#REF!</v>
      </c>
    </row>
    <row r="37" customHeight="1" spans="1:4">
      <c r="A37" s="3" t="e">
        <f>线管桥架计算!#REF!</f>
        <v>#REF!</v>
      </c>
      <c r="B37" s="3" t="e">
        <f>线管桥架计算!#REF!</f>
        <v>#REF!</v>
      </c>
      <c r="C37" s="3" t="e">
        <f>线管桥架计算!#REF!</f>
        <v>#REF!</v>
      </c>
      <c r="D37" s="3" t="e">
        <f>线管桥架计算!#REF!</f>
        <v>#REF!</v>
      </c>
    </row>
    <row r="38" customHeight="1" spans="1:4">
      <c r="A38" s="3" t="e">
        <f>线管桥架计算!#REF!</f>
        <v>#REF!</v>
      </c>
      <c r="B38" s="3" t="e">
        <f>线管桥架计算!#REF!</f>
        <v>#REF!</v>
      </c>
      <c r="C38" s="3" t="e">
        <f>线管桥架计算!#REF!</f>
        <v>#REF!</v>
      </c>
      <c r="D38" s="3" t="e">
        <f>线管桥架计算!#REF!</f>
        <v>#REF!</v>
      </c>
    </row>
    <row r="39" customHeight="1" spans="1:22">
      <c r="A39" s="3" t="e">
        <f>线管桥架计算!#REF!</f>
        <v>#REF!</v>
      </c>
      <c r="B39" s="3" t="e">
        <f>线管桥架计算!#REF!</f>
        <v>#REF!</v>
      </c>
      <c r="C39" s="3" t="e">
        <f>线管桥架计算!#REF!</f>
        <v>#REF!</v>
      </c>
      <c r="D39" s="3" t="e">
        <f>线管桥架计算!#REF!</f>
        <v>#REF!</v>
      </c>
      <c r="O39" s="4"/>
      <c r="P39" s="4"/>
      <c r="Q39" s="4"/>
      <c r="R39" s="4"/>
      <c r="S39" s="4"/>
      <c r="T39" s="4"/>
      <c r="U39" s="4"/>
      <c r="V39" s="4"/>
    </row>
    <row r="40" customHeight="1" spans="1:4">
      <c r="A40" s="3" t="e">
        <f>线管桥架计算!#REF!</f>
        <v>#REF!</v>
      </c>
      <c r="B40" s="3" t="e">
        <f>线管桥架计算!#REF!</f>
        <v>#REF!</v>
      </c>
      <c r="C40" s="3" t="e">
        <f>线管桥架计算!#REF!</f>
        <v>#REF!</v>
      </c>
      <c r="D40" s="3" t="e">
        <f>线管桥架计算!#REF!</f>
        <v>#REF!</v>
      </c>
    </row>
    <row r="41" customHeight="1" spans="1:4">
      <c r="A41" s="3" t="e">
        <f>线管桥架计算!#REF!</f>
        <v>#REF!</v>
      </c>
      <c r="B41" s="3" t="e">
        <f>线管桥架计算!#REF!</f>
        <v>#REF!</v>
      </c>
      <c r="C41" s="3" t="e">
        <f>线管桥架计算!#REF!</f>
        <v>#REF!</v>
      </c>
      <c r="D41" s="3" t="e">
        <f>线管桥架计算!#REF!</f>
        <v>#REF!</v>
      </c>
    </row>
    <row r="42" customHeight="1" spans="1:4">
      <c r="A42" s="3" t="e">
        <f>线管桥架计算!#REF!</f>
        <v>#REF!</v>
      </c>
      <c r="B42" s="3" t="e">
        <f>线管桥架计算!#REF!</f>
        <v>#REF!</v>
      </c>
      <c r="C42" s="3" t="e">
        <f>线管桥架计算!#REF!</f>
        <v>#REF!</v>
      </c>
      <c r="D42" s="3" t="e">
        <f>线管桥架计算!#REF!</f>
        <v>#REF!</v>
      </c>
    </row>
    <row r="43" customHeight="1" spans="1:4">
      <c r="A43" s="3" t="e">
        <f>线管桥架计算!#REF!</f>
        <v>#REF!</v>
      </c>
      <c r="B43" s="3" t="e">
        <f>线管桥架计算!#REF!</f>
        <v>#REF!</v>
      </c>
      <c r="C43" s="3" t="e">
        <f>线管桥架计算!#REF!</f>
        <v>#REF!</v>
      </c>
      <c r="D43" s="3" t="e">
        <f>线管桥架计算!#REF!</f>
        <v>#REF!</v>
      </c>
    </row>
    <row r="44" customHeight="1" spans="1:4">
      <c r="A44" s="3" t="e">
        <f>线管桥架计算!#REF!</f>
        <v>#REF!</v>
      </c>
      <c r="B44" s="3" t="e">
        <f>线管桥架计算!#REF!</f>
        <v>#REF!</v>
      </c>
      <c r="C44" s="3" t="e">
        <f>线管桥架计算!#REF!</f>
        <v>#REF!</v>
      </c>
      <c r="D44" s="3" t="e">
        <f>线管桥架计算!#REF!</f>
        <v>#REF!</v>
      </c>
    </row>
    <row r="45" customHeight="1" spans="1:4">
      <c r="A45" s="3" t="e">
        <f>线管桥架计算!#REF!</f>
        <v>#REF!</v>
      </c>
      <c r="B45" s="3" t="e">
        <f>线管桥架计算!#REF!</f>
        <v>#REF!</v>
      </c>
      <c r="C45" s="3" t="e">
        <f>线管桥架计算!#REF!</f>
        <v>#REF!</v>
      </c>
      <c r="D45" s="3" t="e">
        <f>线管桥架计算!#REF!</f>
        <v>#REF!</v>
      </c>
    </row>
    <row r="46" customHeight="1" spans="1:4">
      <c r="A46" s="3" t="e">
        <f>线管桥架计算!#REF!</f>
        <v>#REF!</v>
      </c>
      <c r="B46" s="3" t="e">
        <f>线管桥架计算!#REF!</f>
        <v>#REF!</v>
      </c>
      <c r="C46" s="3" t="e">
        <f>线管桥架计算!#REF!</f>
        <v>#REF!</v>
      </c>
      <c r="D46" s="3" t="e">
        <f>线管桥架计算!#REF!</f>
        <v>#REF!</v>
      </c>
    </row>
    <row r="47" customHeight="1" spans="1:4">
      <c r="A47" s="3" t="e">
        <f>线管桥架计算!#REF!</f>
        <v>#REF!</v>
      </c>
      <c r="B47" s="3" t="e">
        <f>线管桥架计算!#REF!</f>
        <v>#REF!</v>
      </c>
      <c r="C47" s="3" t="e">
        <f>线管桥架计算!#REF!</f>
        <v>#REF!</v>
      </c>
      <c r="D47" s="3" t="e">
        <f>线管桥架计算!#REF!</f>
        <v>#REF!</v>
      </c>
    </row>
    <row r="48" customHeight="1" spans="1:4">
      <c r="A48" s="3" t="e">
        <f>线管桥架计算!#REF!</f>
        <v>#REF!</v>
      </c>
      <c r="B48" s="3" t="e">
        <f>线管桥架计算!#REF!</f>
        <v>#REF!</v>
      </c>
      <c r="C48" s="3" t="e">
        <f>线管桥架计算!#REF!</f>
        <v>#REF!</v>
      </c>
      <c r="D48" s="3" t="e">
        <f>线管桥架计算!#REF!</f>
        <v>#REF!</v>
      </c>
    </row>
    <row r="49" customHeight="1" spans="1:4">
      <c r="A49" s="3" t="e">
        <f>线管桥架计算!#REF!</f>
        <v>#REF!</v>
      </c>
      <c r="B49" s="3" t="e">
        <f>线管桥架计算!#REF!</f>
        <v>#REF!</v>
      </c>
      <c r="C49" s="3" t="e">
        <f>线管桥架计算!#REF!</f>
        <v>#REF!</v>
      </c>
      <c r="D49" s="3" t="e">
        <f>线管桥架计算!#REF!</f>
        <v>#REF!</v>
      </c>
    </row>
    <row r="50" customHeight="1" spans="1:4">
      <c r="A50" s="3" t="e">
        <f>线管桥架计算!#REF!</f>
        <v>#REF!</v>
      </c>
      <c r="B50" s="3" t="e">
        <f>线管桥架计算!#REF!</f>
        <v>#REF!</v>
      </c>
      <c r="C50" s="3" t="e">
        <f>线管桥架计算!#REF!</f>
        <v>#REF!</v>
      </c>
      <c r="D50" s="3" t="e">
        <f>线管桥架计算!#REF!</f>
        <v>#REF!</v>
      </c>
    </row>
    <row r="51" customHeight="1" spans="1:4">
      <c r="A51" s="3" t="e">
        <f>线管桥架计算!#REF!</f>
        <v>#REF!</v>
      </c>
      <c r="B51" s="3" t="e">
        <f>线管桥架计算!#REF!</f>
        <v>#REF!</v>
      </c>
      <c r="C51" s="3" t="e">
        <f>线管桥架计算!#REF!</f>
        <v>#REF!</v>
      </c>
      <c r="D51" s="3" t="e">
        <f>线管桥架计算!#REF!</f>
        <v>#REF!</v>
      </c>
    </row>
    <row r="52" customHeight="1" spans="1:4">
      <c r="A52" s="3" t="e">
        <f>线管桥架计算!#REF!</f>
        <v>#REF!</v>
      </c>
      <c r="B52" s="3" t="e">
        <f>线管桥架计算!#REF!</f>
        <v>#REF!</v>
      </c>
      <c r="C52" s="3" t="e">
        <f>线管桥架计算!#REF!</f>
        <v>#REF!</v>
      </c>
      <c r="D52" s="3" t="e">
        <f>线管桥架计算!#REF!</f>
        <v>#REF!</v>
      </c>
    </row>
    <row r="53" customHeight="1" spans="1:4">
      <c r="A53" s="3" t="e">
        <f>线管桥架计算!#REF!</f>
        <v>#REF!</v>
      </c>
      <c r="B53" s="3" t="e">
        <f>线管桥架计算!#REF!</f>
        <v>#REF!</v>
      </c>
      <c r="C53" s="3" t="e">
        <f>线管桥架计算!#REF!</f>
        <v>#REF!</v>
      </c>
      <c r="D53" s="3" t="e">
        <f>线管桥架计算!#REF!</f>
        <v>#REF!</v>
      </c>
    </row>
    <row r="54" customHeight="1" spans="1:4">
      <c r="A54" s="3" t="e">
        <f>线管桥架计算!#REF!</f>
        <v>#REF!</v>
      </c>
      <c r="B54" s="3" t="e">
        <f>线管桥架计算!#REF!</f>
        <v>#REF!</v>
      </c>
      <c r="C54" s="3" t="e">
        <f>线管桥架计算!#REF!</f>
        <v>#REF!</v>
      </c>
      <c r="D54" s="3" t="e">
        <f>线管桥架计算!#REF!</f>
        <v>#REF!</v>
      </c>
    </row>
    <row r="55" customHeight="1" spans="1:4">
      <c r="A55" s="3" t="e">
        <f>线管桥架计算!#REF!</f>
        <v>#REF!</v>
      </c>
      <c r="B55" s="3" t="e">
        <f>线管桥架计算!#REF!</f>
        <v>#REF!</v>
      </c>
      <c r="C55" s="3" t="e">
        <f>线管桥架计算!#REF!</f>
        <v>#REF!</v>
      </c>
      <c r="D55" s="3" t="e">
        <f>线管桥架计算!#REF!</f>
        <v>#REF!</v>
      </c>
    </row>
    <row r="56" customHeight="1" spans="1:4">
      <c r="A56" s="3" t="e">
        <f>线管桥架计算!#REF!</f>
        <v>#REF!</v>
      </c>
      <c r="B56" s="3" t="e">
        <f>线管桥架计算!#REF!</f>
        <v>#REF!</v>
      </c>
      <c r="C56" s="3" t="e">
        <f>线管桥架计算!#REF!</f>
        <v>#REF!</v>
      </c>
      <c r="D56" s="3" t="e">
        <f>线管桥架计算!#REF!</f>
        <v>#REF!</v>
      </c>
    </row>
    <row r="57" customHeight="1" spans="1:4">
      <c r="A57" s="3" t="e">
        <f>线管桥架计算!#REF!</f>
        <v>#REF!</v>
      </c>
      <c r="B57" s="3" t="e">
        <f>线管桥架计算!#REF!</f>
        <v>#REF!</v>
      </c>
      <c r="C57" s="3" t="e">
        <f>线管桥架计算!#REF!</f>
        <v>#REF!</v>
      </c>
      <c r="D57" s="3" t="e">
        <f>线管桥架计算!#REF!</f>
        <v>#REF!</v>
      </c>
    </row>
  </sheetData>
  <sheetProtection sheet="1" objects="1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线管桥架计算</vt:lpstr>
      <vt:lpstr>基础数据</vt:lpstr>
      <vt:lpstr>飞鹤</vt:lpstr>
      <vt:lpstr>长飞</vt:lpstr>
      <vt:lpstr>天诚</vt:lpstr>
      <vt:lpstr>RD</vt:lpstr>
      <vt:lpstr>QD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XG W</dc:creator>
  <cp:lastModifiedBy>wxg00</cp:lastModifiedBy>
  <dcterms:created xsi:type="dcterms:W3CDTF">2015-06-05T18:19:00Z</dcterms:created>
  <dcterms:modified xsi:type="dcterms:W3CDTF">2026-08-20T01:25:44Z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3E4E41E00A2B427D8291A6B31CFDF1BB_12</vt:lpwstr>
  </property>
  <property fmtid="{D5CDD505-2E9C-101B-9397-08002B2CF9AE}" pid="3" name="KSOProductBuildVer">
    <vt:lpwstr>2052-11.8.2.12055</vt:lpwstr>
  </property>
  <property fmtid="{D5CDD505-2E9C-101B-9397-08002B2CF9AE}" pid="4" name="_KSOProductBuildMID">
    <vt:lpwstr>CYWFI6GP797Q05HGRGR8KLJM7NM0OAPR9U06WJDXXFB8TDLTZ8BR6CJGFSTTPFRRXJMXJOZGZH578LNJRSFT6FFW8RMMWLLBAEOOPHB364903DE197C1F1564954F75AC005D081</vt:lpwstr>
  </property>
  <property fmtid="{D5CDD505-2E9C-101B-9397-08002B2CF9AE}" pid="5" name="_KSOProductBuildSID">
    <vt:lpwstr>CGWMY6GI79VA06BGQARNILJN7NM0OAPR9J0XBJEPXFBRTE5T60BRKCJXFYSTPDIRXEMXSOLJZHJD8MJJQEFTQFFX8RM0WIWBANOODHB32991CEBA95CC46A202DD2D30C8E3E557</vt:lpwstr>
  </property>
  <property fmtid="{D5CDD505-2E9C-101B-9397-08002B2CF9AE}" pid="6" name="KSOReadingLayout">
    <vt:bool>true</vt:bool>
  </property>
</Properties>
</file>