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3f23a1743c5d8/Documents/"/>
    </mc:Choice>
  </mc:AlternateContent>
  <xr:revisionPtr revIDLastSave="69" documentId="8_{4E7DDC3C-4CB2-44C4-A245-A8268228F470}" xr6:coauthVersionLast="47" xr6:coauthVersionMax="47" xr10:uidLastSave="{EE5B1A40-DD2D-4104-A770-419B5A76DA9B}"/>
  <bookViews>
    <workbookView xWindow="-108" yWindow="-108" windowWidth="23256" windowHeight="12456" xr2:uid="{D2927856-1CF3-4E4F-8233-E708194BD451}"/>
  </bookViews>
  <sheets>
    <sheet name="Risk weigh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1" l="1"/>
  <c r="B84" i="1"/>
  <c r="B81" i="1"/>
  <c r="B80" i="1"/>
  <c r="B79" i="1"/>
  <c r="B78" i="1"/>
  <c r="B77" i="1"/>
  <c r="B76" i="1"/>
  <c r="B75" i="1"/>
  <c r="B74" i="1"/>
  <c r="B73" i="1"/>
  <c r="C70" i="1"/>
  <c r="D70" i="1"/>
  <c r="E70" i="1"/>
  <c r="F70" i="1"/>
  <c r="C71" i="1"/>
  <c r="D71" i="1"/>
  <c r="E71" i="1"/>
  <c r="F71" i="1"/>
  <c r="B71" i="1"/>
  <c r="B70" i="1"/>
  <c r="B48" i="1"/>
  <c r="B47" i="1"/>
  <c r="C68" i="1"/>
  <c r="D68" i="1"/>
  <c r="E68" i="1"/>
  <c r="F68" i="1"/>
  <c r="B68" i="1"/>
  <c r="C67" i="1"/>
  <c r="D67" i="1"/>
  <c r="E67" i="1"/>
  <c r="F67" i="1"/>
  <c r="B67" i="1"/>
  <c r="C66" i="1"/>
  <c r="D66" i="1"/>
  <c r="E66" i="1"/>
  <c r="F66" i="1"/>
  <c r="B66" i="1"/>
  <c r="C40" i="1"/>
  <c r="C37" i="1"/>
  <c r="C38" i="1"/>
  <c r="C39" i="1"/>
  <c r="C36" i="1"/>
  <c r="C65" i="1"/>
  <c r="D65" i="1"/>
  <c r="E65" i="1"/>
  <c r="F65" i="1"/>
  <c r="B65" i="1"/>
  <c r="C62" i="1"/>
  <c r="D62" i="1"/>
  <c r="E62" i="1"/>
  <c r="F62" i="1"/>
  <c r="C63" i="1"/>
  <c r="D63" i="1"/>
  <c r="E63" i="1"/>
  <c r="F63" i="1"/>
  <c r="B63" i="1"/>
  <c r="B62" i="1"/>
  <c r="B44" i="1"/>
  <c r="B43" i="1"/>
  <c r="B40" i="1"/>
</calcChain>
</file>

<file path=xl/sharedStrings.xml><?xml version="1.0" encoding="utf-8"?>
<sst xmlns="http://schemas.openxmlformats.org/spreadsheetml/2006/main" count="108" uniqueCount="83">
  <si>
    <t>AAA to AA–</t>
  </si>
  <si>
    <t>A+ to A–</t>
  </si>
  <si>
    <t>BBB+ to BBB–</t>
  </si>
  <si>
    <t>BB+ to B–</t>
  </si>
  <si>
    <t>Below B–</t>
  </si>
  <si>
    <t>Risk weight</t>
  </si>
  <si>
    <t>“Base” risk weight</t>
  </si>
  <si>
    <t>Risk weight for short-term exposures</t>
  </si>
  <si>
    <t>Exposure to banks</t>
  </si>
  <si>
    <t>Exposure to sovereign debt</t>
  </si>
  <si>
    <t>BB+ to BB–</t>
  </si>
  <si>
    <t>Below BB–</t>
  </si>
  <si>
    <t>Exposure to non-financial corporations</t>
  </si>
  <si>
    <t>Cash in process of collection</t>
  </si>
  <si>
    <t>LTV ≤ 50%</t>
  </si>
  <si>
    <t>50% &lt; LTV ≤ 60%</t>
  </si>
  <si>
    <t>60% &lt; LTV ≤ 80%</t>
  </si>
  <si>
    <t>80% &lt; LTV ≤ 90%</t>
  </si>
  <si>
    <t>90% &lt; LTV ≤ 100%</t>
  </si>
  <si>
    <t>Exposure to residential real estate (mortgages)</t>
  </si>
  <si>
    <t>Regulatory retail exposure</t>
  </si>
  <si>
    <t>Other retail exposure</t>
  </si>
  <si>
    <t>Listed equity</t>
  </si>
  <si>
    <t>Unlisted equity</t>
  </si>
  <si>
    <t>UK structure of loans and advances to customers</t>
  </si>
  <si>
    <t>Morgages</t>
  </si>
  <si>
    <t>Personal</t>
  </si>
  <si>
    <t>Cards</t>
  </si>
  <si>
    <t>Business</t>
  </si>
  <si>
    <t>Total</t>
  </si>
  <si>
    <t>£m</t>
  </si>
  <si>
    <t>Tier 1 capital</t>
  </si>
  <si>
    <t>AQ1</t>
  </si>
  <si>
    <t>AQ2</t>
  </si>
  <si>
    <t>AQ3</t>
  </si>
  <si>
    <t>AQ4</t>
  </si>
  <si>
    <t>AQ5</t>
  </si>
  <si>
    <t>Derivatives</t>
  </si>
  <si>
    <t>Other</t>
  </si>
  <si>
    <t>Commitments</t>
  </si>
  <si>
    <t>Contingent liabilities</t>
  </si>
  <si>
    <t>Debt securities</t>
  </si>
  <si>
    <t>Settlement balances</t>
  </si>
  <si>
    <t>Loans and advances to banks</t>
  </si>
  <si>
    <t>Loans and advances to customers</t>
  </si>
  <si>
    <t>Cash and balance at central banks</t>
  </si>
  <si>
    <t>Past due</t>
  </si>
  <si>
    <t>Non-accruing</t>
  </si>
  <si>
    <t>Asset quality (loan-to-value)</t>
  </si>
  <si>
    <t>Asset quality (credit rating)</t>
  </si>
  <si>
    <t>Cash</t>
  </si>
  <si>
    <t>Non-performing assets (net of provisions)</t>
  </si>
  <si>
    <t>Credit conversion factors</t>
  </si>
  <si>
    <t>Exposures to real estate</t>
  </si>
  <si>
    <t>Exposures to individuals</t>
  </si>
  <si>
    <t>Exposures to corporates</t>
  </si>
  <si>
    <t>Sovereign debt securities</t>
  </si>
  <si>
    <t>Corporate debt securities</t>
  </si>
  <si>
    <t>Total debt securities</t>
  </si>
  <si>
    <t>Percentage of sovereign debt</t>
  </si>
  <si>
    <t>Short-term loans and advances to banks</t>
  </si>
  <si>
    <t>Total loans and advances to banks</t>
  </si>
  <si>
    <t>Percentage of short-term</t>
  </si>
  <si>
    <t>Loans and advances to customers (including CCF)</t>
  </si>
  <si>
    <t>Exposure to banks (long-term)</t>
  </si>
  <si>
    <t>Exposure to banks (short-term)</t>
  </si>
  <si>
    <t>RWA (sovereign debt)</t>
  </si>
  <si>
    <t>RWA (real estate)</t>
  </si>
  <si>
    <t>RWA (individuals)</t>
  </si>
  <si>
    <t>RWA (corporates)</t>
  </si>
  <si>
    <t>RWA (banks)</t>
  </si>
  <si>
    <t>RWA (derivatives)</t>
  </si>
  <si>
    <t>RWA (non-performing assets)</t>
  </si>
  <si>
    <t>Credit risk risk-weighted assets (calculated)</t>
  </si>
  <si>
    <t>Credit risk risk-weighted assets (reported)</t>
  </si>
  <si>
    <t>RWA (other)</t>
  </si>
  <si>
    <t>RWA (settlement balances)</t>
  </si>
  <si>
    <t>Provision</t>
  </si>
  <si>
    <t>Market risk risk-weighted assets (reported)</t>
  </si>
  <si>
    <t>Operational risk risk-weighted assets (reported)</t>
  </si>
  <si>
    <t>Tier 1 capital ratio (reported)</t>
  </si>
  <si>
    <t>Tier 1 capital ratio (calculated)</t>
  </si>
  <si>
    <t>Counterparty risk risk-weighted assets (reported)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</si>
</sst>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9F9E-42B6-4B30-A0C3-234BFD1B6CB0}">
  <dimension ref="A1:P91"/>
  <sheetViews>
    <sheetView tabSelected="1" topLeftCell="A76" zoomScale="160" zoomScaleNormal="160" workbookViewId="0">
      <selection activeCell="B91" sqref="B91"/>
    </sheetView>
  </sheetViews>
  <sheetFormatPr defaultRowHeight="14.4" x14ac:dyDescent="0.3"/>
  <cols>
    <col min="1" max="1" width="41.44140625" bestFit="1" customWidth="1"/>
    <col min="2" max="10" width="14.33203125" style="5" customWidth="1"/>
  </cols>
  <sheetData>
    <row r="1" spans="1:7" x14ac:dyDescent="0.3">
      <c r="A1" t="s">
        <v>9</v>
      </c>
    </row>
    <row r="2" spans="1:7" x14ac:dyDescent="0.3">
      <c r="A2" t="s">
        <v>49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1:7" x14ac:dyDescent="0.3">
      <c r="A3" t="s">
        <v>5</v>
      </c>
      <c r="B3" s="4">
        <v>0</v>
      </c>
      <c r="C3" s="4">
        <v>0.2</v>
      </c>
      <c r="D3" s="4">
        <v>0.5</v>
      </c>
      <c r="E3" s="4">
        <v>1</v>
      </c>
      <c r="F3" s="4">
        <v>1.5</v>
      </c>
      <c r="G3" s="4"/>
    </row>
    <row r="5" spans="1:7" x14ac:dyDescent="0.3">
      <c r="A5" t="s">
        <v>8</v>
      </c>
    </row>
    <row r="6" spans="1:7" x14ac:dyDescent="0.3">
      <c r="A6" t="s">
        <v>49</v>
      </c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</row>
    <row r="7" spans="1:7" x14ac:dyDescent="0.3">
      <c r="A7" t="s">
        <v>6</v>
      </c>
      <c r="B7" s="4">
        <v>0.2</v>
      </c>
      <c r="C7" s="4">
        <v>0.3</v>
      </c>
      <c r="D7" s="4">
        <v>0.5</v>
      </c>
      <c r="E7" s="4">
        <v>1</v>
      </c>
      <c r="F7" s="4">
        <v>1.5</v>
      </c>
    </row>
    <row r="8" spans="1:7" x14ac:dyDescent="0.3">
      <c r="A8" t="s">
        <v>7</v>
      </c>
      <c r="B8" s="4">
        <v>0.2</v>
      </c>
      <c r="C8" s="4">
        <v>0.2</v>
      </c>
      <c r="D8" s="4">
        <v>0.2</v>
      </c>
      <c r="E8" s="4">
        <v>0.5</v>
      </c>
      <c r="F8" s="4">
        <v>1.5</v>
      </c>
    </row>
    <row r="10" spans="1:7" x14ac:dyDescent="0.3">
      <c r="A10" t="s">
        <v>12</v>
      </c>
    </row>
    <row r="11" spans="1:7" x14ac:dyDescent="0.3">
      <c r="A11" t="s">
        <v>49</v>
      </c>
      <c r="B11" s="5" t="s">
        <v>0</v>
      </c>
      <c r="C11" s="5" t="s">
        <v>1</v>
      </c>
      <c r="D11" s="5" t="s">
        <v>2</v>
      </c>
      <c r="E11" s="5" t="s">
        <v>10</v>
      </c>
      <c r="F11" s="5" t="s">
        <v>11</v>
      </c>
    </row>
    <row r="12" spans="1:7" x14ac:dyDescent="0.3">
      <c r="A12" t="s">
        <v>6</v>
      </c>
      <c r="B12" s="4">
        <v>0.2</v>
      </c>
      <c r="C12" s="4">
        <v>0.5</v>
      </c>
      <c r="D12" s="4">
        <v>0.75</v>
      </c>
      <c r="E12" s="4">
        <v>1</v>
      </c>
      <c r="F12" s="4">
        <v>1.5</v>
      </c>
      <c r="G12" s="4"/>
    </row>
    <row r="14" spans="1:7" x14ac:dyDescent="0.3">
      <c r="A14" t="s">
        <v>19</v>
      </c>
    </row>
    <row r="15" spans="1:7" x14ac:dyDescent="0.3">
      <c r="A15" t="s">
        <v>48</v>
      </c>
      <c r="B15" s="5" t="s">
        <v>14</v>
      </c>
      <c r="C15" s="5" t="s">
        <v>15</v>
      </c>
      <c r="D15" s="5" t="s">
        <v>16</v>
      </c>
      <c r="E15" s="5" t="s">
        <v>17</v>
      </c>
      <c r="F15" s="5" t="s">
        <v>18</v>
      </c>
    </row>
    <row r="16" spans="1:7" x14ac:dyDescent="0.3">
      <c r="A16" t="s">
        <v>5</v>
      </c>
      <c r="B16" s="4">
        <v>0.2</v>
      </c>
      <c r="C16" s="4">
        <v>0.25</v>
      </c>
      <c r="D16" s="4">
        <v>0.3</v>
      </c>
      <c r="E16" s="4">
        <v>0.4</v>
      </c>
      <c r="F16" s="4">
        <v>0.5</v>
      </c>
      <c r="G16" s="4"/>
    </row>
    <row r="18" spans="1:10" x14ac:dyDescent="0.3">
      <c r="A18" t="s">
        <v>22</v>
      </c>
      <c r="B18" s="4">
        <v>2.5</v>
      </c>
    </row>
    <row r="19" spans="1:10" x14ac:dyDescent="0.3">
      <c r="A19" t="s">
        <v>23</v>
      </c>
      <c r="B19" s="4">
        <v>4</v>
      </c>
      <c r="E19" s="6"/>
      <c r="F19" s="6"/>
      <c r="G19" s="6"/>
      <c r="H19" s="6"/>
      <c r="I19" s="6"/>
      <c r="J19" s="6"/>
    </row>
    <row r="20" spans="1:10" x14ac:dyDescent="0.3">
      <c r="E20" s="6"/>
      <c r="F20" s="6"/>
      <c r="G20" s="6"/>
      <c r="H20" s="6"/>
      <c r="I20" s="6"/>
    </row>
    <row r="21" spans="1:10" x14ac:dyDescent="0.3">
      <c r="A21" t="s">
        <v>20</v>
      </c>
      <c r="B21" s="4">
        <v>0.75</v>
      </c>
    </row>
    <row r="22" spans="1:10" x14ac:dyDescent="0.3">
      <c r="A22" t="s">
        <v>21</v>
      </c>
      <c r="B22" s="4">
        <v>1</v>
      </c>
    </row>
    <row r="24" spans="1:10" x14ac:dyDescent="0.3">
      <c r="A24" t="s">
        <v>50</v>
      </c>
      <c r="B24" s="4">
        <v>0</v>
      </c>
    </row>
    <row r="25" spans="1:10" x14ac:dyDescent="0.3">
      <c r="A25" t="s">
        <v>13</v>
      </c>
      <c r="B25" s="4">
        <v>0.2</v>
      </c>
    </row>
    <row r="26" spans="1:10" x14ac:dyDescent="0.3">
      <c r="A26" t="s">
        <v>51</v>
      </c>
      <c r="B26" s="4">
        <v>1</v>
      </c>
    </row>
    <row r="27" spans="1:10" x14ac:dyDescent="0.3">
      <c r="B27" s="4"/>
    </row>
    <row r="28" spans="1:10" x14ac:dyDescent="0.3">
      <c r="A28" t="s">
        <v>37</v>
      </c>
      <c r="B28" s="4">
        <v>0.04</v>
      </c>
    </row>
    <row r="30" spans="1:10" x14ac:dyDescent="0.3">
      <c r="A30" t="s">
        <v>52</v>
      </c>
    </row>
    <row r="31" spans="1:10" x14ac:dyDescent="0.3">
      <c r="A31" t="s">
        <v>39</v>
      </c>
      <c r="B31" s="4">
        <v>1</v>
      </c>
    </row>
    <row r="32" spans="1:10" x14ac:dyDescent="0.3">
      <c r="A32" t="s">
        <v>40</v>
      </c>
      <c r="B32" s="4">
        <v>0.5</v>
      </c>
    </row>
    <row r="35" spans="1:3" x14ac:dyDescent="0.3">
      <c r="A35" t="s">
        <v>24</v>
      </c>
    </row>
    <row r="36" spans="1:3" x14ac:dyDescent="0.3">
      <c r="A36" t="s">
        <v>25</v>
      </c>
      <c r="B36" s="2">
        <v>74.900000000000006</v>
      </c>
      <c r="C36" s="3">
        <f>B36/$B$40</f>
        <v>0.63744680851063829</v>
      </c>
    </row>
    <row r="37" spans="1:3" x14ac:dyDescent="0.3">
      <c r="A37" t="s">
        <v>26</v>
      </c>
      <c r="B37" s="2">
        <v>16.2</v>
      </c>
      <c r="C37" s="3">
        <f t="shared" ref="C37:C39" si="0">B37/$B$40</f>
        <v>0.1378723404255319</v>
      </c>
    </row>
    <row r="38" spans="1:3" x14ac:dyDescent="0.3">
      <c r="A38" t="s">
        <v>27</v>
      </c>
      <c r="B38" s="2">
        <v>6.4</v>
      </c>
      <c r="C38" s="3">
        <f t="shared" si="0"/>
        <v>5.4468085106382978E-2</v>
      </c>
    </row>
    <row r="39" spans="1:3" x14ac:dyDescent="0.3">
      <c r="A39" t="s">
        <v>28</v>
      </c>
      <c r="B39" s="2">
        <v>20</v>
      </c>
      <c r="C39" s="3">
        <f t="shared" si="0"/>
        <v>0.17021276595744678</v>
      </c>
    </row>
    <row r="40" spans="1:3" x14ac:dyDescent="0.3">
      <c r="A40" t="s">
        <v>29</v>
      </c>
      <c r="B40" s="2">
        <f>SUM(B36:B39)</f>
        <v>117.50000000000001</v>
      </c>
      <c r="C40" s="3">
        <f>SUM(C36:C39)</f>
        <v>1</v>
      </c>
    </row>
    <row r="42" spans="1:3" x14ac:dyDescent="0.3">
      <c r="A42" t="s">
        <v>56</v>
      </c>
      <c r="B42" s="6">
        <v>102293</v>
      </c>
    </row>
    <row r="43" spans="1:3" x14ac:dyDescent="0.3">
      <c r="A43" t="s">
        <v>58</v>
      </c>
      <c r="B43" s="6">
        <f>J55</f>
        <v>267549</v>
      </c>
    </row>
    <row r="44" spans="1:3" x14ac:dyDescent="0.3">
      <c r="A44" t="s">
        <v>59</v>
      </c>
      <c r="B44" s="3">
        <f>B42/B43</f>
        <v>0.38233370335901085</v>
      </c>
    </row>
    <row r="46" spans="1:3" x14ac:dyDescent="0.3">
      <c r="A46" t="s">
        <v>60</v>
      </c>
      <c r="B46" s="6">
        <v>61630</v>
      </c>
    </row>
    <row r="47" spans="1:3" x14ac:dyDescent="0.3">
      <c r="A47" t="s">
        <v>61</v>
      </c>
      <c r="B47" s="6">
        <f>J53</f>
        <v>135309</v>
      </c>
    </row>
    <row r="48" spans="1:3" x14ac:dyDescent="0.3">
      <c r="A48" t="s">
        <v>62</v>
      </c>
      <c r="B48" s="3">
        <f>B46/B47</f>
        <v>0.45547598459821592</v>
      </c>
    </row>
    <row r="49" spans="1:16" x14ac:dyDescent="0.3">
      <c r="B49" s="6"/>
    </row>
    <row r="50" spans="1:16" x14ac:dyDescent="0.3">
      <c r="B50" s="5" t="s">
        <v>32</v>
      </c>
      <c r="C50" s="5" t="s">
        <v>33</v>
      </c>
      <c r="D50" s="5" t="s">
        <v>34</v>
      </c>
      <c r="E50" s="5" t="s">
        <v>35</v>
      </c>
      <c r="F50" s="5" t="s">
        <v>36</v>
      </c>
      <c r="G50" s="5" t="s">
        <v>46</v>
      </c>
      <c r="H50" s="5" t="s">
        <v>47</v>
      </c>
      <c r="I50" s="5" t="s">
        <v>77</v>
      </c>
      <c r="J50" s="5" t="s">
        <v>29</v>
      </c>
    </row>
    <row r="51" spans="1:16" x14ac:dyDescent="0.3">
      <c r="B51" s="5" t="s">
        <v>30</v>
      </c>
      <c r="C51" s="5" t="s">
        <v>30</v>
      </c>
      <c r="D51" s="5" t="s">
        <v>30</v>
      </c>
      <c r="E51" s="5" t="s">
        <v>30</v>
      </c>
      <c r="F51" s="5" t="s">
        <v>30</v>
      </c>
      <c r="G51" s="5" t="s">
        <v>30</v>
      </c>
      <c r="H51" s="5" t="s">
        <v>30</v>
      </c>
      <c r="I51" s="5" t="s">
        <v>30</v>
      </c>
      <c r="J51" s="5" t="s">
        <v>30</v>
      </c>
    </row>
    <row r="52" spans="1:16" x14ac:dyDescent="0.3">
      <c r="A52" t="s">
        <v>45</v>
      </c>
      <c r="B52" s="7">
        <v>12400</v>
      </c>
      <c r="C52" s="7"/>
      <c r="D52" s="7"/>
      <c r="E52" s="7"/>
      <c r="F52" s="7"/>
      <c r="G52" s="7"/>
      <c r="H52" s="7"/>
      <c r="I52" s="7"/>
      <c r="J52" s="7">
        <v>12400</v>
      </c>
    </row>
    <row r="53" spans="1:16" x14ac:dyDescent="0.3">
      <c r="A53" t="s">
        <v>43</v>
      </c>
      <c r="B53" s="7">
        <v>131963</v>
      </c>
      <c r="C53" s="7">
        <v>872</v>
      </c>
      <c r="D53" s="7">
        <v>1247</v>
      </c>
      <c r="E53" s="7">
        <v>282</v>
      </c>
      <c r="F53" s="7">
        <v>943</v>
      </c>
      <c r="G53" s="7"/>
      <c r="H53" s="7">
        <v>129</v>
      </c>
      <c r="I53" s="7">
        <v>-127</v>
      </c>
      <c r="J53" s="7">
        <v>135309</v>
      </c>
    </row>
    <row r="54" spans="1:16" x14ac:dyDescent="0.3">
      <c r="A54" t="s">
        <v>44</v>
      </c>
      <c r="B54" s="7">
        <v>310950</v>
      </c>
      <c r="C54" s="7">
        <v>141849</v>
      </c>
      <c r="D54" s="7">
        <v>187899</v>
      </c>
      <c r="E54" s="7">
        <v>150705</v>
      </c>
      <c r="F54" s="7">
        <v>59191</v>
      </c>
      <c r="G54" s="7">
        <v>15667</v>
      </c>
      <c r="H54" s="7">
        <v>19350</v>
      </c>
      <c r="I54" s="7">
        <v>-10889</v>
      </c>
      <c r="J54" s="7">
        <v>874722</v>
      </c>
    </row>
    <row r="55" spans="1:16" x14ac:dyDescent="0.3">
      <c r="A55" t="s">
        <v>41</v>
      </c>
      <c r="B55" s="7">
        <v>259207</v>
      </c>
      <c r="C55" s="7">
        <v>1461</v>
      </c>
      <c r="D55" s="7">
        <v>1485</v>
      </c>
      <c r="E55" s="7">
        <v>3755</v>
      </c>
      <c r="F55" s="7">
        <v>1626</v>
      </c>
      <c r="G55" s="7"/>
      <c r="H55" s="7">
        <v>52</v>
      </c>
      <c r="I55" s="7">
        <v>-37</v>
      </c>
      <c r="J55" s="7">
        <v>267549</v>
      </c>
    </row>
    <row r="56" spans="1:16" x14ac:dyDescent="0.3">
      <c r="A56" t="s">
        <v>42</v>
      </c>
      <c r="B56" s="7">
        <v>12612</v>
      </c>
      <c r="C56" s="7">
        <v>516</v>
      </c>
      <c r="D56" s="7">
        <v>290</v>
      </c>
      <c r="E56" s="7">
        <v>129</v>
      </c>
      <c r="F56" s="7">
        <v>256</v>
      </c>
      <c r="G56" s="7">
        <v>4029</v>
      </c>
      <c r="H56" s="7"/>
      <c r="I56" s="7"/>
      <c r="J56" s="7">
        <v>17832</v>
      </c>
      <c r="P56" s="1"/>
    </row>
    <row r="57" spans="1:16" x14ac:dyDescent="0.3">
      <c r="A57" t="s">
        <v>37</v>
      </c>
      <c r="B57" s="7">
        <v>912728</v>
      </c>
      <c r="C57" s="7">
        <v>36528</v>
      </c>
      <c r="D57" s="7">
        <v>30079</v>
      </c>
      <c r="E57" s="7">
        <v>5181</v>
      </c>
      <c r="F57" s="7">
        <v>8032</v>
      </c>
      <c r="G57" s="7">
        <v>11</v>
      </c>
      <c r="H57" s="7"/>
      <c r="I57" s="7"/>
      <c r="J57" s="7">
        <v>992559</v>
      </c>
    </row>
    <row r="58" spans="1:16" x14ac:dyDescent="0.3">
      <c r="A58" t="s">
        <v>38</v>
      </c>
      <c r="B58" s="7">
        <v>691</v>
      </c>
      <c r="C58" s="7"/>
      <c r="D58" s="7">
        <v>161</v>
      </c>
      <c r="E58" s="7"/>
      <c r="F58" s="7"/>
      <c r="G58" s="7"/>
      <c r="H58" s="7"/>
      <c r="I58" s="7"/>
      <c r="J58" s="7">
        <v>852</v>
      </c>
    </row>
    <row r="59" spans="1:16" x14ac:dyDescent="0.3">
      <c r="A59" s="1" t="s">
        <v>39</v>
      </c>
      <c r="B59" s="7">
        <v>209359</v>
      </c>
      <c r="C59" s="7">
        <v>55109</v>
      </c>
      <c r="D59" s="7">
        <v>48554</v>
      </c>
      <c r="E59" s="7">
        <v>23458</v>
      </c>
      <c r="F59" s="7">
        <v>25244</v>
      </c>
      <c r="G59" s="7"/>
      <c r="H59" s="7"/>
      <c r="I59" s="7"/>
      <c r="J59" s="7">
        <v>361724</v>
      </c>
    </row>
    <row r="60" spans="1:16" x14ac:dyDescent="0.3">
      <c r="A60" t="s">
        <v>40</v>
      </c>
      <c r="B60" s="7">
        <v>19693</v>
      </c>
      <c r="C60" s="7">
        <v>18461</v>
      </c>
      <c r="D60" s="7">
        <v>19502</v>
      </c>
      <c r="E60" s="7">
        <v>10977</v>
      </c>
      <c r="F60" s="7">
        <v>2904</v>
      </c>
      <c r="G60" s="7"/>
      <c r="H60" s="7"/>
      <c r="I60" s="7"/>
      <c r="J60" s="7">
        <v>71537</v>
      </c>
    </row>
    <row r="61" spans="1:16" x14ac:dyDescent="0.3">
      <c r="C61" s="6"/>
      <c r="D61" s="6"/>
      <c r="E61" s="8"/>
      <c r="F61" s="8"/>
      <c r="G61" s="6"/>
      <c r="I61" s="6"/>
    </row>
    <row r="62" spans="1:16" x14ac:dyDescent="0.3">
      <c r="A62" t="s">
        <v>56</v>
      </c>
      <c r="B62" s="7">
        <f>B55*$B$44</f>
        <v>99103.572246579119</v>
      </c>
      <c r="C62" s="7">
        <f t="shared" ref="C62:F62" si="1">C55*$B$44</f>
        <v>558.58954060751489</v>
      </c>
      <c r="D62" s="7">
        <f t="shared" si="1"/>
        <v>567.76554948813111</v>
      </c>
      <c r="E62" s="7">
        <f t="shared" si="1"/>
        <v>1435.6630561130858</v>
      </c>
      <c r="F62" s="7">
        <f t="shared" si="1"/>
        <v>621.67460166175158</v>
      </c>
      <c r="G62" s="7"/>
      <c r="H62" s="7"/>
      <c r="I62" s="7"/>
    </row>
    <row r="63" spans="1:16" x14ac:dyDescent="0.3">
      <c r="A63" t="s">
        <v>57</v>
      </c>
      <c r="B63" s="7">
        <f>B55*(1-$B$44)</f>
        <v>160103.42775342087</v>
      </c>
      <c r="C63" s="7">
        <f t="shared" ref="C63:F63" si="2">C55*(1-$B$44)</f>
        <v>902.41045939248511</v>
      </c>
      <c r="D63" s="7">
        <f t="shared" si="2"/>
        <v>917.23445051186889</v>
      </c>
      <c r="E63" s="7">
        <f t="shared" si="2"/>
        <v>2319.3369438869145</v>
      </c>
      <c r="F63" s="7">
        <f t="shared" si="2"/>
        <v>1004.3253983382484</v>
      </c>
      <c r="G63" s="7"/>
      <c r="H63" s="7"/>
      <c r="I63" s="7"/>
    </row>
    <row r="64" spans="1:16" x14ac:dyDescent="0.3">
      <c r="C64" s="6"/>
      <c r="D64" s="6"/>
      <c r="E64" s="8"/>
      <c r="F64" s="8"/>
      <c r="G64" s="6"/>
      <c r="I64" s="6"/>
    </row>
    <row r="65" spans="1:10" x14ac:dyDescent="0.3">
      <c r="A65" t="s">
        <v>63</v>
      </c>
      <c r="B65" s="7">
        <f>B54+B59*100%+B60*50%</f>
        <v>530155.5</v>
      </c>
      <c r="C65" s="7">
        <f t="shared" ref="C65:F65" si="3">C54+C59*100%+C60*50%</f>
        <v>206188.5</v>
      </c>
      <c r="D65" s="7">
        <f t="shared" si="3"/>
        <v>246204</v>
      </c>
      <c r="E65" s="7">
        <f t="shared" si="3"/>
        <v>179651.5</v>
      </c>
      <c r="F65" s="7">
        <f t="shared" si="3"/>
        <v>85887</v>
      </c>
      <c r="G65" s="7"/>
      <c r="H65" s="7"/>
      <c r="I65" s="7"/>
      <c r="J65" s="6"/>
    </row>
    <row r="66" spans="1:10" x14ac:dyDescent="0.3">
      <c r="A66" t="s">
        <v>53</v>
      </c>
      <c r="B66" s="7">
        <f>B65*$C$36</f>
        <v>337945.93148936168</v>
      </c>
      <c r="C66" s="7">
        <f t="shared" ref="C66:F66" si="4">C65*$C$36</f>
        <v>131434.20127659573</v>
      </c>
      <c r="D66" s="7">
        <f t="shared" si="4"/>
        <v>156941.95404255317</v>
      </c>
      <c r="E66" s="7">
        <f t="shared" si="4"/>
        <v>114518.27531914893</v>
      </c>
      <c r="F66" s="7">
        <f t="shared" si="4"/>
        <v>54748.394042553191</v>
      </c>
      <c r="G66" s="7"/>
      <c r="H66" s="7"/>
      <c r="I66" s="7"/>
    </row>
    <row r="67" spans="1:10" x14ac:dyDescent="0.3">
      <c r="A67" t="s">
        <v>54</v>
      </c>
      <c r="B67" s="7">
        <f>B65*($C$37+$C$38)</f>
        <v>101970.3344680851</v>
      </c>
      <c r="C67" s="7">
        <f t="shared" ref="C67:F67" si="5">C65*($C$37+$C$38)</f>
        <v>39658.383829787235</v>
      </c>
      <c r="D67" s="7">
        <f t="shared" si="5"/>
        <v>47354.982127659569</v>
      </c>
      <c r="E67" s="7">
        <f t="shared" si="5"/>
        <v>34554.245957446808</v>
      </c>
      <c r="F67" s="7">
        <f t="shared" si="5"/>
        <v>16519.542127659573</v>
      </c>
      <c r="G67" s="7"/>
      <c r="H67" s="7"/>
      <c r="I67" s="7"/>
    </row>
    <row r="68" spans="1:10" x14ac:dyDescent="0.3">
      <c r="A68" t="s">
        <v>55</v>
      </c>
      <c r="B68" s="7">
        <f>B65*$C$39 + B63</f>
        <v>250342.66179597404</v>
      </c>
      <c r="C68" s="7">
        <f t="shared" ref="C68:F68" si="6">C65*$C$39 + C63</f>
        <v>35998.325353009503</v>
      </c>
      <c r="D68" s="7">
        <f t="shared" si="6"/>
        <v>42824.298280299095</v>
      </c>
      <c r="E68" s="7">
        <f t="shared" si="6"/>
        <v>32898.315667291165</v>
      </c>
      <c r="F68" s="7">
        <f t="shared" si="6"/>
        <v>15623.389228125481</v>
      </c>
      <c r="G68" s="7"/>
      <c r="H68" s="7"/>
      <c r="I68" s="7"/>
    </row>
    <row r="69" spans="1:10" x14ac:dyDescent="0.3">
      <c r="D69" s="8"/>
      <c r="F69" s="8"/>
    </row>
    <row r="70" spans="1:10" x14ac:dyDescent="0.3">
      <c r="A70" t="s">
        <v>64</v>
      </c>
      <c r="B70" s="7">
        <f>B53*(1-$B$48)</f>
        <v>71857.022644465629</v>
      </c>
      <c r="C70" s="7">
        <f t="shared" ref="C70:F70" si="7">C53*(1-$B$48)</f>
        <v>474.82494143035569</v>
      </c>
      <c r="D70" s="7">
        <f t="shared" si="7"/>
        <v>679.02144720602473</v>
      </c>
      <c r="E70" s="7">
        <f t="shared" si="7"/>
        <v>153.55577234330312</v>
      </c>
      <c r="F70" s="7">
        <f t="shared" si="7"/>
        <v>513.48614652388244</v>
      </c>
    </row>
    <row r="71" spans="1:10" x14ac:dyDescent="0.3">
      <c r="A71" t="s">
        <v>65</v>
      </c>
      <c r="B71" s="7">
        <f>B53*$B$48</f>
        <v>60105.977355534371</v>
      </c>
      <c r="C71" s="7">
        <f t="shared" ref="C71:F71" si="8">C53*$B$48</f>
        <v>397.17505856964431</v>
      </c>
      <c r="D71" s="7">
        <f t="shared" si="8"/>
        <v>567.97855279397527</v>
      </c>
      <c r="E71" s="7">
        <f t="shared" si="8"/>
        <v>128.44422765669688</v>
      </c>
      <c r="F71" s="7">
        <f t="shared" si="8"/>
        <v>429.51385347611762</v>
      </c>
    </row>
    <row r="72" spans="1:10" x14ac:dyDescent="0.3">
      <c r="D72" s="8"/>
      <c r="F72" s="8"/>
    </row>
    <row r="73" spans="1:10" x14ac:dyDescent="0.3">
      <c r="A73" t="s">
        <v>66</v>
      </c>
      <c r="B73" s="7">
        <f>SUMPRODUCT(B62:F62,B3:F3)</f>
        <v>2763.7756414712817</v>
      </c>
      <c r="D73" s="8"/>
      <c r="F73" s="8"/>
    </row>
    <row r="74" spans="1:10" x14ac:dyDescent="0.3">
      <c r="A74" t="s">
        <v>67</v>
      </c>
      <c r="B74" s="7">
        <f>SUMPRODUCT(B66:F66,B16:F16)</f>
        <v>220711.8299787234</v>
      </c>
      <c r="D74" s="8"/>
      <c r="F74" s="8"/>
    </row>
    <row r="75" spans="1:10" x14ac:dyDescent="0.3">
      <c r="A75" t="s">
        <v>68</v>
      </c>
      <c r="B75" s="7">
        <f>SUM(B67:F67)*B21</f>
        <v>180043.11638297874</v>
      </c>
      <c r="D75" s="8"/>
      <c r="F75" s="8"/>
    </row>
    <row r="76" spans="1:10" x14ac:dyDescent="0.3">
      <c r="A76" t="s">
        <v>69</v>
      </c>
      <c r="B76" s="7">
        <f>SUMPRODUCT(B68:F68,B12:F12)</f>
        <v>156519.31825540325</v>
      </c>
      <c r="D76" s="8"/>
      <c r="F76" s="8"/>
    </row>
    <row r="77" spans="1:10" x14ac:dyDescent="0.3">
      <c r="A77" t="s">
        <v>70</v>
      </c>
      <c r="B77" s="7">
        <f>SUMPRODUCT(B70:F71,B7:F8)</f>
        <v>28699.8668144765</v>
      </c>
      <c r="D77" s="8"/>
      <c r="F77" s="8"/>
    </row>
    <row r="78" spans="1:10" x14ac:dyDescent="0.3">
      <c r="A78" t="s">
        <v>71</v>
      </c>
      <c r="B78" s="7">
        <f>SUM(B57:F57)*B28</f>
        <v>39701.919999999998</v>
      </c>
      <c r="D78" s="8"/>
      <c r="F78" s="8"/>
    </row>
    <row r="79" spans="1:10" x14ac:dyDescent="0.3">
      <c r="A79" t="s">
        <v>76</v>
      </c>
      <c r="B79" s="7">
        <f>SUM(B56:F56)*B25</f>
        <v>2760.6000000000004</v>
      </c>
      <c r="D79" s="8"/>
      <c r="F79" s="8"/>
    </row>
    <row r="80" spans="1:10" x14ac:dyDescent="0.3">
      <c r="A80" t="s">
        <v>75</v>
      </c>
      <c r="B80" s="7">
        <f>SUM(B58:F58)*B19</f>
        <v>3408</v>
      </c>
      <c r="D80" s="8"/>
      <c r="F80" s="8"/>
    </row>
    <row r="81" spans="1:7" x14ac:dyDescent="0.3">
      <c r="A81" t="s">
        <v>72</v>
      </c>
      <c r="B81" s="5">
        <f>SUM(G52:I60)*B26</f>
        <v>28185</v>
      </c>
      <c r="D81" s="8"/>
      <c r="F81" s="8"/>
    </row>
    <row r="82" spans="1:7" x14ac:dyDescent="0.3">
      <c r="D82" s="8"/>
      <c r="F82" s="8"/>
    </row>
    <row r="83" spans="1:7" x14ac:dyDescent="0.3">
      <c r="A83" t="s">
        <v>31</v>
      </c>
      <c r="B83" s="6">
        <v>69847</v>
      </c>
    </row>
    <row r="84" spans="1:7" x14ac:dyDescent="0.3">
      <c r="A84" t="s">
        <v>73</v>
      </c>
      <c r="B84" s="7">
        <f>SUM(B73:B81)</f>
        <v>662793.4270730532</v>
      </c>
      <c r="G84" s="8"/>
    </row>
    <row r="85" spans="1:7" x14ac:dyDescent="0.3">
      <c r="A85" t="s">
        <v>74</v>
      </c>
      <c r="B85" s="7">
        <v>551400</v>
      </c>
      <c r="F85" s="8"/>
    </row>
    <row r="86" spans="1:7" x14ac:dyDescent="0.3">
      <c r="A86" t="s">
        <v>82</v>
      </c>
      <c r="B86" s="7">
        <v>61100</v>
      </c>
      <c r="F86" s="8"/>
    </row>
    <row r="87" spans="1:7" x14ac:dyDescent="0.3">
      <c r="A87" t="s">
        <v>78</v>
      </c>
      <c r="B87" s="5">
        <v>46500</v>
      </c>
      <c r="F87" s="8"/>
    </row>
    <row r="88" spans="1:7" x14ac:dyDescent="0.3">
      <c r="A88" t="s">
        <v>79</v>
      </c>
      <c r="B88" s="5">
        <v>36800</v>
      </c>
      <c r="F88" s="8"/>
    </row>
    <row r="90" spans="1:7" x14ac:dyDescent="0.3">
      <c r="A90" t="s">
        <v>80</v>
      </c>
      <c r="B90" s="9">
        <v>0.1</v>
      </c>
    </row>
    <row r="91" spans="1:7" x14ac:dyDescent="0.3">
      <c r="A91" t="s">
        <v>81</v>
      </c>
      <c r="B91" s="3">
        <f>B83/(B84+B86+B87+B88)</f>
        <v>8.6530684786756393E-2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 Shanaev</dc:creator>
  <cp:lastModifiedBy>Savva Shanaev</cp:lastModifiedBy>
  <dcterms:created xsi:type="dcterms:W3CDTF">2024-02-01T15:32:32Z</dcterms:created>
  <dcterms:modified xsi:type="dcterms:W3CDTF">2024-02-02T15:01:25Z</dcterms:modified>
</cp:coreProperties>
</file>