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69D5DEE4-191C-488A-B39A-3A1A0A98171D}" xr6:coauthVersionLast="45" xr6:coauthVersionMax="45" xr10:uidLastSave="{00000000-0000-0000-0000-000000000000}"/>
  <bookViews>
    <workbookView xWindow="-120" yWindow="-120" windowWidth="20730" windowHeight="11160" activeTab="1" xr2:uid="{E24510C2-A1AE-402B-AA65-567F49A8795F}"/>
  </bookViews>
  <sheets>
    <sheet name="Chow_and_Phillips" sheetId="1" r:id="rId1"/>
    <sheet name="Chow_Phillips_regression" sheetId="2" r:id="rId2"/>
  </sheets>
  <definedNames>
    <definedName name="solver_adj" localSheetId="1" hidden="1">Chow_Phillips_regression!$H$1</definedName>
    <definedName name="solver_cvg" localSheetId="1" hidden="1">0.0001</definedName>
    <definedName name="solver_drv" localSheetId="1" hidden="1">1</definedName>
    <definedName name="solver_eng" localSheetId="1" hidden="1">3</definedName>
    <definedName name="solver_est" localSheetId="1" hidden="1">1</definedName>
    <definedName name="solver_itr" localSheetId="1" hidden="1">2147483647</definedName>
    <definedName name="solver_lhs1" localSheetId="1" hidden="1">Chow_Phillips_regression!$H$1</definedName>
    <definedName name="solver_lhs2" localSheetId="1" hidden="1">Chow_Phillips_regression!$H$1</definedName>
    <definedName name="solver_lhs3" localSheetId="1" hidden="1">Chow_Phillips_regression!$H$1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3</definedName>
    <definedName name="solver_nwt" localSheetId="1" hidden="1">1</definedName>
    <definedName name="solver_opt" localSheetId="1" hidden="1">Chow_Phillips_regression!$H$26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4</definedName>
    <definedName name="solver_rel3" localSheetId="1" hidden="1">3</definedName>
    <definedName name="solver_rhs1" localSheetId="1" hidden="1">2016</definedName>
    <definedName name="solver_rhs2" localSheetId="1" hidden="1">integer</definedName>
    <definedName name="solver_rhs3" localSheetId="1" hidden="1">1855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2" l="1"/>
  <c r="E3" i="2" s="1"/>
  <c r="D4" i="2"/>
  <c r="E4" i="2" s="1"/>
  <c r="D5" i="2"/>
  <c r="E5" i="2" s="1"/>
  <c r="D6" i="2"/>
  <c r="E6" i="2" s="1"/>
  <c r="D7" i="2"/>
  <c r="E7" i="2" s="1"/>
  <c r="D8" i="2"/>
  <c r="E8" i="2" s="1"/>
  <c r="D9" i="2"/>
  <c r="E9" i="2" s="1"/>
  <c r="D10" i="2"/>
  <c r="E10" i="2" s="1"/>
  <c r="D11" i="2"/>
  <c r="E11" i="2" s="1"/>
  <c r="D12" i="2"/>
  <c r="E12" i="2" s="1"/>
  <c r="D13" i="2"/>
  <c r="E13" i="2" s="1"/>
  <c r="D14" i="2"/>
  <c r="E14" i="2" s="1"/>
  <c r="D15" i="2"/>
  <c r="E15" i="2" s="1"/>
  <c r="D16" i="2"/>
  <c r="E16" i="2" s="1"/>
  <c r="D17" i="2"/>
  <c r="E17" i="2" s="1"/>
  <c r="D18" i="2"/>
  <c r="E18" i="2" s="1"/>
  <c r="D19" i="2"/>
  <c r="E19" i="2" s="1"/>
  <c r="D20" i="2"/>
  <c r="E20" i="2" s="1"/>
  <c r="D21" i="2"/>
  <c r="E21" i="2" s="1"/>
  <c r="D22" i="2"/>
  <c r="E22" i="2" s="1"/>
  <c r="D23" i="2"/>
  <c r="E23" i="2" s="1"/>
  <c r="D24" i="2"/>
  <c r="E24" i="2" s="1"/>
  <c r="D25" i="2"/>
  <c r="E25" i="2" s="1"/>
  <c r="D26" i="2"/>
  <c r="E26" i="2" s="1"/>
  <c r="D27" i="2"/>
  <c r="E27" i="2" s="1"/>
  <c r="D28" i="2"/>
  <c r="E28" i="2" s="1"/>
  <c r="D29" i="2"/>
  <c r="E29" i="2" s="1"/>
  <c r="D30" i="2"/>
  <c r="E30" i="2" s="1"/>
  <c r="D31" i="2"/>
  <c r="E31" i="2" s="1"/>
  <c r="D32" i="2"/>
  <c r="E32" i="2" s="1"/>
  <c r="D33" i="2"/>
  <c r="E33" i="2" s="1"/>
  <c r="D34" i="2"/>
  <c r="E34" i="2" s="1"/>
  <c r="D35" i="2"/>
  <c r="E35" i="2" s="1"/>
  <c r="D36" i="2"/>
  <c r="E36" i="2" s="1"/>
  <c r="D37" i="2"/>
  <c r="E37" i="2" s="1"/>
  <c r="D38" i="2"/>
  <c r="E38" i="2" s="1"/>
  <c r="D39" i="2"/>
  <c r="E39" i="2" s="1"/>
  <c r="D40" i="2"/>
  <c r="E40" i="2" s="1"/>
  <c r="D41" i="2"/>
  <c r="E41" i="2" s="1"/>
  <c r="D42" i="2"/>
  <c r="E42" i="2" s="1"/>
  <c r="D43" i="2"/>
  <c r="E43" i="2" s="1"/>
  <c r="D44" i="2"/>
  <c r="E44" i="2" s="1"/>
  <c r="D45" i="2"/>
  <c r="E45" i="2" s="1"/>
  <c r="D46" i="2"/>
  <c r="E46" i="2" s="1"/>
  <c r="D47" i="2"/>
  <c r="E47" i="2" s="1"/>
  <c r="D48" i="2"/>
  <c r="E48" i="2" s="1"/>
  <c r="D49" i="2"/>
  <c r="E49" i="2" s="1"/>
  <c r="D50" i="2"/>
  <c r="E50" i="2" s="1"/>
  <c r="D51" i="2"/>
  <c r="E51" i="2" s="1"/>
  <c r="D52" i="2"/>
  <c r="E52" i="2" s="1"/>
  <c r="D53" i="2"/>
  <c r="E53" i="2" s="1"/>
  <c r="D54" i="2"/>
  <c r="E54" i="2" s="1"/>
  <c r="D55" i="2"/>
  <c r="E55" i="2" s="1"/>
  <c r="D56" i="2"/>
  <c r="E56" i="2" s="1"/>
  <c r="D57" i="2"/>
  <c r="E57" i="2" s="1"/>
  <c r="D58" i="2"/>
  <c r="E58" i="2" s="1"/>
  <c r="D59" i="2"/>
  <c r="E59" i="2" s="1"/>
  <c r="D60" i="2"/>
  <c r="E60" i="2" s="1"/>
  <c r="D61" i="2"/>
  <c r="E61" i="2" s="1"/>
  <c r="D62" i="2"/>
  <c r="E62" i="2" s="1"/>
  <c r="D63" i="2"/>
  <c r="E63" i="2" s="1"/>
  <c r="D64" i="2"/>
  <c r="E64" i="2" s="1"/>
  <c r="D65" i="2"/>
  <c r="E65" i="2" s="1"/>
  <c r="D66" i="2"/>
  <c r="E66" i="2" s="1"/>
  <c r="D67" i="2"/>
  <c r="E67" i="2" s="1"/>
  <c r="D68" i="2"/>
  <c r="E68" i="2" s="1"/>
  <c r="D69" i="2"/>
  <c r="E69" i="2" s="1"/>
  <c r="D70" i="2"/>
  <c r="E70" i="2" s="1"/>
  <c r="D71" i="2"/>
  <c r="E71" i="2" s="1"/>
  <c r="D72" i="2"/>
  <c r="E72" i="2" s="1"/>
  <c r="D73" i="2"/>
  <c r="E73" i="2" s="1"/>
  <c r="D74" i="2"/>
  <c r="E74" i="2" s="1"/>
  <c r="D75" i="2"/>
  <c r="E75" i="2" s="1"/>
  <c r="D76" i="2"/>
  <c r="E76" i="2" s="1"/>
  <c r="D77" i="2"/>
  <c r="E77" i="2" s="1"/>
  <c r="D78" i="2"/>
  <c r="E78" i="2" s="1"/>
  <c r="D79" i="2"/>
  <c r="E79" i="2" s="1"/>
  <c r="D80" i="2"/>
  <c r="E80" i="2" s="1"/>
  <c r="D81" i="2"/>
  <c r="E81" i="2" s="1"/>
  <c r="D82" i="2"/>
  <c r="E82" i="2" s="1"/>
  <c r="D83" i="2"/>
  <c r="E83" i="2" s="1"/>
  <c r="D84" i="2"/>
  <c r="E84" i="2" s="1"/>
  <c r="D85" i="2"/>
  <c r="E85" i="2" s="1"/>
  <c r="D86" i="2"/>
  <c r="E86" i="2" s="1"/>
  <c r="D87" i="2"/>
  <c r="E87" i="2" s="1"/>
  <c r="D88" i="2"/>
  <c r="E88" i="2" s="1"/>
  <c r="D89" i="2"/>
  <c r="E89" i="2" s="1"/>
  <c r="D90" i="2"/>
  <c r="E90" i="2" s="1"/>
  <c r="D91" i="2"/>
  <c r="E91" i="2" s="1"/>
  <c r="D92" i="2"/>
  <c r="E92" i="2" s="1"/>
  <c r="D93" i="2"/>
  <c r="E93" i="2" s="1"/>
  <c r="D94" i="2"/>
  <c r="E94" i="2" s="1"/>
  <c r="D95" i="2"/>
  <c r="E95" i="2" s="1"/>
  <c r="D96" i="2"/>
  <c r="E96" i="2" s="1"/>
  <c r="D97" i="2"/>
  <c r="E97" i="2" s="1"/>
  <c r="D98" i="2"/>
  <c r="E98" i="2" s="1"/>
  <c r="D99" i="2"/>
  <c r="E99" i="2" s="1"/>
  <c r="D100" i="2"/>
  <c r="E100" i="2" s="1"/>
  <c r="D101" i="2"/>
  <c r="E101" i="2" s="1"/>
  <c r="D102" i="2"/>
  <c r="E102" i="2" s="1"/>
  <c r="D103" i="2"/>
  <c r="E103" i="2" s="1"/>
  <c r="D104" i="2"/>
  <c r="E104" i="2" s="1"/>
  <c r="D105" i="2"/>
  <c r="E105" i="2" s="1"/>
  <c r="D106" i="2"/>
  <c r="E106" i="2" s="1"/>
  <c r="D107" i="2"/>
  <c r="E107" i="2" s="1"/>
  <c r="D108" i="2"/>
  <c r="E108" i="2" s="1"/>
  <c r="D109" i="2"/>
  <c r="E109" i="2" s="1"/>
  <c r="D110" i="2"/>
  <c r="E110" i="2" s="1"/>
  <c r="D111" i="2"/>
  <c r="E111" i="2" s="1"/>
  <c r="D112" i="2"/>
  <c r="E112" i="2" s="1"/>
  <c r="D113" i="2"/>
  <c r="E113" i="2" s="1"/>
  <c r="D114" i="2"/>
  <c r="E114" i="2" s="1"/>
  <c r="D115" i="2"/>
  <c r="E115" i="2" s="1"/>
  <c r="D116" i="2"/>
  <c r="E116" i="2" s="1"/>
  <c r="D117" i="2"/>
  <c r="E117" i="2" s="1"/>
  <c r="D118" i="2"/>
  <c r="E118" i="2" s="1"/>
  <c r="D119" i="2"/>
  <c r="E119" i="2" s="1"/>
  <c r="D120" i="2"/>
  <c r="E120" i="2" s="1"/>
  <c r="D121" i="2"/>
  <c r="E121" i="2" s="1"/>
  <c r="D122" i="2"/>
  <c r="E122" i="2" s="1"/>
  <c r="D123" i="2"/>
  <c r="E123" i="2" s="1"/>
  <c r="D124" i="2"/>
  <c r="E124" i="2" s="1"/>
  <c r="D125" i="2"/>
  <c r="E125" i="2" s="1"/>
  <c r="D126" i="2"/>
  <c r="E126" i="2" s="1"/>
  <c r="D127" i="2"/>
  <c r="E127" i="2" s="1"/>
  <c r="D128" i="2"/>
  <c r="E128" i="2" s="1"/>
  <c r="D129" i="2"/>
  <c r="E129" i="2" s="1"/>
  <c r="D130" i="2"/>
  <c r="E130" i="2" s="1"/>
  <c r="D131" i="2"/>
  <c r="E131" i="2" s="1"/>
  <c r="D132" i="2"/>
  <c r="E132" i="2" s="1"/>
  <c r="D133" i="2"/>
  <c r="E133" i="2" s="1"/>
  <c r="D134" i="2"/>
  <c r="E134" i="2" s="1"/>
  <c r="D135" i="2"/>
  <c r="E135" i="2" s="1"/>
  <c r="D136" i="2"/>
  <c r="E136" i="2" s="1"/>
  <c r="D137" i="2"/>
  <c r="E137" i="2" s="1"/>
  <c r="D138" i="2"/>
  <c r="E138" i="2" s="1"/>
  <c r="D139" i="2"/>
  <c r="E139" i="2" s="1"/>
  <c r="D140" i="2"/>
  <c r="E140" i="2" s="1"/>
  <c r="D141" i="2"/>
  <c r="E141" i="2" s="1"/>
  <c r="D142" i="2"/>
  <c r="E142" i="2" s="1"/>
  <c r="D143" i="2"/>
  <c r="E143" i="2" s="1"/>
  <c r="D144" i="2"/>
  <c r="E144" i="2" s="1"/>
  <c r="D145" i="2"/>
  <c r="E145" i="2" s="1"/>
  <c r="D146" i="2"/>
  <c r="E146" i="2" s="1"/>
  <c r="D147" i="2"/>
  <c r="E147" i="2" s="1"/>
  <c r="D148" i="2"/>
  <c r="E148" i="2" s="1"/>
  <c r="D149" i="2"/>
  <c r="E149" i="2" s="1"/>
  <c r="D150" i="2"/>
  <c r="E150" i="2" s="1"/>
  <c r="D151" i="2"/>
  <c r="E151" i="2" s="1"/>
  <c r="D152" i="2"/>
  <c r="E152" i="2" s="1"/>
  <c r="D153" i="2"/>
  <c r="E153" i="2" s="1"/>
  <c r="D154" i="2"/>
  <c r="E154" i="2" s="1"/>
  <c r="D155" i="2"/>
  <c r="E155" i="2" s="1"/>
  <c r="D156" i="2"/>
  <c r="E156" i="2" s="1"/>
  <c r="D157" i="2"/>
  <c r="E157" i="2" s="1"/>
  <c r="D158" i="2"/>
  <c r="E158" i="2" s="1"/>
  <c r="D159" i="2"/>
  <c r="E159" i="2" s="1"/>
  <c r="D160" i="2"/>
  <c r="E160" i="2" s="1"/>
  <c r="D161" i="2"/>
  <c r="E161" i="2" s="1"/>
  <c r="D162" i="2"/>
  <c r="E162" i="2" s="1"/>
  <c r="D163" i="2"/>
  <c r="E163" i="2" s="1"/>
  <c r="D2" i="2"/>
  <c r="E2" i="2" s="1"/>
  <c r="I12" i="2"/>
  <c r="H12" i="2"/>
  <c r="I11" i="2"/>
  <c r="H11" i="2"/>
  <c r="H5" i="2" a="1"/>
  <c r="I5" i="2" s="1"/>
  <c r="F40" i="1"/>
  <c r="F39" i="1"/>
  <c r="F38" i="1"/>
  <c r="F37" i="1"/>
  <c r="U11" i="1" s="1"/>
  <c r="F36" i="1"/>
  <c r="F35" i="1"/>
  <c r="G32" i="1"/>
  <c r="F32" i="1"/>
  <c r="G31" i="1"/>
  <c r="F31" i="1"/>
  <c r="F25" i="1" a="1"/>
  <c r="G25" i="1" s="1"/>
  <c r="F21" i="1"/>
  <c r="G20" i="1"/>
  <c r="G21" i="1" s="1"/>
  <c r="F20" i="1"/>
  <c r="F14" i="1" a="1"/>
  <c r="G15" i="1" s="1"/>
  <c r="G10" i="1"/>
  <c r="F10" i="1"/>
  <c r="G9" i="1"/>
  <c r="F9" i="1"/>
  <c r="F3" i="1" a="1"/>
  <c r="G6" i="1" s="1"/>
  <c r="U4" i="1"/>
  <c r="U12" i="1"/>
  <c r="U20" i="1"/>
  <c r="U28" i="1"/>
  <c r="U36" i="1"/>
  <c r="U44" i="1"/>
  <c r="U52" i="1"/>
  <c r="U60" i="1"/>
  <c r="U68" i="1"/>
  <c r="U76" i="1"/>
  <c r="U84" i="1"/>
  <c r="U92" i="1"/>
  <c r="U100" i="1"/>
  <c r="U107" i="1"/>
  <c r="U108" i="1"/>
  <c r="U115" i="1"/>
  <c r="U116" i="1"/>
  <c r="U123" i="1"/>
  <c r="U124" i="1"/>
  <c r="U127" i="1"/>
  <c r="U131" i="1"/>
  <c r="U132" i="1"/>
  <c r="U135" i="1"/>
  <c r="U139" i="1"/>
  <c r="U140" i="1"/>
  <c r="U143" i="1"/>
  <c r="U147" i="1"/>
  <c r="U148" i="1"/>
  <c r="U151" i="1"/>
  <c r="U155" i="1"/>
  <c r="U156" i="1"/>
  <c r="U159" i="1"/>
  <c r="H16" i="2" l="1" a="1"/>
  <c r="I16" i="2" s="1"/>
  <c r="H8" i="2"/>
  <c r="I7" i="2"/>
  <c r="H7" i="2"/>
  <c r="I6" i="2"/>
  <c r="H6" i="2"/>
  <c r="H9" i="2"/>
  <c r="H5" i="2"/>
  <c r="I8" i="2"/>
  <c r="I9" i="2"/>
  <c r="U154" i="1"/>
  <c r="U146" i="1"/>
  <c r="U138" i="1"/>
  <c r="U130" i="1"/>
  <c r="U122" i="1"/>
  <c r="U114" i="1"/>
  <c r="U106" i="1"/>
  <c r="U98" i="1"/>
  <c r="U90" i="1"/>
  <c r="U82" i="1"/>
  <c r="U74" i="1"/>
  <c r="U66" i="1"/>
  <c r="U58" i="1"/>
  <c r="U50" i="1"/>
  <c r="U42" i="1"/>
  <c r="U34" i="1"/>
  <c r="U26" i="1"/>
  <c r="U18" i="1"/>
  <c r="U10" i="1"/>
  <c r="U99" i="1"/>
  <c r="U83" i="1"/>
  <c r="U75" i="1"/>
  <c r="U59" i="1"/>
  <c r="U51" i="1"/>
  <c r="W51" i="1" s="1"/>
  <c r="U35" i="1"/>
  <c r="U27" i="1"/>
  <c r="U19" i="1"/>
  <c r="U153" i="1"/>
  <c r="U145" i="1"/>
  <c r="U137" i="1"/>
  <c r="U129" i="1"/>
  <c r="U121" i="1"/>
  <c r="U113" i="1"/>
  <c r="U105" i="1"/>
  <c r="U97" i="1"/>
  <c r="U89" i="1"/>
  <c r="U81" i="1"/>
  <c r="U73" i="1"/>
  <c r="U65" i="1"/>
  <c r="U57" i="1"/>
  <c r="U49" i="1"/>
  <c r="U41" i="1"/>
  <c r="U33" i="1"/>
  <c r="U25" i="1"/>
  <c r="U17" i="1"/>
  <c r="U9" i="1"/>
  <c r="U3" i="1"/>
  <c r="U152" i="1"/>
  <c r="U144" i="1"/>
  <c r="U136" i="1"/>
  <c r="U128" i="1"/>
  <c r="U120" i="1"/>
  <c r="U112" i="1"/>
  <c r="U104" i="1"/>
  <c r="U96" i="1"/>
  <c r="U88" i="1"/>
  <c r="U80" i="1"/>
  <c r="U72" i="1"/>
  <c r="U64" i="1"/>
  <c r="U56" i="1"/>
  <c r="U48" i="1"/>
  <c r="U40" i="1"/>
  <c r="U32" i="1"/>
  <c r="U24" i="1"/>
  <c r="U16" i="1"/>
  <c r="U8" i="1"/>
  <c r="U119" i="1"/>
  <c r="U111" i="1"/>
  <c r="U103" i="1"/>
  <c r="U95" i="1"/>
  <c r="U71" i="1"/>
  <c r="U118" i="1"/>
  <c r="U87" i="1"/>
  <c r="U79" i="1"/>
  <c r="U63" i="1"/>
  <c r="U55" i="1"/>
  <c r="U47" i="1"/>
  <c r="U39" i="1"/>
  <c r="U31" i="1"/>
  <c r="U23" i="1"/>
  <c r="U15" i="1"/>
  <c r="U7" i="1"/>
  <c r="U158" i="1"/>
  <c r="U150" i="1"/>
  <c r="U142" i="1"/>
  <c r="U134" i="1"/>
  <c r="U126" i="1"/>
  <c r="U110" i="1"/>
  <c r="U102" i="1"/>
  <c r="U94" i="1"/>
  <c r="U86" i="1"/>
  <c r="U78" i="1"/>
  <c r="U70" i="1"/>
  <c r="U62" i="1"/>
  <c r="U54" i="1"/>
  <c r="U46" i="1"/>
  <c r="U38" i="1"/>
  <c r="U30" i="1"/>
  <c r="U22" i="1"/>
  <c r="U14" i="1"/>
  <c r="U6" i="1"/>
  <c r="U157" i="1"/>
  <c r="U149" i="1"/>
  <c r="U141" i="1"/>
  <c r="U133" i="1"/>
  <c r="U125" i="1"/>
  <c r="U117" i="1"/>
  <c r="U109" i="1"/>
  <c r="U101" i="1"/>
  <c r="U93" i="1"/>
  <c r="U85" i="1"/>
  <c r="U77" i="1"/>
  <c r="U69" i="1"/>
  <c r="U61" i="1"/>
  <c r="U53" i="1"/>
  <c r="U45" i="1"/>
  <c r="U37" i="1"/>
  <c r="U29" i="1"/>
  <c r="U21" i="1"/>
  <c r="U13" i="1"/>
  <c r="U5" i="1"/>
  <c r="U91" i="1"/>
  <c r="U67" i="1"/>
  <c r="U43" i="1"/>
  <c r="F28" i="1"/>
  <c r="F25" i="1"/>
  <c r="G28" i="1"/>
  <c r="G27" i="1"/>
  <c r="F27" i="1"/>
  <c r="G26" i="1"/>
  <c r="F29" i="1"/>
  <c r="F26" i="1"/>
  <c r="G29" i="1"/>
  <c r="G14" i="1"/>
  <c r="V199" i="1" s="1"/>
  <c r="G17" i="1"/>
  <c r="F17" i="1"/>
  <c r="F18" i="1"/>
  <c r="G16" i="1"/>
  <c r="F15" i="1"/>
  <c r="F14" i="1"/>
  <c r="F16" i="1"/>
  <c r="G18" i="1"/>
  <c r="F6" i="1"/>
  <c r="G5" i="1"/>
  <c r="F5" i="1"/>
  <c r="G4" i="1"/>
  <c r="F4" i="1"/>
  <c r="G7" i="1"/>
  <c r="G3" i="1"/>
  <c r="T203" i="1" s="1"/>
  <c r="F7" i="1"/>
  <c r="F3" i="1"/>
  <c r="O177" i="2"/>
  <c r="M177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Y198" i="1"/>
  <c r="W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197" i="1"/>
  <c r="V198" i="1"/>
  <c r="V200" i="1"/>
  <c r="V201" i="1"/>
  <c r="V202" i="1"/>
  <c r="V203" i="1"/>
  <c r="V204" i="1"/>
  <c r="V205" i="1"/>
  <c r="V206" i="1"/>
  <c r="V208" i="1"/>
  <c r="V209" i="1"/>
  <c r="V210" i="1"/>
  <c r="V211" i="1"/>
  <c r="V212" i="1"/>
  <c r="V213" i="1"/>
  <c r="V214" i="1"/>
  <c r="V216" i="1"/>
  <c r="V217" i="1"/>
  <c r="V197" i="1"/>
  <c r="T199" i="1"/>
  <c r="T202" i="1"/>
  <c r="T210" i="1"/>
  <c r="T197" i="1"/>
  <c r="G15" i="2"/>
  <c r="T4" i="1"/>
  <c r="W4" i="1" s="1"/>
  <c r="V4" i="1"/>
  <c r="T5" i="1"/>
  <c r="V5" i="1"/>
  <c r="T6" i="1"/>
  <c r="V6" i="1" s="1"/>
  <c r="T7" i="1"/>
  <c r="V7" i="1"/>
  <c r="T8" i="1"/>
  <c r="V8" i="1" s="1"/>
  <c r="T9" i="1"/>
  <c r="W9" i="1" s="1"/>
  <c r="T10" i="1"/>
  <c r="V10" i="1" s="1"/>
  <c r="T11" i="1"/>
  <c r="W11" i="1" s="1"/>
  <c r="T12" i="1"/>
  <c r="V12" i="1" s="1"/>
  <c r="T13" i="1"/>
  <c r="T14" i="1"/>
  <c r="V14" i="1" s="1"/>
  <c r="T15" i="1"/>
  <c r="W15" i="1" s="1"/>
  <c r="V15" i="1"/>
  <c r="T16" i="1"/>
  <c r="V16" i="1" s="1"/>
  <c r="T17" i="1"/>
  <c r="W17" i="1" s="1"/>
  <c r="V17" i="1"/>
  <c r="T18" i="1"/>
  <c r="V18" i="1" s="1"/>
  <c r="T19" i="1"/>
  <c r="W19" i="1" s="1"/>
  <c r="V19" i="1"/>
  <c r="T20" i="1"/>
  <c r="V20" i="1" s="1"/>
  <c r="T21" i="1"/>
  <c r="W21" i="1" s="1"/>
  <c r="V21" i="1"/>
  <c r="T22" i="1"/>
  <c r="V22" i="1" s="1"/>
  <c r="T23" i="1"/>
  <c r="V23" i="1"/>
  <c r="T24" i="1"/>
  <c r="V24" i="1" s="1"/>
  <c r="T25" i="1"/>
  <c r="T26" i="1"/>
  <c r="V26" i="1" s="1"/>
  <c r="T27" i="1"/>
  <c r="V27" i="1"/>
  <c r="W27" i="1"/>
  <c r="T28" i="1"/>
  <c r="V28" i="1" s="1"/>
  <c r="T29" i="1"/>
  <c r="T30" i="1"/>
  <c r="V30" i="1" s="1"/>
  <c r="T31" i="1"/>
  <c r="V31" i="1"/>
  <c r="W31" i="1"/>
  <c r="T32" i="1"/>
  <c r="V32" i="1" s="1"/>
  <c r="T33" i="1"/>
  <c r="T34" i="1"/>
  <c r="V34" i="1" s="1"/>
  <c r="T35" i="1"/>
  <c r="V35" i="1"/>
  <c r="W35" i="1"/>
  <c r="T36" i="1"/>
  <c r="V36" i="1" s="1"/>
  <c r="T37" i="1"/>
  <c r="T38" i="1"/>
  <c r="V38" i="1" s="1"/>
  <c r="T39" i="1"/>
  <c r="W39" i="1" s="1"/>
  <c r="V39" i="1"/>
  <c r="T40" i="1"/>
  <c r="V40" i="1" s="1"/>
  <c r="T41" i="1"/>
  <c r="T42" i="1"/>
  <c r="V42" i="1" s="1"/>
  <c r="T43" i="1"/>
  <c r="V43" i="1"/>
  <c r="W43" i="1"/>
  <c r="T44" i="1"/>
  <c r="V44" i="1" s="1"/>
  <c r="T45" i="1"/>
  <c r="T46" i="1"/>
  <c r="V46" i="1" s="1"/>
  <c r="T47" i="1"/>
  <c r="V47" i="1"/>
  <c r="W47" i="1"/>
  <c r="T48" i="1"/>
  <c r="V48" i="1" s="1"/>
  <c r="T49" i="1"/>
  <c r="T50" i="1"/>
  <c r="V50" i="1" s="1"/>
  <c r="T51" i="1"/>
  <c r="V51" i="1"/>
  <c r="T52" i="1"/>
  <c r="V52" i="1" s="1"/>
  <c r="T53" i="1"/>
  <c r="T54" i="1"/>
  <c r="V54" i="1" s="1"/>
  <c r="T55" i="1"/>
  <c r="W55" i="1" s="1"/>
  <c r="V55" i="1"/>
  <c r="T56" i="1"/>
  <c r="V56" i="1" s="1"/>
  <c r="T57" i="1"/>
  <c r="T58" i="1"/>
  <c r="V58" i="1" s="1"/>
  <c r="T59" i="1"/>
  <c r="V59" i="1"/>
  <c r="W59" i="1"/>
  <c r="T60" i="1"/>
  <c r="V60" i="1" s="1"/>
  <c r="T61" i="1"/>
  <c r="T62" i="1"/>
  <c r="V62" i="1" s="1"/>
  <c r="T63" i="1"/>
  <c r="W63" i="1" s="1"/>
  <c r="V63" i="1"/>
  <c r="T64" i="1"/>
  <c r="V64" i="1" s="1"/>
  <c r="T65" i="1"/>
  <c r="T66" i="1"/>
  <c r="V66" i="1" s="1"/>
  <c r="T67" i="1"/>
  <c r="W67" i="1"/>
  <c r="T68" i="1"/>
  <c r="V68" i="1" s="1"/>
  <c r="T69" i="1"/>
  <c r="W69" i="1" s="1"/>
  <c r="T70" i="1"/>
  <c r="V70" i="1" s="1"/>
  <c r="T71" i="1"/>
  <c r="W71" i="1" s="1"/>
  <c r="V71" i="1"/>
  <c r="T72" i="1"/>
  <c r="V72" i="1" s="1"/>
  <c r="T73" i="1"/>
  <c r="W73" i="1" s="1"/>
  <c r="V73" i="1"/>
  <c r="T74" i="1"/>
  <c r="V74" i="1" s="1"/>
  <c r="T75" i="1"/>
  <c r="V75" i="1"/>
  <c r="W75" i="1"/>
  <c r="T76" i="1"/>
  <c r="V76" i="1" s="1"/>
  <c r="T77" i="1"/>
  <c r="V77" i="1"/>
  <c r="T78" i="1"/>
  <c r="V78" i="1" s="1"/>
  <c r="T79" i="1"/>
  <c r="W79" i="1" s="1"/>
  <c r="V79" i="1"/>
  <c r="T80" i="1"/>
  <c r="V80" i="1" s="1"/>
  <c r="T81" i="1"/>
  <c r="W81" i="1"/>
  <c r="T82" i="1"/>
  <c r="V82" i="1" s="1"/>
  <c r="T83" i="1"/>
  <c r="T84" i="1"/>
  <c r="V84" i="1" s="1"/>
  <c r="T85" i="1"/>
  <c r="W85" i="1" s="1"/>
  <c r="T86" i="1"/>
  <c r="V86" i="1" s="1"/>
  <c r="T87" i="1"/>
  <c r="W87" i="1" s="1"/>
  <c r="T88" i="1"/>
  <c r="V88" i="1" s="1"/>
  <c r="T89" i="1"/>
  <c r="W89" i="1" s="1"/>
  <c r="V89" i="1"/>
  <c r="T90" i="1"/>
  <c r="V90" i="1" s="1"/>
  <c r="T91" i="1"/>
  <c r="W91" i="1" s="1"/>
  <c r="V91" i="1"/>
  <c r="T92" i="1"/>
  <c r="V92" i="1" s="1"/>
  <c r="T93" i="1"/>
  <c r="W93" i="1"/>
  <c r="T94" i="1"/>
  <c r="V94" i="1" s="1"/>
  <c r="T95" i="1"/>
  <c r="W95" i="1" s="1"/>
  <c r="V95" i="1"/>
  <c r="T96" i="1"/>
  <c r="V96" i="1" s="1"/>
  <c r="T97" i="1"/>
  <c r="T98" i="1"/>
  <c r="V98" i="1" s="1"/>
  <c r="T99" i="1"/>
  <c r="W99" i="1"/>
  <c r="T100" i="1"/>
  <c r="V100" i="1" s="1"/>
  <c r="T101" i="1"/>
  <c r="W101" i="1" s="1"/>
  <c r="T102" i="1"/>
  <c r="V102" i="1" s="1"/>
  <c r="T103" i="1"/>
  <c r="W103" i="1" s="1"/>
  <c r="V103" i="1"/>
  <c r="T104" i="1"/>
  <c r="V104" i="1" s="1"/>
  <c r="T105" i="1"/>
  <c r="W105" i="1" s="1"/>
  <c r="V105" i="1"/>
  <c r="T106" i="1"/>
  <c r="V106" i="1" s="1"/>
  <c r="T107" i="1"/>
  <c r="W107" i="1" s="1"/>
  <c r="T108" i="1"/>
  <c r="V108" i="1" s="1"/>
  <c r="T109" i="1"/>
  <c r="V109" i="1"/>
  <c r="W109" i="1"/>
  <c r="T110" i="1"/>
  <c r="V110" i="1" s="1"/>
  <c r="T111" i="1"/>
  <c r="W111" i="1" s="1"/>
  <c r="T112" i="1"/>
  <c r="V112" i="1" s="1"/>
  <c r="T113" i="1"/>
  <c r="W113" i="1"/>
  <c r="T114" i="1"/>
  <c r="V114" i="1" s="1"/>
  <c r="T115" i="1"/>
  <c r="T116" i="1"/>
  <c r="V116" i="1" s="1"/>
  <c r="T117" i="1"/>
  <c r="W117" i="1" s="1"/>
  <c r="T118" i="1"/>
  <c r="V118" i="1" s="1"/>
  <c r="T119" i="1"/>
  <c r="W119" i="1" s="1"/>
  <c r="T120" i="1"/>
  <c r="V120" i="1" s="1"/>
  <c r="T121" i="1"/>
  <c r="W121" i="1" s="1"/>
  <c r="V121" i="1"/>
  <c r="T122" i="1"/>
  <c r="V122" i="1" s="1"/>
  <c r="T123" i="1"/>
  <c r="V123" i="1"/>
  <c r="W123" i="1"/>
  <c r="T124" i="1"/>
  <c r="V124" i="1" s="1"/>
  <c r="T125" i="1"/>
  <c r="W125" i="1"/>
  <c r="T126" i="1"/>
  <c r="V126" i="1" s="1"/>
  <c r="T127" i="1"/>
  <c r="W127" i="1" s="1"/>
  <c r="V127" i="1"/>
  <c r="T128" i="1"/>
  <c r="V128" i="1" s="1"/>
  <c r="T129" i="1"/>
  <c r="T130" i="1"/>
  <c r="V130" i="1" s="1"/>
  <c r="T131" i="1"/>
  <c r="T132" i="1"/>
  <c r="V132" i="1" s="1"/>
  <c r="T133" i="1"/>
  <c r="W133" i="1" s="1"/>
  <c r="T134" i="1"/>
  <c r="V134" i="1" s="1"/>
  <c r="T135" i="1"/>
  <c r="W135" i="1" s="1"/>
  <c r="V135" i="1"/>
  <c r="T136" i="1"/>
  <c r="V136" i="1" s="1"/>
  <c r="T137" i="1"/>
  <c r="W137" i="1" s="1"/>
  <c r="V137" i="1"/>
  <c r="T138" i="1"/>
  <c r="V138" i="1" s="1"/>
  <c r="T139" i="1"/>
  <c r="W139" i="1"/>
  <c r="T140" i="1"/>
  <c r="V140" i="1" s="1"/>
  <c r="T141" i="1"/>
  <c r="V141" i="1"/>
  <c r="T142" i="1"/>
  <c r="V142" i="1" s="1"/>
  <c r="T143" i="1"/>
  <c r="W143" i="1" s="1"/>
  <c r="T144" i="1"/>
  <c r="V144" i="1" s="1"/>
  <c r="T145" i="1"/>
  <c r="T146" i="1"/>
  <c r="V146" i="1" s="1"/>
  <c r="T147" i="1"/>
  <c r="T148" i="1"/>
  <c r="V148" i="1" s="1"/>
  <c r="T149" i="1"/>
  <c r="W149" i="1" s="1"/>
  <c r="T150" i="1"/>
  <c r="V150" i="1" s="1"/>
  <c r="T151" i="1"/>
  <c r="W151" i="1" s="1"/>
  <c r="T152" i="1"/>
  <c r="V152" i="1" s="1"/>
  <c r="T153" i="1"/>
  <c r="W153" i="1" s="1"/>
  <c r="V153" i="1"/>
  <c r="T154" i="1"/>
  <c r="V154" i="1" s="1"/>
  <c r="T155" i="1"/>
  <c r="W155" i="1" s="1"/>
  <c r="V155" i="1"/>
  <c r="T156" i="1"/>
  <c r="V156" i="1" s="1"/>
  <c r="T157" i="1"/>
  <c r="W157" i="1"/>
  <c r="T158" i="1"/>
  <c r="V158" i="1" s="1"/>
  <c r="T159" i="1"/>
  <c r="W159" i="1" s="1"/>
  <c r="V159" i="1"/>
  <c r="T3" i="1"/>
  <c r="V3" i="1"/>
  <c r="W3" i="1"/>
  <c r="I17" i="2" l="1"/>
  <c r="I22" i="2" s="1"/>
  <c r="J20" i="2"/>
  <c r="I19" i="2"/>
  <c r="H19" i="2"/>
  <c r="K19" i="2"/>
  <c r="H16" i="2"/>
  <c r="H20" i="2"/>
  <c r="J18" i="2"/>
  <c r="K16" i="2"/>
  <c r="J17" i="2"/>
  <c r="I18" i="2"/>
  <c r="K18" i="2"/>
  <c r="J19" i="2"/>
  <c r="I20" i="2"/>
  <c r="K20" i="2"/>
  <c r="K17" i="2"/>
  <c r="J16" i="2"/>
  <c r="H17" i="2"/>
  <c r="H18" i="2"/>
  <c r="W141" i="1"/>
  <c r="W13" i="1"/>
  <c r="W23" i="1"/>
  <c r="W77" i="1"/>
  <c r="X77" i="1" s="1"/>
  <c r="Y77" i="1" s="1"/>
  <c r="V215" i="1"/>
  <c r="V207" i="1"/>
  <c r="T217" i="1"/>
  <c r="T209" i="1"/>
  <c r="T201" i="1"/>
  <c r="T216" i="1"/>
  <c r="T208" i="1"/>
  <c r="T200" i="1"/>
  <c r="T215" i="1"/>
  <c r="T214" i="1"/>
  <c r="T206" i="1"/>
  <c r="T198" i="1"/>
  <c r="T205" i="1"/>
  <c r="T207" i="1"/>
  <c r="T213" i="1"/>
  <c r="T212" i="1"/>
  <c r="T204" i="1"/>
  <c r="T211" i="1"/>
  <c r="W131" i="1"/>
  <c r="W145" i="1"/>
  <c r="V149" i="1"/>
  <c r="V145" i="1"/>
  <c r="V131" i="1"/>
  <c r="V117" i="1"/>
  <c r="X117" i="1" s="1"/>
  <c r="Y117" i="1" s="1"/>
  <c r="V113" i="1"/>
  <c r="V99" i="1"/>
  <c r="X99" i="1" s="1"/>
  <c r="Y99" i="1" s="1"/>
  <c r="V85" i="1"/>
  <c r="V81" i="1"/>
  <c r="V67" i="1"/>
  <c r="V11" i="1"/>
  <c r="W61" i="1"/>
  <c r="W57" i="1"/>
  <c r="X57" i="1" s="1"/>
  <c r="Y57" i="1" s="1"/>
  <c r="W53" i="1"/>
  <c r="W49" i="1"/>
  <c r="X49" i="1" s="1"/>
  <c r="Y49" i="1" s="1"/>
  <c r="W45" i="1"/>
  <c r="W41" i="1"/>
  <c r="W37" i="1"/>
  <c r="W33" i="1"/>
  <c r="W29" i="1"/>
  <c r="X29" i="1" s="1"/>
  <c r="Y29" i="1" s="1"/>
  <c r="W25" i="1"/>
  <c r="X25" i="1" s="1"/>
  <c r="Y25" i="1" s="1"/>
  <c r="V157" i="1"/>
  <c r="W147" i="1"/>
  <c r="X147" i="1" s="1"/>
  <c r="Y147" i="1" s="1"/>
  <c r="V143" i="1"/>
  <c r="V139" i="1"/>
  <c r="W129" i="1"/>
  <c r="V125" i="1"/>
  <c r="W115" i="1"/>
  <c r="X115" i="1" s="1"/>
  <c r="Y115" i="1" s="1"/>
  <c r="V111" i="1"/>
  <c r="X111" i="1" s="1"/>
  <c r="Y111" i="1" s="1"/>
  <c r="V107" i="1"/>
  <c r="W97" i="1"/>
  <c r="X97" i="1" s="1"/>
  <c r="Y97" i="1" s="1"/>
  <c r="V93" i="1"/>
  <c r="W83" i="1"/>
  <c r="W65" i="1"/>
  <c r="V61" i="1"/>
  <c r="V57" i="1"/>
  <c r="V53" i="1"/>
  <c r="V49" i="1"/>
  <c r="V45" i="1"/>
  <c r="X45" i="1" s="1"/>
  <c r="Y45" i="1" s="1"/>
  <c r="V41" i="1"/>
  <c r="V37" i="1"/>
  <c r="V33" i="1"/>
  <c r="V29" i="1"/>
  <c r="V25" i="1"/>
  <c r="V9" i="1"/>
  <c r="X9" i="1" s="1"/>
  <c r="Y9" i="1" s="1"/>
  <c r="V147" i="1"/>
  <c r="V133" i="1"/>
  <c r="X133" i="1" s="1"/>
  <c r="Y133" i="1" s="1"/>
  <c r="V129" i="1"/>
  <c r="V115" i="1"/>
  <c r="V101" i="1"/>
  <c r="V97" i="1"/>
  <c r="V83" i="1"/>
  <c r="V69" i="1"/>
  <c r="X69" i="1" s="1"/>
  <c r="Y69" i="1" s="1"/>
  <c r="V65" i="1"/>
  <c r="V151" i="1"/>
  <c r="X151" i="1" s="1"/>
  <c r="Y151" i="1" s="1"/>
  <c r="V119" i="1"/>
  <c r="V87" i="1"/>
  <c r="V13" i="1"/>
  <c r="W7" i="1"/>
  <c r="X7" i="1" s="1"/>
  <c r="Y7" i="1" s="1"/>
  <c r="W5" i="1"/>
  <c r="X5" i="1" s="1"/>
  <c r="Y5" i="1" s="1"/>
  <c r="W158" i="1"/>
  <c r="X158" i="1" s="1"/>
  <c r="Y158" i="1" s="1"/>
  <c r="W156" i="1"/>
  <c r="X156" i="1" s="1"/>
  <c r="Y156" i="1" s="1"/>
  <c r="W154" i="1"/>
  <c r="X154" i="1" s="1"/>
  <c r="Y154" i="1" s="1"/>
  <c r="W152" i="1"/>
  <c r="X152" i="1" s="1"/>
  <c r="Y152" i="1" s="1"/>
  <c r="W150" i="1"/>
  <c r="X150" i="1" s="1"/>
  <c r="Y150" i="1" s="1"/>
  <c r="W148" i="1"/>
  <c r="X148" i="1" s="1"/>
  <c r="Y148" i="1" s="1"/>
  <c r="W146" i="1"/>
  <c r="X146" i="1" s="1"/>
  <c r="Y146" i="1" s="1"/>
  <c r="W144" i="1"/>
  <c r="W142" i="1"/>
  <c r="X142" i="1" s="1"/>
  <c r="Y142" i="1" s="1"/>
  <c r="W140" i="1"/>
  <c r="W138" i="1"/>
  <c r="W136" i="1"/>
  <c r="W134" i="1"/>
  <c r="W132" i="1"/>
  <c r="X132" i="1" s="1"/>
  <c r="Y132" i="1" s="1"/>
  <c r="W130" i="1"/>
  <c r="W128" i="1"/>
  <c r="X128" i="1" s="1"/>
  <c r="Y128" i="1" s="1"/>
  <c r="W126" i="1"/>
  <c r="X126" i="1" s="1"/>
  <c r="Y126" i="1" s="1"/>
  <c r="W124" i="1"/>
  <c r="W122" i="1"/>
  <c r="W120" i="1"/>
  <c r="X120" i="1" s="1"/>
  <c r="Y120" i="1" s="1"/>
  <c r="W118" i="1"/>
  <c r="W116" i="1"/>
  <c r="X116" i="1" s="1"/>
  <c r="Y116" i="1" s="1"/>
  <c r="W114" i="1"/>
  <c r="X114" i="1" s="1"/>
  <c r="Y114" i="1" s="1"/>
  <c r="W112" i="1"/>
  <c r="X112" i="1" s="1"/>
  <c r="Y112" i="1" s="1"/>
  <c r="W110" i="1"/>
  <c r="W108" i="1"/>
  <c r="W106" i="1"/>
  <c r="W104" i="1"/>
  <c r="W102" i="1"/>
  <c r="W100" i="1"/>
  <c r="X100" i="1" s="1"/>
  <c r="Y100" i="1" s="1"/>
  <c r="W98" i="1"/>
  <c r="X98" i="1" s="1"/>
  <c r="Y98" i="1" s="1"/>
  <c r="W96" i="1"/>
  <c r="X96" i="1" s="1"/>
  <c r="Y96" i="1" s="1"/>
  <c r="W94" i="1"/>
  <c r="X94" i="1" s="1"/>
  <c r="Y94" i="1" s="1"/>
  <c r="W92" i="1"/>
  <c r="W90" i="1"/>
  <c r="W88" i="1"/>
  <c r="X88" i="1" s="1"/>
  <c r="Y88" i="1" s="1"/>
  <c r="W86" i="1"/>
  <c r="W84" i="1"/>
  <c r="X84" i="1" s="1"/>
  <c r="Y84" i="1" s="1"/>
  <c r="W82" i="1"/>
  <c r="X82" i="1" s="1"/>
  <c r="Y82" i="1" s="1"/>
  <c r="W80" i="1"/>
  <c r="X80" i="1" s="1"/>
  <c r="Y80" i="1" s="1"/>
  <c r="W78" i="1"/>
  <c r="X78" i="1" s="1"/>
  <c r="Y78" i="1" s="1"/>
  <c r="W76" i="1"/>
  <c r="W74" i="1"/>
  <c r="W72" i="1"/>
  <c r="X72" i="1" s="1"/>
  <c r="Y72" i="1" s="1"/>
  <c r="W70" i="1"/>
  <c r="W68" i="1"/>
  <c r="X68" i="1" s="1"/>
  <c r="Y68" i="1" s="1"/>
  <c r="W66" i="1"/>
  <c r="X66" i="1" s="1"/>
  <c r="Y66" i="1" s="1"/>
  <c r="W64" i="1"/>
  <c r="X64" i="1" s="1"/>
  <c r="Y64" i="1" s="1"/>
  <c r="W62" i="1"/>
  <c r="X62" i="1" s="1"/>
  <c r="Y62" i="1" s="1"/>
  <c r="W60" i="1"/>
  <c r="X60" i="1" s="1"/>
  <c r="Y60" i="1" s="1"/>
  <c r="W58" i="1"/>
  <c r="X58" i="1" s="1"/>
  <c r="Y58" i="1" s="1"/>
  <c r="W56" i="1"/>
  <c r="X56" i="1" s="1"/>
  <c r="Y56" i="1" s="1"/>
  <c r="W54" i="1"/>
  <c r="W52" i="1"/>
  <c r="X52" i="1" s="1"/>
  <c r="Y52" i="1" s="1"/>
  <c r="W50" i="1"/>
  <c r="X50" i="1" s="1"/>
  <c r="Y50" i="1" s="1"/>
  <c r="W48" i="1"/>
  <c r="X48" i="1" s="1"/>
  <c r="Y48" i="1" s="1"/>
  <c r="W46" i="1"/>
  <c r="X46" i="1" s="1"/>
  <c r="Y46" i="1" s="1"/>
  <c r="W44" i="1"/>
  <c r="W42" i="1"/>
  <c r="X42" i="1" s="1"/>
  <c r="Y42" i="1" s="1"/>
  <c r="W40" i="1"/>
  <c r="X40" i="1" s="1"/>
  <c r="Y40" i="1" s="1"/>
  <c r="W38" i="1"/>
  <c r="W36" i="1"/>
  <c r="X36" i="1" s="1"/>
  <c r="Y36" i="1" s="1"/>
  <c r="W34" i="1"/>
  <c r="X34" i="1" s="1"/>
  <c r="Y34" i="1" s="1"/>
  <c r="W32" i="1"/>
  <c r="X32" i="1" s="1"/>
  <c r="Y32" i="1" s="1"/>
  <c r="W30" i="1"/>
  <c r="X30" i="1" s="1"/>
  <c r="Y30" i="1" s="1"/>
  <c r="W28" i="1"/>
  <c r="X28" i="1" s="1"/>
  <c r="Y28" i="1" s="1"/>
  <c r="W26" i="1"/>
  <c r="W24" i="1"/>
  <c r="X24" i="1" s="1"/>
  <c r="Y24" i="1" s="1"/>
  <c r="W22" i="1"/>
  <c r="W20" i="1"/>
  <c r="X20" i="1" s="1"/>
  <c r="Y20" i="1" s="1"/>
  <c r="W18" i="1"/>
  <c r="X18" i="1" s="1"/>
  <c r="Y18" i="1" s="1"/>
  <c r="W16" i="1"/>
  <c r="X16" i="1" s="1"/>
  <c r="Y16" i="1" s="1"/>
  <c r="W14" i="1"/>
  <c r="X14" i="1" s="1"/>
  <c r="Y14" i="1" s="1"/>
  <c r="W12" i="1"/>
  <c r="X12" i="1" s="1"/>
  <c r="Y12" i="1" s="1"/>
  <c r="W10" i="1"/>
  <c r="W8" i="1"/>
  <c r="X8" i="1" s="1"/>
  <c r="Y8" i="1" s="1"/>
  <c r="W6" i="1"/>
  <c r="X3" i="1"/>
  <c r="Y3" i="1" s="1"/>
  <c r="X153" i="1"/>
  <c r="Y153" i="1" s="1"/>
  <c r="X143" i="1"/>
  <c r="Y143" i="1" s="1"/>
  <c r="X137" i="1"/>
  <c r="Y137" i="1" s="1"/>
  <c r="X131" i="1"/>
  <c r="Y131" i="1" s="1"/>
  <c r="X129" i="1"/>
  <c r="Y129" i="1" s="1"/>
  <c r="X127" i="1"/>
  <c r="Y127" i="1" s="1"/>
  <c r="X125" i="1"/>
  <c r="Y125" i="1" s="1"/>
  <c r="X123" i="1"/>
  <c r="Y123" i="1" s="1"/>
  <c r="X121" i="1"/>
  <c r="Y121" i="1" s="1"/>
  <c r="X119" i="1"/>
  <c r="Y119" i="1" s="1"/>
  <c r="X107" i="1"/>
  <c r="Y107" i="1" s="1"/>
  <c r="X103" i="1"/>
  <c r="Y103" i="1" s="1"/>
  <c r="X95" i="1"/>
  <c r="Y95" i="1" s="1"/>
  <c r="X91" i="1"/>
  <c r="Y91" i="1" s="1"/>
  <c r="X87" i="1"/>
  <c r="Y87" i="1" s="1"/>
  <c r="X83" i="1"/>
  <c r="Y83" i="1" s="1"/>
  <c r="X79" i="1"/>
  <c r="Y79" i="1" s="1"/>
  <c r="X75" i="1"/>
  <c r="Y75" i="1" s="1"/>
  <c r="X73" i="1"/>
  <c r="Y73" i="1" s="1"/>
  <c r="X61" i="1"/>
  <c r="Y61" i="1" s="1"/>
  <c r="X53" i="1"/>
  <c r="Y53" i="1" s="1"/>
  <c r="X47" i="1"/>
  <c r="Y47" i="1" s="1"/>
  <c r="X43" i="1"/>
  <c r="Y43" i="1" s="1"/>
  <c r="X39" i="1"/>
  <c r="Y39" i="1" s="1"/>
  <c r="X37" i="1"/>
  <c r="Y37" i="1" s="1"/>
  <c r="X33" i="1"/>
  <c r="Y33" i="1" s="1"/>
  <c r="X21" i="1"/>
  <c r="Y21" i="1" s="1"/>
  <c r="X17" i="1"/>
  <c r="Y17" i="1" s="1"/>
  <c r="X13" i="1"/>
  <c r="Y13" i="1" s="1"/>
  <c r="X113" i="1"/>
  <c r="Y113" i="1" s="1"/>
  <c r="X109" i="1"/>
  <c r="Y109" i="1" s="1"/>
  <c r="X105" i="1"/>
  <c r="Y105" i="1" s="1"/>
  <c r="X101" i="1"/>
  <c r="Y101" i="1" s="1"/>
  <c r="X93" i="1"/>
  <c r="Y93" i="1" s="1"/>
  <c r="X89" i="1"/>
  <c r="Y89" i="1" s="1"/>
  <c r="X85" i="1"/>
  <c r="Y85" i="1" s="1"/>
  <c r="X81" i="1"/>
  <c r="Y81" i="1" s="1"/>
  <c r="X71" i="1"/>
  <c r="Y71" i="1" s="1"/>
  <c r="X67" i="1"/>
  <c r="Y67" i="1" s="1"/>
  <c r="X63" i="1"/>
  <c r="Y63" i="1" s="1"/>
  <c r="X59" i="1"/>
  <c r="Y59" i="1" s="1"/>
  <c r="X55" i="1"/>
  <c r="Y55" i="1" s="1"/>
  <c r="X51" i="1"/>
  <c r="Y51" i="1" s="1"/>
  <c r="X35" i="1"/>
  <c r="Y35" i="1" s="1"/>
  <c r="X31" i="1"/>
  <c r="Y31" i="1" s="1"/>
  <c r="X27" i="1"/>
  <c r="Y27" i="1" s="1"/>
  <c r="X23" i="1"/>
  <c r="Y23" i="1" s="1"/>
  <c r="X19" i="1"/>
  <c r="Y19" i="1" s="1"/>
  <c r="X15" i="1"/>
  <c r="Y15" i="1" s="1"/>
  <c r="X11" i="1"/>
  <c r="Y11" i="1" s="1"/>
  <c r="X155" i="1"/>
  <c r="Y155" i="1" s="1"/>
  <c r="X141" i="1"/>
  <c r="Y141" i="1" s="1"/>
  <c r="X135" i="1"/>
  <c r="Y135" i="1" s="1"/>
  <c r="X157" i="1"/>
  <c r="Y157" i="1" s="1"/>
  <c r="X139" i="1"/>
  <c r="Y139" i="1" s="1"/>
  <c r="X159" i="1"/>
  <c r="Y159" i="1" s="1"/>
  <c r="X149" i="1"/>
  <c r="Y149" i="1" s="1"/>
  <c r="X144" i="1"/>
  <c r="Y144" i="1" s="1"/>
  <c r="X140" i="1"/>
  <c r="Y140" i="1" s="1"/>
  <c r="X136" i="1"/>
  <c r="Y136" i="1" s="1"/>
  <c r="X124" i="1"/>
  <c r="Y124" i="1" s="1"/>
  <c r="X122" i="1"/>
  <c r="Y122" i="1" s="1"/>
  <c r="X118" i="1"/>
  <c r="Y118" i="1" s="1"/>
  <c r="X110" i="1"/>
  <c r="Y110" i="1" s="1"/>
  <c r="X106" i="1"/>
  <c r="Y106" i="1" s="1"/>
  <c r="X102" i="1"/>
  <c r="Y102" i="1" s="1"/>
  <c r="X90" i="1"/>
  <c r="Y90" i="1" s="1"/>
  <c r="X86" i="1"/>
  <c r="Y86" i="1" s="1"/>
  <c r="X76" i="1"/>
  <c r="Y76" i="1" s="1"/>
  <c r="X74" i="1"/>
  <c r="Y74" i="1" s="1"/>
  <c r="X70" i="1"/>
  <c r="Y70" i="1" s="1"/>
  <c r="X54" i="1"/>
  <c r="Y54" i="1" s="1"/>
  <c r="X38" i="1"/>
  <c r="Y38" i="1" s="1"/>
  <c r="X26" i="1"/>
  <c r="Y26" i="1" s="1"/>
  <c r="X22" i="1"/>
  <c r="Y22" i="1" s="1"/>
  <c r="X10" i="1"/>
  <c r="Y10" i="1" s="1"/>
  <c r="X6" i="1"/>
  <c r="Y6" i="1" s="1"/>
  <c r="X138" i="1"/>
  <c r="Y138" i="1" s="1"/>
  <c r="X134" i="1"/>
  <c r="Y134" i="1" s="1"/>
  <c r="X130" i="1"/>
  <c r="Y130" i="1" s="1"/>
  <c r="X108" i="1"/>
  <c r="Y108" i="1" s="1"/>
  <c r="X104" i="1"/>
  <c r="Y104" i="1" s="1"/>
  <c r="X92" i="1"/>
  <c r="Y92" i="1" s="1"/>
  <c r="X44" i="1"/>
  <c r="Y44" i="1" s="1"/>
  <c r="X4" i="1"/>
  <c r="Y4" i="1" s="1"/>
  <c r="X41" i="1" l="1"/>
  <c r="Y41" i="1" s="1"/>
  <c r="X145" i="1"/>
  <c r="Y145" i="1" s="1"/>
  <c r="H26" i="2"/>
  <c r="H27" i="2" s="1"/>
  <c r="J22" i="2"/>
  <c r="J23" i="2" s="1"/>
  <c r="K22" i="2"/>
  <c r="K23" i="2" s="1"/>
  <c r="I23" i="2"/>
  <c r="H22" i="2"/>
  <c r="H23" i="2" s="1"/>
  <c r="O180" i="2"/>
  <c r="O188" i="2"/>
  <c r="O196" i="2"/>
  <c r="M183" i="2"/>
  <c r="M191" i="2"/>
  <c r="M199" i="2"/>
  <c r="O181" i="2"/>
  <c r="O189" i="2"/>
  <c r="O197" i="2"/>
  <c r="M184" i="2"/>
  <c r="M192" i="2"/>
  <c r="M179" i="2"/>
  <c r="O182" i="2"/>
  <c r="O190" i="2"/>
  <c r="O198" i="2"/>
  <c r="M185" i="2"/>
  <c r="M193" i="2"/>
  <c r="O191" i="2"/>
  <c r="M186" i="2"/>
  <c r="O186" i="2"/>
  <c r="M197" i="2"/>
  <c r="O184" i="2"/>
  <c r="O192" i="2"/>
  <c r="O179" i="2"/>
  <c r="M187" i="2"/>
  <c r="M195" i="2"/>
  <c r="O185" i="2"/>
  <c r="O193" i="2"/>
  <c r="M180" i="2"/>
  <c r="M188" i="2"/>
  <c r="M196" i="2"/>
  <c r="O194" i="2"/>
  <c r="M189" i="2"/>
  <c r="M181" i="2"/>
  <c r="O187" i="2"/>
  <c r="O195" i="2"/>
  <c r="M182" i="2"/>
  <c r="M190" i="2"/>
  <c r="M198" i="2"/>
  <c r="O183" i="2"/>
  <c r="O199" i="2"/>
  <c r="M194" i="2"/>
  <c r="X65" i="1"/>
  <c r="Y65" i="1" s="1"/>
</calcChain>
</file>

<file path=xl/sharedStrings.xml><?xml version="1.0" encoding="utf-8"?>
<sst xmlns="http://schemas.openxmlformats.org/spreadsheetml/2006/main" count="108" uniqueCount="39">
  <si>
    <t>Inflation</t>
  </si>
  <si>
    <t>Unemployment</t>
  </si>
  <si>
    <t>Year</t>
  </si>
  <si>
    <t>1855-2016</t>
  </si>
  <si>
    <t>Slope</t>
  </si>
  <si>
    <t>Intercept</t>
  </si>
  <si>
    <t>1855-1930</t>
  </si>
  <si>
    <t>Gold standard</t>
  </si>
  <si>
    <t>RSS</t>
  </si>
  <si>
    <t>ESS</t>
  </si>
  <si>
    <t>Coefficient</t>
  </si>
  <si>
    <t>Standard error</t>
  </si>
  <si>
    <t>R-squared</t>
  </si>
  <si>
    <t>F-stat</t>
  </si>
  <si>
    <t>df</t>
  </si>
  <si>
    <t>Full sample</t>
  </si>
  <si>
    <t>t-stat</t>
  </si>
  <si>
    <t>p-value</t>
  </si>
  <si>
    <t>No gold standard</t>
  </si>
  <si>
    <t>1931-2016</t>
  </si>
  <si>
    <t>N</t>
  </si>
  <si>
    <t>RSS (no shift)</t>
  </si>
  <si>
    <t>Sum of RSS (shift)</t>
  </si>
  <si>
    <t>But when did the break occur?</t>
  </si>
  <si>
    <t>RSS1</t>
  </si>
  <si>
    <t>RSS2</t>
  </si>
  <si>
    <t>N1</t>
  </si>
  <si>
    <t>N2</t>
  </si>
  <si>
    <t>Interaction terms</t>
  </si>
  <si>
    <t>Diff slope</t>
  </si>
  <si>
    <t>Diff intercept</t>
  </si>
  <si>
    <t>Dummy</t>
  </si>
  <si>
    <t>Dummy*Inflation</t>
  </si>
  <si>
    <t>When did the break occur?</t>
  </si>
  <si>
    <t>Restricted F-test</t>
  </si>
  <si>
    <t>Up to 1930</t>
  </si>
  <si>
    <t>After 1930</t>
  </si>
  <si>
    <t>UE</t>
  </si>
  <si>
    <t>INFL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</si>
</sst>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/>
    </xf>
    <xf numFmtId="2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Chow_and_Phillips!$S$3:$S$159</c:f>
              <c:numCache>
                <c:formatCode>General</c:formatCode>
                <c:ptCount val="157"/>
                <c:pt idx="0">
                  <c:v>1858</c:v>
                </c:pt>
                <c:pt idx="1">
                  <c:v>1859</c:v>
                </c:pt>
                <c:pt idx="2">
                  <c:v>1860</c:v>
                </c:pt>
                <c:pt idx="3">
                  <c:v>1861</c:v>
                </c:pt>
                <c:pt idx="4">
                  <c:v>1862</c:v>
                </c:pt>
                <c:pt idx="5">
                  <c:v>1863</c:v>
                </c:pt>
                <c:pt idx="6">
                  <c:v>1864</c:v>
                </c:pt>
                <c:pt idx="7">
                  <c:v>1865</c:v>
                </c:pt>
                <c:pt idx="8">
                  <c:v>1866</c:v>
                </c:pt>
                <c:pt idx="9">
                  <c:v>1867</c:v>
                </c:pt>
                <c:pt idx="10">
                  <c:v>1868</c:v>
                </c:pt>
                <c:pt idx="11">
                  <c:v>1869</c:v>
                </c:pt>
                <c:pt idx="12">
                  <c:v>1870</c:v>
                </c:pt>
                <c:pt idx="13">
                  <c:v>1871</c:v>
                </c:pt>
                <c:pt idx="14">
                  <c:v>1872</c:v>
                </c:pt>
                <c:pt idx="15">
                  <c:v>1873</c:v>
                </c:pt>
                <c:pt idx="16">
                  <c:v>1874</c:v>
                </c:pt>
                <c:pt idx="17">
                  <c:v>1875</c:v>
                </c:pt>
                <c:pt idx="18">
                  <c:v>1876</c:v>
                </c:pt>
                <c:pt idx="19">
                  <c:v>1877</c:v>
                </c:pt>
                <c:pt idx="20">
                  <c:v>1878</c:v>
                </c:pt>
                <c:pt idx="21">
                  <c:v>1879</c:v>
                </c:pt>
                <c:pt idx="22">
                  <c:v>1880</c:v>
                </c:pt>
                <c:pt idx="23">
                  <c:v>1881</c:v>
                </c:pt>
                <c:pt idx="24">
                  <c:v>1882</c:v>
                </c:pt>
                <c:pt idx="25">
                  <c:v>1883</c:v>
                </c:pt>
                <c:pt idx="26">
                  <c:v>1884</c:v>
                </c:pt>
                <c:pt idx="27">
                  <c:v>1885</c:v>
                </c:pt>
                <c:pt idx="28">
                  <c:v>1886</c:v>
                </c:pt>
                <c:pt idx="29">
                  <c:v>1887</c:v>
                </c:pt>
                <c:pt idx="30">
                  <c:v>1888</c:v>
                </c:pt>
                <c:pt idx="31">
                  <c:v>1889</c:v>
                </c:pt>
                <c:pt idx="32">
                  <c:v>1890</c:v>
                </c:pt>
                <c:pt idx="33">
                  <c:v>1891</c:v>
                </c:pt>
                <c:pt idx="34">
                  <c:v>1892</c:v>
                </c:pt>
                <c:pt idx="35">
                  <c:v>1893</c:v>
                </c:pt>
                <c:pt idx="36">
                  <c:v>1894</c:v>
                </c:pt>
                <c:pt idx="37">
                  <c:v>1895</c:v>
                </c:pt>
                <c:pt idx="38">
                  <c:v>1896</c:v>
                </c:pt>
                <c:pt idx="39">
                  <c:v>1897</c:v>
                </c:pt>
                <c:pt idx="40">
                  <c:v>1898</c:v>
                </c:pt>
                <c:pt idx="41">
                  <c:v>1899</c:v>
                </c:pt>
                <c:pt idx="42">
                  <c:v>1900</c:v>
                </c:pt>
                <c:pt idx="43">
                  <c:v>1901</c:v>
                </c:pt>
                <c:pt idx="44">
                  <c:v>1902</c:v>
                </c:pt>
                <c:pt idx="45">
                  <c:v>1903</c:v>
                </c:pt>
                <c:pt idx="46">
                  <c:v>1904</c:v>
                </c:pt>
                <c:pt idx="47">
                  <c:v>1905</c:v>
                </c:pt>
                <c:pt idx="48">
                  <c:v>1906</c:v>
                </c:pt>
                <c:pt idx="49">
                  <c:v>1907</c:v>
                </c:pt>
                <c:pt idx="50">
                  <c:v>1908</c:v>
                </c:pt>
                <c:pt idx="51">
                  <c:v>1909</c:v>
                </c:pt>
                <c:pt idx="52">
                  <c:v>1910</c:v>
                </c:pt>
                <c:pt idx="53">
                  <c:v>1911</c:v>
                </c:pt>
                <c:pt idx="54">
                  <c:v>1912</c:v>
                </c:pt>
                <c:pt idx="55">
                  <c:v>1913</c:v>
                </c:pt>
                <c:pt idx="56">
                  <c:v>1914</c:v>
                </c:pt>
                <c:pt idx="57">
                  <c:v>1915</c:v>
                </c:pt>
                <c:pt idx="58">
                  <c:v>1916</c:v>
                </c:pt>
                <c:pt idx="59">
                  <c:v>1917</c:v>
                </c:pt>
                <c:pt idx="60">
                  <c:v>1918</c:v>
                </c:pt>
                <c:pt idx="61">
                  <c:v>1919</c:v>
                </c:pt>
                <c:pt idx="62">
                  <c:v>1920</c:v>
                </c:pt>
                <c:pt idx="63">
                  <c:v>1921</c:v>
                </c:pt>
                <c:pt idx="64">
                  <c:v>1922</c:v>
                </c:pt>
                <c:pt idx="65">
                  <c:v>1923</c:v>
                </c:pt>
                <c:pt idx="66">
                  <c:v>1924</c:v>
                </c:pt>
                <c:pt idx="67">
                  <c:v>1925</c:v>
                </c:pt>
                <c:pt idx="68">
                  <c:v>1926</c:v>
                </c:pt>
                <c:pt idx="69">
                  <c:v>1927</c:v>
                </c:pt>
                <c:pt idx="70">
                  <c:v>1928</c:v>
                </c:pt>
                <c:pt idx="71">
                  <c:v>1929</c:v>
                </c:pt>
                <c:pt idx="72">
                  <c:v>1930</c:v>
                </c:pt>
                <c:pt idx="73">
                  <c:v>1931</c:v>
                </c:pt>
                <c:pt idx="74">
                  <c:v>1932</c:v>
                </c:pt>
                <c:pt idx="75">
                  <c:v>1933</c:v>
                </c:pt>
                <c:pt idx="76">
                  <c:v>1934</c:v>
                </c:pt>
                <c:pt idx="77">
                  <c:v>1935</c:v>
                </c:pt>
                <c:pt idx="78">
                  <c:v>1936</c:v>
                </c:pt>
                <c:pt idx="79">
                  <c:v>1937</c:v>
                </c:pt>
                <c:pt idx="80">
                  <c:v>1938</c:v>
                </c:pt>
                <c:pt idx="81">
                  <c:v>1939</c:v>
                </c:pt>
                <c:pt idx="82">
                  <c:v>1940</c:v>
                </c:pt>
                <c:pt idx="83">
                  <c:v>1941</c:v>
                </c:pt>
                <c:pt idx="84">
                  <c:v>1942</c:v>
                </c:pt>
                <c:pt idx="85">
                  <c:v>1943</c:v>
                </c:pt>
                <c:pt idx="86">
                  <c:v>1944</c:v>
                </c:pt>
                <c:pt idx="87">
                  <c:v>1945</c:v>
                </c:pt>
                <c:pt idx="88">
                  <c:v>1946</c:v>
                </c:pt>
                <c:pt idx="89">
                  <c:v>1947</c:v>
                </c:pt>
                <c:pt idx="90">
                  <c:v>1948</c:v>
                </c:pt>
                <c:pt idx="91">
                  <c:v>1949</c:v>
                </c:pt>
                <c:pt idx="92">
                  <c:v>1950</c:v>
                </c:pt>
                <c:pt idx="93">
                  <c:v>1951</c:v>
                </c:pt>
                <c:pt idx="94">
                  <c:v>1952</c:v>
                </c:pt>
                <c:pt idx="95">
                  <c:v>1953</c:v>
                </c:pt>
                <c:pt idx="96">
                  <c:v>1954</c:v>
                </c:pt>
                <c:pt idx="97">
                  <c:v>1955</c:v>
                </c:pt>
                <c:pt idx="98">
                  <c:v>1956</c:v>
                </c:pt>
                <c:pt idx="99">
                  <c:v>1957</c:v>
                </c:pt>
                <c:pt idx="100">
                  <c:v>1958</c:v>
                </c:pt>
                <c:pt idx="101">
                  <c:v>1959</c:v>
                </c:pt>
                <c:pt idx="102">
                  <c:v>1960</c:v>
                </c:pt>
                <c:pt idx="103">
                  <c:v>1961</c:v>
                </c:pt>
                <c:pt idx="104">
                  <c:v>1962</c:v>
                </c:pt>
                <c:pt idx="105">
                  <c:v>1963</c:v>
                </c:pt>
                <c:pt idx="106">
                  <c:v>1964</c:v>
                </c:pt>
                <c:pt idx="107">
                  <c:v>1965</c:v>
                </c:pt>
                <c:pt idx="108">
                  <c:v>1966</c:v>
                </c:pt>
                <c:pt idx="109">
                  <c:v>1967</c:v>
                </c:pt>
                <c:pt idx="110">
                  <c:v>1968</c:v>
                </c:pt>
                <c:pt idx="111">
                  <c:v>1969</c:v>
                </c:pt>
                <c:pt idx="112">
                  <c:v>1970</c:v>
                </c:pt>
                <c:pt idx="113">
                  <c:v>1971</c:v>
                </c:pt>
                <c:pt idx="114">
                  <c:v>1972</c:v>
                </c:pt>
                <c:pt idx="115">
                  <c:v>1973</c:v>
                </c:pt>
                <c:pt idx="116">
                  <c:v>1974</c:v>
                </c:pt>
                <c:pt idx="117">
                  <c:v>1975</c:v>
                </c:pt>
                <c:pt idx="118">
                  <c:v>1976</c:v>
                </c:pt>
                <c:pt idx="119">
                  <c:v>1977</c:v>
                </c:pt>
                <c:pt idx="120">
                  <c:v>1978</c:v>
                </c:pt>
                <c:pt idx="121">
                  <c:v>1979</c:v>
                </c:pt>
                <c:pt idx="122">
                  <c:v>1980</c:v>
                </c:pt>
                <c:pt idx="123">
                  <c:v>1981</c:v>
                </c:pt>
                <c:pt idx="124">
                  <c:v>1982</c:v>
                </c:pt>
                <c:pt idx="125">
                  <c:v>1983</c:v>
                </c:pt>
                <c:pt idx="126">
                  <c:v>1984</c:v>
                </c:pt>
                <c:pt idx="127">
                  <c:v>1985</c:v>
                </c:pt>
                <c:pt idx="128">
                  <c:v>1986</c:v>
                </c:pt>
                <c:pt idx="129">
                  <c:v>1987</c:v>
                </c:pt>
                <c:pt idx="130">
                  <c:v>1988</c:v>
                </c:pt>
                <c:pt idx="131">
                  <c:v>1989</c:v>
                </c:pt>
                <c:pt idx="132">
                  <c:v>1990</c:v>
                </c:pt>
                <c:pt idx="133">
                  <c:v>1991</c:v>
                </c:pt>
                <c:pt idx="134">
                  <c:v>1992</c:v>
                </c:pt>
                <c:pt idx="135">
                  <c:v>1993</c:v>
                </c:pt>
                <c:pt idx="136">
                  <c:v>1994</c:v>
                </c:pt>
                <c:pt idx="137">
                  <c:v>1995</c:v>
                </c:pt>
                <c:pt idx="138">
                  <c:v>1996</c:v>
                </c:pt>
                <c:pt idx="139">
                  <c:v>1997</c:v>
                </c:pt>
                <c:pt idx="140">
                  <c:v>1998</c:v>
                </c:pt>
                <c:pt idx="141">
                  <c:v>1999</c:v>
                </c:pt>
                <c:pt idx="142">
                  <c:v>2000</c:v>
                </c:pt>
                <c:pt idx="143">
                  <c:v>2001</c:v>
                </c:pt>
                <c:pt idx="144">
                  <c:v>2002</c:v>
                </c:pt>
                <c:pt idx="145">
                  <c:v>2003</c:v>
                </c:pt>
                <c:pt idx="146">
                  <c:v>2004</c:v>
                </c:pt>
                <c:pt idx="147">
                  <c:v>2005</c:v>
                </c:pt>
                <c:pt idx="148">
                  <c:v>2006</c:v>
                </c:pt>
                <c:pt idx="149">
                  <c:v>2007</c:v>
                </c:pt>
                <c:pt idx="150">
                  <c:v>2008</c:v>
                </c:pt>
                <c:pt idx="151">
                  <c:v>2009</c:v>
                </c:pt>
                <c:pt idx="152">
                  <c:v>2010</c:v>
                </c:pt>
                <c:pt idx="153">
                  <c:v>2011</c:v>
                </c:pt>
                <c:pt idx="154">
                  <c:v>2012</c:v>
                </c:pt>
                <c:pt idx="155">
                  <c:v>2013</c:v>
                </c:pt>
                <c:pt idx="156">
                  <c:v>2014</c:v>
                </c:pt>
              </c:numCache>
            </c:numRef>
          </c:xVal>
          <c:yVal>
            <c:numRef>
              <c:f>Chow_and_Phillips!$X$3:$X$159</c:f>
              <c:numCache>
                <c:formatCode>0.0000</c:formatCode>
                <c:ptCount val="157"/>
                <c:pt idx="0">
                  <c:v>0.51144390902173786</c:v>
                </c:pt>
                <c:pt idx="1">
                  <c:v>1.422055302778338</c:v>
                </c:pt>
                <c:pt idx="2">
                  <c:v>1.6587154374686828</c:v>
                </c:pt>
                <c:pt idx="3">
                  <c:v>1.7670631463563913</c:v>
                </c:pt>
                <c:pt idx="4">
                  <c:v>1.9401520983243952</c:v>
                </c:pt>
                <c:pt idx="5">
                  <c:v>2.0176364169998409</c:v>
                </c:pt>
                <c:pt idx="6">
                  <c:v>2.8912260987445646</c:v>
                </c:pt>
                <c:pt idx="7">
                  <c:v>3.2200981908802482</c:v>
                </c:pt>
                <c:pt idx="8">
                  <c:v>3.6594617203952575</c:v>
                </c:pt>
                <c:pt idx="9">
                  <c:v>3.746992697056529</c:v>
                </c:pt>
                <c:pt idx="10">
                  <c:v>3.7143355993288818</c:v>
                </c:pt>
                <c:pt idx="11">
                  <c:v>4.3886431903791863</c:v>
                </c:pt>
                <c:pt idx="12">
                  <c:v>5.0914468548681437</c:v>
                </c:pt>
                <c:pt idx="13">
                  <c:v>5.3271197489798512</c:v>
                </c:pt>
                <c:pt idx="14">
                  <c:v>5.8072325624898831</c:v>
                </c:pt>
                <c:pt idx="15">
                  <c:v>6.2555268848967271</c:v>
                </c:pt>
                <c:pt idx="16">
                  <c:v>7.0363639899438564</c:v>
                </c:pt>
                <c:pt idx="17">
                  <c:v>8.1046836105054307</c:v>
                </c:pt>
                <c:pt idx="18">
                  <c:v>8.7420087568686284</c:v>
                </c:pt>
                <c:pt idx="19">
                  <c:v>8.6659054990726538</c:v>
                </c:pt>
                <c:pt idx="20">
                  <c:v>7.8890700802717921</c:v>
                </c:pt>
                <c:pt idx="21">
                  <c:v>7.4220757868241893</c:v>
                </c:pt>
                <c:pt idx="22">
                  <c:v>7.5218905701142917</c:v>
                </c:pt>
                <c:pt idx="23">
                  <c:v>7.3878085705616297</c:v>
                </c:pt>
                <c:pt idx="24">
                  <c:v>7.6976972810404334</c:v>
                </c:pt>
                <c:pt idx="25">
                  <c:v>7.8369410088925076</c:v>
                </c:pt>
                <c:pt idx="26">
                  <c:v>7.9963532315386514</c:v>
                </c:pt>
                <c:pt idx="27">
                  <c:v>7.6354339172584469</c:v>
                </c:pt>
                <c:pt idx="28">
                  <c:v>7.1962476486614966</c:v>
                </c:pt>
                <c:pt idx="29">
                  <c:v>6.8169924116479619</c:v>
                </c:pt>
                <c:pt idx="30">
                  <c:v>6.696581108794688</c:v>
                </c:pt>
                <c:pt idx="31">
                  <c:v>7.001677911656385</c:v>
                </c:pt>
                <c:pt idx="32">
                  <c:v>7.5005212309039662</c:v>
                </c:pt>
                <c:pt idx="33">
                  <c:v>7.9207488147811436</c:v>
                </c:pt>
                <c:pt idx="34">
                  <c:v>8.1543488525723191</c:v>
                </c:pt>
                <c:pt idx="35">
                  <c:v>7.7813361663138556</c:v>
                </c:pt>
                <c:pt idx="36">
                  <c:v>7.6303707656329491</c:v>
                </c:pt>
                <c:pt idx="37">
                  <c:v>7.4881882857834974</c:v>
                </c:pt>
                <c:pt idx="38">
                  <c:v>7.4503864218055673</c:v>
                </c:pt>
                <c:pt idx="39">
                  <c:v>7.5837199519540963</c:v>
                </c:pt>
                <c:pt idx="40">
                  <c:v>7.5756623666581193</c:v>
                </c:pt>
                <c:pt idx="41">
                  <c:v>7.9202068177914935</c:v>
                </c:pt>
                <c:pt idx="42">
                  <c:v>8.596145036476825</c:v>
                </c:pt>
                <c:pt idx="43">
                  <c:v>8.7412848756965271</c:v>
                </c:pt>
                <c:pt idx="44">
                  <c:v>8.8781670631364076</c:v>
                </c:pt>
                <c:pt idx="45">
                  <c:v>8.9733282646577734</c:v>
                </c:pt>
                <c:pt idx="46">
                  <c:v>8.731129276517569</c:v>
                </c:pt>
                <c:pt idx="47">
                  <c:v>8.286951655031892</c:v>
                </c:pt>
                <c:pt idx="48">
                  <c:v>8.2029829296970131</c:v>
                </c:pt>
                <c:pt idx="49">
                  <c:v>8.4625217230129817</c:v>
                </c:pt>
                <c:pt idx="50">
                  <c:v>8.5077294464217701</c:v>
                </c:pt>
                <c:pt idx="51">
                  <c:v>7.939190845045494</c:v>
                </c:pt>
                <c:pt idx="52">
                  <c:v>7.6811181209052144</c:v>
                </c:pt>
                <c:pt idx="53">
                  <c:v>7.646528817524775</c:v>
                </c:pt>
                <c:pt idx="54">
                  <c:v>8.0613278956454941</c:v>
                </c:pt>
                <c:pt idx="55">
                  <c:v>8.358373618327235</c:v>
                </c:pt>
                <c:pt idx="56">
                  <c:v>8.9205809960668834</c:v>
                </c:pt>
                <c:pt idx="57">
                  <c:v>9.7066341103104357</c:v>
                </c:pt>
                <c:pt idx="58">
                  <c:v>9.9860048620353137</c:v>
                </c:pt>
                <c:pt idx="59">
                  <c:v>10.230685696419153</c:v>
                </c:pt>
                <c:pt idx="60">
                  <c:v>10.283552199296153</c:v>
                </c:pt>
                <c:pt idx="61">
                  <c:v>10.266786512358461</c:v>
                </c:pt>
                <c:pt idx="62">
                  <c:v>10.431189032923168</c:v>
                </c:pt>
                <c:pt idx="63">
                  <c:v>10.051328685561613</c:v>
                </c:pt>
                <c:pt idx="64">
                  <c:v>8.385325290227243</c:v>
                </c:pt>
                <c:pt idx="65">
                  <c:v>8.3041954750683598</c:v>
                </c:pt>
                <c:pt idx="66">
                  <c:v>8.151161811035621</c:v>
                </c:pt>
                <c:pt idx="67">
                  <c:v>7.7635310211517901</c:v>
                </c:pt>
                <c:pt idx="68">
                  <c:v>7.1975003321277571</c:v>
                </c:pt>
                <c:pt idx="69">
                  <c:v>6.6514245728586294</c:v>
                </c:pt>
                <c:pt idx="70">
                  <c:v>6.5135531994229448</c:v>
                </c:pt>
                <c:pt idx="71">
                  <c:v>6.1401024189373388</c:v>
                </c:pt>
                <c:pt idx="72">
                  <c:v>5.6912852868222936</c:v>
                </c:pt>
                <c:pt idx="73">
                  <c:v>4.3042863005085303</c:v>
                </c:pt>
                <c:pt idx="74">
                  <c:v>3.3739849435833107</c:v>
                </c:pt>
                <c:pt idx="75">
                  <c:v>2.9524135730565089</c:v>
                </c:pt>
                <c:pt idx="76">
                  <c:v>2.9831837172240578</c:v>
                </c:pt>
                <c:pt idx="77">
                  <c:v>2.9682041053257713</c:v>
                </c:pt>
                <c:pt idx="78">
                  <c:v>2.9942233645581431</c:v>
                </c:pt>
                <c:pt idx="79">
                  <c:v>3.0595427339391148</c:v>
                </c:pt>
                <c:pt idx="80">
                  <c:v>2.9317257778922956</c:v>
                </c:pt>
                <c:pt idx="81">
                  <c:v>3.0054328771659224</c:v>
                </c:pt>
                <c:pt idx="82">
                  <c:v>3.0095491573899591</c:v>
                </c:pt>
                <c:pt idx="83">
                  <c:v>3.6159961029285115</c:v>
                </c:pt>
                <c:pt idx="84">
                  <c:v>4.6152921573481143</c:v>
                </c:pt>
                <c:pt idx="85">
                  <c:v>5.3762719166009214</c:v>
                </c:pt>
                <c:pt idx="86">
                  <c:v>5.6418054220316316</c:v>
                </c:pt>
                <c:pt idx="87">
                  <c:v>5.8823770835135463</c:v>
                </c:pt>
                <c:pt idx="88">
                  <c:v>6.1505621651374351</c:v>
                </c:pt>
                <c:pt idx="89">
                  <c:v>6.4601223569573305</c:v>
                </c:pt>
                <c:pt idx="90">
                  <c:v>7.3173875183043871</c:v>
                </c:pt>
                <c:pt idx="91">
                  <c:v>8.219278581246769</c:v>
                </c:pt>
                <c:pt idx="92">
                  <c:v>8.6473197252925278</c:v>
                </c:pt>
                <c:pt idx="93">
                  <c:v>9.259173162801984</c:v>
                </c:pt>
                <c:pt idx="94">
                  <c:v>10.334348388429197</c:v>
                </c:pt>
                <c:pt idx="95">
                  <c:v>11.353120418092171</c:v>
                </c:pt>
                <c:pt idx="96">
                  <c:v>12.03253129159431</c:v>
                </c:pt>
                <c:pt idx="97">
                  <c:v>12.637270859128883</c:v>
                </c:pt>
                <c:pt idx="98">
                  <c:v>13.757193974849654</c:v>
                </c:pt>
                <c:pt idx="99">
                  <c:v>14.895712874590634</c:v>
                </c:pt>
                <c:pt idx="100">
                  <c:v>15.834423079968099</c:v>
                </c:pt>
                <c:pt idx="101">
                  <c:v>16.540748553352561</c:v>
                </c:pt>
                <c:pt idx="102">
                  <c:v>17.120711553985082</c:v>
                </c:pt>
                <c:pt idx="103">
                  <c:v>17.909186509708817</c:v>
                </c:pt>
                <c:pt idx="104">
                  <c:v>19.073069378456786</c:v>
                </c:pt>
                <c:pt idx="105">
                  <c:v>20.080179766718775</c:v>
                </c:pt>
                <c:pt idx="106">
                  <c:v>21.104700998607452</c:v>
                </c:pt>
                <c:pt idx="107">
                  <c:v>22.562050898153796</c:v>
                </c:pt>
                <c:pt idx="108">
                  <c:v>24.221388274444404</c:v>
                </c:pt>
                <c:pt idx="109">
                  <c:v>25.564231245716357</c:v>
                </c:pt>
                <c:pt idx="110">
                  <c:v>26.687336852879579</c:v>
                </c:pt>
                <c:pt idx="111">
                  <c:v>27.944880300679319</c:v>
                </c:pt>
                <c:pt idx="112">
                  <c:v>29.172118652216383</c:v>
                </c:pt>
                <c:pt idx="113">
                  <c:v>30.216837809983407</c:v>
                </c:pt>
                <c:pt idx="114">
                  <c:v>30.427393416848087</c:v>
                </c:pt>
                <c:pt idx="115">
                  <c:v>31.336035298044266</c:v>
                </c:pt>
                <c:pt idx="116">
                  <c:v>32.874445904742664</c:v>
                </c:pt>
                <c:pt idx="117">
                  <c:v>33.38265543109241</c:v>
                </c:pt>
                <c:pt idx="118">
                  <c:v>31.010460531138719</c:v>
                </c:pt>
                <c:pt idx="119">
                  <c:v>30.566991749917957</c:v>
                </c:pt>
                <c:pt idx="120">
                  <c:v>30.811283253223767</c:v>
                </c:pt>
                <c:pt idx="121">
                  <c:v>31.669568323776211</c:v>
                </c:pt>
                <c:pt idx="122">
                  <c:v>33.209655676657057</c:v>
                </c:pt>
                <c:pt idx="123">
                  <c:v>31.836783670461983</c:v>
                </c:pt>
                <c:pt idx="124">
                  <c:v>27.27799476984265</c:v>
                </c:pt>
                <c:pt idx="125">
                  <c:v>21.855887858372235</c:v>
                </c:pt>
                <c:pt idx="126">
                  <c:v>17.662382877816665</c:v>
                </c:pt>
                <c:pt idx="127">
                  <c:v>14.398661875912758</c:v>
                </c:pt>
                <c:pt idx="128">
                  <c:v>11.355134828643664</c:v>
                </c:pt>
                <c:pt idx="129">
                  <c:v>9.407395445105351</c:v>
                </c:pt>
                <c:pt idx="130">
                  <c:v>8.2586556510644407</c:v>
                </c:pt>
                <c:pt idx="131">
                  <c:v>7.6090869597618198</c:v>
                </c:pt>
                <c:pt idx="132">
                  <c:v>7.3691057519977132</c:v>
                </c:pt>
                <c:pt idx="133">
                  <c:v>7.0949748684548739</c:v>
                </c:pt>
                <c:pt idx="134">
                  <c:v>5.6620123053805234</c:v>
                </c:pt>
                <c:pt idx="135">
                  <c:v>3.7627882292901531</c:v>
                </c:pt>
                <c:pt idx="136">
                  <c:v>2.8396402807055439</c:v>
                </c:pt>
                <c:pt idx="137">
                  <c:v>2.4654243469397272</c:v>
                </c:pt>
                <c:pt idx="138">
                  <c:v>2.0039989000277263</c:v>
                </c:pt>
                <c:pt idx="139">
                  <c:v>1.7395746234873837</c:v>
                </c:pt>
                <c:pt idx="140">
                  <c:v>1.6897581199595233</c:v>
                </c:pt>
                <c:pt idx="141">
                  <c:v>1.670386347226581</c:v>
                </c:pt>
                <c:pt idx="142">
                  <c:v>1.6723538871070309</c:v>
                </c:pt>
                <c:pt idx="143">
                  <c:v>1.6710545839468567</c:v>
                </c:pt>
                <c:pt idx="144">
                  <c:v>1.6673033006146376</c:v>
                </c:pt>
                <c:pt idx="145">
                  <c:v>1.6613030987998609</c:v>
                </c:pt>
                <c:pt idx="146">
                  <c:v>1.6641367418137112</c:v>
                </c:pt>
                <c:pt idx="147">
                  <c:v>1.6750958097465043</c:v>
                </c:pt>
                <c:pt idx="148">
                  <c:v>1.7498804019203913</c:v>
                </c:pt>
                <c:pt idx="149">
                  <c:v>1.8135477296075959</c:v>
                </c:pt>
                <c:pt idx="150">
                  <c:v>1.9436352845596014</c:v>
                </c:pt>
                <c:pt idx="151">
                  <c:v>1.9439037851804613</c:v>
                </c:pt>
                <c:pt idx="152">
                  <c:v>1.660484035550571</c:v>
                </c:pt>
                <c:pt idx="153">
                  <c:v>1.2183702426920138</c:v>
                </c:pt>
                <c:pt idx="154">
                  <c:v>0.60039229738899613</c:v>
                </c:pt>
                <c:pt idx="155">
                  <c:v>0.24014018827763195</c:v>
                </c:pt>
                <c:pt idx="156">
                  <c:v>5.5456752211792429E-2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53-4A49-8AB1-96F4A7A837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6775535"/>
        <c:axId val="728781375"/>
      </c:scatterChart>
      <c:valAx>
        <c:axId val="1956775535"/>
        <c:scaling>
          <c:orientation val="minMax"/>
          <c:max val="2014"/>
          <c:min val="185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781375"/>
        <c:crosses val="autoZero"/>
        <c:crossBetween val="midCat"/>
        <c:majorUnit val="12"/>
      </c:valAx>
      <c:valAx>
        <c:axId val="728781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F-statistic</a:t>
                </a:r>
              </a:p>
            </c:rich>
          </c:tx>
          <c:layout>
            <c:manualLayout>
              <c:xMode val="edge"/>
              <c:yMode val="edge"/>
              <c:x val="1.6666666666666666E-2"/>
              <c:y val="0.318198089822105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775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813670166229221"/>
          <c:y val="5.0925925925925923E-2"/>
          <c:w val="0.85497440944881875"/>
          <c:h val="0.82775444736074655"/>
        </c:manualLayout>
      </c:layout>
      <c:scatterChart>
        <c:scatterStyle val="lineMarker"/>
        <c:varyColors val="0"/>
        <c:ser>
          <c:idx val="0"/>
          <c:order val="0"/>
          <c:tx>
            <c:strRef>
              <c:f>Chow_and_Phillips!$T$195</c:f>
              <c:strCache>
                <c:ptCount val="1"/>
                <c:pt idx="0">
                  <c:v>Full sample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Chow_and_Phillips!$T$197:$T$217</c:f>
              <c:numCache>
                <c:formatCode>0.0000</c:formatCode>
                <c:ptCount val="21"/>
                <c:pt idx="0">
                  <c:v>7.1986382304454715</c:v>
                </c:pt>
                <c:pt idx="1">
                  <c:v>6.9008886473493165</c:v>
                </c:pt>
                <c:pt idx="2">
                  <c:v>6.6031390642531624</c:v>
                </c:pt>
                <c:pt idx="3">
                  <c:v>6.3053894811570084</c:v>
                </c:pt>
                <c:pt idx="4">
                  <c:v>6.0076398980608534</c:v>
                </c:pt>
                <c:pt idx="5">
                  <c:v>5.7098903149646993</c:v>
                </c:pt>
                <c:pt idx="6">
                  <c:v>5.4121407318685453</c:v>
                </c:pt>
                <c:pt idx="7">
                  <c:v>5.1143911487723903</c:v>
                </c:pt>
                <c:pt idx="8">
                  <c:v>4.8166415656762362</c:v>
                </c:pt>
                <c:pt idx="9">
                  <c:v>4.5188919825800822</c:v>
                </c:pt>
                <c:pt idx="10">
                  <c:v>4.2211423994839272</c:v>
                </c:pt>
                <c:pt idx="11">
                  <c:v>3.9233928163877732</c:v>
                </c:pt>
                <c:pt idx="12">
                  <c:v>3.6256432332916191</c:v>
                </c:pt>
                <c:pt idx="13">
                  <c:v>3.3278936501954646</c:v>
                </c:pt>
                <c:pt idx="14">
                  <c:v>3.0301440670993101</c:v>
                </c:pt>
                <c:pt idx="15">
                  <c:v>2.732394484003156</c:v>
                </c:pt>
                <c:pt idx="16">
                  <c:v>2.4346449009070015</c:v>
                </c:pt>
                <c:pt idx="17">
                  <c:v>2.136895317810847</c:v>
                </c:pt>
                <c:pt idx="18">
                  <c:v>1.8391457347146929</c:v>
                </c:pt>
                <c:pt idx="19">
                  <c:v>1.5413961516185388</c:v>
                </c:pt>
                <c:pt idx="20">
                  <c:v>1.2436465685223839</c:v>
                </c:pt>
              </c:numCache>
            </c:numRef>
          </c:xVal>
          <c:yVal>
            <c:numRef>
              <c:f>Chow_and_Phillips!$U$197:$U$217</c:f>
              <c:numCache>
                <c:formatCode>0</c:formatCode>
                <c:ptCount val="21"/>
                <c:pt idx="0">
                  <c:v>-10</c:v>
                </c:pt>
                <c:pt idx="1">
                  <c:v>-8</c:v>
                </c:pt>
                <c:pt idx="2">
                  <c:v>-6</c:v>
                </c:pt>
                <c:pt idx="3">
                  <c:v>-4</c:v>
                </c:pt>
                <c:pt idx="4">
                  <c:v>-2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  <c:pt idx="10">
                  <c:v>10</c:v>
                </c:pt>
                <c:pt idx="11">
                  <c:v>12</c:v>
                </c:pt>
                <c:pt idx="12">
                  <c:v>14</c:v>
                </c:pt>
                <c:pt idx="13">
                  <c:v>16</c:v>
                </c:pt>
                <c:pt idx="14">
                  <c:v>18</c:v>
                </c:pt>
                <c:pt idx="15">
                  <c:v>20</c:v>
                </c:pt>
                <c:pt idx="16">
                  <c:v>22</c:v>
                </c:pt>
                <c:pt idx="17">
                  <c:v>24</c:v>
                </c:pt>
                <c:pt idx="18">
                  <c:v>26</c:v>
                </c:pt>
                <c:pt idx="19">
                  <c:v>28</c:v>
                </c:pt>
                <c:pt idx="20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08-4F89-A713-80FCF1E2BE4B}"/>
            </c:ext>
          </c:extLst>
        </c:ser>
        <c:ser>
          <c:idx val="1"/>
          <c:order val="1"/>
          <c:tx>
            <c:strRef>
              <c:f>Chow_and_Phillips!$V$195</c:f>
              <c:strCache>
                <c:ptCount val="1"/>
                <c:pt idx="0">
                  <c:v>Up to 1930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Chow_and_Phillips!$V$197:$V$217</c:f>
              <c:numCache>
                <c:formatCode>0.0000</c:formatCode>
                <c:ptCount val="21"/>
                <c:pt idx="0">
                  <c:v>7.117138129293429</c:v>
                </c:pt>
                <c:pt idx="1">
                  <c:v>6.7132105141244613</c:v>
                </c:pt>
                <c:pt idx="2">
                  <c:v>6.3092828989554928</c:v>
                </c:pt>
                <c:pt idx="3">
                  <c:v>5.9053552837865251</c:v>
                </c:pt>
                <c:pt idx="4">
                  <c:v>5.5014276686175574</c:v>
                </c:pt>
                <c:pt idx="5">
                  <c:v>5.0975000534485897</c:v>
                </c:pt>
                <c:pt idx="6">
                  <c:v>4.693572438279622</c:v>
                </c:pt>
                <c:pt idx="7">
                  <c:v>4.2896448231106543</c:v>
                </c:pt>
                <c:pt idx="8">
                  <c:v>3.8857172079416862</c:v>
                </c:pt>
                <c:pt idx="9">
                  <c:v>3.481789592772718</c:v>
                </c:pt>
                <c:pt idx="10">
                  <c:v>3.0778619776037504</c:v>
                </c:pt>
                <c:pt idx="11">
                  <c:v>2.6739343624347827</c:v>
                </c:pt>
                <c:pt idx="12">
                  <c:v>2.2700067472658145</c:v>
                </c:pt>
                <c:pt idx="13">
                  <c:v>1.8660791320968468</c:v>
                </c:pt>
                <c:pt idx="14">
                  <c:v>1.4621515169278791</c:v>
                </c:pt>
                <c:pt idx="15">
                  <c:v>1.058223901758911</c:v>
                </c:pt>
                <c:pt idx="16">
                  <c:v>0.65429628658994332</c:v>
                </c:pt>
                <c:pt idx="17">
                  <c:v>0.25036867142097563</c:v>
                </c:pt>
                <c:pt idx="18">
                  <c:v>-0.15355894374799206</c:v>
                </c:pt>
                <c:pt idx="19">
                  <c:v>-0.55748655891696064</c:v>
                </c:pt>
                <c:pt idx="20">
                  <c:v>-0.96141417408592833</c:v>
                </c:pt>
              </c:numCache>
            </c:numRef>
          </c:xVal>
          <c:yVal>
            <c:numRef>
              <c:f>Chow_and_Phillips!$W$197:$W$217</c:f>
              <c:numCache>
                <c:formatCode>0</c:formatCode>
                <c:ptCount val="21"/>
                <c:pt idx="0">
                  <c:v>-10</c:v>
                </c:pt>
                <c:pt idx="1">
                  <c:v>-8</c:v>
                </c:pt>
                <c:pt idx="2">
                  <c:v>-6</c:v>
                </c:pt>
                <c:pt idx="3">
                  <c:v>-4</c:v>
                </c:pt>
                <c:pt idx="4">
                  <c:v>-2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  <c:pt idx="10">
                  <c:v>10</c:v>
                </c:pt>
                <c:pt idx="11">
                  <c:v>12</c:v>
                </c:pt>
                <c:pt idx="12">
                  <c:v>14</c:v>
                </c:pt>
                <c:pt idx="13">
                  <c:v>16</c:v>
                </c:pt>
                <c:pt idx="14">
                  <c:v>18</c:v>
                </c:pt>
                <c:pt idx="15">
                  <c:v>20</c:v>
                </c:pt>
                <c:pt idx="16">
                  <c:v>22</c:v>
                </c:pt>
                <c:pt idx="17">
                  <c:v>24</c:v>
                </c:pt>
                <c:pt idx="18">
                  <c:v>26</c:v>
                </c:pt>
                <c:pt idx="19">
                  <c:v>28</c:v>
                </c:pt>
                <c:pt idx="20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08-4F89-A713-80FCF1E2BE4B}"/>
            </c:ext>
          </c:extLst>
        </c:ser>
        <c:ser>
          <c:idx val="2"/>
          <c:order val="2"/>
          <c:tx>
            <c:strRef>
              <c:f>Chow_and_Phillips!$X$195</c:f>
              <c:strCache>
                <c:ptCount val="1"/>
                <c:pt idx="0">
                  <c:v>After 1930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Chow_and_Phillips!$X$197:$X$217</c:f>
              <c:numCache>
                <c:formatCode>0.0000</c:formatCode>
                <c:ptCount val="21"/>
                <c:pt idx="0">
                  <c:v>8.1471138495636595</c:v>
                </c:pt>
                <c:pt idx="1">
                  <c:v>7.7992094853764353</c:v>
                </c:pt>
                <c:pt idx="2">
                  <c:v>7.4513051211892112</c:v>
                </c:pt>
                <c:pt idx="3">
                  <c:v>7.103400757001987</c:v>
                </c:pt>
                <c:pt idx="4">
                  <c:v>6.755496392814762</c:v>
                </c:pt>
                <c:pt idx="5">
                  <c:v>6.4075920286275379</c:v>
                </c:pt>
                <c:pt idx="6">
                  <c:v>6.0596876644403137</c:v>
                </c:pt>
                <c:pt idx="7">
                  <c:v>5.7117833002530887</c:v>
                </c:pt>
                <c:pt idx="8">
                  <c:v>5.3638789360658645</c:v>
                </c:pt>
                <c:pt idx="9">
                  <c:v>5.0159745718786404</c:v>
                </c:pt>
                <c:pt idx="10">
                  <c:v>4.6680702076914162</c:v>
                </c:pt>
                <c:pt idx="11">
                  <c:v>4.3201658435041912</c:v>
                </c:pt>
                <c:pt idx="12">
                  <c:v>3.972261479316967</c:v>
                </c:pt>
                <c:pt idx="13">
                  <c:v>3.6243571151297425</c:v>
                </c:pt>
                <c:pt idx="14">
                  <c:v>3.2764527509425179</c:v>
                </c:pt>
                <c:pt idx="15">
                  <c:v>2.9285483867552937</c:v>
                </c:pt>
                <c:pt idx="16">
                  <c:v>2.5806440225680691</c:v>
                </c:pt>
                <c:pt idx="17">
                  <c:v>2.2327396583808445</c:v>
                </c:pt>
                <c:pt idx="18">
                  <c:v>1.8848352941936204</c:v>
                </c:pt>
                <c:pt idx="19">
                  <c:v>1.5369309300063962</c:v>
                </c:pt>
                <c:pt idx="20">
                  <c:v>1.1890265658191712</c:v>
                </c:pt>
              </c:numCache>
            </c:numRef>
          </c:xVal>
          <c:yVal>
            <c:numRef>
              <c:f>Chow_and_Phillips!$Y$197:$Y$217</c:f>
              <c:numCache>
                <c:formatCode>0</c:formatCode>
                <c:ptCount val="21"/>
                <c:pt idx="0">
                  <c:v>-10</c:v>
                </c:pt>
                <c:pt idx="1">
                  <c:v>-8</c:v>
                </c:pt>
                <c:pt idx="2">
                  <c:v>-6</c:v>
                </c:pt>
                <c:pt idx="3">
                  <c:v>-4</c:v>
                </c:pt>
                <c:pt idx="4">
                  <c:v>-2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  <c:pt idx="10">
                  <c:v>10</c:v>
                </c:pt>
                <c:pt idx="11">
                  <c:v>12</c:v>
                </c:pt>
                <c:pt idx="12">
                  <c:v>14</c:v>
                </c:pt>
                <c:pt idx="13">
                  <c:v>16</c:v>
                </c:pt>
                <c:pt idx="14">
                  <c:v>18</c:v>
                </c:pt>
                <c:pt idx="15">
                  <c:v>20</c:v>
                </c:pt>
                <c:pt idx="16">
                  <c:v>22</c:v>
                </c:pt>
                <c:pt idx="17">
                  <c:v>24</c:v>
                </c:pt>
                <c:pt idx="18">
                  <c:v>26</c:v>
                </c:pt>
                <c:pt idx="19">
                  <c:v>28</c:v>
                </c:pt>
                <c:pt idx="20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108-4F89-A713-80FCF1E2BE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9304191"/>
        <c:axId val="728786783"/>
      </c:scatterChart>
      <c:valAx>
        <c:axId val="629304191"/>
        <c:scaling>
          <c:orientation val="minMax"/>
          <c:max val="1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Unemployment,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786783"/>
        <c:crosses val="autoZero"/>
        <c:crossBetween val="midCat"/>
        <c:majorUnit val="1"/>
      </c:valAx>
      <c:valAx>
        <c:axId val="728786783"/>
        <c:scaling>
          <c:orientation val="minMax"/>
          <c:max val="3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Inflation, %</a:t>
                </a:r>
              </a:p>
            </c:rich>
          </c:tx>
          <c:layout>
            <c:manualLayout>
              <c:xMode val="edge"/>
              <c:yMode val="edge"/>
              <c:x val="1.1111111111111112E-2"/>
              <c:y val="0.344235928842228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3041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187445319335084"/>
          <c:y val="0.18836723534558178"/>
          <c:w val="0.19812554680664921"/>
          <c:h val="0.234376640419947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813670166229221"/>
          <c:y val="5.0925925925925923E-2"/>
          <c:w val="0.85497440944881875"/>
          <c:h val="0.82775444736074655"/>
        </c:manualLayout>
      </c:layout>
      <c:scatterChart>
        <c:scatterStyle val="lineMarker"/>
        <c:varyColors val="0"/>
        <c:ser>
          <c:idx val="0"/>
          <c:order val="0"/>
          <c:tx>
            <c:strRef>
              <c:f>Chow_Phillips_regression!$K$177</c:f>
              <c:strCache>
                <c:ptCount val="1"/>
                <c:pt idx="0">
                  <c:v>Full sample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Chow_Phillips_regression!$K$179:$K$199</c:f>
              <c:numCache>
                <c:formatCode>0.0000</c:formatCode>
                <c:ptCount val="21"/>
                <c:pt idx="0">
                  <c:v>7.1986382304454715</c:v>
                </c:pt>
                <c:pt idx="1">
                  <c:v>6.9008886473493165</c:v>
                </c:pt>
                <c:pt idx="2">
                  <c:v>6.6031390642531624</c:v>
                </c:pt>
                <c:pt idx="3">
                  <c:v>6.3053894811570084</c:v>
                </c:pt>
                <c:pt idx="4">
                  <c:v>6.0076398980608534</c:v>
                </c:pt>
                <c:pt idx="5">
                  <c:v>5.7098903149646993</c:v>
                </c:pt>
                <c:pt idx="6">
                  <c:v>5.4121407318685453</c:v>
                </c:pt>
                <c:pt idx="7">
                  <c:v>5.1143911487723903</c:v>
                </c:pt>
                <c:pt idx="8">
                  <c:v>4.8166415656762362</c:v>
                </c:pt>
                <c:pt idx="9">
                  <c:v>4.5188919825800822</c:v>
                </c:pt>
                <c:pt idx="10">
                  <c:v>4.2211423994839272</c:v>
                </c:pt>
                <c:pt idx="11">
                  <c:v>3.9233928163877732</c:v>
                </c:pt>
                <c:pt idx="12">
                  <c:v>3.6256432332916191</c:v>
                </c:pt>
                <c:pt idx="13">
                  <c:v>3.3278936501954646</c:v>
                </c:pt>
                <c:pt idx="14">
                  <c:v>3.0301440670993101</c:v>
                </c:pt>
                <c:pt idx="15">
                  <c:v>2.732394484003156</c:v>
                </c:pt>
                <c:pt idx="16">
                  <c:v>2.4346449009070015</c:v>
                </c:pt>
                <c:pt idx="17">
                  <c:v>2.136895317810847</c:v>
                </c:pt>
                <c:pt idx="18">
                  <c:v>1.8391457347146929</c:v>
                </c:pt>
                <c:pt idx="19">
                  <c:v>1.5413961516185388</c:v>
                </c:pt>
                <c:pt idx="20">
                  <c:v>1.2436465685223839</c:v>
                </c:pt>
              </c:numCache>
            </c:numRef>
          </c:xVal>
          <c:yVal>
            <c:numRef>
              <c:f>Chow_Phillips_regression!$L$179:$L$199</c:f>
              <c:numCache>
                <c:formatCode>0</c:formatCode>
                <c:ptCount val="21"/>
                <c:pt idx="0">
                  <c:v>-10</c:v>
                </c:pt>
                <c:pt idx="1">
                  <c:v>-8</c:v>
                </c:pt>
                <c:pt idx="2">
                  <c:v>-6</c:v>
                </c:pt>
                <c:pt idx="3">
                  <c:v>-4</c:v>
                </c:pt>
                <c:pt idx="4">
                  <c:v>-2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  <c:pt idx="10">
                  <c:v>10</c:v>
                </c:pt>
                <c:pt idx="11">
                  <c:v>12</c:v>
                </c:pt>
                <c:pt idx="12">
                  <c:v>14</c:v>
                </c:pt>
                <c:pt idx="13">
                  <c:v>16</c:v>
                </c:pt>
                <c:pt idx="14">
                  <c:v>18</c:v>
                </c:pt>
                <c:pt idx="15">
                  <c:v>20</c:v>
                </c:pt>
                <c:pt idx="16">
                  <c:v>22</c:v>
                </c:pt>
                <c:pt idx="17">
                  <c:v>24</c:v>
                </c:pt>
                <c:pt idx="18">
                  <c:v>26</c:v>
                </c:pt>
                <c:pt idx="19">
                  <c:v>28</c:v>
                </c:pt>
                <c:pt idx="20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A8-4B84-AEC8-3843C4E27897}"/>
            </c:ext>
          </c:extLst>
        </c:ser>
        <c:ser>
          <c:idx val="1"/>
          <c:order val="1"/>
          <c:tx>
            <c:strRef>
              <c:f>Chow_Phillips_regression!$M$177</c:f>
              <c:strCache>
                <c:ptCount val="1"/>
                <c:pt idx="0">
                  <c:v>Up to 1974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Chow_Phillips_regression!$M$179:$M$199</c:f>
              <c:numCache>
                <c:formatCode>0.0000</c:formatCode>
                <c:ptCount val="21"/>
                <c:pt idx="0">
                  <c:v>7.773696444403642</c:v>
                </c:pt>
                <c:pt idx="1">
                  <c:v>7.2433352482052049</c:v>
                </c:pt>
                <c:pt idx="2">
                  <c:v>6.7129740520067678</c:v>
                </c:pt>
                <c:pt idx="3">
                  <c:v>6.1826128558083298</c:v>
                </c:pt>
                <c:pt idx="4">
                  <c:v>5.6522516596098926</c:v>
                </c:pt>
                <c:pt idx="5">
                  <c:v>5.1218904634114555</c:v>
                </c:pt>
                <c:pt idx="6">
                  <c:v>4.5915292672130184</c:v>
                </c:pt>
                <c:pt idx="7">
                  <c:v>4.0611680710145812</c:v>
                </c:pt>
                <c:pt idx="8">
                  <c:v>3.5308068748161432</c:v>
                </c:pt>
                <c:pt idx="9">
                  <c:v>3.0004456786177061</c:v>
                </c:pt>
                <c:pt idx="10">
                  <c:v>2.4700844824192689</c:v>
                </c:pt>
                <c:pt idx="11">
                  <c:v>1.9397232862208313</c:v>
                </c:pt>
                <c:pt idx="12">
                  <c:v>1.4093620900223938</c:v>
                </c:pt>
                <c:pt idx="13">
                  <c:v>0.87900089382395663</c:v>
                </c:pt>
                <c:pt idx="14">
                  <c:v>0.3486396976255195</c:v>
                </c:pt>
                <c:pt idx="15">
                  <c:v>-0.18172149857291764</c:v>
                </c:pt>
                <c:pt idx="16">
                  <c:v>-0.71208269477135566</c:v>
                </c:pt>
                <c:pt idx="17">
                  <c:v>-1.2424438909697928</c:v>
                </c:pt>
                <c:pt idx="18">
                  <c:v>-1.7728050871682299</c:v>
                </c:pt>
                <c:pt idx="19">
                  <c:v>-2.303166283366668</c:v>
                </c:pt>
                <c:pt idx="20">
                  <c:v>-2.8335274795651051</c:v>
                </c:pt>
              </c:numCache>
            </c:numRef>
          </c:xVal>
          <c:yVal>
            <c:numRef>
              <c:f>Chow_Phillips_regression!$N$179:$N$199</c:f>
              <c:numCache>
                <c:formatCode>0</c:formatCode>
                <c:ptCount val="21"/>
                <c:pt idx="0">
                  <c:v>-10</c:v>
                </c:pt>
                <c:pt idx="1">
                  <c:v>-8</c:v>
                </c:pt>
                <c:pt idx="2">
                  <c:v>-6</c:v>
                </c:pt>
                <c:pt idx="3">
                  <c:v>-4</c:v>
                </c:pt>
                <c:pt idx="4">
                  <c:v>-2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  <c:pt idx="10">
                  <c:v>10</c:v>
                </c:pt>
                <c:pt idx="11">
                  <c:v>12</c:v>
                </c:pt>
                <c:pt idx="12">
                  <c:v>14</c:v>
                </c:pt>
                <c:pt idx="13">
                  <c:v>16</c:v>
                </c:pt>
                <c:pt idx="14">
                  <c:v>18</c:v>
                </c:pt>
                <c:pt idx="15">
                  <c:v>20</c:v>
                </c:pt>
                <c:pt idx="16">
                  <c:v>22</c:v>
                </c:pt>
                <c:pt idx="17">
                  <c:v>24</c:v>
                </c:pt>
                <c:pt idx="18">
                  <c:v>26</c:v>
                </c:pt>
                <c:pt idx="19">
                  <c:v>28</c:v>
                </c:pt>
                <c:pt idx="20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A8-4B84-AEC8-3843C4E27897}"/>
            </c:ext>
          </c:extLst>
        </c:ser>
        <c:ser>
          <c:idx val="2"/>
          <c:order val="2"/>
          <c:tx>
            <c:strRef>
              <c:f>Chow_Phillips_regression!$O$177</c:f>
              <c:strCache>
                <c:ptCount val="1"/>
                <c:pt idx="0">
                  <c:v>After 1974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Chow_Phillips_regression!$O$179:$O$199</c:f>
              <c:numCache>
                <c:formatCode>0.0000</c:formatCode>
                <c:ptCount val="21"/>
                <c:pt idx="0">
                  <c:v>7.0201886917232725</c:v>
                </c:pt>
                <c:pt idx="1">
                  <c:v>7.0694216747991083</c:v>
                </c:pt>
                <c:pt idx="2">
                  <c:v>7.1186546578749441</c:v>
                </c:pt>
                <c:pt idx="3">
                  <c:v>7.1678876409507808</c:v>
                </c:pt>
                <c:pt idx="4">
                  <c:v>7.2171206240266166</c:v>
                </c:pt>
                <c:pt idx="5">
                  <c:v>7.2663536071024524</c:v>
                </c:pt>
                <c:pt idx="6">
                  <c:v>7.3155865901782882</c:v>
                </c:pt>
                <c:pt idx="7">
                  <c:v>7.364819573254124</c:v>
                </c:pt>
                <c:pt idx="8">
                  <c:v>7.4140525563299606</c:v>
                </c:pt>
                <c:pt idx="9">
                  <c:v>7.4632855394057964</c:v>
                </c:pt>
                <c:pt idx="10">
                  <c:v>7.5125185224816322</c:v>
                </c:pt>
                <c:pt idx="11">
                  <c:v>7.5617515055574689</c:v>
                </c:pt>
                <c:pt idx="12">
                  <c:v>7.6109844886333047</c:v>
                </c:pt>
                <c:pt idx="13">
                  <c:v>7.6602174717091405</c:v>
                </c:pt>
                <c:pt idx="14">
                  <c:v>7.7094504547849763</c:v>
                </c:pt>
                <c:pt idx="15">
                  <c:v>7.758683437860812</c:v>
                </c:pt>
                <c:pt idx="16">
                  <c:v>7.8079164209366487</c:v>
                </c:pt>
                <c:pt idx="17">
                  <c:v>7.8571494040124845</c:v>
                </c:pt>
                <c:pt idx="18">
                  <c:v>7.9063823870883203</c:v>
                </c:pt>
                <c:pt idx="19">
                  <c:v>7.955615370164157</c:v>
                </c:pt>
                <c:pt idx="20">
                  <c:v>8.0048483532399928</c:v>
                </c:pt>
              </c:numCache>
            </c:numRef>
          </c:xVal>
          <c:yVal>
            <c:numRef>
              <c:f>Chow_Phillips_regression!$P$179:$P$199</c:f>
              <c:numCache>
                <c:formatCode>0</c:formatCode>
                <c:ptCount val="21"/>
                <c:pt idx="0">
                  <c:v>-10</c:v>
                </c:pt>
                <c:pt idx="1">
                  <c:v>-8</c:v>
                </c:pt>
                <c:pt idx="2">
                  <c:v>-6</c:v>
                </c:pt>
                <c:pt idx="3">
                  <c:v>-4</c:v>
                </c:pt>
                <c:pt idx="4">
                  <c:v>-2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  <c:pt idx="10">
                  <c:v>10</c:v>
                </c:pt>
                <c:pt idx="11">
                  <c:v>12</c:v>
                </c:pt>
                <c:pt idx="12">
                  <c:v>14</c:v>
                </c:pt>
                <c:pt idx="13">
                  <c:v>16</c:v>
                </c:pt>
                <c:pt idx="14">
                  <c:v>18</c:v>
                </c:pt>
                <c:pt idx="15">
                  <c:v>20</c:v>
                </c:pt>
                <c:pt idx="16">
                  <c:v>22</c:v>
                </c:pt>
                <c:pt idx="17">
                  <c:v>24</c:v>
                </c:pt>
                <c:pt idx="18">
                  <c:v>26</c:v>
                </c:pt>
                <c:pt idx="19">
                  <c:v>28</c:v>
                </c:pt>
                <c:pt idx="20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FA8-4B84-AEC8-3843C4E278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9304191"/>
        <c:axId val="728786783"/>
      </c:scatterChart>
      <c:valAx>
        <c:axId val="629304191"/>
        <c:scaling>
          <c:orientation val="minMax"/>
          <c:max val="1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Unemployment,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786783"/>
        <c:crosses val="autoZero"/>
        <c:crossBetween val="midCat"/>
        <c:majorUnit val="1"/>
      </c:valAx>
      <c:valAx>
        <c:axId val="728786783"/>
        <c:scaling>
          <c:orientation val="minMax"/>
          <c:max val="3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Inflation, %</a:t>
                </a:r>
              </a:p>
            </c:rich>
          </c:tx>
          <c:layout>
            <c:manualLayout>
              <c:xMode val="edge"/>
              <c:yMode val="edge"/>
              <c:x val="1.1111111111111112E-2"/>
              <c:y val="0.344235928842228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3041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187445319335084"/>
          <c:y val="0.18836723534558178"/>
          <c:w val="0.19812554680664921"/>
          <c:h val="0.234376640419947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160</xdr:row>
      <xdr:rowOff>0</xdr:rowOff>
    </xdr:from>
    <xdr:to>
      <xdr:col>25</xdr:col>
      <xdr:colOff>9525</xdr:colOff>
      <xdr:row>174</xdr:row>
      <xdr:rowOff>76200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A7873F7B-72DF-4FEE-A0D9-0F645B7389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38100</xdr:colOff>
      <xdr:row>1</xdr:row>
      <xdr:rowOff>0</xdr:rowOff>
    </xdr:from>
    <xdr:to>
      <xdr:col>16</xdr:col>
      <xdr:colOff>342900</xdr:colOff>
      <xdr:row>15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1C2822A-5CFC-44E6-B73E-DCAA3D58EA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7</xdr:col>
      <xdr:colOff>114300</xdr:colOff>
      <xdr:row>36</xdr:row>
      <xdr:rowOff>166687</xdr:rowOff>
    </xdr:from>
    <xdr:ext cx="1869743" cy="358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EA91242-5A96-4B7C-9101-D1D8788F5C77}"/>
                </a:ext>
              </a:extLst>
            </xdr:cNvPr>
            <xdr:cNvSpPr txBox="1"/>
          </xdr:nvSpPr>
          <xdr:spPr>
            <a:xfrm>
              <a:off x="5972175" y="7024687"/>
              <a:ext cx="1869743" cy="358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𝐹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𝑅𝑆𝑆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𝑅𝑆</m:t>
                            </m:r>
                            <m:sSub>
                              <m:sSub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𝑅𝑆</m:t>
                            </m:r>
                            <m:sSub>
                              <m:sSub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)/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𝑅𝑆</m:t>
                        </m:r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𝑅𝑆</m:t>
                        </m:r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)/(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𝑁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−2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)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EA91242-5A96-4B7C-9101-D1D8788F5C77}"/>
                </a:ext>
              </a:extLst>
            </xdr:cNvPr>
            <xdr:cNvSpPr txBox="1"/>
          </xdr:nvSpPr>
          <xdr:spPr>
            <a:xfrm>
              <a:off x="5972175" y="7024687"/>
              <a:ext cx="1869743" cy="358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𝐹=((𝑅𝑆𝑆−(𝑅𝑆𝑆_1+𝑅𝑆𝑆_2 ))/𝑘)/((𝑅𝑆𝑆_1+𝑅𝑆𝑆_2)/(𝑁−2𝑘))</a:t>
              </a:r>
              <a:endParaRPr lang="en-GB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809625</xdr:colOff>
      <xdr:row>0</xdr:row>
      <xdr:rowOff>0</xdr:rowOff>
    </xdr:from>
    <xdr:to>
      <xdr:col>17</xdr:col>
      <xdr:colOff>514350</xdr:colOff>
      <xdr:row>14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C49FA0E-62B3-4C7E-9141-0AFECF2049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0D3F1-51F9-4418-9359-8402C09717AA}">
  <dimension ref="A1:Y217"/>
  <sheetViews>
    <sheetView workbookViewId="0">
      <selection activeCell="E15" sqref="E15"/>
    </sheetView>
  </sheetViews>
  <sheetFormatPr defaultRowHeight="15" x14ac:dyDescent="0.25"/>
  <cols>
    <col min="1" max="1" width="10.7109375" bestFit="1" customWidth="1"/>
    <col min="2" max="3" width="15.140625" customWidth="1"/>
    <col min="5" max="5" width="18.85546875" bestFit="1" customWidth="1"/>
    <col min="6" max="6" width="11.140625" bestFit="1" customWidth="1"/>
    <col min="7" max="7" width="9.5703125" bestFit="1" customWidth="1"/>
    <col min="22" max="22" width="9.5703125" bestFit="1" customWidth="1"/>
    <col min="26" max="26" width="12" bestFit="1" customWidth="1"/>
  </cols>
  <sheetData>
    <row r="1" spans="1:25" x14ac:dyDescent="0.25">
      <c r="A1" s="1" t="s">
        <v>2</v>
      </c>
      <c r="B1" s="1" t="s">
        <v>1</v>
      </c>
      <c r="C1" s="1" t="s">
        <v>0</v>
      </c>
      <c r="E1" s="12" t="s">
        <v>15</v>
      </c>
      <c r="F1" s="12"/>
      <c r="G1" s="12"/>
      <c r="S1" s="12" t="s">
        <v>23</v>
      </c>
      <c r="T1" s="12"/>
      <c r="U1" s="12"/>
      <c r="V1" s="12"/>
      <c r="W1" s="12"/>
      <c r="X1" s="12"/>
      <c r="Y1" s="12"/>
    </row>
    <row r="2" spans="1:25" x14ac:dyDescent="0.25">
      <c r="A2" s="1">
        <v>1855</v>
      </c>
      <c r="B2" s="3">
        <v>3.49</v>
      </c>
      <c r="C2" s="1">
        <v>1.97</v>
      </c>
      <c r="E2" s="1" t="s">
        <v>3</v>
      </c>
      <c r="F2" s="1" t="s">
        <v>4</v>
      </c>
      <c r="G2" s="1" t="s">
        <v>5</v>
      </c>
      <c r="S2" s="1" t="s">
        <v>2</v>
      </c>
      <c r="T2" s="1" t="s">
        <v>26</v>
      </c>
      <c r="U2" s="1" t="s">
        <v>27</v>
      </c>
      <c r="V2" s="1" t="s">
        <v>24</v>
      </c>
      <c r="W2" s="1" t="s">
        <v>25</v>
      </c>
      <c r="X2" s="1" t="s">
        <v>13</v>
      </c>
      <c r="Y2" s="1" t="s">
        <v>17</v>
      </c>
    </row>
    <row r="3" spans="1:25" x14ac:dyDescent="0.25">
      <c r="A3" s="1">
        <v>1856</v>
      </c>
      <c r="B3" s="3">
        <v>3.58</v>
      </c>
      <c r="C3" s="1">
        <v>0.53</v>
      </c>
      <c r="E3" s="1" t="s">
        <v>10</v>
      </c>
      <c r="F3" s="3">
        <f t="array" ref="F3:G7">LINEST(B2:B163,C2:C163,1,1)</f>
        <v>-0.14887479154807717</v>
      </c>
      <c r="G3" s="3">
        <v>5.7098903149646993</v>
      </c>
      <c r="S3" s="1">
        <v>1858</v>
      </c>
      <c r="T3" s="1">
        <f>S3-1855</f>
        <v>3</v>
      </c>
      <c r="U3" s="5">
        <f>$F$37-T3</f>
        <v>159</v>
      </c>
      <c r="V3" s="3">
        <f>(1-RSQ($B$2:INDEX($B$2:$B$163,T3),$C$2:INDEX($C$2:$C$163,T3)))*_xlfn.VAR.P($B$2:INDEX($B$2:$B$163,T3))*T3</f>
        <v>0.13645359997482667</v>
      </c>
      <c r="W3" s="3">
        <f>(1-RSQ(INDEX($B$2:$B$163,T3+1):$B$163,INDEX($C$2:$C$163,T3+1):$C$163))*_xlfn.VAR.P(INDEX($B$2:$B$163,T3+1):$B$163)*U3</f>
        <v>1361.6120134183066</v>
      </c>
      <c r="X3" s="4">
        <f>($G$7-(V3+W3))/2/((V3+W3)/(T3+U3-2*2))</f>
        <v>0.51144390902173786</v>
      </c>
      <c r="Y3" s="7">
        <f>_xlfn.F.DIST.RT(X3,2,158)</f>
        <v>0.6006184031596381</v>
      </c>
    </row>
    <row r="4" spans="1:25" x14ac:dyDescent="0.25">
      <c r="A4" s="1">
        <v>1857</v>
      </c>
      <c r="B4" s="3">
        <v>5.13</v>
      </c>
      <c r="C4" s="1">
        <v>-2.3199999999999998</v>
      </c>
      <c r="E4" s="1" t="s">
        <v>11</v>
      </c>
      <c r="F4" s="3">
        <v>4.1331532200441876E-2</v>
      </c>
      <c r="G4" s="3">
        <v>0.25849515350844887</v>
      </c>
      <c r="S4" s="1">
        <v>1859</v>
      </c>
      <c r="T4" s="1">
        <f t="shared" ref="T4:T67" si="0">S4-1855</f>
        <v>4</v>
      </c>
      <c r="U4" s="5">
        <f t="shared" ref="U4:U67" si="1">$F$37-T4</f>
        <v>158</v>
      </c>
      <c r="V4" s="3">
        <f>(1-RSQ($B$2:INDEX($B$2:$B$163,T4),$C$2:INDEX($C$2:$C$163,T4)))*_xlfn.VAR.P($B$2:INDEX($B$2:$B$163,T4))*T4</f>
        <v>2.1834685192392937</v>
      </c>
      <c r="W4" s="3">
        <f>(1-RSQ(INDEX($B$2:$B$163,T4+1):$B$163,INDEX($C$2:$C$163,T4+1):$C$163))*_xlfn.VAR.P(INDEX($B$2:$B$163,T4+1):$B$163)*U4</f>
        <v>1344.1460482517634</v>
      </c>
      <c r="X4" s="4">
        <f t="shared" ref="X4:X67" si="2">($G$7-(V4+W4))/2/((V4+W4)/(T4+U4-2*2))</f>
        <v>1.422055302778338</v>
      </c>
      <c r="Y4" s="7">
        <f t="shared" ref="Y4:Y67" si="3">_xlfn.F.DIST.RT(X4,2,158)</f>
        <v>0.24428789368840098</v>
      </c>
    </row>
    <row r="5" spans="1:25" x14ac:dyDescent="0.25">
      <c r="A5" s="1">
        <v>1858</v>
      </c>
      <c r="B5" s="3">
        <v>3.19</v>
      </c>
      <c r="C5" s="1">
        <v>-10.16</v>
      </c>
      <c r="E5" s="1" t="s">
        <v>12</v>
      </c>
      <c r="F5" s="3">
        <v>7.5006359392377098E-2</v>
      </c>
      <c r="G5" s="3">
        <v>2.9267776548523585</v>
      </c>
      <c r="S5" s="1">
        <v>1860</v>
      </c>
      <c r="T5" s="1">
        <f t="shared" si="0"/>
        <v>5</v>
      </c>
      <c r="U5" s="5">
        <f t="shared" si="1"/>
        <v>157</v>
      </c>
      <c r="V5" s="3">
        <f>(1-RSQ($B$2:INDEX($B$2:$B$163,T5),$C$2:INDEX($C$2:$C$163,T5)))*_xlfn.VAR.P($B$2:INDEX($B$2:$B$163,T5))*T5</f>
        <v>2.2529819260700834</v>
      </c>
      <c r="W5" s="3">
        <f>(1-RSQ(INDEX($B$2:$B$163,T5+1):$B$163,INDEX($C$2:$C$163,T5+1):$C$163))*_xlfn.VAR.P(INDEX($B$2:$B$163,T5+1):$B$163)*U5</f>
        <v>1340.1262794627523</v>
      </c>
      <c r="X5" s="4">
        <f t="shared" si="2"/>
        <v>1.6587154374686828</v>
      </c>
      <c r="Y5" s="7">
        <f t="shared" si="3"/>
        <v>0.19368117778198979</v>
      </c>
    </row>
    <row r="6" spans="1:25" x14ac:dyDescent="0.25">
      <c r="A6" s="1">
        <v>1859</v>
      </c>
      <c r="B6" s="3">
        <v>3.65</v>
      </c>
      <c r="C6" s="1">
        <v>0.98</v>
      </c>
      <c r="E6" s="1" t="s">
        <v>13</v>
      </c>
      <c r="F6" s="3">
        <v>12.97416217358742</v>
      </c>
      <c r="G6" s="5">
        <v>160</v>
      </c>
      <c r="H6" s="1" t="s">
        <v>14</v>
      </c>
      <c r="S6" s="1">
        <v>1861</v>
      </c>
      <c r="T6" s="1">
        <f t="shared" si="0"/>
        <v>6</v>
      </c>
      <c r="U6" s="5">
        <f t="shared" si="1"/>
        <v>156</v>
      </c>
      <c r="V6" s="3">
        <f>(1-RSQ($B$2:INDEX($B$2:$B$163,T6),$C$2:INDEX($C$2:$C$163,T6)))*_xlfn.VAR.P($B$2:INDEX($B$2:$B$163,T6))*T6</f>
        <v>2.7048407717369582</v>
      </c>
      <c r="W6" s="3">
        <f>(1-RSQ(INDEX($B$2:$B$163,T6+1):$B$163,INDEX($C$2:$C$163,T6+1):$C$163))*_xlfn.VAR.P(INDEX($B$2:$B$163,T6+1):$B$163)*U6</f>
        <v>1337.8736405495188</v>
      </c>
      <c r="X6" s="4">
        <f t="shared" si="2"/>
        <v>1.7670631463563913</v>
      </c>
      <c r="Y6" s="7">
        <f t="shared" si="3"/>
        <v>0.17419319936599886</v>
      </c>
    </row>
    <row r="7" spans="1:25" x14ac:dyDescent="0.25">
      <c r="A7" s="1">
        <v>1860</v>
      </c>
      <c r="B7" s="3">
        <v>3.05</v>
      </c>
      <c r="C7" s="1">
        <v>7.84</v>
      </c>
      <c r="E7" s="1" t="s">
        <v>9</v>
      </c>
      <c r="F7" s="3">
        <v>111.13702920219544</v>
      </c>
      <c r="G7" s="3">
        <v>1370.5643905508914</v>
      </c>
      <c r="H7" s="1" t="s">
        <v>8</v>
      </c>
      <c r="S7" s="1">
        <v>1862</v>
      </c>
      <c r="T7" s="1">
        <f t="shared" si="0"/>
        <v>7</v>
      </c>
      <c r="U7" s="5">
        <f t="shared" si="1"/>
        <v>155</v>
      </c>
      <c r="V7" s="3">
        <f>(1-RSQ($B$2:INDEX($B$2:$B$163,T7),$C$2:INDEX($C$2:$C$163,T7)))*_xlfn.VAR.P($B$2:INDEX($B$2:$B$163,T7))*T7</f>
        <v>2.7704771759712084</v>
      </c>
      <c r="W7" s="3">
        <f>(1-RSQ(INDEX($B$2:$B$163,T7+1):$B$163,INDEX($C$2:$C$163,T7+1):$C$163))*_xlfn.VAR.P(INDEX($B$2:$B$163,T7+1):$B$163)*U7</f>
        <v>1334.9412029551797</v>
      </c>
      <c r="X7" s="4">
        <f t="shared" si="2"/>
        <v>1.9401520983243952</v>
      </c>
      <c r="Y7" s="7">
        <f t="shared" si="3"/>
        <v>0.14708992800534515</v>
      </c>
    </row>
    <row r="8" spans="1:25" x14ac:dyDescent="0.25">
      <c r="A8" s="1">
        <v>1861</v>
      </c>
      <c r="B8" s="3">
        <v>3.93</v>
      </c>
      <c r="C8" s="1">
        <v>1.18</v>
      </c>
      <c r="E8" s="1"/>
      <c r="F8" s="1"/>
      <c r="G8" s="1"/>
      <c r="S8" s="1">
        <v>1863</v>
      </c>
      <c r="T8" s="1">
        <f t="shared" si="0"/>
        <v>8</v>
      </c>
      <c r="U8" s="5">
        <f t="shared" si="1"/>
        <v>154</v>
      </c>
      <c r="V8" s="3">
        <f>(1-RSQ($B$2:INDEX($B$2:$B$163,T8),$C$2:INDEX($C$2:$C$163,T8)))*_xlfn.VAR.P($B$2:INDEX($B$2:$B$163,T8))*T8</f>
        <v>3.3875101526415281</v>
      </c>
      <c r="W8" s="3">
        <f>(1-RSQ(INDEX($B$2:$B$163,T8+1):$B$163,INDEX($C$2:$C$163,T8+1):$C$163))*_xlfn.VAR.P(INDEX($B$2:$B$163,T8+1):$B$163)*U8</f>
        <v>1333.0447981935113</v>
      </c>
      <c r="X8" s="4">
        <f t="shared" si="2"/>
        <v>2.0176364169998409</v>
      </c>
      <c r="Y8" s="7">
        <f t="shared" si="3"/>
        <v>0.13638112106025679</v>
      </c>
    </row>
    <row r="9" spans="1:25" x14ac:dyDescent="0.25">
      <c r="A9" s="1">
        <v>1862</v>
      </c>
      <c r="B9" s="3">
        <v>4.57</v>
      </c>
      <c r="C9" s="1">
        <v>-0.62</v>
      </c>
      <c r="E9" s="1" t="s">
        <v>16</v>
      </c>
      <c r="F9" s="2">
        <f>F3/F4</f>
        <v>-3.6019664314909079</v>
      </c>
      <c r="G9" s="10">
        <f>G3/G4</f>
        <v>22.08896467677129</v>
      </c>
      <c r="S9" s="1">
        <v>1864</v>
      </c>
      <c r="T9" s="1">
        <f t="shared" si="0"/>
        <v>9</v>
      </c>
      <c r="U9" s="5">
        <f t="shared" si="1"/>
        <v>153</v>
      </c>
      <c r="V9" s="3">
        <f>(1-RSQ($B$2:INDEX($B$2:$B$163,T9),$C$2:INDEX($C$2:$C$163,T9)))*_xlfn.VAR.P($B$2:INDEX($B$2:$B$163,T9))*T9</f>
        <v>4.8721357388618083</v>
      </c>
      <c r="W9" s="3">
        <f>(1-RSQ(INDEX($B$2:$B$163,T9+1):$B$163,INDEX($C$2:$C$163,T9+1):$C$163))*_xlfn.VAR.P(INDEX($B$2:$B$163,T9+1):$B$163)*U9</f>
        <v>1317.303535717843</v>
      </c>
      <c r="X9" s="4">
        <f t="shared" si="2"/>
        <v>2.8912260987445646</v>
      </c>
      <c r="Y9" s="7">
        <f t="shared" si="3"/>
        <v>5.8450428868733861E-2</v>
      </c>
    </row>
    <row r="10" spans="1:25" x14ac:dyDescent="0.25">
      <c r="A10" s="1">
        <v>1863</v>
      </c>
      <c r="B10" s="3">
        <v>2.57</v>
      </c>
      <c r="C10" s="1">
        <v>-3.99</v>
      </c>
      <c r="E10" s="1" t="s">
        <v>17</v>
      </c>
      <c r="F10" s="7">
        <f>_xlfn.T.DIST.2T(ABS(F9),$G6)</f>
        <v>4.2107435566118796E-4</v>
      </c>
      <c r="G10" s="7">
        <f>_xlfn.T.DIST.2T(ABS(G9),$G6)</f>
        <v>1.852140859724494E-50</v>
      </c>
      <c r="S10" s="1">
        <v>1865</v>
      </c>
      <c r="T10" s="1">
        <f t="shared" si="0"/>
        <v>10</v>
      </c>
      <c r="U10" s="5">
        <f t="shared" si="1"/>
        <v>152</v>
      </c>
      <c r="V10" s="3">
        <f>(1-RSQ($B$2:INDEX($B$2:$B$163,T10),$C$2:INDEX($C$2:$C$163,T10)))*_xlfn.VAR.P($B$2:INDEX($B$2:$B$163,T10))*T10</f>
        <v>4.8844185950127157</v>
      </c>
      <c r="W10" s="3">
        <f>(1-RSQ(INDEX($B$2:$B$163,T10+1):$B$163,INDEX($C$2:$C$163,T10+1):$C$163))*_xlfn.VAR.P(INDEX($B$2:$B$163,T10+1):$B$163)*U10</f>
        <v>1312.0026836576833</v>
      </c>
      <c r="X10" s="4">
        <f t="shared" si="2"/>
        <v>3.2200981908802482</v>
      </c>
      <c r="Y10" s="7">
        <f t="shared" si="3"/>
        <v>4.2587183125822548E-2</v>
      </c>
    </row>
    <row r="11" spans="1:25" x14ac:dyDescent="0.25">
      <c r="A11" s="1">
        <v>1864</v>
      </c>
      <c r="B11" s="3">
        <v>3.8</v>
      </c>
      <c r="C11" s="1">
        <v>-1.1499999999999999</v>
      </c>
      <c r="S11" s="1">
        <v>1866</v>
      </c>
      <c r="T11" s="1">
        <f t="shared" si="0"/>
        <v>11</v>
      </c>
      <c r="U11" s="5">
        <f t="shared" si="1"/>
        <v>151</v>
      </c>
      <c r="V11" s="3">
        <f>(1-RSQ($B$2:INDEX($B$2:$B$163,T11),$C$2:INDEX($C$2:$C$163,T11)))*_xlfn.VAR.P($B$2:INDEX($B$2:$B$163,T11))*T11</f>
        <v>5.4953776233211542</v>
      </c>
      <c r="W11" s="3">
        <f>(1-RSQ(INDEX($B$2:$B$163,T11+1):$B$163,INDEX($C$2:$C$163,T11+1):$C$163))*_xlfn.VAR.P(INDEX($B$2:$B$163,T11+1):$B$163)*U11</f>
        <v>1304.3920157856892</v>
      </c>
      <c r="X11" s="4">
        <f t="shared" si="2"/>
        <v>3.6594617203952575</v>
      </c>
      <c r="Y11" s="7">
        <f t="shared" si="3"/>
        <v>2.7952905669090478E-2</v>
      </c>
    </row>
    <row r="12" spans="1:25" x14ac:dyDescent="0.25">
      <c r="A12" s="1">
        <v>1865</v>
      </c>
      <c r="B12" s="3">
        <v>2.87</v>
      </c>
      <c r="C12" s="1">
        <v>1.74</v>
      </c>
      <c r="E12" s="12" t="s">
        <v>7</v>
      </c>
      <c r="F12" s="12"/>
      <c r="G12" s="12"/>
      <c r="S12" s="1">
        <v>1867</v>
      </c>
      <c r="T12" s="1">
        <f t="shared" si="0"/>
        <v>12</v>
      </c>
      <c r="U12" s="5">
        <f t="shared" si="1"/>
        <v>150</v>
      </c>
      <c r="V12" s="3">
        <f>(1-RSQ($B$2:INDEX($B$2:$B$163,T12),$C$2:INDEX($C$2:$C$163,T12)))*_xlfn.VAR.P($B$2:INDEX($B$2:$B$163,T12))*T12</f>
        <v>5.5024794831729658</v>
      </c>
      <c r="W12" s="3">
        <f>(1-RSQ(INDEX($B$2:$B$163,T12+1):$B$163,INDEX($C$2:$C$163,T12+1):$C$163))*_xlfn.VAR.P(INDEX($B$2:$B$163,T12+1):$B$163)*U12</f>
        <v>1302.9992959217955</v>
      </c>
      <c r="X12" s="4">
        <f t="shared" si="2"/>
        <v>3.746992697056529</v>
      </c>
      <c r="Y12" s="7">
        <f t="shared" si="3"/>
        <v>2.5710759710506736E-2</v>
      </c>
    </row>
    <row r="13" spans="1:25" x14ac:dyDescent="0.25">
      <c r="A13" s="1">
        <v>1866</v>
      </c>
      <c r="B13" s="3">
        <v>3.67</v>
      </c>
      <c r="C13" s="1">
        <v>6.35</v>
      </c>
      <c r="E13" s="1" t="s">
        <v>6</v>
      </c>
      <c r="F13" s="1" t="s">
        <v>4</v>
      </c>
      <c r="G13" s="1" t="s">
        <v>5</v>
      </c>
      <c r="S13" s="1">
        <v>1868</v>
      </c>
      <c r="T13" s="1">
        <f t="shared" si="0"/>
        <v>13</v>
      </c>
      <c r="U13" s="5">
        <f t="shared" si="1"/>
        <v>149</v>
      </c>
      <c r="V13" s="3">
        <f>(1-RSQ($B$2:INDEX($B$2:$B$163,T13),$C$2:INDEX($C$2:$C$163,T13)))*_xlfn.VAR.P($B$2:INDEX($B$2:$B$163,T13))*T13</f>
        <v>6.2564348325907444</v>
      </c>
      <c r="W13" s="3">
        <f>(1-RSQ(INDEX($B$2:$B$163,T13+1):$B$163,INDEX($C$2:$C$163,T13+1):$C$163))*_xlfn.VAR.P(INDEX($B$2:$B$163,T13+1):$B$163)*U13</f>
        <v>1302.761960455093</v>
      </c>
      <c r="X13" s="4">
        <f t="shared" si="2"/>
        <v>3.7143355993288818</v>
      </c>
      <c r="Y13" s="7">
        <f t="shared" si="3"/>
        <v>2.6525168209866168E-2</v>
      </c>
    </row>
    <row r="14" spans="1:25" x14ac:dyDescent="0.25">
      <c r="A14" s="1">
        <v>1867</v>
      </c>
      <c r="B14" s="3">
        <v>4.55</v>
      </c>
      <c r="C14" s="1">
        <v>5.3</v>
      </c>
      <c r="E14" s="1" t="s">
        <v>10</v>
      </c>
      <c r="F14" s="3">
        <f t="array" ref="F14:G18">LINEST(B2:B77,C2:C77,1,1)</f>
        <v>-0.20196380758448393</v>
      </c>
      <c r="G14" s="3">
        <v>5.0975000534485897</v>
      </c>
      <c r="S14" s="1">
        <v>1869</v>
      </c>
      <c r="T14" s="1">
        <f t="shared" si="0"/>
        <v>14</v>
      </c>
      <c r="U14" s="5">
        <f t="shared" si="1"/>
        <v>148</v>
      </c>
      <c r="V14" s="3">
        <f>(1-RSQ($B$2:INDEX($B$2:$B$163,T14),$C$2:INDEX($C$2:$C$163,T14)))*_xlfn.VAR.P($B$2:INDEX($B$2:$B$163,T14))*T14</f>
        <v>6.4373914308092806</v>
      </c>
      <c r="W14" s="3">
        <f>(1-RSQ(INDEX($B$2:$B$163,T14+1):$B$163,INDEX($C$2:$C$163,T14+1):$C$163))*_xlfn.VAR.P(INDEX($B$2:$B$163,T14+1):$B$163)*U14</f>
        <v>1291.9958569232351</v>
      </c>
      <c r="X14" s="4">
        <f t="shared" si="2"/>
        <v>4.3886431903791863</v>
      </c>
      <c r="Y14" s="7">
        <f t="shared" si="3"/>
        <v>1.3966722920637165E-2</v>
      </c>
    </row>
    <row r="15" spans="1:25" x14ac:dyDescent="0.25">
      <c r="A15" s="1">
        <v>1868</v>
      </c>
      <c r="B15" s="3">
        <v>3.2</v>
      </c>
      <c r="C15" s="1">
        <v>-2.99</v>
      </c>
      <c r="E15" s="1" t="s">
        <v>11</v>
      </c>
      <c r="F15" s="3">
        <v>3.6719466523476088E-2</v>
      </c>
      <c r="G15" s="3">
        <v>0.22123025095547449</v>
      </c>
      <c r="S15" s="1">
        <v>1870</v>
      </c>
      <c r="T15" s="1">
        <f t="shared" si="0"/>
        <v>15</v>
      </c>
      <c r="U15" s="5">
        <f t="shared" si="1"/>
        <v>147</v>
      </c>
      <c r="V15" s="3">
        <f>(1-RSQ($B$2:INDEX($B$2:$B$163,T15),$C$2:INDEX($C$2:$C$163,T15)))*_xlfn.VAR.P($B$2:INDEX($B$2:$B$163,T15))*T15</f>
        <v>6.5266922222434687</v>
      </c>
      <c r="W15" s="3">
        <f>(1-RSQ(INDEX($B$2:$B$163,T15+1):$B$163,INDEX($C$2:$C$163,T15+1):$C$163))*_xlfn.VAR.P(INDEX($B$2:$B$163,T15+1):$B$163)*U15</f>
        <v>1281.0547551559839</v>
      </c>
      <c r="X15" s="4">
        <f t="shared" si="2"/>
        <v>5.0914468548681437</v>
      </c>
      <c r="Y15" s="7">
        <f t="shared" si="3"/>
        <v>7.1969095567182562E-3</v>
      </c>
    </row>
    <row r="16" spans="1:25" x14ac:dyDescent="0.25">
      <c r="A16" s="1">
        <v>1869</v>
      </c>
      <c r="B16" s="3">
        <v>3.87</v>
      </c>
      <c r="C16" s="1">
        <v>-6.57</v>
      </c>
      <c r="E16" s="1" t="s">
        <v>12</v>
      </c>
      <c r="F16" s="3">
        <v>0.29018161703154816</v>
      </c>
      <c r="G16" s="3">
        <v>1.9083777313350305</v>
      </c>
      <c r="S16" s="1">
        <v>1871</v>
      </c>
      <c r="T16" s="1">
        <f t="shared" si="0"/>
        <v>16</v>
      </c>
      <c r="U16" s="5">
        <f t="shared" si="1"/>
        <v>146</v>
      </c>
      <c r="V16" s="3">
        <f>(1-RSQ($B$2:INDEX($B$2:$B$163,T16),$C$2:INDEX($C$2:$C$163,T16)))*_xlfn.VAR.P($B$2:INDEX($B$2:$B$163,T16))*T16</f>
        <v>6.6408999829550366</v>
      </c>
      <c r="W16" s="3">
        <f>(1-RSQ(INDEX($B$2:$B$163,T16+1):$B$163,INDEX($C$2:$C$163,T16+1):$C$163))*_xlfn.VAR.P(INDEX($B$2:$B$163,T16+1):$B$163)*U16</f>
        <v>1277.3420840893816</v>
      </c>
      <c r="X16" s="4">
        <f t="shared" si="2"/>
        <v>5.3271197489798512</v>
      </c>
      <c r="Y16" s="7">
        <f t="shared" si="3"/>
        <v>5.7693398545899388E-3</v>
      </c>
    </row>
    <row r="17" spans="1:25" x14ac:dyDescent="0.25">
      <c r="A17" s="1">
        <v>1870</v>
      </c>
      <c r="B17" s="3">
        <v>4.03</v>
      </c>
      <c r="C17" s="1">
        <v>0.42</v>
      </c>
      <c r="E17" s="1" t="s">
        <v>13</v>
      </c>
      <c r="F17" s="3">
        <v>30.252019637097732</v>
      </c>
      <c r="G17" s="5">
        <v>74</v>
      </c>
      <c r="H17" s="1" t="s">
        <v>14</v>
      </c>
      <c r="S17" s="1">
        <v>1872</v>
      </c>
      <c r="T17" s="1">
        <f t="shared" si="0"/>
        <v>17</v>
      </c>
      <c r="U17" s="5">
        <f t="shared" si="1"/>
        <v>145</v>
      </c>
      <c r="V17" s="3">
        <f>(1-RSQ($B$2:INDEX($B$2:$B$163,T17),$C$2:INDEX($C$2:$C$163,T17)))*_xlfn.VAR.P($B$2:INDEX($B$2:$B$163,T17))*T17</f>
        <v>7.7141410075753214</v>
      </c>
      <c r="W17" s="3">
        <f>(1-RSQ(INDEX($B$2:$B$163,T17+1):$B$163,INDEX($C$2:$C$163,T17+1):$C$163))*_xlfn.VAR.P(INDEX($B$2:$B$163,T17+1):$B$163)*U17</f>
        <v>1268.9999266721914</v>
      </c>
      <c r="X17" s="4">
        <f t="shared" si="2"/>
        <v>5.8072325624898831</v>
      </c>
      <c r="Y17" s="7">
        <f t="shared" si="3"/>
        <v>3.6841879966061919E-3</v>
      </c>
    </row>
    <row r="18" spans="1:25" x14ac:dyDescent="0.25">
      <c r="A18" s="1">
        <v>1871</v>
      </c>
      <c r="B18" s="3">
        <v>2.65</v>
      </c>
      <c r="C18" s="1">
        <v>2.8</v>
      </c>
      <c r="E18" s="1" t="s">
        <v>9</v>
      </c>
      <c r="F18" s="3">
        <v>110.17499868261342</v>
      </c>
      <c r="G18" s="3">
        <v>269.50101184370237</v>
      </c>
      <c r="H18" s="1" t="s">
        <v>8</v>
      </c>
      <c r="S18" s="1">
        <v>1873</v>
      </c>
      <c r="T18" s="1">
        <f t="shared" si="0"/>
        <v>18</v>
      </c>
      <c r="U18" s="5">
        <f t="shared" si="1"/>
        <v>144</v>
      </c>
      <c r="V18" s="3">
        <f>(1-RSQ($B$2:INDEX($B$2:$B$163,T18),$C$2:INDEX($C$2:$C$163,T18)))*_xlfn.VAR.P($B$2:INDEX($B$2:$B$163,T18))*T18</f>
        <v>8.9388217025164138</v>
      </c>
      <c r="W18" s="3">
        <f>(1-RSQ(INDEX($B$2:$B$163,T18+1):$B$163,INDEX($C$2:$C$163,T18+1):$C$163))*_xlfn.VAR.P(INDEX($B$2:$B$163,T18+1):$B$163)*U18</f>
        <v>1261.0619724946935</v>
      </c>
      <c r="X18" s="4">
        <f t="shared" si="2"/>
        <v>6.2555268848967271</v>
      </c>
      <c r="Y18" s="7">
        <f t="shared" si="3"/>
        <v>2.4291779912282152E-3</v>
      </c>
    </row>
    <row r="19" spans="1:25" x14ac:dyDescent="0.25">
      <c r="A19" s="1">
        <v>1872</v>
      </c>
      <c r="B19" s="3">
        <v>2.48</v>
      </c>
      <c r="C19" s="1">
        <v>4.22</v>
      </c>
      <c r="S19" s="1">
        <v>1874</v>
      </c>
      <c r="T19" s="1">
        <f t="shared" si="0"/>
        <v>19</v>
      </c>
      <c r="U19" s="5">
        <f t="shared" si="1"/>
        <v>143</v>
      </c>
      <c r="V19" s="3">
        <f>(1-RSQ($B$2:INDEX($B$2:$B$163,T19),$C$2:INDEX($C$2:$C$163,T19)))*_xlfn.VAR.P($B$2:INDEX($B$2:$B$163,T19))*T19</f>
        <v>10.316091836772475</v>
      </c>
      <c r="W19" s="3">
        <f>(1-RSQ(INDEX($B$2:$B$163,T19+1):$B$163,INDEX($C$2:$C$163,T19+1):$C$163))*_xlfn.VAR.P(INDEX($B$2:$B$163,T19+1):$B$163)*U19</f>
        <v>1248.1586022608979</v>
      </c>
      <c r="X19" s="4">
        <f t="shared" si="2"/>
        <v>7.0363639899438564</v>
      </c>
      <c r="Y19" s="7">
        <f t="shared" si="3"/>
        <v>1.1821113860902566E-3</v>
      </c>
    </row>
    <row r="20" spans="1:25" x14ac:dyDescent="0.25">
      <c r="A20" s="1">
        <v>1873</v>
      </c>
      <c r="B20" s="3">
        <v>2.36</v>
      </c>
      <c r="C20" s="1">
        <v>0.78</v>
      </c>
      <c r="E20" s="1" t="s">
        <v>16</v>
      </c>
      <c r="F20" s="10">
        <f>F14/F15</f>
        <v>-5.5001836003080582</v>
      </c>
      <c r="G20" s="10">
        <f>G14/G15</f>
        <v>23.041604985904613</v>
      </c>
      <c r="S20" s="1">
        <v>1875</v>
      </c>
      <c r="T20" s="1">
        <f t="shared" si="0"/>
        <v>20</v>
      </c>
      <c r="U20" s="5">
        <f t="shared" si="1"/>
        <v>142</v>
      </c>
      <c r="V20" s="3">
        <f>(1-RSQ($B$2:INDEX($B$2:$B$163,T20),$C$2:INDEX($C$2:$C$163,T20)))*_xlfn.VAR.P($B$2:INDEX($B$2:$B$163,T20))*T20</f>
        <v>10.572782233570788</v>
      </c>
      <c r="W20" s="3">
        <f>(1-RSQ(INDEX($B$2:$B$163,T20+1):$B$163,INDEX($C$2:$C$163,T20+1):$C$163))*_xlfn.VAR.P(INDEX($B$2:$B$163,T20+1):$B$163)*U20</f>
        <v>1232.4669989299505</v>
      </c>
      <c r="X20" s="4">
        <f t="shared" si="2"/>
        <v>8.1046836105054307</v>
      </c>
      <c r="Y20" s="7">
        <f t="shared" si="3"/>
        <v>4.4592427088951947E-4</v>
      </c>
    </row>
    <row r="21" spans="1:25" x14ac:dyDescent="0.25">
      <c r="A21" s="1">
        <v>1874</v>
      </c>
      <c r="B21" s="3">
        <v>3.03</v>
      </c>
      <c r="C21" s="1">
        <v>-4.54</v>
      </c>
      <c r="E21" s="1" t="s">
        <v>17</v>
      </c>
      <c r="F21" s="7">
        <f>_xlfn.T.DIST.2T(ABS(F20),$G17)</f>
        <v>5.1754268664822348E-7</v>
      </c>
      <c r="G21" s="7">
        <f>_xlfn.T.DIST.2T(ABS(G20),$G17)</f>
        <v>1.7071291076944281E-35</v>
      </c>
      <c r="S21" s="1">
        <v>1876</v>
      </c>
      <c r="T21" s="1">
        <f t="shared" si="0"/>
        <v>21</v>
      </c>
      <c r="U21" s="5">
        <f t="shared" si="1"/>
        <v>141</v>
      </c>
      <c r="V21" s="3">
        <f>(1-RSQ($B$2:INDEX($B$2:$B$163,T21),$C$2:INDEX($C$2:$C$163,T21)))*_xlfn.VAR.P($B$2:INDEX($B$2:$B$163,T21))*T21</f>
        <v>10.573748707352282</v>
      </c>
      <c r="W21" s="3">
        <f>(1-RSQ(INDEX($B$2:$B$163,T21+1):$B$163,INDEX($C$2:$C$163,T21+1):$C$163))*_xlfn.VAR.P(INDEX($B$2:$B$163,T21+1):$B$163)*U21</f>
        <v>1223.4370562372571</v>
      </c>
      <c r="X21" s="4">
        <f t="shared" si="2"/>
        <v>8.7420087568686284</v>
      </c>
      <c r="Y21" s="7">
        <f t="shared" si="3"/>
        <v>2.5069285402345987E-4</v>
      </c>
    </row>
    <row r="22" spans="1:25" x14ac:dyDescent="0.25">
      <c r="A22" s="1">
        <v>1875</v>
      </c>
      <c r="B22" s="3">
        <v>3.46</v>
      </c>
      <c r="C22" s="1">
        <v>-1.49</v>
      </c>
      <c r="S22" s="1">
        <v>1877</v>
      </c>
      <c r="T22" s="1">
        <f t="shared" si="0"/>
        <v>22</v>
      </c>
      <c r="U22" s="5">
        <f t="shared" si="1"/>
        <v>140</v>
      </c>
      <c r="V22" s="3">
        <f>(1-RSQ($B$2:INDEX($B$2:$B$163,T22),$C$2:INDEX($C$2:$C$163,T22)))*_xlfn.VAR.P($B$2:INDEX($B$2:$B$163,T22))*T22</f>
        <v>12.892470328893241</v>
      </c>
      <c r="W22" s="3">
        <f>(1-RSQ(INDEX($B$2:$B$163,T22+1):$B$163,INDEX($C$2:$C$163,T22+1):$C$163))*_xlfn.VAR.P(INDEX($B$2:$B$163,T22+1):$B$163)*U22</f>
        <v>1222.1895862257586</v>
      </c>
      <c r="X22" s="4">
        <f t="shared" si="2"/>
        <v>8.6659054990726538</v>
      </c>
      <c r="Y22" s="7">
        <f t="shared" si="3"/>
        <v>2.6848071533414064E-4</v>
      </c>
    </row>
    <row r="23" spans="1:25" x14ac:dyDescent="0.25">
      <c r="A23" s="1">
        <v>1876</v>
      </c>
      <c r="B23" s="3">
        <v>5.04</v>
      </c>
      <c r="C23" s="1">
        <v>0.21</v>
      </c>
      <c r="E23" s="12" t="s">
        <v>18</v>
      </c>
      <c r="F23" s="12"/>
      <c r="G23" s="12"/>
      <c r="S23" s="1">
        <v>1878</v>
      </c>
      <c r="T23" s="1">
        <f t="shared" si="0"/>
        <v>23</v>
      </c>
      <c r="U23" s="5">
        <f t="shared" si="1"/>
        <v>139</v>
      </c>
      <c r="V23" s="3">
        <f>(1-RSQ($B$2:INDEX($B$2:$B$163,T23),$C$2:INDEX($C$2:$C$163,T23)))*_xlfn.VAR.P($B$2:INDEX($B$2:$B$163,T23))*T23</f>
        <v>24.65255454798621</v>
      </c>
      <c r="W23" s="3">
        <f>(1-RSQ(INDEX($B$2:$B$163,T23+1):$B$163,INDEX($C$2:$C$163,T23+1):$C$163))*_xlfn.VAR.P(INDEX($B$2:$B$163,T23+1):$B$163)*U23</f>
        <v>1221.4718055526776</v>
      </c>
      <c r="X23" s="4">
        <f t="shared" si="2"/>
        <v>7.8890700802717921</v>
      </c>
      <c r="Y23" s="7">
        <f t="shared" si="3"/>
        <v>5.4236720335631983E-4</v>
      </c>
    </row>
    <row r="24" spans="1:25" x14ac:dyDescent="0.25">
      <c r="A24" s="1">
        <v>1877</v>
      </c>
      <c r="B24" s="3">
        <v>7.06</v>
      </c>
      <c r="C24" s="1">
        <v>-7.0000000000000007E-2</v>
      </c>
      <c r="E24" s="1" t="s">
        <v>19</v>
      </c>
      <c r="F24" s="1" t="s">
        <v>4</v>
      </c>
      <c r="G24" s="1" t="s">
        <v>5</v>
      </c>
      <c r="S24" s="1">
        <v>1879</v>
      </c>
      <c r="T24" s="1">
        <f t="shared" si="0"/>
        <v>24</v>
      </c>
      <c r="U24" s="5">
        <f t="shared" si="1"/>
        <v>138</v>
      </c>
      <c r="V24" s="3">
        <f>(1-RSQ($B$2:INDEX($B$2:$B$163,T24),$C$2:INDEX($C$2:$C$163,T24)))*_xlfn.VAR.P($B$2:INDEX($B$2:$B$163,T24))*T24</f>
        <v>31.515189400896539</v>
      </c>
      <c r="W24" s="3">
        <f>(1-RSQ(INDEX($B$2:$B$163,T24+1):$B$163,INDEX($C$2:$C$163,T24+1):$C$163))*_xlfn.VAR.P(INDEX($B$2:$B$163,T24+1):$B$163)*U24</f>
        <v>1221.3427854595943</v>
      </c>
      <c r="X24" s="4">
        <f t="shared" si="2"/>
        <v>7.4220757868241893</v>
      </c>
      <c r="Y24" s="7">
        <f t="shared" si="3"/>
        <v>8.3021280174389034E-4</v>
      </c>
    </row>
    <row r="25" spans="1:25" x14ac:dyDescent="0.25">
      <c r="A25" s="1">
        <v>1878</v>
      </c>
      <c r="B25" s="3">
        <v>6.43</v>
      </c>
      <c r="C25" s="1">
        <v>-3.03</v>
      </c>
      <c r="E25" s="1" t="s">
        <v>10</v>
      </c>
      <c r="F25" s="3">
        <f t="array" ref="F25:G29">LINEST(B78:B163,C78:C163,1,1)</f>
        <v>-0.17395218209361221</v>
      </c>
      <c r="G25" s="3">
        <v>6.4075920286275379</v>
      </c>
      <c r="S25" s="1">
        <v>1880</v>
      </c>
      <c r="T25" s="1">
        <f t="shared" si="0"/>
        <v>25</v>
      </c>
      <c r="U25" s="5">
        <f t="shared" si="1"/>
        <v>137</v>
      </c>
      <c r="V25" s="3">
        <f>(1-RSQ($B$2:INDEX($B$2:$B$163,T25),$C$2:INDEX($C$2:$C$163,T25)))*_xlfn.VAR.P($B$2:INDEX($B$2:$B$163,T25))*T25</f>
        <v>33.248788071962245</v>
      </c>
      <c r="W25" s="3">
        <f>(1-RSQ(INDEX($B$2:$B$163,T25+1):$B$163,INDEX($C$2:$C$163,T25+1):$C$163))*_xlfn.VAR.P(INDEX($B$2:$B$163,T25+1):$B$163)*U25</f>
        <v>1218.1638445008143</v>
      </c>
      <c r="X25" s="4">
        <f t="shared" si="2"/>
        <v>7.5218905701142917</v>
      </c>
      <c r="Y25" s="7">
        <f t="shared" si="3"/>
        <v>7.5785508550896274E-4</v>
      </c>
    </row>
    <row r="26" spans="1:25" x14ac:dyDescent="0.25">
      <c r="A26" s="1">
        <v>1879</v>
      </c>
      <c r="B26" s="3">
        <v>5.31</v>
      </c>
      <c r="C26" s="1">
        <v>-4.47</v>
      </c>
      <c r="E26" s="1" t="s">
        <v>11</v>
      </c>
      <c r="F26" s="3">
        <v>8.374738856409418E-2</v>
      </c>
      <c r="G26" s="3">
        <v>0.540175049674673</v>
      </c>
      <c r="S26" s="1">
        <v>1881</v>
      </c>
      <c r="T26" s="1">
        <f t="shared" si="0"/>
        <v>26</v>
      </c>
      <c r="U26" s="5">
        <f t="shared" si="1"/>
        <v>136</v>
      </c>
      <c r="V26" s="3">
        <f>(1-RSQ($B$2:INDEX($B$2:$B$163,T26),$C$2:INDEX($C$2:$C$163,T26)))*_xlfn.VAR.P($B$2:INDEX($B$2:$B$163,T26))*T26</f>
        <v>35.456830220168086</v>
      </c>
      <c r="W26" s="3">
        <f>(1-RSQ(INDEX($B$2:$B$163,T26+1):$B$163,INDEX($C$2:$C$163,T26+1):$C$163))*_xlfn.VAR.P(INDEX($B$2:$B$163,T26+1):$B$163)*U26</f>
        <v>1217.8981123940048</v>
      </c>
      <c r="X26" s="4">
        <f t="shared" si="2"/>
        <v>7.3878085705616297</v>
      </c>
      <c r="Y26" s="7">
        <f t="shared" si="3"/>
        <v>8.5663554219228555E-4</v>
      </c>
    </row>
    <row r="27" spans="1:25" x14ac:dyDescent="0.25">
      <c r="A27" s="1">
        <v>1880</v>
      </c>
      <c r="B27" s="3">
        <v>5.31</v>
      </c>
      <c r="C27" s="1">
        <v>2.0099999999999998</v>
      </c>
      <c r="E27" s="1" t="s">
        <v>12</v>
      </c>
      <c r="F27" s="3">
        <v>4.8852393654103772E-2</v>
      </c>
      <c r="G27" s="3">
        <v>3.5021202358664851</v>
      </c>
      <c r="S27" s="1">
        <v>1882</v>
      </c>
      <c r="T27" s="1">
        <f t="shared" si="0"/>
        <v>27</v>
      </c>
      <c r="U27" s="5">
        <f t="shared" si="1"/>
        <v>135</v>
      </c>
      <c r="V27" s="3">
        <f>(1-RSQ($B$2:INDEX($B$2:$B$163,T27),$C$2:INDEX($C$2:$C$163,T27)))*_xlfn.VAR.P($B$2:INDEX($B$2:$B$163,T27))*T27</f>
        <v>35.589868773106915</v>
      </c>
      <c r="W27" s="3">
        <f>(1-RSQ(INDEX($B$2:$B$163,T27+1):$B$163,INDEX($C$2:$C$163,T27+1):$C$163))*_xlfn.VAR.P(INDEX($B$2:$B$163,T27+1):$B$163)*U27</f>
        <v>1213.2851330915453</v>
      </c>
      <c r="X27" s="4">
        <f t="shared" si="2"/>
        <v>7.6976972810404334</v>
      </c>
      <c r="Y27" s="7">
        <f t="shared" si="3"/>
        <v>6.4556914398083975E-4</v>
      </c>
    </row>
    <row r="28" spans="1:25" x14ac:dyDescent="0.25">
      <c r="A28" s="1">
        <v>1881</v>
      </c>
      <c r="B28" s="3">
        <v>4.34</v>
      </c>
      <c r="C28" s="1">
        <v>-1.24</v>
      </c>
      <c r="E28" s="1" t="s">
        <v>13</v>
      </c>
      <c r="F28" s="3">
        <v>4.3143682847606231</v>
      </c>
      <c r="G28" s="5">
        <v>84</v>
      </c>
      <c r="H28" s="1" t="s">
        <v>14</v>
      </c>
      <c r="S28" s="1">
        <v>1883</v>
      </c>
      <c r="T28" s="1">
        <f t="shared" si="0"/>
        <v>28</v>
      </c>
      <c r="U28" s="5">
        <f t="shared" si="1"/>
        <v>134</v>
      </c>
      <c r="V28" s="3">
        <f>(1-RSQ($B$2:INDEX($B$2:$B$163,T28),$C$2:INDEX($C$2:$C$163,T28)))*_xlfn.VAR.P($B$2:INDEX($B$2:$B$163,T28))*T28</f>
        <v>36.081206366984759</v>
      </c>
      <c r="W28" s="3">
        <f>(1-RSQ(INDEX($B$2:$B$163,T28+1):$B$163,INDEX($C$2:$C$163,T28+1):$C$163))*_xlfn.VAR.P(INDEX($B$2:$B$163,T28+1):$B$163)*U28</f>
        <v>1210.791214466363</v>
      </c>
      <c r="X28" s="4">
        <f t="shared" si="2"/>
        <v>7.8369410088925076</v>
      </c>
      <c r="Y28" s="7">
        <f t="shared" si="3"/>
        <v>5.687002639715999E-4</v>
      </c>
    </row>
    <row r="29" spans="1:25" x14ac:dyDescent="0.25">
      <c r="A29" s="1">
        <v>1882</v>
      </c>
      <c r="B29" s="3">
        <v>4.6500000000000004</v>
      </c>
      <c r="C29" s="1">
        <v>0.15</v>
      </c>
      <c r="E29" s="1" t="s">
        <v>9</v>
      </c>
      <c r="F29" s="3">
        <v>52.915063231779413</v>
      </c>
      <c r="G29" s="3">
        <v>1030.2470763031042</v>
      </c>
      <c r="H29" s="1" t="s">
        <v>8</v>
      </c>
      <c r="S29" s="1">
        <v>1884</v>
      </c>
      <c r="T29" s="1">
        <f t="shared" si="0"/>
        <v>29</v>
      </c>
      <c r="U29" s="5">
        <f t="shared" si="1"/>
        <v>133</v>
      </c>
      <c r="V29" s="3">
        <f>(1-RSQ($B$2:INDEX($B$2:$B$163,T29),$C$2:INDEX($C$2:$C$163,T29)))*_xlfn.VAR.P($B$2:INDEX($B$2:$B$163,T29))*T29</f>
        <v>36.505932117469648</v>
      </c>
      <c r="W29" s="3">
        <f>(1-RSQ(INDEX($B$2:$B$163,T29+1):$B$163,INDEX($C$2:$C$163,T29+1):$C$163))*_xlfn.VAR.P(INDEX($B$2:$B$163,T29+1):$B$163)*U29</f>
        <v>1208.0817181872537</v>
      </c>
      <c r="X29" s="4">
        <f t="shared" si="2"/>
        <v>7.9963532315386514</v>
      </c>
      <c r="Y29" s="7">
        <f t="shared" si="3"/>
        <v>4.9199129929766716E-4</v>
      </c>
    </row>
    <row r="30" spans="1:25" x14ac:dyDescent="0.25">
      <c r="A30" s="1">
        <v>1883</v>
      </c>
      <c r="B30" s="3">
        <v>4.63</v>
      </c>
      <c r="C30" s="1">
        <v>0</v>
      </c>
      <c r="S30" s="1">
        <v>1885</v>
      </c>
      <c r="T30" s="1">
        <f t="shared" si="0"/>
        <v>30</v>
      </c>
      <c r="U30" s="5">
        <f t="shared" si="1"/>
        <v>132</v>
      </c>
      <c r="V30" s="3">
        <f>(1-RSQ($B$2:INDEX($B$2:$B$163,T30),$C$2:INDEX($C$2:$C$163,T30)))*_xlfn.VAR.P($B$2:INDEX($B$2:$B$163,T30))*T30</f>
        <v>41.931795226959309</v>
      </c>
      <c r="W30" s="3">
        <f>(1-RSQ(INDEX($B$2:$B$163,T30+1):$B$163,INDEX($C$2:$C$163,T30+1):$C$163))*_xlfn.VAR.P(INDEX($B$2:$B$163,T30+1):$B$163)*U30</f>
        <v>1207.8407511531805</v>
      </c>
      <c r="X30" s="4">
        <f t="shared" si="2"/>
        <v>7.6354339172584469</v>
      </c>
      <c r="Y30" s="7">
        <f t="shared" si="3"/>
        <v>6.8326845902377809E-4</v>
      </c>
    </row>
    <row r="31" spans="1:25" x14ac:dyDescent="0.25">
      <c r="A31" s="1">
        <v>1884</v>
      </c>
      <c r="B31" s="3">
        <v>6.5</v>
      </c>
      <c r="C31" s="1">
        <v>-3.44</v>
      </c>
      <c r="E31" s="6" t="s">
        <v>16</v>
      </c>
      <c r="F31" s="10">
        <f>F25/F26</f>
        <v>-2.0771057471300352</v>
      </c>
      <c r="G31" s="10">
        <f>G25/G26</f>
        <v>11.862065884913767</v>
      </c>
      <c r="S31" s="1">
        <v>1886</v>
      </c>
      <c r="T31" s="1">
        <f t="shared" si="0"/>
        <v>31</v>
      </c>
      <c r="U31" s="5">
        <f t="shared" si="1"/>
        <v>131</v>
      </c>
      <c r="V31" s="3">
        <f>(1-RSQ($B$2:INDEX($B$2:$B$163,T31),$C$2:INDEX($C$2:$C$163,T31)))*_xlfn.VAR.P($B$2:INDEX($B$2:$B$163,T31))*T31</f>
        <v>48.326292772186029</v>
      </c>
      <c r="W31" s="3">
        <f>(1-RSQ(INDEX($B$2:$B$163,T31+1):$B$163,INDEX($C$2:$C$163,T31+1):$C$163))*_xlfn.VAR.P(INDEX($B$2:$B$163,T31+1):$B$163)*U31</f>
        <v>1207.8140823268659</v>
      </c>
      <c r="X31" s="4">
        <f t="shared" si="2"/>
        <v>7.1962476486614966</v>
      </c>
      <c r="Y31" s="7">
        <f t="shared" si="3"/>
        <v>1.0208448744346565E-3</v>
      </c>
    </row>
    <row r="32" spans="1:25" x14ac:dyDescent="0.25">
      <c r="A32" s="1">
        <v>1885</v>
      </c>
      <c r="B32" s="3">
        <v>6.84</v>
      </c>
      <c r="C32" s="1">
        <v>-3.47</v>
      </c>
      <c r="E32" s="6" t="s">
        <v>17</v>
      </c>
      <c r="F32" s="7">
        <f>_xlfn.T.DIST.2T(ABS(F31),$G28)</f>
        <v>4.0846738431323588E-2</v>
      </c>
      <c r="G32" s="7">
        <f>_xlfn.T.DIST.2T(ABS(G31),$G28)</f>
        <v>1.2271406023991353E-19</v>
      </c>
      <c r="S32" s="1">
        <v>1887</v>
      </c>
      <c r="T32" s="1">
        <f t="shared" si="0"/>
        <v>32</v>
      </c>
      <c r="U32" s="5">
        <f t="shared" si="1"/>
        <v>130</v>
      </c>
      <c r="V32" s="3">
        <f>(1-RSQ($B$2:INDEX($B$2:$B$163,T32),$C$2:INDEX($C$2:$C$163,T32)))*_xlfn.VAR.P($B$2:INDEX($B$2:$B$163,T32))*T32</f>
        <v>53.892700862246166</v>
      </c>
      <c r="W32" s="3">
        <f>(1-RSQ(INDEX($B$2:$B$163,T32+1):$B$163,INDEX($C$2:$C$163,T32+1):$C$163))*_xlfn.VAR.P(INDEX($B$2:$B$163,T32+1):$B$163)*U32</f>
        <v>1207.7989969095379</v>
      </c>
      <c r="X32" s="4">
        <f t="shared" si="2"/>
        <v>6.8169924116479619</v>
      </c>
      <c r="Y32" s="7">
        <f t="shared" si="3"/>
        <v>1.4462730920359324E-3</v>
      </c>
    </row>
    <row r="33" spans="1:25" x14ac:dyDescent="0.25">
      <c r="A33" s="1">
        <v>1886</v>
      </c>
      <c r="B33" s="3">
        <v>6.6</v>
      </c>
      <c r="C33" s="1">
        <v>-0.9</v>
      </c>
      <c r="F33" s="1"/>
      <c r="S33" s="1">
        <v>1888</v>
      </c>
      <c r="T33" s="1">
        <f t="shared" si="0"/>
        <v>33</v>
      </c>
      <c r="U33" s="5">
        <f t="shared" si="1"/>
        <v>129</v>
      </c>
      <c r="V33" s="3">
        <f>(1-RSQ($B$2:INDEX($B$2:$B$163,T33),$C$2:INDEX($C$2:$C$163,T33)))*_xlfn.VAR.P($B$2:INDEX($B$2:$B$163,T33))*T33</f>
        <v>56.273718470033145</v>
      </c>
      <c r="W33" s="3">
        <f>(1-RSQ(INDEX($B$2:$B$163,T33+1):$B$163,INDEX($C$2:$C$163,T33+1):$C$163))*_xlfn.VAR.P(INDEX($B$2:$B$163,T33+1):$B$163)*U33</f>
        <v>1207.1907681243877</v>
      </c>
      <c r="X33" s="4">
        <f t="shared" si="2"/>
        <v>6.696581108794688</v>
      </c>
      <c r="Y33" s="7">
        <f t="shared" si="3"/>
        <v>1.6159355346460069E-3</v>
      </c>
    </row>
    <row r="34" spans="1:25" x14ac:dyDescent="0.25">
      <c r="A34" s="1">
        <v>1887</v>
      </c>
      <c r="B34" s="3">
        <v>5.93</v>
      </c>
      <c r="C34" s="1">
        <v>-2.0099999999999998</v>
      </c>
      <c r="F34" s="5"/>
      <c r="S34" s="1">
        <v>1889</v>
      </c>
      <c r="T34" s="1">
        <f t="shared" si="0"/>
        <v>34</v>
      </c>
      <c r="U34" s="5">
        <f t="shared" si="1"/>
        <v>128</v>
      </c>
      <c r="V34" s="3">
        <f>(1-RSQ($B$2:INDEX($B$2:$B$163,T34),$C$2:INDEX($C$2:$C$163,T34)))*_xlfn.VAR.P($B$2:INDEX($B$2:$B$163,T34))*T34</f>
        <v>56.27488786972966</v>
      </c>
      <c r="W34" s="3">
        <f>(1-RSQ(INDEX($B$2:$B$163,T34+1):$B$163,INDEX($C$2:$C$163,T34+1):$C$163))*_xlfn.VAR.P(INDEX($B$2:$B$163,T34+1):$B$163)*U34</f>
        <v>1202.7073725083001</v>
      </c>
      <c r="X34" s="4">
        <f t="shared" si="2"/>
        <v>7.001677911656385</v>
      </c>
      <c r="Y34" s="7">
        <f t="shared" si="3"/>
        <v>1.2203746447125852E-3</v>
      </c>
    </row>
    <row r="35" spans="1:25" x14ac:dyDescent="0.25">
      <c r="A35" s="1">
        <v>1888</v>
      </c>
      <c r="B35" s="3">
        <v>4.24</v>
      </c>
      <c r="C35" s="1">
        <v>-0.21</v>
      </c>
      <c r="E35" s="1" t="s">
        <v>21</v>
      </c>
      <c r="F35" s="3">
        <f>G7</f>
        <v>1370.5643905508914</v>
      </c>
      <c r="S35" s="1">
        <v>1890</v>
      </c>
      <c r="T35" s="1">
        <f t="shared" si="0"/>
        <v>35</v>
      </c>
      <c r="U35" s="5">
        <f t="shared" si="1"/>
        <v>127</v>
      </c>
      <c r="V35" s="3">
        <f>(1-RSQ($B$2:INDEX($B$2:$B$163,T35),$C$2:INDEX($C$2:$C$163,T35)))*_xlfn.VAR.P($B$2:INDEX($B$2:$B$163,T35))*T35</f>
        <v>56.963378086229476</v>
      </c>
      <c r="W35" s="3">
        <f>(1-RSQ(INDEX($B$2:$B$163,T35+1):$B$163,INDEX($C$2:$C$163,T35+1):$C$163))*_xlfn.VAR.P(INDEX($B$2:$B$163,T35+1):$B$163)*U35</f>
        <v>1194.7584070865198</v>
      </c>
      <c r="X35" s="4">
        <f t="shared" si="2"/>
        <v>7.5005212309039662</v>
      </c>
      <c r="Y35" s="7">
        <f t="shared" si="3"/>
        <v>7.7278909033040577E-4</v>
      </c>
    </row>
    <row r="36" spans="1:25" x14ac:dyDescent="0.25">
      <c r="A36" s="1">
        <v>1889</v>
      </c>
      <c r="B36" s="3">
        <v>3.35</v>
      </c>
      <c r="C36" s="1">
        <v>0.82</v>
      </c>
      <c r="E36" s="1" t="s">
        <v>22</v>
      </c>
      <c r="F36" s="11">
        <f>G18+G29</f>
        <v>1299.7480881468066</v>
      </c>
      <c r="S36" s="1">
        <v>1891</v>
      </c>
      <c r="T36" s="1">
        <f t="shared" si="0"/>
        <v>36</v>
      </c>
      <c r="U36" s="5">
        <f t="shared" si="1"/>
        <v>126</v>
      </c>
      <c r="V36" s="3">
        <f>(1-RSQ($B$2:INDEX($B$2:$B$163,T36),$C$2:INDEX($C$2:$C$163,T36)))*_xlfn.VAR.P($B$2:INDEX($B$2:$B$163,T36))*T36</f>
        <v>57.125894289123963</v>
      </c>
      <c r="W36" s="3">
        <f>(1-RSQ(INDEX($B$2:$B$163,T36+1):$B$163,INDEX($C$2:$C$163,T36+1):$C$163))*_xlfn.VAR.P(INDEX($B$2:$B$163,T36+1):$B$163)*U36</f>
        <v>1188.5443090847796</v>
      </c>
      <c r="X36" s="4">
        <f t="shared" si="2"/>
        <v>7.9207488147811436</v>
      </c>
      <c r="Y36" s="7">
        <f t="shared" si="3"/>
        <v>5.2697127796796916E-4</v>
      </c>
    </row>
    <row r="37" spans="1:25" x14ac:dyDescent="0.25">
      <c r="A37" s="1">
        <v>1890</v>
      </c>
      <c r="B37" s="3">
        <v>3.79</v>
      </c>
      <c r="C37" s="1">
        <v>0.41</v>
      </c>
      <c r="E37" s="1" t="s">
        <v>20</v>
      </c>
      <c r="F37" s="6">
        <f>COUNT(B2:B163)</f>
        <v>162</v>
      </c>
      <c r="S37" s="1">
        <v>1892</v>
      </c>
      <c r="T37" s="1">
        <f t="shared" si="0"/>
        <v>37</v>
      </c>
      <c r="U37" s="5">
        <f t="shared" si="1"/>
        <v>125</v>
      </c>
      <c r="V37" s="3">
        <f>(1-RSQ($B$2:INDEX($B$2:$B$163,T37),$C$2:INDEX($C$2:$C$163,T37)))*_xlfn.VAR.P($B$2:INDEX($B$2:$B$163,T37))*T37</f>
        <v>57.175111702996922</v>
      </c>
      <c r="W37" s="3">
        <f>(1-RSQ(INDEX($B$2:$B$163,T37+1):$B$163,INDEX($C$2:$C$163,T37+1):$C$163))*_xlfn.VAR.P(INDEX($B$2:$B$163,T37+1):$B$163)*U37</f>
        <v>1185.1563184437014</v>
      </c>
      <c r="X37" s="4">
        <f t="shared" si="2"/>
        <v>8.1543488525723191</v>
      </c>
      <c r="Y37" s="7">
        <f t="shared" si="3"/>
        <v>4.2628914264963846E-4</v>
      </c>
    </row>
    <row r="38" spans="1:25" x14ac:dyDescent="0.25">
      <c r="A38" s="1">
        <v>1891</v>
      </c>
      <c r="B38" s="3">
        <v>4.38</v>
      </c>
      <c r="C38" s="1">
        <v>0.81</v>
      </c>
      <c r="E38" s="1" t="s">
        <v>14</v>
      </c>
      <c r="F38" s="5">
        <f>G17+G28</f>
        <v>158</v>
      </c>
      <c r="S38" s="1">
        <v>1893</v>
      </c>
      <c r="T38" s="1">
        <f t="shared" si="0"/>
        <v>38</v>
      </c>
      <c r="U38" s="5">
        <f t="shared" si="1"/>
        <v>124</v>
      </c>
      <c r="V38" s="3">
        <f>(1-RSQ($B$2:INDEX($B$2:$B$163,T38),$C$2:INDEX($C$2:$C$163,T38)))*_xlfn.VAR.P($B$2:INDEX($B$2:$B$163,T38))*T38</f>
        <v>62.569670501967536</v>
      </c>
      <c r="W38" s="3">
        <f>(1-RSQ(INDEX($B$2:$B$163,T38+1):$B$163,INDEX($C$2:$C$163,T38+1):$C$163))*_xlfn.VAR.P(INDEX($B$2:$B$163,T38+1):$B$163)*U38</f>
        <v>1185.1016795451831</v>
      </c>
      <c r="X38" s="4">
        <f t="shared" si="2"/>
        <v>7.7813361663138556</v>
      </c>
      <c r="Y38" s="7">
        <f t="shared" si="3"/>
        <v>5.982186285019564E-4</v>
      </c>
    </row>
    <row r="39" spans="1:25" x14ac:dyDescent="0.25">
      <c r="A39" s="1">
        <v>1892</v>
      </c>
      <c r="B39" s="3">
        <v>6.55</v>
      </c>
      <c r="C39" s="1">
        <v>0.4</v>
      </c>
      <c r="E39" s="1" t="s">
        <v>13</v>
      </c>
      <c r="F39" s="4">
        <f>((F35-F36)/2)/(F36/F38)</f>
        <v>4.3042863005087195</v>
      </c>
      <c r="S39" s="1">
        <v>1894</v>
      </c>
      <c r="T39" s="1">
        <f t="shared" si="0"/>
        <v>39</v>
      </c>
      <c r="U39" s="5">
        <f t="shared" si="1"/>
        <v>123</v>
      </c>
      <c r="V39" s="3">
        <f>(1-RSQ($B$2:INDEX($B$2:$B$163,T39),$C$2:INDEX($C$2:$C$163,T39)))*_xlfn.VAR.P($B$2:INDEX($B$2:$B$163,T39))*T39</f>
        <v>65.252701697544325</v>
      </c>
      <c r="W39" s="3">
        <f>(1-RSQ(INDEX($B$2:$B$163,T39+1):$B$163,INDEX($C$2:$C$163,T39+1):$C$163))*_xlfn.VAR.P(INDEX($B$2:$B$163,T39+1):$B$163)*U39</f>
        <v>1184.5928882104458</v>
      </c>
      <c r="X39" s="4">
        <f t="shared" si="2"/>
        <v>7.6303707656329491</v>
      </c>
      <c r="Y39" s="7">
        <f t="shared" si="3"/>
        <v>6.8643044180505264E-4</v>
      </c>
    </row>
    <row r="40" spans="1:25" x14ac:dyDescent="0.25">
      <c r="A40" s="1">
        <v>1893</v>
      </c>
      <c r="B40" s="3">
        <v>6.1</v>
      </c>
      <c r="C40" s="1">
        <v>-1.91</v>
      </c>
      <c r="E40" s="1" t="s">
        <v>17</v>
      </c>
      <c r="F40" s="7">
        <f>_xlfn.F.DIST.RT(F39,2,F38)</f>
        <v>1.5129330922467155E-2</v>
      </c>
      <c r="S40" s="1">
        <v>1895</v>
      </c>
      <c r="T40" s="1">
        <f t="shared" si="0"/>
        <v>40</v>
      </c>
      <c r="U40" s="5">
        <f t="shared" si="1"/>
        <v>122</v>
      </c>
      <c r="V40" s="3">
        <f>(1-RSQ($B$2:INDEX($B$2:$B$163,T40),$C$2:INDEX($C$2:$C$163,T40)))*_xlfn.VAR.P($B$2:INDEX($B$2:$B$163,T40))*T40</f>
        <v>67.91132869202653</v>
      </c>
      <c r="W40" s="3">
        <f>(1-RSQ(INDEX($B$2:$B$163,T40+1):$B$163,INDEX($C$2:$C$163,T40+1):$C$163))*_xlfn.VAR.P(INDEX($B$2:$B$163,T40+1):$B$163)*U40</f>
        <v>1183.9889480919892</v>
      </c>
      <c r="X40" s="4">
        <f t="shared" si="2"/>
        <v>7.4881882857834974</v>
      </c>
      <c r="Y40" s="7">
        <f t="shared" si="3"/>
        <v>7.8154326945478747E-4</v>
      </c>
    </row>
    <row r="41" spans="1:25" x14ac:dyDescent="0.25">
      <c r="A41" s="1">
        <v>1894</v>
      </c>
      <c r="B41" s="3">
        <v>6.21</v>
      </c>
      <c r="C41" s="1">
        <v>-2.66</v>
      </c>
      <c r="S41" s="1">
        <v>1896</v>
      </c>
      <c r="T41" s="1">
        <f t="shared" si="0"/>
        <v>41</v>
      </c>
      <c r="U41" s="5">
        <f t="shared" si="1"/>
        <v>121</v>
      </c>
      <c r="V41" s="3">
        <f>(1-RSQ($B$2:INDEX($B$2:$B$163,T41),$C$2:INDEX($C$2:$C$163,T41)))*_xlfn.VAR.P($B$2:INDEX($B$2:$B$163,T41))*T41</f>
        <v>69.427128316066415</v>
      </c>
      <c r="W41" s="3">
        <f>(1-RSQ(INDEX($B$2:$B$163,T41+1):$B$163,INDEX($C$2:$C$163,T41+1):$C$163))*_xlfn.VAR.P(INDEX($B$2:$B$163,T41+1):$B$163)*U41</f>
        <v>1183.0205626084253</v>
      </c>
      <c r="X41" s="4">
        <f t="shared" si="2"/>
        <v>7.4503864218055673</v>
      </c>
      <c r="Y41" s="7">
        <f t="shared" si="3"/>
        <v>8.0900655877891303E-4</v>
      </c>
    </row>
    <row r="42" spans="1:25" x14ac:dyDescent="0.25">
      <c r="A42" s="1">
        <v>1895</v>
      </c>
      <c r="B42" s="3">
        <v>5.74</v>
      </c>
      <c r="C42" s="1">
        <v>-1.37</v>
      </c>
      <c r="S42" s="1">
        <v>1897</v>
      </c>
      <c r="T42" s="1">
        <f t="shared" si="0"/>
        <v>42</v>
      </c>
      <c r="U42" s="5">
        <f t="shared" si="1"/>
        <v>120</v>
      </c>
      <c r="V42" s="3">
        <f>(1-RSQ($B$2:INDEX($B$2:$B$163,T42),$C$2:INDEX($C$2:$C$163,T42)))*_xlfn.VAR.P($B$2:INDEX($B$2:$B$163,T42))*T42</f>
        <v>69.747558476871831</v>
      </c>
      <c r="W42" s="3">
        <f>(1-RSQ(INDEX($B$2:$B$163,T42+1):$B$163,INDEX($C$2:$C$163,T42+1):$C$163))*_xlfn.VAR.P(INDEX($B$2:$B$163,T42+1):$B$163)*U42</f>
        <v>1180.7714410949038</v>
      </c>
      <c r="X42" s="4">
        <f t="shared" si="2"/>
        <v>7.5837199519540963</v>
      </c>
      <c r="Y42" s="7">
        <f t="shared" si="3"/>
        <v>7.1627071073876447E-4</v>
      </c>
    </row>
    <row r="43" spans="1:25" x14ac:dyDescent="0.25">
      <c r="A43" s="1">
        <v>1896</v>
      </c>
      <c r="B43" s="3">
        <v>4.99</v>
      </c>
      <c r="C43" s="1">
        <v>-0.21</v>
      </c>
      <c r="S43" s="1">
        <v>1898</v>
      </c>
      <c r="T43" s="1">
        <f t="shared" si="0"/>
        <v>43</v>
      </c>
      <c r="U43" s="5">
        <f t="shared" si="1"/>
        <v>119</v>
      </c>
      <c r="V43" s="3">
        <f>(1-RSQ($B$2:INDEX($B$2:$B$163,T43),$C$2:INDEX($C$2:$C$163,T43)))*_xlfn.VAR.P($B$2:INDEX($B$2:$B$163,T43))*T43</f>
        <v>70.593372699857838</v>
      </c>
      <c r="W43" s="3">
        <f>(1-RSQ(INDEX($B$2:$B$163,T43+1):$B$163,INDEX($C$2:$C$163,T43+1):$C$163))*_xlfn.VAR.P(INDEX($B$2:$B$163,T43+1):$B$163)*U43</f>
        <v>1180.0420125076478</v>
      </c>
      <c r="X43" s="4">
        <f t="shared" si="2"/>
        <v>7.5756623666581193</v>
      </c>
      <c r="Y43" s="7">
        <f t="shared" si="3"/>
        <v>7.2155626635139747E-4</v>
      </c>
    </row>
    <row r="44" spans="1:25" x14ac:dyDescent="0.25">
      <c r="A44" s="1">
        <v>1897</v>
      </c>
      <c r="B44" s="3">
        <v>5.16</v>
      </c>
      <c r="C44" s="1">
        <v>2.0299999999999998</v>
      </c>
      <c r="S44" s="1">
        <v>1899</v>
      </c>
      <c r="T44" s="1">
        <f t="shared" si="0"/>
        <v>44</v>
      </c>
      <c r="U44" s="5">
        <f t="shared" si="1"/>
        <v>118</v>
      </c>
      <c r="V44" s="3">
        <f>(1-RSQ($B$2:INDEX($B$2:$B$163,T44),$C$2:INDEX($C$2:$C$163,T44)))*_xlfn.VAR.P($B$2:INDEX($B$2:$B$163,T44))*T44</f>
        <v>70.806336394541077</v>
      </c>
      <c r="W44" s="3">
        <f>(1-RSQ(INDEX($B$2:$B$163,T44+1):$B$163,INDEX($C$2:$C$163,T44+1):$C$163))*_xlfn.VAR.P(INDEX($B$2:$B$163,T44+1):$B$163)*U44</f>
        <v>1174.8716344424765</v>
      </c>
      <c r="X44" s="4">
        <f t="shared" si="2"/>
        <v>7.9202068177914935</v>
      </c>
      <c r="Y44" s="7">
        <f t="shared" si="3"/>
        <v>5.2723093242312835E-4</v>
      </c>
    </row>
    <row r="45" spans="1:25" x14ac:dyDescent="0.25">
      <c r="A45" s="1">
        <v>1898</v>
      </c>
      <c r="B45" s="3">
        <v>3.81</v>
      </c>
      <c r="C45" s="1">
        <v>1.78</v>
      </c>
      <c r="S45" s="1">
        <v>1900</v>
      </c>
      <c r="T45" s="1">
        <f t="shared" si="0"/>
        <v>45</v>
      </c>
      <c r="U45" s="5">
        <f t="shared" si="1"/>
        <v>117</v>
      </c>
      <c r="V45" s="3">
        <f>(1-RSQ($B$2:INDEX($B$2:$B$163,T45),$C$2:INDEX($C$2:$C$163,T45)))*_xlfn.VAR.P($B$2:INDEX($B$2:$B$163,T45))*T45</f>
        <v>71.875683666197077</v>
      </c>
      <c r="W45" s="3">
        <f>(1-RSQ(INDEX($B$2:$B$163,T45+1):$B$163,INDEX($C$2:$C$163,T45+1):$C$163))*_xlfn.VAR.P(INDEX($B$2:$B$163,T45+1):$B$163)*U45</f>
        <v>1164.1899766255049</v>
      </c>
      <c r="X45" s="4">
        <f t="shared" si="2"/>
        <v>8.596145036476825</v>
      </c>
      <c r="Y45" s="7">
        <f t="shared" si="3"/>
        <v>2.8590759096935869E-4</v>
      </c>
    </row>
    <row r="46" spans="1:25" x14ac:dyDescent="0.25">
      <c r="A46" s="1">
        <v>1899</v>
      </c>
      <c r="B46" s="3">
        <v>3.47</v>
      </c>
      <c r="C46" s="1">
        <v>-1.03</v>
      </c>
      <c r="S46" s="1">
        <v>1901</v>
      </c>
      <c r="T46" s="1">
        <f t="shared" si="0"/>
        <v>46</v>
      </c>
      <c r="U46" s="5">
        <f t="shared" si="1"/>
        <v>116</v>
      </c>
      <c r="V46" s="3">
        <f>(1-RSQ($B$2:INDEX($B$2:$B$163,T46),$C$2:INDEX($C$2:$C$163,T46)))*_xlfn.VAR.P($B$2:INDEX($B$2:$B$163,T46))*T46</f>
        <v>71.896106110050837</v>
      </c>
      <c r="W46" s="3">
        <f>(1-RSQ(INDEX($B$2:$B$163,T46+1):$B$163,INDEX($C$2:$C$163,T46+1):$C$163))*_xlfn.VAR.P(INDEX($B$2:$B$163,T46+1):$B$163)*U46</f>
        <v>1162.1248796427053</v>
      </c>
      <c r="X46" s="4">
        <f t="shared" si="2"/>
        <v>8.7412848756965271</v>
      </c>
      <c r="Y46" s="7">
        <f t="shared" si="3"/>
        <v>2.5085629918975005E-4</v>
      </c>
    </row>
    <row r="47" spans="1:25" x14ac:dyDescent="0.25">
      <c r="A47" s="1">
        <v>1900</v>
      </c>
      <c r="B47" s="3">
        <v>4.1900000000000004</v>
      </c>
      <c r="C47" s="1">
        <v>4.0599999999999996</v>
      </c>
      <c r="S47" s="1">
        <v>1902</v>
      </c>
      <c r="T47" s="1">
        <f t="shared" si="0"/>
        <v>47</v>
      </c>
      <c r="U47" s="5">
        <f t="shared" si="1"/>
        <v>115</v>
      </c>
      <c r="V47" s="3">
        <f>(1-RSQ($B$2:INDEX($B$2:$B$163,T47),$C$2:INDEX($C$2:$C$163,T47)))*_xlfn.VAR.P($B$2:INDEX($B$2:$B$163,T47))*T47</f>
        <v>72.321473650934891</v>
      </c>
      <c r="W47" s="3">
        <f>(1-RSQ(INDEX($B$2:$B$163,T47+1):$B$163,INDEX($C$2:$C$163,T47+1):$C$163))*_xlfn.VAR.P(INDEX($B$2:$B$163,T47+1):$B$163)*U47</f>
        <v>1159.7773567187305</v>
      </c>
      <c r="X47" s="4">
        <f t="shared" si="2"/>
        <v>8.8781670631364076</v>
      </c>
      <c r="Y47" s="7">
        <f t="shared" si="3"/>
        <v>2.2179002269303888E-4</v>
      </c>
    </row>
    <row r="48" spans="1:25" x14ac:dyDescent="0.25">
      <c r="A48" s="1">
        <v>1901</v>
      </c>
      <c r="B48" s="3">
        <v>5.09</v>
      </c>
      <c r="C48" s="1">
        <v>-0.3</v>
      </c>
      <c r="S48" s="1">
        <v>1903</v>
      </c>
      <c r="T48" s="1">
        <f t="shared" si="0"/>
        <v>48</v>
      </c>
      <c r="U48" s="5">
        <f t="shared" si="1"/>
        <v>114</v>
      </c>
      <c r="V48" s="3">
        <f>(1-RSQ($B$2:INDEX($B$2:$B$163,T48),$C$2:INDEX($C$2:$C$163,T48)))*_xlfn.VAR.P($B$2:INDEX($B$2:$B$163,T48))*T48</f>
        <v>72.903915278120991</v>
      </c>
      <c r="W48" s="3">
        <f>(1-RSQ(INDEX($B$2:$B$163,T48+1):$B$163,INDEX($C$2:$C$163,T48+1):$C$163))*_xlfn.VAR.P(INDEX($B$2:$B$163,T48+1):$B$163)*U48</f>
        <v>1157.8621474515805</v>
      </c>
      <c r="X48" s="4">
        <f t="shared" si="2"/>
        <v>8.9733282646577734</v>
      </c>
      <c r="Y48" s="7">
        <f t="shared" si="3"/>
        <v>2.0361483237782481E-4</v>
      </c>
    </row>
    <row r="49" spans="1:25" x14ac:dyDescent="0.25">
      <c r="A49" s="1">
        <v>1902</v>
      </c>
      <c r="B49" s="3">
        <v>5.19</v>
      </c>
      <c r="C49" s="1">
        <v>0</v>
      </c>
      <c r="S49" s="1">
        <v>1904</v>
      </c>
      <c r="T49" s="1">
        <f t="shared" si="0"/>
        <v>49</v>
      </c>
      <c r="U49" s="5">
        <f t="shared" si="1"/>
        <v>113</v>
      </c>
      <c r="V49" s="3">
        <f>(1-RSQ($B$2:INDEX($B$2:$B$163,T49),$C$2:INDEX($C$2:$C$163,T49)))*_xlfn.VAR.P($B$2:INDEX($B$2:$B$163,T49))*T49</f>
        <v>76.316901461821161</v>
      </c>
      <c r="W49" s="3">
        <f>(1-RSQ(INDEX($B$2:$B$163,T49+1):$B$163,INDEX($C$2:$C$163,T49+1):$C$163))*_xlfn.VAR.P(INDEX($B$2:$B$163,T49+1):$B$163)*U49</f>
        <v>1157.8469323610907</v>
      </c>
      <c r="X49" s="4">
        <f t="shared" si="2"/>
        <v>8.731129276517569</v>
      </c>
      <c r="Y49" s="7">
        <f t="shared" si="3"/>
        <v>2.5316074227732521E-4</v>
      </c>
    </row>
    <row r="50" spans="1:25" x14ac:dyDescent="0.25">
      <c r="A50" s="1">
        <v>1903</v>
      </c>
      <c r="B50" s="3">
        <v>6.21</v>
      </c>
      <c r="C50" s="1">
        <v>1.1000000000000001</v>
      </c>
      <c r="S50" s="1">
        <v>1905</v>
      </c>
      <c r="T50" s="1">
        <f t="shared" si="0"/>
        <v>50</v>
      </c>
      <c r="U50" s="5">
        <f t="shared" si="1"/>
        <v>112</v>
      </c>
      <c r="V50" s="3">
        <f>(1-RSQ($B$2:INDEX($B$2:$B$163,T50),$C$2:INDEX($C$2:$C$163,T50)))*_xlfn.VAR.P($B$2:INDEX($B$2:$B$163,T50))*T50</f>
        <v>82.754963149379307</v>
      </c>
      <c r="W50" s="3">
        <f>(1-RSQ(INDEX($B$2:$B$163,T50+1):$B$163,INDEX($C$2:$C$163,T50+1):$C$163))*_xlfn.VAR.P(INDEX($B$2:$B$163,T50+1):$B$163)*U50</f>
        <v>1157.689167394142</v>
      </c>
      <c r="X50" s="4">
        <f t="shared" si="2"/>
        <v>8.286951655031892</v>
      </c>
      <c r="Y50" s="7">
        <f t="shared" si="3"/>
        <v>3.7804491119464156E-4</v>
      </c>
    </row>
    <row r="51" spans="1:25" x14ac:dyDescent="0.25">
      <c r="A51" s="1">
        <v>1904</v>
      </c>
      <c r="B51" s="3">
        <v>7.07</v>
      </c>
      <c r="C51" s="1">
        <v>-0.4</v>
      </c>
      <c r="S51" s="1">
        <v>1906</v>
      </c>
      <c r="T51" s="1">
        <f t="shared" si="0"/>
        <v>51</v>
      </c>
      <c r="U51" s="5">
        <f t="shared" si="1"/>
        <v>111</v>
      </c>
      <c r="V51" s="3">
        <f>(1-RSQ($B$2:INDEX($B$2:$B$163,T51),$C$2:INDEX($C$2:$C$163,T51)))*_xlfn.VAR.P($B$2:INDEX($B$2:$B$163,T51))*T51</f>
        <v>84.429027830885175</v>
      </c>
      <c r="W51" s="3">
        <f>(1-RSQ(INDEX($B$2:$B$163,T51+1):$B$163,INDEX($C$2:$C$163,T51+1):$C$163))*_xlfn.VAR.P(INDEX($B$2:$B$163,T51+1):$B$163)*U51</f>
        <v>1157.2095402076798</v>
      </c>
      <c r="X51" s="4">
        <f t="shared" si="2"/>
        <v>8.2029829296970131</v>
      </c>
      <c r="Y51" s="7">
        <f t="shared" si="3"/>
        <v>4.0790992662698144E-4</v>
      </c>
    </row>
    <row r="52" spans="1:25" x14ac:dyDescent="0.25">
      <c r="A52" s="1">
        <v>1905</v>
      </c>
      <c r="B52" s="3">
        <v>5.8</v>
      </c>
      <c r="C52" s="1">
        <v>0.4</v>
      </c>
      <c r="S52" s="1">
        <v>1907</v>
      </c>
      <c r="T52" s="1">
        <f t="shared" si="0"/>
        <v>52</v>
      </c>
      <c r="U52" s="5">
        <f t="shared" si="1"/>
        <v>110</v>
      </c>
      <c r="V52" s="3">
        <f>(1-RSQ($B$2:INDEX($B$2:$B$163,T52),$C$2:INDEX($C$2:$C$163,T52)))*_xlfn.VAR.P($B$2:INDEX($B$2:$B$163,T52))*T52</f>
        <v>84.448378488236727</v>
      </c>
      <c r="W52" s="3">
        <f>(1-RSQ(INDEX($B$2:$B$163,T52+1):$B$163,INDEX($C$2:$C$163,T52+1):$C$163))*_xlfn.VAR.P(INDEX($B$2:$B$163,T52+1):$B$163)*U52</f>
        <v>1153.5057156827229</v>
      </c>
      <c r="X52" s="4">
        <f t="shared" si="2"/>
        <v>8.4625217230129817</v>
      </c>
      <c r="Y52" s="7">
        <f t="shared" si="3"/>
        <v>3.2255414253867798E-4</v>
      </c>
    </row>
    <row r="53" spans="1:25" x14ac:dyDescent="0.25">
      <c r="A53" s="1">
        <v>1906</v>
      </c>
      <c r="B53" s="3">
        <v>4.7</v>
      </c>
      <c r="C53" s="1">
        <v>-0.1</v>
      </c>
      <c r="S53" s="1">
        <v>1908</v>
      </c>
      <c r="T53" s="1">
        <f t="shared" si="0"/>
        <v>53</v>
      </c>
      <c r="U53" s="5">
        <f t="shared" si="1"/>
        <v>109</v>
      </c>
      <c r="V53" s="3">
        <f>(1-RSQ($B$2:INDEX($B$2:$B$163,T53),$C$2:INDEX($C$2:$C$163,T53)))*_xlfn.VAR.P($B$2:INDEX($B$2:$B$163,T53))*T53</f>
        <v>84.986431378651062</v>
      </c>
      <c r="W53" s="3">
        <f>(1-RSQ(INDEX($B$2:$B$163,T53+1):$B$163,INDEX($C$2:$C$163,T53+1):$C$163))*_xlfn.VAR.P(INDEX($B$2:$B$163,T53+1):$B$163)*U53</f>
        <v>1152.3281183013694</v>
      </c>
      <c r="X53" s="4">
        <f t="shared" si="2"/>
        <v>8.5077294464217701</v>
      </c>
      <c r="Y53" s="7">
        <f t="shared" si="3"/>
        <v>3.0965164797858158E-4</v>
      </c>
    </row>
    <row r="54" spans="1:25" x14ac:dyDescent="0.25">
      <c r="A54" s="1">
        <v>1907</v>
      </c>
      <c r="B54" s="3">
        <v>5.17</v>
      </c>
      <c r="C54" s="1">
        <v>1.59</v>
      </c>
      <c r="S54" s="1">
        <v>1909</v>
      </c>
      <c r="T54" s="1">
        <f t="shared" si="0"/>
        <v>54</v>
      </c>
      <c r="U54" s="5">
        <f t="shared" si="1"/>
        <v>108</v>
      </c>
      <c r="V54" s="3">
        <f>(1-RSQ($B$2:INDEX($B$2:$B$163,T54),$C$2:INDEX($C$2:$C$163,T54)))*_xlfn.VAR.P($B$2:INDEX($B$2:$B$163,T54))*T54</f>
        <v>94.800640005900391</v>
      </c>
      <c r="W54" s="3">
        <f>(1-RSQ(INDEX($B$2:$B$163,T54+1):$B$163,INDEX($C$2:$C$163,T54+1):$C$163))*_xlfn.VAR.P(INDEX($B$2:$B$163,T54+1):$B$163)*U54</f>
        <v>1150.6053247965749</v>
      </c>
      <c r="X54" s="4">
        <f t="shared" si="2"/>
        <v>7.939190845045494</v>
      </c>
      <c r="Y54" s="7">
        <f t="shared" si="3"/>
        <v>5.1821299446142E-4</v>
      </c>
    </row>
    <row r="55" spans="1:25" x14ac:dyDescent="0.25">
      <c r="A55" s="1">
        <v>1908</v>
      </c>
      <c r="B55" s="3">
        <v>7.64</v>
      </c>
      <c r="C55" s="1">
        <v>1.27</v>
      </c>
      <c r="S55" s="1">
        <v>1910</v>
      </c>
      <c r="T55" s="1">
        <f t="shared" si="0"/>
        <v>55</v>
      </c>
      <c r="U55" s="5">
        <f t="shared" si="1"/>
        <v>107</v>
      </c>
      <c r="V55" s="3">
        <f>(1-RSQ($B$2:INDEX($B$2:$B$163,T55),$C$2:INDEX($C$2:$C$163,T55)))*_xlfn.VAR.P($B$2:INDEX($B$2:$B$163,T55))*T55</f>
        <v>98.508609627191092</v>
      </c>
      <c r="W55" s="3">
        <f>(1-RSQ(INDEX($B$2:$B$163,T55+1):$B$163,INDEX($C$2:$C$163,T55+1):$C$163))*_xlfn.VAR.P(INDEX($B$2:$B$163,T55+1):$B$163)*U55</f>
        <v>1150.6052596989525</v>
      </c>
      <c r="X55" s="4">
        <f t="shared" si="2"/>
        <v>7.6811181209052144</v>
      </c>
      <c r="Y55" s="7">
        <f t="shared" si="3"/>
        <v>6.5539682980508829E-4</v>
      </c>
    </row>
    <row r="56" spans="1:25" x14ac:dyDescent="0.25">
      <c r="A56" s="1">
        <v>1909</v>
      </c>
      <c r="B56" s="3">
        <v>6.56</v>
      </c>
      <c r="C56" s="1">
        <v>0.19</v>
      </c>
      <c r="S56" s="1">
        <v>1911</v>
      </c>
      <c r="T56" s="1">
        <f t="shared" si="0"/>
        <v>56</v>
      </c>
      <c r="U56" s="5">
        <f t="shared" si="1"/>
        <v>106</v>
      </c>
      <c r="V56" s="3">
        <f>(1-RSQ($B$2:INDEX($B$2:$B$163,T56),$C$2:INDEX($C$2:$C$163,T56)))*_xlfn.VAR.P($B$2:INDEX($B$2:$B$163,T56))*T56</f>
        <v>99.41410741446127</v>
      </c>
      <c r="W56" s="3">
        <f>(1-RSQ(INDEX($B$2:$B$163,T56+1):$B$163,INDEX($C$2:$C$163,T56+1):$C$163))*_xlfn.VAR.P(INDEX($B$2:$B$163,T56+1):$B$163)*U56</f>
        <v>1150.1984082991657</v>
      </c>
      <c r="X56" s="4">
        <f t="shared" si="2"/>
        <v>7.646528817524775</v>
      </c>
      <c r="Y56" s="7">
        <f t="shared" si="3"/>
        <v>6.7639106981487451E-4</v>
      </c>
    </row>
    <row r="57" spans="1:25" x14ac:dyDescent="0.25">
      <c r="A57" s="1">
        <v>1910</v>
      </c>
      <c r="B57" s="3">
        <v>5.49</v>
      </c>
      <c r="C57" s="1">
        <v>2.12</v>
      </c>
      <c r="S57" s="1">
        <v>1912</v>
      </c>
      <c r="T57" s="1">
        <f t="shared" si="0"/>
        <v>57</v>
      </c>
      <c r="U57" s="5">
        <f t="shared" si="1"/>
        <v>105</v>
      </c>
      <c r="V57" s="3">
        <f>(1-RSQ($B$2:INDEX($B$2:$B$163,T57),$C$2:INDEX($C$2:$C$163,T57)))*_xlfn.VAR.P($B$2:INDEX($B$2:$B$163,T57))*T57</f>
        <v>99.77403872242553</v>
      </c>
      <c r="W57" s="3">
        <f>(1-RSQ(INDEX($B$2:$B$163,T57+1):$B$163,INDEX($C$2:$C$163,T57+1):$C$163))*_xlfn.VAR.P(INDEX($B$2:$B$163,T57+1):$B$163)*U57</f>
        <v>1143.8847644525251</v>
      </c>
      <c r="X57" s="4">
        <f t="shared" si="2"/>
        <v>8.0613278956454941</v>
      </c>
      <c r="Y57" s="7">
        <f t="shared" si="3"/>
        <v>4.6381260353112186E-4</v>
      </c>
    </row>
    <row r="58" spans="1:25" x14ac:dyDescent="0.25">
      <c r="A58" s="1">
        <v>1911</v>
      </c>
      <c r="B58" s="3">
        <v>4.0599999999999996</v>
      </c>
      <c r="C58" s="1">
        <v>0.28000000000000003</v>
      </c>
      <c r="S58" s="1">
        <v>1913</v>
      </c>
      <c r="T58" s="1">
        <f t="shared" si="0"/>
        <v>58</v>
      </c>
      <c r="U58" s="5">
        <f t="shared" si="1"/>
        <v>104</v>
      </c>
      <c r="V58" s="3">
        <f>(1-RSQ($B$2:INDEX($B$2:$B$163,T58),$C$2:INDEX($C$2:$C$163,T58)))*_xlfn.VAR.P($B$2:INDEX($B$2:$B$163,T58))*T58</f>
        <v>100.16562375837745</v>
      </c>
      <c r="W58" s="3">
        <f>(1-RSQ(INDEX($B$2:$B$163,T58+1):$B$163,INDEX($C$2:$C$163,T58+1):$C$163))*_xlfn.VAR.P(INDEX($B$2:$B$163,T58+1):$B$163)*U58</f>
        <v>1139.2643515131069</v>
      </c>
      <c r="X58" s="4">
        <f t="shared" si="2"/>
        <v>8.358373618327235</v>
      </c>
      <c r="Y58" s="7">
        <f t="shared" si="3"/>
        <v>3.5439007466642192E-4</v>
      </c>
    </row>
    <row r="59" spans="1:25" x14ac:dyDescent="0.25">
      <c r="A59" s="1">
        <v>1912</v>
      </c>
      <c r="B59" s="3">
        <v>3.86</v>
      </c>
      <c r="C59" s="1">
        <v>2.82</v>
      </c>
      <c r="S59" s="1">
        <v>1914</v>
      </c>
      <c r="T59" s="1">
        <f t="shared" si="0"/>
        <v>59</v>
      </c>
      <c r="U59" s="5">
        <f t="shared" si="1"/>
        <v>103</v>
      </c>
      <c r="V59" s="3">
        <f>(1-RSQ($B$2:INDEX($B$2:$B$163,T59),$C$2:INDEX($C$2:$C$163,T59)))*_xlfn.VAR.P($B$2:INDEX($B$2:$B$163,T59))*T59</f>
        <v>101.30798649288488</v>
      </c>
      <c r="W59" s="3">
        <f>(1-RSQ(INDEX($B$2:$B$163,T59+1):$B$163,INDEX($C$2:$C$163,T59+1):$C$163))*_xlfn.VAR.P(INDEX($B$2:$B$163,T59+1):$B$163)*U59</f>
        <v>1130.1964647614134</v>
      </c>
      <c r="X59" s="4">
        <f t="shared" si="2"/>
        <v>8.9205809960668834</v>
      </c>
      <c r="Y59" s="7">
        <f t="shared" si="3"/>
        <v>2.1349456089529828E-4</v>
      </c>
    </row>
    <row r="60" spans="1:25" x14ac:dyDescent="0.25">
      <c r="A60" s="1">
        <v>1913</v>
      </c>
      <c r="B60" s="3">
        <v>3.54</v>
      </c>
      <c r="C60" s="1">
        <v>0.64</v>
      </c>
      <c r="S60" s="1">
        <v>1915</v>
      </c>
      <c r="T60" s="1">
        <f t="shared" si="0"/>
        <v>60</v>
      </c>
      <c r="U60" s="5">
        <f t="shared" si="1"/>
        <v>102</v>
      </c>
      <c r="V60" s="3">
        <f>(1-RSQ($B$2:INDEX($B$2:$B$163,T60),$C$2:INDEX($C$2:$C$163,T60)))*_xlfn.VAR.P($B$2:INDEX($B$2:$B$163,T60))*T60</f>
        <v>106.80454601428853</v>
      </c>
      <c r="W60" s="3">
        <f>(1-RSQ(INDEX($B$2:$B$163,T60+1):$B$163,INDEX($C$2:$C$163,T60+1):$C$163))*_xlfn.VAR.P(INDEX($B$2:$B$163,T60+1):$B$163)*U60</f>
        <v>1113.7872162531921</v>
      </c>
      <c r="X60" s="4">
        <f t="shared" si="2"/>
        <v>9.7066341103104357</v>
      </c>
      <c r="Y60" s="7">
        <f t="shared" si="3"/>
        <v>1.0568376082802292E-4</v>
      </c>
    </row>
    <row r="61" spans="1:25" x14ac:dyDescent="0.25">
      <c r="A61" s="1">
        <v>1914</v>
      </c>
      <c r="B61" s="3">
        <v>2.09</v>
      </c>
      <c r="C61" s="1">
        <v>2.5499999999999998</v>
      </c>
      <c r="S61" s="1">
        <v>1916</v>
      </c>
      <c r="T61" s="1">
        <f t="shared" si="0"/>
        <v>61</v>
      </c>
      <c r="U61" s="5">
        <f t="shared" si="1"/>
        <v>101</v>
      </c>
      <c r="V61" s="3">
        <f>(1-RSQ($B$2:INDEX($B$2:$B$163,T61),$C$2:INDEX($C$2:$C$163,T61)))*_xlfn.VAR.P($B$2:INDEX($B$2:$B$163,T61))*T61</f>
        <v>114.03891080397811</v>
      </c>
      <c r="W61" s="3">
        <f>(1-RSQ(INDEX($B$2:$B$163,T61+1):$B$163,INDEX($C$2:$C$163,T61+1):$C$163))*_xlfn.VAR.P(INDEX($B$2:$B$163,T61+1):$B$163)*U61</f>
        <v>1102.7208147437673</v>
      </c>
      <c r="X61" s="4">
        <f t="shared" si="2"/>
        <v>9.9860048620353137</v>
      </c>
      <c r="Y61" s="7">
        <f t="shared" si="3"/>
        <v>8.2437573445316552E-5</v>
      </c>
    </row>
    <row r="62" spans="1:25" x14ac:dyDescent="0.25">
      <c r="A62" s="1">
        <v>1915</v>
      </c>
      <c r="B62" s="3">
        <v>0.5</v>
      </c>
      <c r="C62" s="1">
        <v>12.5</v>
      </c>
      <c r="S62" s="1">
        <v>1917</v>
      </c>
      <c r="T62" s="1">
        <f t="shared" si="0"/>
        <v>62</v>
      </c>
      <c r="U62" s="5">
        <f t="shared" si="1"/>
        <v>100</v>
      </c>
      <c r="V62" s="3">
        <f>(1-RSQ($B$2:INDEX($B$2:$B$163,T62),$C$2:INDEX($C$2:$C$163,T62)))*_xlfn.VAR.P($B$2:INDEX($B$2:$B$163,T62))*T62</f>
        <v>115.95890557772515</v>
      </c>
      <c r="W62" s="3">
        <f>(1-RSQ(INDEX($B$2:$B$163,T62+1):$B$163,INDEX($C$2:$C$163,T62+1):$C$163))*_xlfn.VAR.P(INDEX($B$2:$B$163,T62+1):$B$163)*U62</f>
        <v>1097.4643244296344</v>
      </c>
      <c r="X62" s="4">
        <f t="shared" si="2"/>
        <v>10.230685696419153</v>
      </c>
      <c r="Y62" s="7">
        <f t="shared" si="3"/>
        <v>6.6361472531804196E-5</v>
      </c>
    </row>
    <row r="63" spans="1:25" x14ac:dyDescent="0.25">
      <c r="A63" s="1">
        <v>1916</v>
      </c>
      <c r="B63" s="3">
        <v>0.35</v>
      </c>
      <c r="C63" s="1">
        <v>18.100000000000001</v>
      </c>
      <c r="S63" s="1">
        <v>1918</v>
      </c>
      <c r="T63" s="1">
        <f t="shared" si="0"/>
        <v>63</v>
      </c>
      <c r="U63" s="5">
        <f t="shared" si="1"/>
        <v>99</v>
      </c>
      <c r="V63" s="3">
        <f>(1-RSQ($B$2:INDEX($B$2:$B$163,T63),$C$2:INDEX($C$2:$C$163,T63)))*_xlfn.VAR.P($B$2:INDEX($B$2:$B$163,T63))*T63</f>
        <v>115.96170584946175</v>
      </c>
      <c r="W63" s="3">
        <f>(1-RSQ(INDEX($B$2:$B$163,T63+1):$B$163,INDEX($C$2:$C$163,T63+1):$C$163))*_xlfn.VAR.P(INDEX($B$2:$B$163,T63+1):$B$163)*U63</f>
        <v>1096.7430330013517</v>
      </c>
      <c r="X63" s="4">
        <f t="shared" si="2"/>
        <v>10.283552199296153</v>
      </c>
      <c r="Y63" s="7">
        <f t="shared" si="3"/>
        <v>6.3327861746144087E-5</v>
      </c>
    </row>
    <row r="64" spans="1:25" x14ac:dyDescent="0.25">
      <c r="A64" s="1">
        <v>1917</v>
      </c>
      <c r="B64" s="3">
        <v>0.34</v>
      </c>
      <c r="C64" s="1">
        <v>25.2</v>
      </c>
      <c r="S64" s="1">
        <v>1919</v>
      </c>
      <c r="T64" s="1">
        <f t="shared" si="0"/>
        <v>64</v>
      </c>
      <c r="U64" s="5">
        <f t="shared" si="1"/>
        <v>98</v>
      </c>
      <c r="V64" s="3">
        <f>(1-RSQ($B$2:INDEX($B$2:$B$163,T64),$C$2:INDEX($C$2:$C$163,T64)))*_xlfn.VAR.P($B$2:INDEX($B$2:$B$163,T64))*T64</f>
        <v>116.36165195531338</v>
      </c>
      <c r="W64" s="3">
        <f>(1-RSQ(INDEX($B$2:$B$163,T64+1):$B$163,INDEX($C$2:$C$163,T64+1):$C$163))*_xlfn.VAR.P(INDEX($B$2:$B$163,T64+1):$B$163)*U64</f>
        <v>1096.5708516531865</v>
      </c>
      <c r="X64" s="4">
        <f t="shared" si="2"/>
        <v>10.266786512358461</v>
      </c>
      <c r="Y64" s="7">
        <f t="shared" si="3"/>
        <v>6.427440000567E-5</v>
      </c>
    </row>
    <row r="65" spans="1:25" x14ac:dyDescent="0.25">
      <c r="A65" s="1">
        <v>1918</v>
      </c>
      <c r="B65" s="3">
        <v>1.56</v>
      </c>
      <c r="C65" s="1">
        <v>22</v>
      </c>
      <c r="S65" s="1">
        <v>1920</v>
      </c>
      <c r="T65" s="1">
        <f t="shared" si="0"/>
        <v>65</v>
      </c>
      <c r="U65" s="5">
        <f t="shared" si="1"/>
        <v>97</v>
      </c>
      <c r="V65" s="3">
        <f>(1-RSQ($B$2:INDEX($B$2:$B$163,T65),$C$2:INDEX($C$2:$C$163,T65)))*_xlfn.VAR.P($B$2:INDEX($B$2:$B$163,T65))*T65</f>
        <v>116.38465929805602</v>
      </c>
      <c r="W65" s="3">
        <f>(1-RSQ(INDEX($B$2:$B$163,T65+1):$B$163,INDEX($C$2:$C$163,T65+1):$C$163))*_xlfn.VAR.P(INDEX($B$2:$B$163,T65+1):$B$163)*U65</f>
        <v>1094.3180946780792</v>
      </c>
      <c r="X65" s="4">
        <f t="shared" si="2"/>
        <v>10.431189032923168</v>
      </c>
      <c r="Y65" s="7">
        <f t="shared" si="3"/>
        <v>5.5578755816037864E-5</v>
      </c>
    </row>
    <row r="66" spans="1:25" x14ac:dyDescent="0.25">
      <c r="A66" s="1">
        <v>1919</v>
      </c>
      <c r="B66" s="3">
        <v>3.08</v>
      </c>
      <c r="C66" s="1">
        <v>10.1</v>
      </c>
      <c r="S66" s="1">
        <v>1921</v>
      </c>
      <c r="T66" s="1">
        <f t="shared" si="0"/>
        <v>66</v>
      </c>
      <c r="U66" s="5">
        <f t="shared" si="1"/>
        <v>96</v>
      </c>
      <c r="V66" s="3">
        <f>(1-RSQ($B$2:INDEX($B$2:$B$163,T66),$C$2:INDEX($C$2:$C$163,T66)))*_xlfn.VAR.P($B$2:INDEX($B$2:$B$163,T66))*T66</f>
        <v>123.95260213273453</v>
      </c>
      <c r="W66" s="3">
        <f>(1-RSQ(INDEX($B$2:$B$163,T66+1):$B$163,INDEX($C$2:$C$163,T66+1):$C$163))*_xlfn.VAR.P(INDEX($B$2:$B$163,T66+1):$B$163)*U66</f>
        <v>1091.9145662936428</v>
      </c>
      <c r="X66" s="4">
        <f t="shared" si="2"/>
        <v>10.051328685561613</v>
      </c>
      <c r="Y66" s="7">
        <f t="shared" si="3"/>
        <v>7.7794396929904602E-5</v>
      </c>
    </row>
    <row r="67" spans="1:25" x14ac:dyDescent="0.25">
      <c r="A67" s="1">
        <v>1920</v>
      </c>
      <c r="B67" s="3">
        <v>4.9800000000000004</v>
      </c>
      <c r="C67" s="1">
        <v>15.4</v>
      </c>
      <c r="S67" s="1">
        <v>1922</v>
      </c>
      <c r="T67" s="1">
        <f t="shared" si="0"/>
        <v>67</v>
      </c>
      <c r="U67" s="5">
        <f t="shared" si="1"/>
        <v>95</v>
      </c>
      <c r="V67" s="3">
        <f>(1-RSQ($B$2:INDEX($B$2:$B$163,T67),$C$2:INDEX($C$2:$C$163,T67)))*_xlfn.VAR.P($B$2:INDEX($B$2:$B$163,T67))*T67</f>
        <v>158.01394315575538</v>
      </c>
      <c r="W67" s="3">
        <f>(1-RSQ(INDEX($B$2:$B$163,T67+1):$B$163,INDEX($C$2:$C$163,T67+1):$C$163))*_xlfn.VAR.P(INDEX($B$2:$B$163,T67+1):$B$163)*U67</f>
        <v>1081.0337630113272</v>
      </c>
      <c r="X67" s="4">
        <f t="shared" si="2"/>
        <v>8.385325290227243</v>
      </c>
      <c r="Y67" s="7">
        <f t="shared" si="3"/>
        <v>3.4585825104382906E-4</v>
      </c>
    </row>
    <row r="68" spans="1:25" x14ac:dyDescent="0.25">
      <c r="A68" s="1">
        <v>1921</v>
      </c>
      <c r="B68" s="3">
        <v>11.81</v>
      </c>
      <c r="C68" s="1">
        <v>-8.6</v>
      </c>
      <c r="S68" s="1">
        <v>1923</v>
      </c>
      <c r="T68" s="1">
        <f t="shared" ref="T68:T131" si="4">S68-1855</f>
        <v>68</v>
      </c>
      <c r="U68" s="5">
        <f t="shared" ref="U68:U131" si="5">$F$37-T68</f>
        <v>94</v>
      </c>
      <c r="V68" s="3">
        <f>(1-RSQ($B$2:INDEX($B$2:$B$163,T68),$C$2:INDEX($C$2:$C$163,T68)))*_xlfn.VAR.P($B$2:INDEX($B$2:$B$163,T68))*T68</f>
        <v>160.11214725572262</v>
      </c>
      <c r="W68" s="3">
        <f>(1-RSQ(INDEX($B$2:$B$163,T68+1):$B$163,INDEX($C$2:$C$163,T68+1):$C$163))*_xlfn.VAR.P(INDEX($B$2:$B$163,T68+1):$B$163)*U68</f>
        <v>1080.0869779334055</v>
      </c>
      <c r="X68" s="4">
        <f t="shared" ref="X68:X131" si="6">($G$7-(V68+W68))/2/((V68+W68)/(T68+U68-2*2))</f>
        <v>8.3041954750683598</v>
      </c>
      <c r="Y68" s="7">
        <f t="shared" ref="Y68:Y131" si="7">_xlfn.F.DIST.RT(X68,2,158)</f>
        <v>3.7219125061827008E-4</v>
      </c>
    </row>
    <row r="69" spans="1:25" x14ac:dyDescent="0.25">
      <c r="A69" s="1">
        <v>1922</v>
      </c>
      <c r="B69" s="3">
        <v>8.58</v>
      </c>
      <c r="C69" s="1">
        <v>-14</v>
      </c>
      <c r="S69" s="1">
        <v>1924</v>
      </c>
      <c r="T69" s="1">
        <f t="shared" si="4"/>
        <v>69</v>
      </c>
      <c r="U69" s="5">
        <f t="shared" si="5"/>
        <v>93</v>
      </c>
      <c r="V69" s="3">
        <f>(1-RSQ($B$2:INDEX($B$2:$B$163,T69),$C$2:INDEX($C$2:$C$163,T69)))*_xlfn.VAR.P($B$2:INDEX($B$2:$B$163,T69))*T69</f>
        <v>162.61419137299623</v>
      </c>
      <c r="W69" s="3">
        <f>(1-RSQ(INDEX($B$2:$B$163,T69+1):$B$163,INDEX($C$2:$C$163,T69+1):$C$163))*_xlfn.VAR.P(INDEX($B$2:$B$163,T69+1):$B$163)*U69</f>
        <v>1079.7626697443047</v>
      </c>
      <c r="X69" s="4">
        <f t="shared" si="6"/>
        <v>8.151161811035621</v>
      </c>
      <c r="Y69" s="7">
        <f t="shared" si="7"/>
        <v>4.2752243328569861E-4</v>
      </c>
    </row>
    <row r="70" spans="1:25" x14ac:dyDescent="0.25">
      <c r="A70" s="1">
        <v>1923</v>
      </c>
      <c r="B70" s="3">
        <v>7.4</v>
      </c>
      <c r="C70" s="1">
        <v>-6</v>
      </c>
      <c r="S70" s="1">
        <v>1925</v>
      </c>
      <c r="T70" s="1">
        <f t="shared" si="4"/>
        <v>70</v>
      </c>
      <c r="U70" s="5">
        <f t="shared" si="5"/>
        <v>92</v>
      </c>
      <c r="V70" s="3">
        <f>(1-RSQ($B$2:INDEX($B$2:$B$163,T70),$C$2:INDEX($C$2:$C$163,T70)))*_xlfn.VAR.P($B$2:INDEX($B$2:$B$163,T70))*T70</f>
        <v>168.36341487526636</v>
      </c>
      <c r="W70" s="3">
        <f>(1-RSQ(INDEX($B$2:$B$163,T70+1):$B$163,INDEX($C$2:$C$163,T70+1):$C$163))*_xlfn.VAR.P(INDEX($B$2:$B$163,T70+1):$B$163)*U70</f>
        <v>1079.5639755755042</v>
      </c>
      <c r="X70" s="4">
        <f t="shared" si="6"/>
        <v>7.7635310211517901</v>
      </c>
      <c r="Y70" s="7">
        <f t="shared" si="7"/>
        <v>6.0799495150321015E-4</v>
      </c>
    </row>
    <row r="71" spans="1:25" x14ac:dyDescent="0.25">
      <c r="A71" s="1">
        <v>1924</v>
      </c>
      <c r="B71" s="3">
        <v>7.3</v>
      </c>
      <c r="C71" s="1">
        <v>-0.7</v>
      </c>
      <c r="S71" s="1">
        <v>1926</v>
      </c>
      <c r="T71" s="1">
        <f t="shared" si="4"/>
        <v>71</v>
      </c>
      <c r="U71" s="5">
        <f t="shared" si="5"/>
        <v>91</v>
      </c>
      <c r="V71" s="3">
        <f>(1-RSQ($B$2:INDEX($B$2:$B$163,T71),$C$2:INDEX($C$2:$C$163,T71)))*_xlfn.VAR.P($B$2:INDEX($B$2:$B$163,T71))*T71</f>
        <v>178.15736985934967</v>
      </c>
      <c r="W71" s="3">
        <f>(1-RSQ(INDEX($B$2:$B$163,T71+1):$B$163,INDEX($C$2:$C$163,T71+1):$C$163))*_xlfn.VAR.P(INDEX($B$2:$B$163,T71+1):$B$163)*U71</f>
        <v>1077.9647501131251</v>
      </c>
      <c r="X71" s="4">
        <f t="shared" si="6"/>
        <v>7.1975003321277571</v>
      </c>
      <c r="Y71" s="7">
        <f t="shared" si="7"/>
        <v>1.0196735225196374E-3</v>
      </c>
    </row>
    <row r="72" spans="1:25" x14ac:dyDescent="0.25">
      <c r="A72" s="1">
        <v>1925</v>
      </c>
      <c r="B72" s="3">
        <v>7.89</v>
      </c>
      <c r="C72" s="1">
        <v>0.3</v>
      </c>
      <c r="S72" s="1">
        <v>1927</v>
      </c>
      <c r="T72" s="1">
        <f t="shared" si="4"/>
        <v>72</v>
      </c>
      <c r="U72" s="5">
        <f t="shared" si="5"/>
        <v>90</v>
      </c>
      <c r="V72" s="3">
        <f>(1-RSQ($B$2:INDEX($B$2:$B$163,T72),$C$2:INDEX($C$2:$C$163,T72)))*_xlfn.VAR.P($B$2:INDEX($B$2:$B$163,T72))*T72</f>
        <v>187.83648800461373</v>
      </c>
      <c r="W72" s="3">
        <f>(1-RSQ(INDEX($B$2:$B$163,T72+1):$B$163,INDEX($C$2:$C$163,T72+1):$C$163))*_xlfn.VAR.P(INDEX($B$2:$B$163,T72+1):$B$163)*U72</f>
        <v>1076.2941133658001</v>
      </c>
      <c r="X72" s="4">
        <f t="shared" si="6"/>
        <v>6.6514245728586294</v>
      </c>
      <c r="Y72" s="7">
        <f t="shared" si="7"/>
        <v>1.6846417184084306E-3</v>
      </c>
    </row>
    <row r="73" spans="1:25" x14ac:dyDescent="0.25">
      <c r="A73" s="1">
        <v>1926</v>
      </c>
      <c r="B73" s="3">
        <v>8.1199999999999992</v>
      </c>
      <c r="C73" s="1">
        <v>-0.8</v>
      </c>
      <c r="S73" s="1">
        <v>1928</v>
      </c>
      <c r="T73" s="1">
        <f t="shared" si="4"/>
        <v>73</v>
      </c>
      <c r="U73" s="5">
        <f t="shared" si="5"/>
        <v>89</v>
      </c>
      <c r="V73" s="3">
        <f>(1-RSQ($B$2:INDEX($B$2:$B$163,T73),$C$2:INDEX($C$2:$C$163,T73)))*_xlfn.VAR.P($B$2:INDEX($B$2:$B$163,T73))*T73</f>
        <v>189.98778097546338</v>
      </c>
      <c r="W73" s="3">
        <f>(1-RSQ(INDEX($B$2:$B$163,T73+1):$B$163,INDEX($C$2:$C$163,T73+1):$C$163))*_xlfn.VAR.P(INDEX($B$2:$B$163,T73+1):$B$163)*U73</f>
        <v>1076.1809466999885</v>
      </c>
      <c r="X73" s="4">
        <f t="shared" si="6"/>
        <v>6.5135531994229448</v>
      </c>
      <c r="Y73" s="7">
        <f t="shared" si="7"/>
        <v>1.9132819723924888E-3</v>
      </c>
    </row>
    <row r="74" spans="1:25" x14ac:dyDescent="0.25">
      <c r="A74" s="1">
        <v>1927</v>
      </c>
      <c r="B74" s="3">
        <v>6.81</v>
      </c>
      <c r="C74" s="1">
        <v>-2.4</v>
      </c>
      <c r="S74" s="1">
        <v>1929</v>
      </c>
      <c r="T74" s="1">
        <f t="shared" si="4"/>
        <v>74</v>
      </c>
      <c r="U74" s="5">
        <f t="shared" si="5"/>
        <v>88</v>
      </c>
      <c r="V74" s="3">
        <f>(1-RSQ($B$2:INDEX($B$2:$B$163,T74),$C$2:INDEX($C$2:$C$163,T74)))*_xlfn.VAR.P($B$2:INDEX($B$2:$B$163,T74))*T74</f>
        <v>196.09010736803677</v>
      </c>
      <c r="W74" s="3">
        <f>(1-RSQ(INDEX($B$2:$B$163,T74+1):$B$163,INDEX($C$2:$C$163,T74+1):$C$163))*_xlfn.VAR.P(INDEX($B$2:$B$163,T74+1):$B$163)*U74</f>
        <v>1075.632427340089</v>
      </c>
      <c r="X74" s="4">
        <f t="shared" si="6"/>
        <v>6.1401024189373388</v>
      </c>
      <c r="Y74" s="7">
        <f t="shared" si="7"/>
        <v>2.7035905407928329E-3</v>
      </c>
    </row>
    <row r="75" spans="1:25" x14ac:dyDescent="0.25">
      <c r="A75" s="1">
        <v>1928</v>
      </c>
      <c r="B75" s="3">
        <v>7.45</v>
      </c>
      <c r="C75" s="1">
        <v>-0.3</v>
      </c>
      <c r="S75" s="1">
        <v>1930</v>
      </c>
      <c r="T75" s="1">
        <f t="shared" si="4"/>
        <v>75</v>
      </c>
      <c r="U75" s="5">
        <f t="shared" si="5"/>
        <v>87</v>
      </c>
      <c r="V75" s="3">
        <f>(1-RSQ($B$2:INDEX($B$2:$B$163,T75),$C$2:INDEX($C$2:$C$163,T75)))*_xlfn.VAR.P($B$2:INDEX($B$2:$B$163,T75))*T75</f>
        <v>204.2039800715348</v>
      </c>
      <c r="W75" s="3">
        <f>(1-RSQ(INDEX($B$2:$B$163,T75+1):$B$163,INDEX($C$2:$C$163,T75+1):$C$163))*_xlfn.VAR.P(INDEX($B$2:$B$163,T75+1):$B$163)*U75</f>
        <v>1074.2579831260839</v>
      </c>
      <c r="X75" s="4">
        <f t="shared" si="6"/>
        <v>5.6912852868222936</v>
      </c>
      <c r="Y75" s="7">
        <f t="shared" si="7"/>
        <v>4.1046962948019239E-3</v>
      </c>
    </row>
    <row r="76" spans="1:25" x14ac:dyDescent="0.25">
      <c r="A76" s="1">
        <v>1929</v>
      </c>
      <c r="B76" s="3">
        <v>7.98</v>
      </c>
      <c r="C76" s="1">
        <v>-0.9</v>
      </c>
      <c r="S76" s="1">
        <v>1931</v>
      </c>
      <c r="T76" s="1">
        <f t="shared" si="4"/>
        <v>76</v>
      </c>
      <c r="U76" s="5">
        <f t="shared" si="5"/>
        <v>86</v>
      </c>
      <c r="V76" s="3">
        <f>(1-RSQ($B$2:INDEX($B$2:$B$163,T76),$C$2:INDEX($C$2:$C$163,T76)))*_xlfn.VAR.P($B$2:INDEX($B$2:$B$163,T76))*T76</f>
        <v>269.50101184370271</v>
      </c>
      <c r="W76" s="3">
        <f>(1-RSQ(INDEX($B$2:$B$163,T76+1):$B$163,INDEX($C$2:$C$163,T76+1):$C$163))*_xlfn.VAR.P(INDEX($B$2:$B$163,T76+1):$B$163)*U76</f>
        <v>1030.247076303107</v>
      </c>
      <c r="X76" s="4">
        <f t="shared" si="6"/>
        <v>4.3042863005085303</v>
      </c>
      <c r="Y76" s="7">
        <f t="shared" si="7"/>
        <v>1.5129330922469819E-2</v>
      </c>
    </row>
    <row r="77" spans="1:25" x14ac:dyDescent="0.25">
      <c r="A77" s="1">
        <v>1930</v>
      </c>
      <c r="B77" s="3">
        <v>13.67</v>
      </c>
      <c r="C77" s="1">
        <v>-2.8</v>
      </c>
      <c r="S77" s="1">
        <v>1932</v>
      </c>
      <c r="T77" s="1">
        <f t="shared" si="4"/>
        <v>77</v>
      </c>
      <c r="U77" s="5">
        <f t="shared" si="5"/>
        <v>85</v>
      </c>
      <c r="V77" s="3">
        <f>(1-RSQ($B$2:INDEX($B$2:$B$163,T77),$C$2:INDEX($C$2:$C$163,T77)))*_xlfn.VAR.P($B$2:INDEX($B$2:$B$163,T77))*T77</f>
        <v>352.12652429535075</v>
      </c>
      <c r="W77" s="3">
        <f>(1-RSQ(INDEX($B$2:$B$163,T77+1):$B$163,INDEX($C$2:$C$163,T77+1):$C$163))*_xlfn.VAR.P(INDEX($B$2:$B$163,T77+1):$B$163)*U77</f>
        <v>962.30043863082108</v>
      </c>
      <c r="X77" s="4">
        <f t="shared" si="6"/>
        <v>3.3739849435833107</v>
      </c>
      <c r="Y77" s="7">
        <f t="shared" si="7"/>
        <v>3.6738735631772323E-2</v>
      </c>
    </row>
    <row r="78" spans="1:25" x14ac:dyDescent="0.25">
      <c r="A78" s="1">
        <v>1931</v>
      </c>
      <c r="B78" s="3">
        <v>15.16</v>
      </c>
      <c r="C78" s="1">
        <v>-4.3</v>
      </c>
      <c r="S78" s="1">
        <v>1933</v>
      </c>
      <c r="T78" s="1">
        <f t="shared" si="4"/>
        <v>78</v>
      </c>
      <c r="U78" s="5">
        <f t="shared" si="5"/>
        <v>84</v>
      </c>
      <c r="V78" s="3">
        <f>(1-RSQ($B$2:INDEX($B$2:$B$163,T78),$C$2:INDEX($C$2:$C$163,T78)))*_xlfn.VAR.P($B$2:INDEX($B$2:$B$163,T78))*T78</f>
        <v>438.79414435088506</v>
      </c>
      <c r="W78" s="3">
        <f>(1-RSQ(INDEX($B$2:$B$163,T78+1):$B$163,INDEX($C$2:$C$163,T78+1):$C$163))*_xlfn.VAR.P(INDEX($B$2:$B$163,T78+1):$B$163)*U78</f>
        <v>882.39436167156418</v>
      </c>
      <c r="X78" s="4">
        <f t="shared" si="6"/>
        <v>2.9524135730565089</v>
      </c>
      <c r="Y78" s="7">
        <f t="shared" si="7"/>
        <v>5.5101330221841716E-2</v>
      </c>
    </row>
    <row r="79" spans="1:25" x14ac:dyDescent="0.25">
      <c r="A79" s="1">
        <v>1932</v>
      </c>
      <c r="B79" s="3">
        <v>15.19</v>
      </c>
      <c r="C79" s="1">
        <v>-2.6</v>
      </c>
      <c r="S79" s="1">
        <v>1934</v>
      </c>
      <c r="T79" s="1">
        <f t="shared" si="4"/>
        <v>79</v>
      </c>
      <c r="U79" s="5">
        <f t="shared" si="5"/>
        <v>83</v>
      </c>
      <c r="V79" s="3">
        <f>(1-RSQ($B$2:INDEX($B$2:$B$163,T79),$C$2:INDEX($C$2:$C$163,T79)))*_xlfn.VAR.P($B$2:INDEX($B$2:$B$163,T79))*T79</f>
        <v>484.39073161319709</v>
      </c>
      <c r="W79" s="3">
        <f>(1-RSQ(INDEX($B$2:$B$163,T79+1):$B$163,INDEX($C$2:$C$163,T79+1):$C$163))*_xlfn.VAR.P(INDEX($B$2:$B$163,T79+1):$B$163)*U79</f>
        <v>836.30190246381721</v>
      </c>
      <c r="X79" s="4">
        <f t="shared" si="6"/>
        <v>2.9831837172240578</v>
      </c>
      <c r="Y79" s="7">
        <f t="shared" si="7"/>
        <v>5.3491234768409224E-2</v>
      </c>
    </row>
    <row r="80" spans="1:25" x14ac:dyDescent="0.25">
      <c r="A80" s="1">
        <v>1933</v>
      </c>
      <c r="B80" s="3">
        <v>12.65</v>
      </c>
      <c r="C80" s="1">
        <v>-2.1</v>
      </c>
      <c r="S80" s="1">
        <v>1935</v>
      </c>
      <c r="T80" s="1">
        <f t="shared" si="4"/>
        <v>80</v>
      </c>
      <c r="U80" s="5">
        <f t="shared" si="5"/>
        <v>82</v>
      </c>
      <c r="V80" s="3">
        <f>(1-RSQ($B$2:INDEX($B$2:$B$163,T80),$C$2:INDEX($C$2:$C$163,T80)))*_xlfn.VAR.P($B$2:INDEX($B$2:$B$163,T80))*T80</f>
        <v>517.4771597315173</v>
      </c>
      <c r="W80" s="3">
        <f>(1-RSQ(INDEX($B$2:$B$163,T80+1):$B$163,INDEX($C$2:$C$163,T80+1):$C$163))*_xlfn.VAR.P(INDEX($B$2:$B$163,T80+1):$B$163)*U80</f>
        <v>803.45682967725418</v>
      </c>
      <c r="X80" s="4">
        <f t="shared" si="6"/>
        <v>2.9682041053257713</v>
      </c>
      <c r="Y80" s="7">
        <f t="shared" si="7"/>
        <v>5.4269027092578748E-2</v>
      </c>
    </row>
    <row r="81" spans="1:25" x14ac:dyDescent="0.25">
      <c r="A81" s="1">
        <v>1934</v>
      </c>
      <c r="B81" s="3">
        <v>11.24</v>
      </c>
      <c r="C81" s="1">
        <v>0</v>
      </c>
      <c r="S81" s="1">
        <v>1936</v>
      </c>
      <c r="T81" s="1">
        <f t="shared" si="4"/>
        <v>81</v>
      </c>
      <c r="U81" s="5">
        <f t="shared" si="5"/>
        <v>81</v>
      </c>
      <c r="V81" s="3">
        <f>(1-RSQ($B$2:INDEX($B$2:$B$163,T81),$C$2:INDEX($C$2:$C$163,T81)))*_xlfn.VAR.P($B$2:INDEX($B$2:$B$163,T81))*T81</f>
        <v>539.60106632419877</v>
      </c>
      <c r="W81" s="3">
        <f>(1-RSQ(INDEX($B$2:$B$163,T81+1):$B$163,INDEX($C$2:$C$163,T81+1):$C$163))*_xlfn.VAR.P(INDEX($B$2:$B$163,T81+1):$B$163)*U81</f>
        <v>780.91375058084088</v>
      </c>
      <c r="X81" s="4">
        <f t="shared" si="6"/>
        <v>2.9942233645581431</v>
      </c>
      <c r="Y81" s="7">
        <f t="shared" si="7"/>
        <v>5.2925252142629331E-2</v>
      </c>
    </row>
    <row r="82" spans="1:25" x14ac:dyDescent="0.25">
      <c r="A82" s="1">
        <v>1935</v>
      </c>
      <c r="B82" s="3">
        <v>10.09</v>
      </c>
      <c r="C82" s="1">
        <v>0.7</v>
      </c>
      <c r="S82" s="1">
        <v>1937</v>
      </c>
      <c r="T82" s="1">
        <f t="shared" si="4"/>
        <v>82</v>
      </c>
      <c r="U82" s="5">
        <f t="shared" si="5"/>
        <v>80</v>
      </c>
      <c r="V82" s="3">
        <f>(1-RSQ($B$2:INDEX($B$2:$B$163,T82),$C$2:INDEX($C$2:$C$163,T82)))*_xlfn.VAR.P($B$2:INDEX($B$2:$B$163,T82))*T82</f>
        <v>547.20493417421949</v>
      </c>
      <c r="W82" s="3">
        <f>(1-RSQ(INDEX($B$2:$B$163,T82+1):$B$163,INDEX($C$2:$C$163,T82+1):$C$163))*_xlfn.VAR.P(INDEX($B$2:$B$163,T82+1):$B$163)*U82</f>
        <v>772.25875336518232</v>
      </c>
      <c r="X82" s="4">
        <f t="shared" si="6"/>
        <v>3.0595427339391148</v>
      </c>
      <c r="Y82" s="7">
        <f t="shared" si="7"/>
        <v>4.9698341667789858E-2</v>
      </c>
    </row>
    <row r="83" spans="1:25" x14ac:dyDescent="0.25">
      <c r="A83" s="1">
        <v>1936</v>
      </c>
      <c r="B83" s="3">
        <v>8.19</v>
      </c>
      <c r="C83" s="1">
        <v>0.7</v>
      </c>
      <c r="S83" s="1">
        <v>1938</v>
      </c>
      <c r="T83" s="1">
        <f t="shared" si="4"/>
        <v>83</v>
      </c>
      <c r="U83" s="5">
        <f t="shared" si="5"/>
        <v>79</v>
      </c>
      <c r="V83" s="3">
        <f>(1-RSQ($B$2:INDEX($B$2:$B$163,T83),$C$2:INDEX($C$2:$C$163,T83)))*_xlfn.VAR.P($B$2:INDEX($B$2:$B$163,T83))*T83</f>
        <v>559.95135583773219</v>
      </c>
      <c r="W83" s="3">
        <f>(1-RSQ(INDEX($B$2:$B$163,T83+1):$B$163,INDEX($C$2:$C$163,T83+1):$C$163))*_xlfn.VAR.P(INDEX($B$2:$B$163,T83+1):$B$163)*U83</f>
        <v>761.57075083728978</v>
      </c>
      <c r="X83" s="4">
        <f t="shared" si="6"/>
        <v>2.9317257778922956</v>
      </c>
      <c r="Y83" s="7">
        <f t="shared" si="7"/>
        <v>5.6211360075213657E-2</v>
      </c>
    </row>
    <row r="84" spans="1:25" x14ac:dyDescent="0.25">
      <c r="A84" s="1">
        <v>1937</v>
      </c>
      <c r="B84" s="3">
        <v>8.4</v>
      </c>
      <c r="C84" s="1">
        <v>3.4</v>
      </c>
      <c r="S84" s="1">
        <v>1939</v>
      </c>
      <c r="T84" s="1">
        <f t="shared" si="4"/>
        <v>84</v>
      </c>
      <c r="U84" s="5">
        <f t="shared" si="5"/>
        <v>78</v>
      </c>
      <c r="V84" s="3">
        <f>(1-RSQ($B$2:INDEX($B$2:$B$163,T84),$C$2:INDEX($C$2:$C$163,T84)))*_xlfn.VAR.P($B$2:INDEX($B$2:$B$163,T84))*T84</f>
        <v>568.83991826660076</v>
      </c>
      <c r="W84" s="3">
        <f>(1-RSQ(INDEX($B$2:$B$163,T84+1):$B$163,INDEX($C$2:$C$163,T84+1):$C$163))*_xlfn.VAR.P(INDEX($B$2:$B$163,T84+1):$B$163)*U84</f>
        <v>751.49439440878598</v>
      </c>
      <c r="X84" s="4">
        <f t="shared" si="6"/>
        <v>3.0054328771659224</v>
      </c>
      <c r="Y84" s="7">
        <f t="shared" si="7"/>
        <v>5.2356764721958493E-2</v>
      </c>
    </row>
    <row r="85" spans="1:25" x14ac:dyDescent="0.25">
      <c r="A85" s="1">
        <v>1938</v>
      </c>
      <c r="B85" s="3">
        <v>8.2799999999999994</v>
      </c>
      <c r="C85" s="1">
        <v>1.6</v>
      </c>
      <c r="S85" s="1">
        <v>1940</v>
      </c>
      <c r="T85" s="1">
        <f t="shared" si="4"/>
        <v>85</v>
      </c>
      <c r="U85" s="5">
        <f t="shared" si="5"/>
        <v>77</v>
      </c>
      <c r="V85" s="3">
        <f>(1-RSQ($B$2:INDEX($B$2:$B$163,T85),$C$2:INDEX($C$2:$C$163,T85)))*_xlfn.VAR.P($B$2:INDEX($B$2:$B$163,T85))*T85</f>
        <v>569.56125775770295</v>
      </c>
      <c r="W85" s="3">
        <f>(1-RSQ(INDEX($B$2:$B$163,T85+1):$B$163,INDEX($C$2:$C$163,T85+1):$C$163))*_xlfn.VAR.P(INDEX($B$2:$B$163,T85+1):$B$163)*U85</f>
        <v>750.70678378125831</v>
      </c>
      <c r="X85" s="4">
        <f t="shared" si="6"/>
        <v>3.0095491573899591</v>
      </c>
      <c r="Y85" s="7">
        <f t="shared" si="7"/>
        <v>5.2149564351770095E-2</v>
      </c>
    </row>
    <row r="86" spans="1:25" x14ac:dyDescent="0.25">
      <c r="A86" s="1">
        <v>1939</v>
      </c>
      <c r="B86" s="3">
        <v>4.18</v>
      </c>
      <c r="C86" s="1">
        <v>2.8</v>
      </c>
      <c r="S86" s="1">
        <v>1941</v>
      </c>
      <c r="T86" s="1">
        <f t="shared" si="4"/>
        <v>86</v>
      </c>
      <c r="U86" s="5">
        <f t="shared" si="5"/>
        <v>76</v>
      </c>
      <c r="V86" s="3">
        <f>(1-RSQ($B$2:INDEX($B$2:$B$163,T86),$C$2:INDEX($C$2:$C$163,T86)))*_xlfn.VAR.P($B$2:INDEX($B$2:$B$163,T86))*T86</f>
        <v>569.61039191538464</v>
      </c>
      <c r="W86" s="3">
        <f>(1-RSQ(INDEX($B$2:$B$163,T86+1):$B$163,INDEX($C$2:$C$163,T86+1):$C$163))*_xlfn.VAR.P(INDEX($B$2:$B$163,T86+1):$B$163)*U86</f>
        <v>740.96615452756726</v>
      </c>
      <c r="X86" s="4">
        <f t="shared" si="6"/>
        <v>3.6159961029285115</v>
      </c>
      <c r="Y86" s="7">
        <f t="shared" si="7"/>
        <v>2.9138881233494951E-2</v>
      </c>
    </row>
    <row r="87" spans="1:25" x14ac:dyDescent="0.25">
      <c r="A87" s="1">
        <v>1940</v>
      </c>
      <c r="B87" s="3">
        <v>1.96</v>
      </c>
      <c r="C87" s="1">
        <v>16.8</v>
      </c>
      <c r="S87" s="1">
        <v>1942</v>
      </c>
      <c r="T87" s="1">
        <f t="shared" si="4"/>
        <v>87</v>
      </c>
      <c r="U87" s="5">
        <f t="shared" si="5"/>
        <v>75</v>
      </c>
      <c r="V87" s="3">
        <f>(1-RSQ($B$2:INDEX($B$2:$B$163,T87),$C$2:INDEX($C$2:$C$163,T87)))*_xlfn.VAR.P($B$2:INDEX($B$2:$B$163,T87))*T87</f>
        <v>576.06046730809726</v>
      </c>
      <c r="W87" s="3">
        <f>(1-RSQ(INDEX($B$2:$B$163,T87+1):$B$163,INDEX($C$2:$C$163,T87+1):$C$163))*_xlfn.VAR.P(INDEX($B$2:$B$163,T87+1):$B$163)*U87</f>
        <v>718.85322682536571</v>
      </c>
      <c r="X87" s="4">
        <f t="shared" si="6"/>
        <v>4.6152921573481143</v>
      </c>
      <c r="Y87" s="7">
        <f t="shared" si="7"/>
        <v>1.1271169969179651E-2</v>
      </c>
    </row>
    <row r="88" spans="1:25" x14ac:dyDescent="0.25">
      <c r="A88" s="1">
        <v>1941</v>
      </c>
      <c r="B88" s="3">
        <v>0.56000000000000005</v>
      </c>
      <c r="C88" s="1">
        <v>10.8</v>
      </c>
      <c r="S88" s="1">
        <v>1943</v>
      </c>
      <c r="T88" s="1">
        <f t="shared" si="4"/>
        <v>88</v>
      </c>
      <c r="U88" s="5">
        <f t="shared" si="5"/>
        <v>74</v>
      </c>
      <c r="V88" s="3">
        <f>(1-RSQ($B$2:INDEX($B$2:$B$163,T88),$C$2:INDEX($C$2:$C$163,T88)))*_xlfn.VAR.P($B$2:INDEX($B$2:$B$163,T88))*T88</f>
        <v>588.95832110303058</v>
      </c>
      <c r="W88" s="3">
        <f>(1-RSQ(INDEX($B$2:$B$163,T88+1):$B$163,INDEX($C$2:$C$163,T88+1):$C$163))*_xlfn.VAR.P(INDEX($B$2:$B$163,T88+1):$B$163)*U88</f>
        <v>694.27669739293981</v>
      </c>
      <c r="X88" s="4">
        <f t="shared" si="6"/>
        <v>5.3762719166009214</v>
      </c>
      <c r="Y88" s="7">
        <f t="shared" si="7"/>
        <v>5.5097759275268832E-3</v>
      </c>
    </row>
    <row r="89" spans="1:25" x14ac:dyDescent="0.25">
      <c r="A89" s="1">
        <v>1942</v>
      </c>
      <c r="B89" s="3">
        <v>0.31</v>
      </c>
      <c r="C89" s="1">
        <v>7.1</v>
      </c>
      <c r="S89" s="1">
        <v>1944</v>
      </c>
      <c r="T89" s="1">
        <f t="shared" si="4"/>
        <v>89</v>
      </c>
      <c r="U89" s="5">
        <f t="shared" si="5"/>
        <v>73</v>
      </c>
      <c r="V89" s="3">
        <f>(1-RSQ($B$2:INDEX($B$2:$B$163,T89),$C$2:INDEX($C$2:$C$163,T89)))*_xlfn.VAR.P($B$2:INDEX($B$2:$B$163,T89))*T89</f>
        <v>608.61873004941901</v>
      </c>
      <c r="W89" s="3">
        <f>(1-RSQ(INDEX($B$2:$B$163,T89+1):$B$163,INDEX($C$2:$C$163,T89+1):$C$163))*_xlfn.VAR.P(INDEX($B$2:$B$163,T89+1):$B$163)*U89</f>
        <v>670.59059581093595</v>
      </c>
      <c r="X89" s="4">
        <f t="shared" si="6"/>
        <v>5.6418054220316316</v>
      </c>
      <c r="Y89" s="7">
        <f t="shared" si="7"/>
        <v>4.2986458036505804E-3</v>
      </c>
    </row>
    <row r="90" spans="1:25" x14ac:dyDescent="0.25">
      <c r="A90" s="1">
        <v>1943</v>
      </c>
      <c r="B90" s="3">
        <v>0.32</v>
      </c>
      <c r="C90" s="1">
        <v>3.4</v>
      </c>
      <c r="S90" s="1">
        <v>1945</v>
      </c>
      <c r="T90" s="1">
        <f t="shared" si="4"/>
        <v>90</v>
      </c>
      <c r="U90" s="5">
        <f t="shared" si="5"/>
        <v>72</v>
      </c>
      <c r="V90" s="3">
        <f>(1-RSQ($B$2:INDEX($B$2:$B$163,T90),$C$2:INDEX($C$2:$C$163,T90)))*_xlfn.VAR.P($B$2:INDEX($B$2:$B$163,T90))*T90</f>
        <v>631.02883487091856</v>
      </c>
      <c r="W90" s="3">
        <f>(1-RSQ(INDEX($B$2:$B$163,T90+1):$B$163,INDEX($C$2:$C$163,T90+1):$C$163))*_xlfn.VAR.P(INDEX($B$2:$B$163,T90+1):$B$163)*U90</f>
        <v>644.55498563156198</v>
      </c>
      <c r="X90" s="4">
        <f t="shared" si="6"/>
        <v>5.8823770835135463</v>
      </c>
      <c r="Y90" s="7">
        <f t="shared" si="7"/>
        <v>3.4352241968490516E-3</v>
      </c>
    </row>
    <row r="91" spans="1:25" x14ac:dyDescent="0.25">
      <c r="A91" s="1">
        <v>1944</v>
      </c>
      <c r="B91" s="3">
        <v>0.14000000000000001</v>
      </c>
      <c r="C91" s="1">
        <v>2.7</v>
      </c>
      <c r="S91" s="1">
        <v>1946</v>
      </c>
      <c r="T91" s="1">
        <f t="shared" si="4"/>
        <v>91</v>
      </c>
      <c r="U91" s="5">
        <f t="shared" si="5"/>
        <v>71</v>
      </c>
      <c r="V91" s="3">
        <f>(1-RSQ($B$2:INDEX($B$2:$B$163,T91),$C$2:INDEX($C$2:$C$163,T91)))*_xlfn.VAR.P($B$2:INDEX($B$2:$B$163,T91))*T91</f>
        <v>643.62606993510724</v>
      </c>
      <c r="W91" s="3">
        <f>(1-RSQ(INDEX($B$2:$B$163,T91+1):$B$163,INDEX($C$2:$C$163,T91+1):$C$163))*_xlfn.VAR.P(INDEX($B$2:$B$163,T91+1):$B$163)*U91</f>
        <v>627.94024860002128</v>
      </c>
      <c r="X91" s="4">
        <f t="shared" si="6"/>
        <v>6.1505621651374351</v>
      </c>
      <c r="Y91" s="7">
        <f t="shared" si="7"/>
        <v>2.6774795926644002E-3</v>
      </c>
    </row>
    <row r="92" spans="1:25" x14ac:dyDescent="0.25">
      <c r="A92" s="1">
        <v>1945</v>
      </c>
      <c r="B92" s="3">
        <v>1.25</v>
      </c>
      <c r="C92" s="1">
        <v>2.8</v>
      </c>
      <c r="S92" s="1">
        <v>1947</v>
      </c>
      <c r="T92" s="1">
        <f t="shared" si="4"/>
        <v>92</v>
      </c>
      <c r="U92" s="5">
        <f t="shared" si="5"/>
        <v>70</v>
      </c>
      <c r="V92" s="3">
        <f>(1-RSQ($B$2:INDEX($B$2:$B$163,T92),$C$2:INDEX($C$2:$C$163,T92)))*_xlfn.VAR.P($B$2:INDEX($B$2:$B$163,T92))*T92</f>
        <v>651.82868346955456</v>
      </c>
      <c r="W92" s="3">
        <f>(1-RSQ(INDEX($B$2:$B$163,T92+1):$B$163,INDEX($C$2:$C$163,T92+1):$C$163))*_xlfn.VAR.P(INDEX($B$2:$B$163,T92+1):$B$163)*U92</f>
        <v>615.1316702878346</v>
      </c>
      <c r="X92" s="4">
        <f t="shared" si="6"/>
        <v>6.4601223569573305</v>
      </c>
      <c r="Y92" s="7">
        <f t="shared" si="7"/>
        <v>2.0101242358088189E-3</v>
      </c>
    </row>
    <row r="93" spans="1:25" x14ac:dyDescent="0.25">
      <c r="A93" s="1">
        <v>1946</v>
      </c>
      <c r="B93" s="3">
        <v>1.82</v>
      </c>
      <c r="C93" s="1">
        <v>3.1</v>
      </c>
      <c r="S93" s="1">
        <v>1948</v>
      </c>
      <c r="T93" s="1">
        <f t="shared" si="4"/>
        <v>93</v>
      </c>
      <c r="U93" s="5">
        <f t="shared" si="5"/>
        <v>69</v>
      </c>
      <c r="V93" s="3">
        <f>(1-RSQ($B$2:INDEX($B$2:$B$163,T93),$C$2:INDEX($C$2:$C$163,T93)))*_xlfn.VAR.P($B$2:INDEX($B$2:$B$163,T93))*T93</f>
        <v>657.42061627699559</v>
      </c>
      <c r="W93" s="3">
        <f>(1-RSQ(INDEX($B$2:$B$163,T93+1):$B$163,INDEX($C$2:$C$163,T93+1):$C$163))*_xlfn.VAR.P(INDEX($B$2:$B$163,T93+1):$B$163)*U93</f>
        <v>596.95686161597018</v>
      </c>
      <c r="X93" s="4">
        <f t="shared" si="6"/>
        <v>7.3173875183043871</v>
      </c>
      <c r="Y93" s="7">
        <f t="shared" si="7"/>
        <v>9.136408264157625E-4</v>
      </c>
    </row>
    <row r="94" spans="1:25" x14ac:dyDescent="0.25">
      <c r="A94" s="1">
        <v>1947</v>
      </c>
      <c r="B94" s="3">
        <v>1.27</v>
      </c>
      <c r="C94" s="1">
        <v>7</v>
      </c>
      <c r="S94" s="1">
        <v>1949</v>
      </c>
      <c r="T94" s="1">
        <f t="shared" si="4"/>
        <v>94</v>
      </c>
      <c r="U94" s="5">
        <f t="shared" si="5"/>
        <v>68</v>
      </c>
      <c r="V94" s="3">
        <f>(1-RSQ($B$2:INDEX($B$2:$B$163,T94),$C$2:INDEX($C$2:$C$163,T94)))*_xlfn.VAR.P($B$2:INDEX($B$2:$B$163,T94))*T94</f>
        <v>660.67825151959119</v>
      </c>
      <c r="W94" s="3">
        <f>(1-RSQ(INDEX($B$2:$B$163,T94+1):$B$163,INDEX($C$2:$C$163,T94+1):$C$163))*_xlfn.VAR.P(INDEX($B$2:$B$163,T94+1):$B$163)*U94</f>
        <v>580.72833444133437</v>
      </c>
      <c r="X94" s="4">
        <f t="shared" si="6"/>
        <v>8.219278581246769</v>
      </c>
      <c r="Y94" s="7">
        <f t="shared" si="7"/>
        <v>4.0193283753542364E-4</v>
      </c>
    </row>
    <row r="95" spans="1:25" x14ac:dyDescent="0.25">
      <c r="A95" s="1">
        <v>1948</v>
      </c>
      <c r="B95" s="3">
        <v>1.6</v>
      </c>
      <c r="C95" s="1">
        <v>7.7</v>
      </c>
      <c r="S95" s="1">
        <v>1950</v>
      </c>
      <c r="T95" s="1">
        <f t="shared" si="4"/>
        <v>95</v>
      </c>
      <c r="U95" s="5">
        <f t="shared" si="5"/>
        <v>67</v>
      </c>
      <c r="V95" s="3">
        <f>(1-RSQ($B$2:INDEX($B$2:$B$163,T95),$C$2:INDEX($C$2:$C$163,T95)))*_xlfn.VAR.P($B$2:INDEX($B$2:$B$163,T95))*T95</f>
        <v>669.80195203594474</v>
      </c>
      <c r="W95" s="3">
        <f>(1-RSQ(INDEX($B$2:$B$163,T95+1):$B$163,INDEX($C$2:$C$163,T95+1):$C$163))*_xlfn.VAR.P(INDEX($B$2:$B$163,T95+1):$B$163)*U95</f>
        <v>565.54200591825906</v>
      </c>
      <c r="X95" s="4">
        <f t="shared" si="6"/>
        <v>8.6473197252925278</v>
      </c>
      <c r="Y95" s="7">
        <f t="shared" si="7"/>
        <v>2.7301572810689567E-4</v>
      </c>
    </row>
    <row r="96" spans="1:25" x14ac:dyDescent="0.25">
      <c r="A96" s="1">
        <v>1949</v>
      </c>
      <c r="B96" s="3">
        <v>1.65</v>
      </c>
      <c r="C96" s="1">
        <v>2.8</v>
      </c>
      <c r="S96" s="1">
        <v>1951</v>
      </c>
      <c r="T96" s="1">
        <f t="shared" si="4"/>
        <v>96</v>
      </c>
      <c r="U96" s="5">
        <f t="shared" si="5"/>
        <v>66</v>
      </c>
      <c r="V96" s="3">
        <f>(1-RSQ($B$2:INDEX($B$2:$B$163,T96),$C$2:INDEX($C$2:$C$163,T96)))*_xlfn.VAR.P($B$2:INDEX($B$2:$B$163,T96))*T96</f>
        <v>676.70716808002317</v>
      </c>
      <c r="W96" s="3">
        <f>(1-RSQ(INDEX($B$2:$B$163,T96+1):$B$163,INDEX($C$2:$C$163,T96+1):$C$163))*_xlfn.VAR.P(INDEX($B$2:$B$163,T96+1):$B$163)*U96</f>
        <v>550.07281380127313</v>
      </c>
      <c r="X96" s="4">
        <f t="shared" si="6"/>
        <v>9.259173162801984</v>
      </c>
      <c r="Y96" s="7">
        <f t="shared" si="7"/>
        <v>1.5758384889398387E-4</v>
      </c>
    </row>
    <row r="97" spans="1:25" x14ac:dyDescent="0.25">
      <c r="A97" s="1">
        <v>1950</v>
      </c>
      <c r="B97" s="3">
        <v>1.71</v>
      </c>
      <c r="C97" s="1">
        <v>3.92</v>
      </c>
      <c r="S97" s="1">
        <v>1952</v>
      </c>
      <c r="T97" s="1">
        <f t="shared" si="4"/>
        <v>97</v>
      </c>
      <c r="U97" s="5">
        <f t="shared" si="5"/>
        <v>65</v>
      </c>
      <c r="V97" s="3">
        <f>(1-RSQ($B$2:INDEX($B$2:$B$163,T97),$C$2:INDEX($C$2:$C$163,T97)))*_xlfn.VAR.P($B$2:INDEX($B$2:$B$163,T97))*T97</f>
        <v>677.83975020991375</v>
      </c>
      <c r="W97" s="3">
        <f>(1-RSQ(INDEX($B$2:$B$163,T97+1):$B$163,INDEX($C$2:$C$163,T97+1):$C$163))*_xlfn.VAR.P(INDEX($B$2:$B$163,T97+1):$B$163)*U97</f>
        <v>534.17543551392816</v>
      </c>
      <c r="X97" s="4">
        <f t="shared" si="6"/>
        <v>10.334348388429197</v>
      </c>
      <c r="Y97" s="7">
        <f t="shared" si="7"/>
        <v>6.0545346328618613E-5</v>
      </c>
    </row>
    <row r="98" spans="1:25" x14ac:dyDescent="0.25">
      <c r="A98" s="1">
        <v>1951</v>
      </c>
      <c r="B98" s="3">
        <v>1.86</v>
      </c>
      <c r="C98" s="1">
        <v>9.0500000000000007</v>
      </c>
      <c r="S98" s="1">
        <v>1953</v>
      </c>
      <c r="T98" s="1">
        <f t="shared" si="4"/>
        <v>98</v>
      </c>
      <c r="U98" s="5">
        <f t="shared" si="5"/>
        <v>64</v>
      </c>
      <c r="V98" s="3">
        <f>(1-RSQ($B$2:INDEX($B$2:$B$163,T98),$C$2:INDEX($C$2:$C$163,T98)))*_xlfn.VAR.P($B$2:INDEX($B$2:$B$163,T98))*T98</f>
        <v>677.85717240886572</v>
      </c>
      <c r="W98" s="3">
        <f>(1-RSQ(INDEX($B$2:$B$163,T98+1):$B$163,INDEX($C$2:$C$163,T98+1):$C$163))*_xlfn.VAR.P(INDEX($B$2:$B$163,T98+1):$B$163)*U98</f>
        <v>520.49199752018615</v>
      </c>
      <c r="X98" s="4">
        <f t="shared" si="6"/>
        <v>11.353120418092171</v>
      </c>
      <c r="Y98" s="7">
        <f t="shared" si="7"/>
        <v>2.4719000052695476E-5</v>
      </c>
    </row>
    <row r="99" spans="1:25" x14ac:dyDescent="0.25">
      <c r="A99" s="1">
        <v>1952</v>
      </c>
      <c r="B99" s="3">
        <v>2.34</v>
      </c>
      <c r="C99" s="1">
        <v>10.65</v>
      </c>
      <c r="S99" s="1">
        <v>1954</v>
      </c>
      <c r="T99" s="1">
        <f t="shared" si="4"/>
        <v>99</v>
      </c>
      <c r="U99" s="5">
        <f t="shared" si="5"/>
        <v>63</v>
      </c>
      <c r="V99" s="3">
        <f>(1-RSQ($B$2:INDEX($B$2:$B$163,T99),$C$2:INDEX($C$2:$C$163,T99)))*_xlfn.VAR.P($B$2:INDEX($B$2:$B$163,T99))*T99</f>
        <v>683.89405475980016</v>
      </c>
      <c r="W99" s="3">
        <f>(1-RSQ(INDEX($B$2:$B$163,T99+1):$B$163,INDEX($C$2:$C$163,T99+1):$C$163))*_xlfn.VAR.P(INDEX($B$2:$B$163,T99+1):$B$163)*U99</f>
        <v>505.5113733579413</v>
      </c>
      <c r="X99" s="4">
        <f t="shared" si="6"/>
        <v>12.03253129159431</v>
      </c>
      <c r="Y99" s="7">
        <f t="shared" si="7"/>
        <v>1.3677518285415138E-5</v>
      </c>
    </row>
    <row r="100" spans="1:25" x14ac:dyDescent="0.25">
      <c r="A100" s="1">
        <v>1953</v>
      </c>
      <c r="B100" s="3">
        <v>1.91</v>
      </c>
      <c r="C100" s="1">
        <v>3.63</v>
      </c>
      <c r="S100" s="1">
        <v>1955</v>
      </c>
      <c r="T100" s="1">
        <f t="shared" si="4"/>
        <v>100</v>
      </c>
      <c r="U100" s="5">
        <f t="shared" si="5"/>
        <v>62</v>
      </c>
      <c r="V100" s="3">
        <f>(1-RSQ($B$2:INDEX($B$2:$B$163,T100),$C$2:INDEX($C$2:$C$163,T100)))*_xlfn.VAR.P($B$2:INDEX($B$2:$B$163,T100))*T100</f>
        <v>693.28358818893537</v>
      </c>
      <c r="W100" s="3">
        <f>(1-RSQ(INDEX($B$2:$B$163,T100+1):$B$163,INDEX($C$2:$C$163,T100+1):$C$163))*_xlfn.VAR.P(INDEX($B$2:$B$163,T100+1):$B$163)*U100</f>
        <v>488.27262620299649</v>
      </c>
      <c r="X100" s="4">
        <f t="shared" si="6"/>
        <v>12.637270859128883</v>
      </c>
      <c r="Y100" s="7">
        <f t="shared" si="7"/>
        <v>8.1066352766777899E-6</v>
      </c>
    </row>
    <row r="101" spans="1:25" x14ac:dyDescent="0.25">
      <c r="A101" s="1">
        <v>1954</v>
      </c>
      <c r="B101" s="3">
        <v>1.64</v>
      </c>
      <c r="C101" s="1">
        <v>2.29</v>
      </c>
      <c r="S101" s="1">
        <v>1956</v>
      </c>
      <c r="T101" s="1">
        <f t="shared" si="4"/>
        <v>101</v>
      </c>
      <c r="U101" s="5">
        <f t="shared" si="5"/>
        <v>61</v>
      </c>
      <c r="V101" s="3">
        <f>(1-RSQ($B$2:INDEX($B$2:$B$163,T101),$C$2:INDEX($C$2:$C$163,T101)))*_xlfn.VAR.P($B$2:INDEX($B$2:$B$163,T101))*T101</f>
        <v>699.04197888204612</v>
      </c>
      <c r="W101" s="3">
        <f>(1-RSQ(INDEX($B$2:$B$163,T101+1):$B$163,INDEX($C$2:$C$163,T101+1):$C$163))*_xlfn.VAR.P(INDEX($B$2:$B$163,T101+1):$B$163)*U101</f>
        <v>468.24847282004163</v>
      </c>
      <c r="X101" s="4">
        <f t="shared" si="6"/>
        <v>13.757193974849654</v>
      </c>
      <c r="Y101" s="7">
        <f t="shared" si="7"/>
        <v>3.1051289376689845E-6</v>
      </c>
    </row>
    <row r="102" spans="1:25" x14ac:dyDescent="0.25">
      <c r="A102" s="1">
        <v>1955</v>
      </c>
      <c r="B102" s="3">
        <v>1.51</v>
      </c>
      <c r="C102" s="1">
        <v>5.07</v>
      </c>
      <c r="S102" s="1">
        <v>1957</v>
      </c>
      <c r="T102" s="1">
        <f t="shared" si="4"/>
        <v>102</v>
      </c>
      <c r="U102" s="5">
        <f t="shared" si="5"/>
        <v>60</v>
      </c>
      <c r="V102" s="3">
        <f>(1-RSQ($B$2:INDEX($B$2:$B$163,T102),$C$2:INDEX($C$2:$C$163,T102)))*_xlfn.VAR.P($B$2:INDEX($B$2:$B$163,T102))*T102</f>
        <v>703.47062735964994</v>
      </c>
      <c r="W102" s="3">
        <f>(1-RSQ(INDEX($B$2:$B$163,T102+1):$B$163,INDEX($C$2:$C$163,T102+1):$C$163))*_xlfn.VAR.P(INDEX($B$2:$B$163,T102+1):$B$163)*U102</f>
        <v>449.66601262874389</v>
      </c>
      <c r="X102" s="4">
        <f t="shared" si="6"/>
        <v>14.895712874590634</v>
      </c>
      <c r="Y102" s="7">
        <f t="shared" si="7"/>
        <v>1.1844722550503274E-6</v>
      </c>
    </row>
    <row r="103" spans="1:25" x14ac:dyDescent="0.25">
      <c r="A103" s="1">
        <v>1956</v>
      </c>
      <c r="B103" s="3">
        <v>1.75</v>
      </c>
      <c r="C103" s="1">
        <v>5.16</v>
      </c>
      <c r="S103" s="1">
        <v>1958</v>
      </c>
      <c r="T103" s="1">
        <f t="shared" si="4"/>
        <v>103</v>
      </c>
      <c r="U103" s="5">
        <f t="shared" si="5"/>
        <v>59</v>
      </c>
      <c r="V103" s="3">
        <f>(1-RSQ($B$2:INDEX($B$2:$B$163,T103),$C$2:INDEX($C$2:$C$163,T103)))*_xlfn.VAR.P($B$2:INDEX($B$2:$B$163,T103))*T103</f>
        <v>707.86758672597955</v>
      </c>
      <c r="W103" s="3">
        <f>(1-RSQ(INDEX($B$2:$B$163,T103+1):$B$163,INDEX($C$2:$C$163,T103+1):$C$163))*_xlfn.VAR.P(INDEX($B$2:$B$163,T103+1):$B$163)*U103</f>
        <v>433.8548315378934</v>
      </c>
      <c r="X103" s="4">
        <f t="shared" si="6"/>
        <v>15.834423079968099</v>
      </c>
      <c r="Y103" s="7">
        <f t="shared" si="7"/>
        <v>5.3979106989956011E-7</v>
      </c>
    </row>
    <row r="104" spans="1:25" x14ac:dyDescent="0.25">
      <c r="A104" s="1">
        <v>1957</v>
      </c>
      <c r="B104" s="3">
        <v>2.1</v>
      </c>
      <c r="C104" s="1">
        <v>3.84</v>
      </c>
      <c r="S104" s="1">
        <v>1959</v>
      </c>
      <c r="T104" s="1">
        <f t="shared" si="4"/>
        <v>104</v>
      </c>
      <c r="U104" s="5">
        <f t="shared" si="5"/>
        <v>58</v>
      </c>
      <c r="V104" s="3">
        <f>(1-RSQ($B$2:INDEX($B$2:$B$163,T104),$C$2:INDEX($C$2:$C$163,T104)))*_xlfn.VAR.P($B$2:INDEX($B$2:$B$163,T104))*T104</f>
        <v>710.77720533216234</v>
      </c>
      <c r="W104" s="3">
        <f>(1-RSQ(INDEX($B$2:$B$163,T104+1):$B$163,INDEX($C$2:$C$163,T104+1):$C$163))*_xlfn.VAR.P(INDEX($B$2:$B$163,T104+1):$B$163)*U104</f>
        <v>422.50454609829592</v>
      </c>
      <c r="X104" s="4">
        <f t="shared" si="6"/>
        <v>16.540748553352561</v>
      </c>
      <c r="Y104" s="7">
        <f t="shared" si="7"/>
        <v>3.003569475040383E-7</v>
      </c>
    </row>
    <row r="105" spans="1:25" x14ac:dyDescent="0.25">
      <c r="A105" s="1">
        <v>1958</v>
      </c>
      <c r="B105" s="3">
        <v>2.74</v>
      </c>
      <c r="C105" s="1">
        <v>2.88</v>
      </c>
      <c r="S105" s="1">
        <v>1960</v>
      </c>
      <c r="T105" s="1">
        <f t="shared" si="4"/>
        <v>105</v>
      </c>
      <c r="U105" s="5">
        <f t="shared" si="5"/>
        <v>57</v>
      </c>
      <c r="V105" s="3">
        <f>(1-RSQ($B$2:INDEX($B$2:$B$163,T105),$C$2:INDEX($C$2:$C$163,T105)))*_xlfn.VAR.P($B$2:INDEX($B$2:$B$163,T105))*T105</f>
        <v>717.92946162524288</v>
      </c>
      <c r="W105" s="3">
        <f>(1-RSQ(INDEX($B$2:$B$163,T105+1):$B$163,INDEX($C$2:$C$163,T105+1):$C$163))*_xlfn.VAR.P(INDEX($B$2:$B$163,T105+1):$B$163)*U105</f>
        <v>408.51441402906136</v>
      </c>
      <c r="X105" s="4">
        <f t="shared" si="6"/>
        <v>17.120711553985082</v>
      </c>
      <c r="Y105" s="7">
        <f t="shared" si="7"/>
        <v>1.8620829389753273E-7</v>
      </c>
    </row>
    <row r="106" spans="1:25" x14ac:dyDescent="0.25">
      <c r="A106" s="1">
        <v>1959</v>
      </c>
      <c r="B106" s="3">
        <v>2.39</v>
      </c>
      <c r="C106" s="1">
        <v>0.6</v>
      </c>
      <c r="S106" s="1">
        <v>1961</v>
      </c>
      <c r="T106" s="1">
        <f t="shared" si="4"/>
        <v>106</v>
      </c>
      <c r="U106" s="5">
        <f t="shared" si="5"/>
        <v>56</v>
      </c>
      <c r="V106" s="3">
        <f>(1-RSQ($B$2:INDEX($B$2:$B$163,T106),$C$2:INDEX($C$2:$C$163,T106)))*_xlfn.VAR.P($B$2:INDEX($B$2:$B$163,T106))*T106</f>
        <v>726.53571204282082</v>
      </c>
      <c r="W106" s="3">
        <f>(1-RSQ(INDEX($B$2:$B$163,T106+1):$B$163,INDEX($C$2:$C$163,T106+1):$C$163))*_xlfn.VAR.P(INDEX($B$2:$B$163,T106+1):$B$163)*U106</f>
        <v>390.74316267637789</v>
      </c>
      <c r="X106" s="4">
        <f t="shared" si="6"/>
        <v>17.909186509708817</v>
      </c>
      <c r="Y106" s="7">
        <f t="shared" si="7"/>
        <v>9.7658336634197339E-8</v>
      </c>
    </row>
    <row r="107" spans="1:25" x14ac:dyDescent="0.25">
      <c r="A107" s="1">
        <v>1960</v>
      </c>
      <c r="B107" s="3">
        <v>2.0499999999999998</v>
      </c>
      <c r="C107" s="1">
        <v>0.79</v>
      </c>
      <c r="S107" s="1">
        <v>1962</v>
      </c>
      <c r="T107" s="1">
        <f t="shared" si="4"/>
        <v>107</v>
      </c>
      <c r="U107" s="5">
        <f t="shared" si="5"/>
        <v>55</v>
      </c>
      <c r="V107" s="3">
        <f>(1-RSQ($B$2:INDEX($B$2:$B$163,T107),$C$2:INDEX($C$2:$C$163,T107)))*_xlfn.VAR.P($B$2:INDEX($B$2:$B$163,T107))*T107</f>
        <v>730.82849329705084</v>
      </c>
      <c r="W107" s="3">
        <f>(1-RSQ(INDEX($B$2:$B$163,T107+1):$B$163,INDEX($C$2:$C$163,T107+1):$C$163))*_xlfn.VAR.P(INDEX($B$2:$B$163,T107+1):$B$163)*U107</f>
        <v>373.19106619788772</v>
      </c>
      <c r="X107" s="4">
        <f t="shared" si="6"/>
        <v>19.073069378456786</v>
      </c>
      <c r="Y107" s="7">
        <f t="shared" si="7"/>
        <v>3.8028445626708522E-8</v>
      </c>
    </row>
    <row r="108" spans="1:25" x14ac:dyDescent="0.25">
      <c r="A108" s="1">
        <v>1961</v>
      </c>
      <c r="B108" s="3">
        <v>2.2000000000000002</v>
      </c>
      <c r="C108" s="1">
        <v>3.25</v>
      </c>
      <c r="S108" s="1">
        <v>1963</v>
      </c>
      <c r="T108" s="1">
        <f t="shared" si="4"/>
        <v>108</v>
      </c>
      <c r="U108" s="5">
        <f t="shared" si="5"/>
        <v>54</v>
      </c>
      <c r="V108" s="3">
        <f>(1-RSQ($B$2:INDEX($B$2:$B$163,T108),$C$2:INDEX($C$2:$C$163,T108)))*_xlfn.VAR.P($B$2:INDEX($B$2:$B$163,T108))*T108</f>
        <v>731.88839221393516</v>
      </c>
      <c r="W108" s="3">
        <f>(1-RSQ(INDEX($B$2:$B$163,T108+1):$B$163,INDEX($C$2:$C$163,T108+1):$C$163))*_xlfn.VAR.P(INDEX($B$2:$B$163,T108+1):$B$163)*U108</f>
        <v>360.90925014450227</v>
      </c>
      <c r="X108" s="4">
        <f t="shared" si="6"/>
        <v>20.080179766718775</v>
      </c>
      <c r="Y108" s="7">
        <f t="shared" si="7"/>
        <v>1.6966182234988218E-8</v>
      </c>
    </row>
    <row r="109" spans="1:25" x14ac:dyDescent="0.25">
      <c r="A109" s="1">
        <v>1962</v>
      </c>
      <c r="B109" s="3">
        <v>2.96</v>
      </c>
      <c r="C109" s="1">
        <v>4.2</v>
      </c>
      <c r="S109" s="1">
        <v>1964</v>
      </c>
      <c r="T109" s="1">
        <f t="shared" si="4"/>
        <v>109</v>
      </c>
      <c r="U109" s="5">
        <f t="shared" si="5"/>
        <v>53</v>
      </c>
      <c r="V109" s="3">
        <f>(1-RSQ($B$2:INDEX($B$2:$B$163,T109),$C$2:INDEX($C$2:$C$163,T109)))*_xlfn.VAR.P($B$2:INDEX($B$2:$B$163,T109))*T109</f>
        <v>735.13805148403571</v>
      </c>
      <c r="W109" s="3">
        <f>(1-RSQ(INDEX($B$2:$B$163,T109+1):$B$163,INDEX($C$2:$C$163,T109+1):$C$163))*_xlfn.VAR.P(INDEX($B$2:$B$163,T109+1):$B$163)*U109</f>
        <v>346.47535701140157</v>
      </c>
      <c r="X109" s="4">
        <f t="shared" si="6"/>
        <v>21.104700998607452</v>
      </c>
      <c r="Y109" s="7">
        <f t="shared" si="7"/>
        <v>7.5272590439823397E-9</v>
      </c>
    </row>
    <row r="110" spans="1:25" x14ac:dyDescent="0.25">
      <c r="A110" s="1">
        <v>1963</v>
      </c>
      <c r="B110" s="3">
        <v>2.76</v>
      </c>
      <c r="C110" s="1">
        <v>2.11</v>
      </c>
      <c r="S110" s="1">
        <v>1965</v>
      </c>
      <c r="T110" s="1">
        <f t="shared" si="4"/>
        <v>110</v>
      </c>
      <c r="U110" s="5">
        <f t="shared" si="5"/>
        <v>52</v>
      </c>
      <c r="V110" s="3">
        <f>(1-RSQ($B$2:INDEX($B$2:$B$163,T110),$C$2:INDEX($C$2:$C$163,T110)))*_xlfn.VAR.P($B$2:INDEX($B$2:$B$163,T110))*T110</f>
        <v>739.17644601645168</v>
      </c>
      <c r="W110" s="3">
        <f>(1-RSQ(INDEX($B$2:$B$163,T110+1):$B$163,INDEX($C$2:$C$163,T110+1):$C$163))*_xlfn.VAR.P(INDEX($B$2:$B$163,T110+1):$B$163)*U110</f>
        <v>326.91650795607035</v>
      </c>
      <c r="X110" s="4">
        <f t="shared" si="6"/>
        <v>22.562050898153796</v>
      </c>
      <c r="Y110" s="7">
        <f t="shared" si="7"/>
        <v>2.4030051150370604E-9</v>
      </c>
    </row>
    <row r="111" spans="1:25" x14ac:dyDescent="0.25">
      <c r="A111" s="1">
        <v>1964</v>
      </c>
      <c r="B111" s="3">
        <v>2.2200000000000002</v>
      </c>
      <c r="C111" s="1">
        <v>3.23</v>
      </c>
      <c r="S111" s="1">
        <v>1966</v>
      </c>
      <c r="T111" s="1">
        <f t="shared" si="4"/>
        <v>111</v>
      </c>
      <c r="U111" s="5">
        <f t="shared" si="5"/>
        <v>51</v>
      </c>
      <c r="V111" s="3">
        <f>(1-RSQ($B$2:INDEX($B$2:$B$163,T111),$C$2:INDEX($C$2:$C$163,T111)))*_xlfn.VAR.P($B$2:INDEX($B$2:$B$163,T111))*T111</f>
        <v>741.96578930349142</v>
      </c>
      <c r="W111" s="3">
        <f>(1-RSQ(INDEX($B$2:$B$163,T111+1):$B$163,INDEX($C$2:$C$163,T111+1):$C$163))*_xlfn.VAR.P(INDEX($B$2:$B$163,T111+1):$B$163)*U111</f>
        <v>306.98916725687366</v>
      </c>
      <c r="X111" s="4">
        <f t="shared" si="6"/>
        <v>24.221388274444404</v>
      </c>
      <c r="Y111" s="7">
        <f t="shared" si="7"/>
        <v>6.6793506417316071E-10</v>
      </c>
    </row>
    <row r="112" spans="1:25" x14ac:dyDescent="0.25">
      <c r="A112" s="1">
        <v>1965</v>
      </c>
      <c r="B112" s="3">
        <v>2.25</v>
      </c>
      <c r="C112" s="1">
        <v>4.26</v>
      </c>
      <c r="S112" s="1">
        <v>1967</v>
      </c>
      <c r="T112" s="1">
        <f t="shared" si="4"/>
        <v>112</v>
      </c>
      <c r="U112" s="5">
        <f t="shared" si="5"/>
        <v>50</v>
      </c>
      <c r="V112" s="3">
        <f>(1-RSQ($B$2:INDEX($B$2:$B$163,T112),$C$2:INDEX($C$2:$C$163,T112)))*_xlfn.VAR.P($B$2:INDEX($B$2:$B$163,T112))*T112</f>
        <v>742.9060261212893</v>
      </c>
      <c r="W112" s="3">
        <f>(1-RSQ(INDEX($B$2:$B$163,T112+1):$B$163,INDEX($C$2:$C$163,T112+1):$C$163))*_xlfn.VAR.P(INDEX($B$2:$B$163,T112+1):$B$163)*U112</f>
        <v>292.57795882845016</v>
      </c>
      <c r="X112" s="4">
        <f t="shared" si="6"/>
        <v>25.564231245716357</v>
      </c>
      <c r="Y112" s="7">
        <f t="shared" si="7"/>
        <v>2.4058660876128787E-10</v>
      </c>
    </row>
    <row r="113" spans="1:25" x14ac:dyDescent="0.25">
      <c r="A113" s="1">
        <v>1966</v>
      </c>
      <c r="B113" s="3">
        <v>3.01</v>
      </c>
      <c r="C113" s="1">
        <v>4</v>
      </c>
      <c r="S113" s="1">
        <v>1968</v>
      </c>
      <c r="T113" s="1">
        <f t="shared" si="4"/>
        <v>113</v>
      </c>
      <c r="U113" s="5">
        <f t="shared" si="5"/>
        <v>49</v>
      </c>
      <c r="V113" s="3">
        <f>(1-RSQ($B$2:INDEX($B$2:$B$163,T113),$C$2:INDEX($C$2:$C$163,T113)))*_xlfn.VAR.P($B$2:INDEX($B$2:$B$163,T113))*T113</f>
        <v>743.86623705748218</v>
      </c>
      <c r="W113" s="3">
        <f>(1-RSQ(INDEX($B$2:$B$163,T113+1):$B$163,INDEX($C$2:$C$163,T113+1):$C$163))*_xlfn.VAR.P(INDEX($B$2:$B$163,T113+1):$B$163)*U113</f>
        <v>280.61398997522656</v>
      </c>
      <c r="X113" s="4">
        <f t="shared" si="6"/>
        <v>26.687336852879579</v>
      </c>
      <c r="Y113" s="7">
        <f t="shared" si="7"/>
        <v>1.0344912078036733E-10</v>
      </c>
    </row>
    <row r="114" spans="1:25" x14ac:dyDescent="0.25">
      <c r="A114" s="1">
        <v>1967</v>
      </c>
      <c r="B114" s="3">
        <v>3.49</v>
      </c>
      <c r="C114" s="1">
        <v>2.2400000000000002</v>
      </c>
      <c r="S114" s="1">
        <v>1969</v>
      </c>
      <c r="T114" s="1">
        <f t="shared" si="4"/>
        <v>114</v>
      </c>
      <c r="U114" s="5">
        <f t="shared" si="5"/>
        <v>48</v>
      </c>
      <c r="V114" s="3">
        <f>(1-RSQ($B$2:INDEX($B$2:$B$163,T114),$C$2:INDEX($C$2:$C$163,T114)))*_xlfn.VAR.P($B$2:INDEX($B$2:$B$163,T114))*T114</f>
        <v>744.11929268127744</v>
      </c>
      <c r="W114" s="3">
        <f>(1-RSQ(INDEX($B$2:$B$163,T114+1):$B$163,INDEX($C$2:$C$163,T114+1):$C$163))*_xlfn.VAR.P(INDEX($B$2:$B$163,T114+1):$B$163)*U114</f>
        <v>268.3142763601071</v>
      </c>
      <c r="X114" s="4">
        <f t="shared" si="6"/>
        <v>27.944880300679319</v>
      </c>
      <c r="Y114" s="7">
        <f t="shared" si="7"/>
        <v>4.0635004570444048E-11</v>
      </c>
    </row>
    <row r="115" spans="1:25" x14ac:dyDescent="0.25">
      <c r="A115" s="1">
        <v>1968</v>
      </c>
      <c r="B115" s="3">
        <v>3.46</v>
      </c>
      <c r="C115" s="1">
        <v>4</v>
      </c>
      <c r="S115" s="1">
        <v>1970</v>
      </c>
      <c r="T115" s="1">
        <f t="shared" si="4"/>
        <v>115</v>
      </c>
      <c r="U115" s="5">
        <f t="shared" si="5"/>
        <v>47</v>
      </c>
      <c r="V115" s="3">
        <f>(1-RSQ($B$2:INDEX($B$2:$B$163,T115),$C$2:INDEX($C$2:$C$163,T115)))*_xlfn.VAR.P($B$2:INDEX($B$2:$B$163,T115))*T115</f>
        <v>744.11965885542679</v>
      </c>
      <c r="W115" s="3">
        <f>(1-RSQ(INDEX($B$2:$B$163,T115+1):$B$163,INDEX($C$2:$C$163,T115+1):$C$163))*_xlfn.VAR.P(INDEX($B$2:$B$163,T115+1):$B$163)*U115</f>
        <v>256.8276111304138</v>
      </c>
      <c r="X115" s="4">
        <f t="shared" si="6"/>
        <v>29.172118652216383</v>
      </c>
      <c r="Y115" s="7">
        <f t="shared" si="7"/>
        <v>1.6497900476728237E-11</v>
      </c>
    </row>
    <row r="116" spans="1:25" x14ac:dyDescent="0.25">
      <c r="A116" s="1">
        <v>1969</v>
      </c>
      <c r="B116" s="3">
        <v>3.6</v>
      </c>
      <c r="C116" s="1">
        <v>5.2</v>
      </c>
      <c r="S116" s="1">
        <v>1971</v>
      </c>
      <c r="T116" s="1">
        <f t="shared" si="4"/>
        <v>116</v>
      </c>
      <c r="U116" s="5">
        <f t="shared" si="5"/>
        <v>46</v>
      </c>
      <c r="V116" s="3">
        <f>(1-RSQ($B$2:INDEX($B$2:$B$163,T116),$C$2:INDEX($C$2:$C$163,T116)))*_xlfn.VAR.P($B$2:INDEX($B$2:$B$163,T116))*T116</f>
        <v>744.48187808310126</v>
      </c>
      <c r="W116" s="3">
        <f>(1-RSQ(INDEX($B$2:$B$163,T116+1):$B$163,INDEX($C$2:$C$163,T116+1):$C$163))*_xlfn.VAR.P(INDEX($B$2:$B$163,T116+1):$B$163)*U116</f>
        <v>246.89078042489987</v>
      </c>
      <c r="X116" s="4">
        <f t="shared" si="6"/>
        <v>30.216837809983407</v>
      </c>
      <c r="Y116" s="7">
        <f t="shared" si="7"/>
        <v>7.7207939249405001E-12</v>
      </c>
    </row>
    <row r="117" spans="1:25" x14ac:dyDescent="0.25">
      <c r="A117" s="1">
        <v>1970</v>
      </c>
      <c r="B117" s="3">
        <v>3.85</v>
      </c>
      <c r="C117" s="1">
        <v>6.52</v>
      </c>
      <c r="S117" s="1">
        <v>1972</v>
      </c>
      <c r="T117" s="1">
        <f t="shared" si="4"/>
        <v>117</v>
      </c>
      <c r="U117" s="5">
        <f t="shared" si="5"/>
        <v>45</v>
      </c>
      <c r="V117" s="3">
        <f>(1-RSQ($B$2:INDEX($B$2:$B$163,T117),$C$2:INDEX($C$2:$C$163,T117)))*_xlfn.VAR.P($B$2:INDEX($B$2:$B$163,T117))*T117</f>
        <v>748.64990819365801</v>
      </c>
      <c r="W117" s="3">
        <f>(1-RSQ(INDEX($B$2:$B$163,T117+1):$B$163,INDEX($C$2:$C$163,T117+1):$C$163))*_xlfn.VAR.P(INDEX($B$2:$B$163,T117+1):$B$163)*U117</f>
        <v>240.81519257013142</v>
      </c>
      <c r="X117" s="4">
        <f t="shared" si="6"/>
        <v>30.427393416848087</v>
      </c>
      <c r="Y117" s="7">
        <f t="shared" si="7"/>
        <v>6.6310441186561232E-12</v>
      </c>
    </row>
    <row r="118" spans="1:25" x14ac:dyDescent="0.25">
      <c r="A118" s="1">
        <v>1971</v>
      </c>
      <c r="B118" s="3">
        <v>4.5</v>
      </c>
      <c r="C118" s="1">
        <v>9.41</v>
      </c>
      <c r="S118" s="1">
        <v>1973</v>
      </c>
      <c r="T118" s="1">
        <f t="shared" si="4"/>
        <v>118</v>
      </c>
      <c r="U118" s="5">
        <f t="shared" si="5"/>
        <v>44</v>
      </c>
      <c r="V118" s="3">
        <f>(1-RSQ($B$2:INDEX($B$2:$B$163,T118),$C$2:INDEX($C$2:$C$163,T118)))*_xlfn.VAR.P($B$2:INDEX($B$2:$B$163,T118))*T118</f>
        <v>749.62745468278149</v>
      </c>
      <c r="W118" s="3">
        <f>(1-RSQ(INDEX($B$2:$B$163,T118+1):$B$163,INDEX($C$2:$C$163,T118+1):$C$163))*_xlfn.VAR.P(INDEX($B$2:$B$163,T118+1):$B$163)*U118</f>
        <v>231.68918009609766</v>
      </c>
      <c r="X118" s="4">
        <f t="shared" si="6"/>
        <v>31.336035298044266</v>
      </c>
      <c r="Y118" s="7">
        <f t="shared" si="7"/>
        <v>3.4503856076100015E-12</v>
      </c>
    </row>
    <row r="119" spans="1:25" x14ac:dyDescent="0.25">
      <c r="A119" s="1">
        <v>1972</v>
      </c>
      <c r="B119" s="3">
        <v>4.0999999999999996</v>
      </c>
      <c r="C119" s="1">
        <v>7.19</v>
      </c>
      <c r="S119" s="1">
        <v>1974</v>
      </c>
      <c r="T119" s="1">
        <f t="shared" si="4"/>
        <v>119</v>
      </c>
      <c r="U119" s="5">
        <f t="shared" si="5"/>
        <v>43</v>
      </c>
      <c r="V119" s="3">
        <f>(1-RSQ($B$2:INDEX($B$2:$B$163,T119),$C$2:INDEX($C$2:$C$163,T119)))*_xlfn.VAR.P($B$2:INDEX($B$2:$B$163,T119))*T119</f>
        <v>750.38504017387129</v>
      </c>
      <c r="W119" s="3">
        <f>(1-RSQ(INDEX($B$2:$B$163,T119+1):$B$163,INDEX($C$2:$C$163,T119+1):$C$163))*_xlfn.VAR.P(INDEX($B$2:$B$163,T119+1):$B$163)*U119</f>
        <v>217.43728938396714</v>
      </c>
      <c r="X119" s="4">
        <f t="shared" si="6"/>
        <v>32.874445904742664</v>
      </c>
      <c r="Y119" s="7">
        <f t="shared" si="7"/>
        <v>1.1555781511739229E-12</v>
      </c>
    </row>
    <row r="120" spans="1:25" x14ac:dyDescent="0.25">
      <c r="A120" s="1">
        <v>1973</v>
      </c>
      <c r="B120" s="3">
        <v>3.4</v>
      </c>
      <c r="C120" s="1">
        <v>9.35</v>
      </c>
      <c r="S120" s="1">
        <v>1975</v>
      </c>
      <c r="T120" s="1">
        <f t="shared" si="4"/>
        <v>120</v>
      </c>
      <c r="U120" s="5">
        <f t="shared" si="5"/>
        <v>42</v>
      </c>
      <c r="V120" s="3">
        <f>(1-RSQ($B$2:INDEX($B$2:$B$163,T120),$C$2:INDEX($C$2:$C$163,T120)))*_xlfn.VAR.P($B$2:INDEX($B$2:$B$163,T120))*T120</f>
        <v>758.99281027807297</v>
      </c>
      <c r="W120" s="3">
        <f>(1-RSQ(INDEX($B$2:$B$163,T120+1):$B$163,INDEX($C$2:$C$163,T120+1):$C$163))*_xlfn.VAR.P(INDEX($B$2:$B$163,T120+1):$B$163)*U120</f>
        <v>204.45289616289242</v>
      </c>
      <c r="X120" s="4">
        <f t="shared" si="6"/>
        <v>33.38265543109241</v>
      </c>
      <c r="Y120" s="7">
        <f t="shared" si="7"/>
        <v>8.077860218099128E-13</v>
      </c>
    </row>
    <row r="121" spans="1:25" x14ac:dyDescent="0.25">
      <c r="A121" s="1">
        <v>1974</v>
      </c>
      <c r="B121" s="3">
        <v>3.8</v>
      </c>
      <c r="C121" s="1">
        <v>15.73</v>
      </c>
      <c r="S121" s="1">
        <v>1976</v>
      </c>
      <c r="T121" s="1">
        <f t="shared" si="4"/>
        <v>121</v>
      </c>
      <c r="U121" s="5">
        <f t="shared" si="5"/>
        <v>41</v>
      </c>
      <c r="V121" s="3">
        <f>(1-RSQ($B$2:INDEX($B$2:$B$163,T121),$C$2:INDEX($C$2:$C$163,T121)))*_xlfn.VAR.P($B$2:INDEX($B$2:$B$163,T121))*T121</f>
        <v>791.13089675253616</v>
      </c>
      <c r="W121" s="3">
        <f>(1-RSQ(INDEX($B$2:$B$163,T121+1):$B$163,INDEX($C$2:$C$163,T121+1):$C$163))*_xlfn.VAR.P(INDEX($B$2:$B$163,T121+1):$B$163)*U121</f>
        <v>193.08993398267424</v>
      </c>
      <c r="X121" s="4">
        <f t="shared" si="6"/>
        <v>31.010460531138719</v>
      </c>
      <c r="Y121" s="7">
        <f t="shared" si="7"/>
        <v>4.3576824031973857E-12</v>
      </c>
    </row>
    <row r="122" spans="1:25" x14ac:dyDescent="0.25">
      <c r="A122" s="1">
        <v>1975</v>
      </c>
      <c r="B122" s="3">
        <v>5.0999999999999996</v>
      </c>
      <c r="C122" s="1">
        <v>22.7</v>
      </c>
      <c r="S122" s="1">
        <v>1977</v>
      </c>
      <c r="T122" s="1">
        <f t="shared" si="4"/>
        <v>122</v>
      </c>
      <c r="U122" s="5">
        <f t="shared" si="5"/>
        <v>40</v>
      </c>
      <c r="V122" s="3">
        <f>(1-RSQ($B$2:INDEX($B$2:$B$163,T122),$C$2:INDEX($C$2:$C$163,T122)))*_xlfn.VAR.P($B$2:INDEX($B$2:$B$163,T122))*T122</f>
        <v>807.09835911993275</v>
      </c>
      <c r="W122" s="3">
        <f>(1-RSQ(INDEX($B$2:$B$163,T122+1):$B$163,INDEX($C$2:$C$163,T122+1):$C$163))*_xlfn.VAR.P(INDEX($B$2:$B$163,T122+1):$B$163)*U122</f>
        <v>181.10607292884166</v>
      </c>
      <c r="X122" s="4">
        <f t="shared" si="6"/>
        <v>30.566991749917957</v>
      </c>
      <c r="Y122" s="7">
        <f t="shared" si="7"/>
        <v>5.9957141206754211E-12</v>
      </c>
    </row>
    <row r="123" spans="1:25" x14ac:dyDescent="0.25">
      <c r="A123" s="1">
        <v>1976</v>
      </c>
      <c r="B123" s="3">
        <v>5.5</v>
      </c>
      <c r="C123" s="1">
        <v>15.66</v>
      </c>
      <c r="S123" s="1">
        <v>1978</v>
      </c>
      <c r="T123" s="1">
        <f t="shared" si="4"/>
        <v>123</v>
      </c>
      <c r="U123" s="5">
        <f t="shared" si="5"/>
        <v>39</v>
      </c>
      <c r="V123" s="3">
        <f>(1-RSQ($B$2:INDEX($B$2:$B$163,T123),$C$2:INDEX($C$2:$C$163,T123)))*_xlfn.VAR.P($B$2:INDEX($B$2:$B$163,T123))*T123</f>
        <v>821.95412907057664</v>
      </c>
      <c r="W123" s="3">
        <f>(1-RSQ(INDEX($B$2:$B$163,T123+1):$B$163,INDEX($C$2:$C$163,T123+1):$C$163))*_xlfn.VAR.P(INDEX($B$2:$B$163,T123+1):$B$163)*U123</f>
        <v>164.05189550014316</v>
      </c>
      <c r="X123" s="4">
        <f t="shared" si="6"/>
        <v>30.811283253223767</v>
      </c>
      <c r="Y123" s="7">
        <f t="shared" si="7"/>
        <v>5.0284002576590745E-12</v>
      </c>
    </row>
    <row r="124" spans="1:25" x14ac:dyDescent="0.25">
      <c r="A124" s="1">
        <v>1977</v>
      </c>
      <c r="B124" s="3">
        <v>5.7</v>
      </c>
      <c r="C124" s="1">
        <v>14.94</v>
      </c>
      <c r="S124" s="1">
        <v>1979</v>
      </c>
      <c r="T124" s="1">
        <f t="shared" si="4"/>
        <v>124</v>
      </c>
      <c r="U124" s="5">
        <f t="shared" si="5"/>
        <v>38</v>
      </c>
      <c r="V124" s="3">
        <f>(1-RSQ($B$2:INDEX($B$2:$B$163,T124),$C$2:INDEX($C$2:$C$163,T124)))*_xlfn.VAR.P($B$2:INDEX($B$2:$B$163,T124))*T124</f>
        <v>825.0810772334903</v>
      </c>
      <c r="W124" s="3">
        <f>(1-RSQ(INDEX($B$2:$B$163,T124+1):$B$163,INDEX($C$2:$C$163,T124+1):$C$163))*_xlfn.VAR.P(INDEX($B$2:$B$163,T124+1):$B$163)*U124</f>
        <v>153.2780913570204</v>
      </c>
      <c r="X124" s="4">
        <f t="shared" si="6"/>
        <v>31.669568323776211</v>
      </c>
      <c r="Y124" s="7">
        <f t="shared" si="7"/>
        <v>2.7183861708850773E-12</v>
      </c>
    </row>
    <row r="125" spans="1:25" x14ac:dyDescent="0.25">
      <c r="A125" s="1">
        <v>1978</v>
      </c>
      <c r="B125" s="3">
        <v>5.3</v>
      </c>
      <c r="C125" s="1">
        <v>7.47</v>
      </c>
      <c r="S125" s="1">
        <v>1980</v>
      </c>
      <c r="T125" s="1">
        <f t="shared" si="4"/>
        <v>125</v>
      </c>
      <c r="U125" s="5">
        <f t="shared" si="5"/>
        <v>37</v>
      </c>
      <c r="V125" s="3">
        <f>(1-RSQ($B$2:INDEX($B$2:$B$163,T125),$C$2:INDEX($C$2:$C$163,T125)))*_xlfn.VAR.P($B$2:INDEX($B$2:$B$163,T125))*T125</f>
        <v>833.1765567503187</v>
      </c>
      <c r="W125" s="3">
        <f>(1-RSQ(INDEX($B$2:$B$163,T125+1):$B$163,INDEX($C$2:$C$163,T125+1):$C$163))*_xlfn.VAR.P(INDEX($B$2:$B$163,T125+1):$B$163)*U125</f>
        <v>131.75454655441015</v>
      </c>
      <c r="X125" s="4">
        <f t="shared" si="6"/>
        <v>33.209655676657057</v>
      </c>
      <c r="Y125" s="7">
        <f t="shared" si="7"/>
        <v>9.123302293417492E-13</v>
      </c>
    </row>
    <row r="126" spans="1:25" x14ac:dyDescent="0.25">
      <c r="A126" s="1">
        <v>1979</v>
      </c>
      <c r="B126" s="3">
        <v>5.6</v>
      </c>
      <c r="C126" s="1">
        <v>11.37</v>
      </c>
      <c r="S126" s="1">
        <v>1981</v>
      </c>
      <c r="T126" s="1">
        <f t="shared" si="4"/>
        <v>126</v>
      </c>
      <c r="U126" s="5">
        <f t="shared" si="5"/>
        <v>36</v>
      </c>
      <c r="V126" s="3">
        <f>(1-RSQ($B$2:INDEX($B$2:$B$163,T126),$C$2:INDEX($C$2:$C$163,T126)))*_xlfn.VAR.P($B$2:INDEX($B$2:$B$163,T126))*T126</f>
        <v>871.14482680925721</v>
      </c>
      <c r="W126" s="3">
        <f>(1-RSQ(INDEX($B$2:$B$163,T126+1):$B$163,INDEX($C$2:$C$163,T126+1):$C$163))*_xlfn.VAR.P(INDEX($B$2:$B$163,T126+1):$B$163)*U126</f>
        <v>105.73832757241954</v>
      </c>
      <c r="X126" s="4">
        <f t="shared" si="6"/>
        <v>31.836783670461983</v>
      </c>
      <c r="Y126" s="7">
        <f t="shared" si="7"/>
        <v>2.4127423816532534E-12</v>
      </c>
    </row>
    <row r="127" spans="1:25" x14ac:dyDescent="0.25">
      <c r="A127" s="1">
        <v>1980</v>
      </c>
      <c r="B127" s="3">
        <v>8.3000000000000007</v>
      </c>
      <c r="C127" s="1">
        <v>15.15</v>
      </c>
      <c r="S127" s="1">
        <v>1982</v>
      </c>
      <c r="T127" s="1">
        <f t="shared" si="4"/>
        <v>127</v>
      </c>
      <c r="U127" s="5">
        <f t="shared" si="5"/>
        <v>35</v>
      </c>
      <c r="V127" s="3">
        <f>(1-RSQ($B$2:INDEX($B$2:$B$163,T127),$C$2:INDEX($C$2:$C$163,T127)))*_xlfn.VAR.P($B$2:INDEX($B$2:$B$163,T127))*T127</f>
        <v>924.62792641310443</v>
      </c>
      <c r="W127" s="3">
        <f>(1-RSQ(INDEX($B$2:$B$163,T127+1):$B$163,INDEX($C$2:$C$163,T127+1):$C$163))*_xlfn.VAR.P(INDEX($B$2:$B$163,T127+1):$B$163)*U127</f>
        <v>94.158578620243489</v>
      </c>
      <c r="X127" s="4">
        <f t="shared" si="6"/>
        <v>27.27799476984265</v>
      </c>
      <c r="Y127" s="7">
        <f t="shared" si="7"/>
        <v>6.6606318884540687E-11</v>
      </c>
    </row>
    <row r="128" spans="1:25" x14ac:dyDescent="0.25">
      <c r="A128" s="1">
        <v>1981</v>
      </c>
      <c r="B128" s="3">
        <v>10.3</v>
      </c>
      <c r="C128" s="1">
        <v>11.81</v>
      </c>
      <c r="S128" s="1">
        <v>1983</v>
      </c>
      <c r="T128" s="1">
        <f t="shared" si="4"/>
        <v>128</v>
      </c>
      <c r="U128" s="5">
        <f t="shared" si="5"/>
        <v>34</v>
      </c>
      <c r="V128" s="3">
        <f>(1-RSQ($B$2:INDEX($B$2:$B$163,T128),$C$2:INDEX($C$2:$C$163,T128)))*_xlfn.VAR.P($B$2:INDEX($B$2:$B$163,T128))*T128</f>
        <v>979.71062726634159</v>
      </c>
      <c r="W128" s="3">
        <f>(1-RSQ(INDEX($B$2:$B$163,T128+1):$B$163,INDEX($C$2:$C$163,T128+1):$C$163))*_xlfn.VAR.P(INDEX($B$2:$B$163,T128+1):$B$163)*U128</f>
        <v>93.846793650580508</v>
      </c>
      <c r="X128" s="4">
        <f t="shared" si="6"/>
        <v>21.855887858372235</v>
      </c>
      <c r="Y128" s="7">
        <f t="shared" si="7"/>
        <v>4.1700466570002428E-9</v>
      </c>
    </row>
    <row r="129" spans="1:25" x14ac:dyDescent="0.25">
      <c r="A129" s="1">
        <v>1982</v>
      </c>
      <c r="B129" s="3">
        <v>11.2</v>
      </c>
      <c r="C129" s="1">
        <v>8.11</v>
      </c>
      <c r="S129" s="1">
        <v>1984</v>
      </c>
      <c r="T129" s="1">
        <f t="shared" si="4"/>
        <v>129</v>
      </c>
      <c r="U129" s="5">
        <f t="shared" si="5"/>
        <v>33</v>
      </c>
      <c r="V129" s="3">
        <f>(1-RSQ($B$2:INDEX($B$2:$B$163,T129),$C$2:INDEX($C$2:$C$163,T129)))*_xlfn.VAR.P($B$2:INDEX($B$2:$B$163,T129))*T129</f>
        <v>1033.0840628646565</v>
      </c>
      <c r="W129" s="3">
        <f>(1-RSQ(INDEX($B$2:$B$163,T129+1):$B$163,INDEX($C$2:$C$163,T129+1):$C$163))*_xlfn.VAR.P(INDEX($B$2:$B$163,T129+1):$B$163)*U129</f>
        <v>87.047508797319111</v>
      </c>
      <c r="X129" s="4">
        <f t="shared" si="6"/>
        <v>17.662382877816665</v>
      </c>
      <c r="Y129" s="7">
        <f t="shared" si="7"/>
        <v>1.1945324484009619E-7</v>
      </c>
    </row>
    <row r="130" spans="1:25" x14ac:dyDescent="0.25">
      <c r="A130" s="1">
        <v>1983</v>
      </c>
      <c r="B130" s="3">
        <v>11.7</v>
      </c>
      <c r="C130" s="1">
        <v>4.93</v>
      </c>
      <c r="S130" s="1">
        <v>1985</v>
      </c>
      <c r="T130" s="1">
        <f t="shared" si="4"/>
        <v>130</v>
      </c>
      <c r="U130" s="5">
        <f t="shared" si="5"/>
        <v>32</v>
      </c>
      <c r="V130" s="3">
        <f>(1-RSQ($B$2:INDEX($B$2:$B$163,T130),$C$2:INDEX($C$2:$C$163,T130)))*_xlfn.VAR.P($B$2:INDEX($B$2:$B$163,T130))*T130</f>
        <v>1082.5762791717821</v>
      </c>
      <c r="W130" s="3">
        <f>(1-RSQ(INDEX($B$2:$B$163,T130+1):$B$163,INDEX($C$2:$C$163,T130+1):$C$163))*_xlfn.VAR.P(INDEX($B$2:$B$163,T130+1):$B$163)*U130</f>
        <v>76.697148078936721</v>
      </c>
      <c r="X130" s="4">
        <f t="shared" si="6"/>
        <v>14.398661875912758</v>
      </c>
      <c r="Y130" s="7">
        <f t="shared" si="7"/>
        <v>1.8014762279769484E-6</v>
      </c>
    </row>
    <row r="131" spans="1:25" x14ac:dyDescent="0.25">
      <c r="A131" s="1">
        <v>1984</v>
      </c>
      <c r="B131" s="3">
        <v>11.6</v>
      </c>
      <c r="C131" s="1">
        <v>4.26</v>
      </c>
      <c r="S131" s="1">
        <v>1986</v>
      </c>
      <c r="T131" s="1">
        <f t="shared" si="4"/>
        <v>131</v>
      </c>
      <c r="U131" s="5">
        <f t="shared" si="5"/>
        <v>31</v>
      </c>
      <c r="V131" s="3">
        <f>(1-RSQ($B$2:INDEX($B$2:$B$163,T131),$C$2:INDEX($C$2:$C$163,T131)))*_xlfn.VAR.P($B$2:INDEX($B$2:$B$163,T131))*T131</f>
        <v>1128.6171515942447</v>
      </c>
      <c r="W131" s="3">
        <f>(1-RSQ(INDEX($B$2:$B$163,T131+1):$B$163,INDEX($C$2:$C$163,T131+1):$C$163))*_xlfn.VAR.P(INDEX($B$2:$B$163,T131+1):$B$163)*U131</f>
        <v>69.70530189841584</v>
      </c>
      <c r="X131" s="4">
        <f t="shared" si="6"/>
        <v>11.355134828643664</v>
      </c>
      <c r="Y131" s="7">
        <f t="shared" si="7"/>
        <v>2.4675501422546025E-5</v>
      </c>
    </row>
    <row r="132" spans="1:25" x14ac:dyDescent="0.25">
      <c r="A132" s="1">
        <v>1985</v>
      </c>
      <c r="B132" s="3">
        <v>11.3</v>
      </c>
      <c r="C132" s="1">
        <v>4.92</v>
      </c>
      <c r="S132" s="1">
        <v>1987</v>
      </c>
      <c r="T132" s="1">
        <f t="shared" ref="T132:T159" si="8">S132-1855</f>
        <v>132</v>
      </c>
      <c r="U132" s="5">
        <f t="shared" ref="U132:U159" si="9">$F$37-T132</f>
        <v>30</v>
      </c>
      <c r="V132" s="3">
        <f>(1-RSQ($B$2:INDEX($B$2:$B$163,T132),$C$2:INDEX($C$2:$C$163,T132)))*_xlfn.VAR.P($B$2:INDEX($B$2:$B$163,T132))*T132</f>
        <v>1169.2879374361944</v>
      </c>
      <c r="W132" s="3">
        <f>(1-RSQ(INDEX($B$2:$B$163,T132+1):$B$163,INDEX($C$2:$C$163,T132+1):$C$163))*_xlfn.VAR.P(INDEX($B$2:$B$163,T132+1):$B$163)*U132</f>
        <v>55.435246731708936</v>
      </c>
      <c r="X132" s="4">
        <f t="shared" ref="X132:X159" si="10">($G$7-(V132+W132))/2/((V132+W132)/(T132+U132-2*2))</f>
        <v>9.407395445105351</v>
      </c>
      <c r="Y132" s="7">
        <f t="shared" ref="Y132:Y159" si="11">_xlfn.F.DIST.RT(X132,2,158)</f>
        <v>1.3801971342088505E-4</v>
      </c>
    </row>
    <row r="133" spans="1:25" x14ac:dyDescent="0.25">
      <c r="A133" s="1">
        <v>1986</v>
      </c>
      <c r="B133" s="3">
        <v>11.2</v>
      </c>
      <c r="C133" s="1">
        <v>3.33</v>
      </c>
      <c r="S133" s="1">
        <v>1988</v>
      </c>
      <c r="T133" s="1">
        <f t="shared" si="8"/>
        <v>133</v>
      </c>
      <c r="U133" s="5">
        <f t="shared" si="9"/>
        <v>29</v>
      </c>
      <c r="V133" s="3">
        <f>(1-RSQ($B$2:INDEX($B$2:$B$163,T133),$C$2:INDEX($C$2:$C$163,T133)))*_xlfn.VAR.P($B$2:INDEX($B$2:$B$163,T133))*T133</f>
        <v>1190.584292176103</v>
      </c>
      <c r="W133" s="3">
        <f>(1-RSQ(INDEX($B$2:$B$163,T133+1):$B$163,INDEX($C$2:$C$163,T133+1):$C$163))*_xlfn.VAR.P(INDEX($B$2:$B$163,T133+1):$B$163)*U133</f>
        <v>50.262086279414987</v>
      </c>
      <c r="X133" s="4">
        <f t="shared" si="10"/>
        <v>8.2586556510644407</v>
      </c>
      <c r="Y133" s="7">
        <f t="shared" si="11"/>
        <v>3.8785313799383214E-4</v>
      </c>
    </row>
    <row r="134" spans="1:25" x14ac:dyDescent="0.25">
      <c r="A134" s="1">
        <v>1987</v>
      </c>
      <c r="B134" s="3">
        <v>9.5</v>
      </c>
      <c r="C134" s="1">
        <v>3.2</v>
      </c>
      <c r="S134" s="1">
        <v>1989</v>
      </c>
      <c r="T134" s="1">
        <f t="shared" si="8"/>
        <v>134</v>
      </c>
      <c r="U134" s="5">
        <f t="shared" si="9"/>
        <v>28</v>
      </c>
      <c r="V134" s="3">
        <f>(1-RSQ($B$2:INDEX($B$2:$B$163,T134),$C$2:INDEX($C$2:$C$163,T134)))*_xlfn.VAR.P($B$2:INDEX($B$2:$B$163,T134))*T134</f>
        <v>1200.0392870694818</v>
      </c>
      <c r="W134" s="3">
        <f>(1-RSQ(INDEX($B$2:$B$163,T134+1):$B$163,INDEX($C$2:$C$163,T134+1):$C$163))*_xlfn.VAR.P(INDEX($B$2:$B$163,T134+1):$B$163)*U134</f>
        <v>50.113446948188802</v>
      </c>
      <c r="X134" s="4">
        <f t="shared" si="10"/>
        <v>7.6090869597618198</v>
      </c>
      <c r="Y134" s="7">
        <f t="shared" si="11"/>
        <v>6.9988526746123103E-4</v>
      </c>
    </row>
    <row r="135" spans="1:25" x14ac:dyDescent="0.25">
      <c r="A135" s="1">
        <v>1988</v>
      </c>
      <c r="B135" s="3">
        <v>7.9</v>
      </c>
      <c r="C135" s="1">
        <v>3.76</v>
      </c>
      <c r="S135" s="1">
        <v>1990</v>
      </c>
      <c r="T135" s="1">
        <f t="shared" si="8"/>
        <v>135</v>
      </c>
      <c r="U135" s="5">
        <f t="shared" si="9"/>
        <v>27</v>
      </c>
      <c r="V135" s="3">
        <f>(1-RSQ($B$2:INDEX($B$2:$B$163,T135),$C$2:INDEX($C$2:$C$163,T135)))*_xlfn.VAR.P($B$2:INDEX($B$2:$B$163,T135))*T135</f>
        <v>1205.7426176533108</v>
      </c>
      <c r="W135" s="3">
        <f>(1-RSQ(INDEX($B$2:$B$163,T135+1):$B$163,INDEX($C$2:$C$163,T135+1):$C$163))*_xlfn.VAR.P(INDEX($B$2:$B$163,T135+1):$B$163)*U135</f>
        <v>47.883733005252424</v>
      </c>
      <c r="X135" s="4">
        <f t="shared" si="10"/>
        <v>7.3691057519977132</v>
      </c>
      <c r="Y135" s="7">
        <f t="shared" si="11"/>
        <v>8.7141452169781086E-4</v>
      </c>
    </row>
    <row r="136" spans="1:25" x14ac:dyDescent="0.25">
      <c r="A136" s="1">
        <v>1989</v>
      </c>
      <c r="B136" s="3">
        <v>7</v>
      </c>
      <c r="C136" s="1">
        <v>5.24</v>
      </c>
      <c r="S136" s="1">
        <v>1991</v>
      </c>
      <c r="T136" s="1">
        <f t="shared" si="8"/>
        <v>136</v>
      </c>
      <c r="U136" s="5">
        <f t="shared" si="9"/>
        <v>26</v>
      </c>
      <c r="V136" s="3">
        <f>(1-RSQ($B$2:INDEX($B$2:$B$163,T136),$C$2:INDEX($C$2:$C$163,T136)))*_xlfn.VAR.P($B$2:INDEX($B$2:$B$163,T136))*T136</f>
        <v>1216.1994901731339</v>
      </c>
      <c r="W136" s="3">
        <f>(1-RSQ(INDEX($B$2:$B$163,T136+1):$B$163,INDEX($C$2:$C$163,T136+1):$C$163))*_xlfn.VAR.P(INDEX($B$2:$B$163,T136+1):$B$163)*U136</f>
        <v>41.418472070933575</v>
      </c>
      <c r="X136" s="4">
        <f t="shared" si="10"/>
        <v>7.0949748684548739</v>
      </c>
      <c r="Y136" s="7">
        <f t="shared" si="11"/>
        <v>1.1201952528862025E-3</v>
      </c>
    </row>
    <row r="137" spans="1:25" x14ac:dyDescent="0.25">
      <c r="A137" s="1">
        <v>1990</v>
      </c>
      <c r="B137" s="3">
        <v>7.6</v>
      </c>
      <c r="C137" s="1">
        <v>6.97</v>
      </c>
      <c r="S137" s="1">
        <v>1992</v>
      </c>
      <c r="T137" s="1">
        <f t="shared" si="8"/>
        <v>137</v>
      </c>
      <c r="U137" s="5">
        <f t="shared" si="9"/>
        <v>25</v>
      </c>
      <c r="V137" s="3">
        <f>(1-RSQ($B$2:INDEX($B$2:$B$163,T137),$C$2:INDEX($C$2:$C$163,T137)))*_xlfn.VAR.P($B$2:INDEX($B$2:$B$163,T137))*T137</f>
        <v>1242.9654199972601</v>
      </c>
      <c r="W137" s="3">
        <f>(1-RSQ(INDEX($B$2:$B$163,T137+1):$B$163,INDEX($C$2:$C$163,T137+1):$C$163))*_xlfn.VAR.P(INDEX($B$2:$B$163,T137+1):$B$163)*U137</f>
        <v>35.938587894355408</v>
      </c>
      <c r="X137" s="4">
        <f t="shared" si="10"/>
        <v>5.6620123053805234</v>
      </c>
      <c r="Y137" s="7">
        <f t="shared" si="11"/>
        <v>4.2183426016728642E-3</v>
      </c>
    </row>
    <row r="138" spans="1:25" x14ac:dyDescent="0.25">
      <c r="A138" s="1">
        <v>1991</v>
      </c>
      <c r="B138" s="3">
        <v>9.5</v>
      </c>
      <c r="C138" s="1">
        <v>7.53</v>
      </c>
      <c r="S138" s="1">
        <v>1993</v>
      </c>
      <c r="T138" s="1">
        <f t="shared" si="8"/>
        <v>138</v>
      </c>
      <c r="U138" s="5">
        <f t="shared" si="9"/>
        <v>24</v>
      </c>
      <c r="V138" s="3">
        <f>(1-RSQ($B$2:INDEX($B$2:$B$163,T138),$C$2:INDEX($C$2:$C$163,T138)))*_xlfn.VAR.P($B$2:INDEX($B$2:$B$163,T138))*T138</f>
        <v>1274.6698681179473</v>
      </c>
      <c r="W138" s="3">
        <f>(1-RSQ(INDEX($B$2:$B$163,T138+1):$B$163,INDEX($C$2:$C$163,T138+1):$C$163))*_xlfn.VAR.P(INDEX($B$2:$B$163,T138+1):$B$163)*U138</f>
        <v>33.582175705795152</v>
      </c>
      <c r="X138" s="4">
        <f t="shared" si="10"/>
        <v>3.7627882292901531</v>
      </c>
      <c r="Y138" s="7">
        <f t="shared" si="11"/>
        <v>2.5325979803061838E-2</v>
      </c>
    </row>
    <row r="139" spans="1:25" x14ac:dyDescent="0.25">
      <c r="A139" s="1">
        <v>1992</v>
      </c>
      <c r="B139" s="3">
        <v>10.5</v>
      </c>
      <c r="C139" s="1">
        <v>4.26</v>
      </c>
      <c r="S139" s="1">
        <v>1994</v>
      </c>
      <c r="T139" s="1">
        <f t="shared" si="8"/>
        <v>139</v>
      </c>
      <c r="U139" s="5">
        <f t="shared" si="9"/>
        <v>23</v>
      </c>
      <c r="V139" s="3">
        <f>(1-RSQ($B$2:INDEX($B$2:$B$163,T139),$C$2:INDEX($C$2:$C$163,T139)))*_xlfn.VAR.P($B$2:INDEX($B$2:$B$163,T139))*T139</f>
        <v>1300.9861676209021</v>
      </c>
      <c r="W139" s="3">
        <f>(1-RSQ(INDEX($B$2:$B$163,T139+1):$B$163,INDEX($C$2:$C$163,T139+1):$C$163))*_xlfn.VAR.P(INDEX($B$2:$B$163,T139+1):$B$163)*U139</f>
        <v>22.022908202799556</v>
      </c>
      <c r="X139" s="4">
        <f t="shared" si="10"/>
        <v>2.8396402807055439</v>
      </c>
      <c r="Y139" s="7">
        <f t="shared" si="11"/>
        <v>6.1433743412818709E-2</v>
      </c>
    </row>
    <row r="140" spans="1:25" x14ac:dyDescent="0.25">
      <c r="A140" s="1">
        <v>1993</v>
      </c>
      <c r="B140" s="3">
        <v>10.3</v>
      </c>
      <c r="C140" s="1">
        <v>2.5099999999999998</v>
      </c>
      <c r="S140" s="1">
        <v>1995</v>
      </c>
      <c r="T140" s="1">
        <f t="shared" si="8"/>
        <v>140</v>
      </c>
      <c r="U140" s="5">
        <f t="shared" si="9"/>
        <v>22</v>
      </c>
      <c r="V140" s="3">
        <f>(1-RSQ($B$2:INDEX($B$2:$B$163,T140),$C$2:INDEX($C$2:$C$163,T140)))*_xlfn.VAR.P($B$2:INDEX($B$2:$B$163,T140))*T140</f>
        <v>1314.0813540477372</v>
      </c>
      <c r="W140" s="3">
        <f>(1-RSQ(INDEX($B$2:$B$163,T140+1):$B$163,INDEX($C$2:$C$163,T140+1):$C$163))*_xlfn.VAR.P(INDEX($B$2:$B$163,T140+1):$B$163)*U140</f>
        <v>15.005037160483306</v>
      </c>
      <c r="X140" s="4">
        <f t="shared" si="10"/>
        <v>2.4654243469397272</v>
      </c>
      <c r="Y140" s="7">
        <f t="shared" si="11"/>
        <v>8.8236365547044282E-2</v>
      </c>
    </row>
    <row r="141" spans="1:25" x14ac:dyDescent="0.25">
      <c r="A141" s="1">
        <v>1994</v>
      </c>
      <c r="B141" s="3">
        <v>8.9</v>
      </c>
      <c r="C141" s="1">
        <v>1.98</v>
      </c>
      <c r="S141" s="1">
        <v>1996</v>
      </c>
      <c r="T141" s="1">
        <f t="shared" si="8"/>
        <v>141</v>
      </c>
      <c r="U141" s="5">
        <f t="shared" si="9"/>
        <v>21</v>
      </c>
      <c r="V141" s="3">
        <f>(1-RSQ($B$2:INDEX($B$2:$B$163,T141),$C$2:INDEX($C$2:$C$163,T141)))*_xlfn.VAR.P($B$2:INDEX($B$2:$B$163,T141))*T141</f>
        <v>1324.2966093543309</v>
      </c>
      <c r="W141" s="3">
        <f>(1-RSQ(INDEX($B$2:$B$163,T141+1):$B$163,INDEX($C$2:$C$163,T141+1):$C$163))*_xlfn.VAR.P(INDEX($B$2:$B$163,T141+1):$B$163)*U141</f>
        <v>12.360695517112326</v>
      </c>
      <c r="X141" s="4">
        <f t="shared" si="10"/>
        <v>2.0039989000277263</v>
      </c>
      <c r="Y141" s="7">
        <f t="shared" si="11"/>
        <v>0.13820696931645104</v>
      </c>
    </row>
    <row r="142" spans="1:25" x14ac:dyDescent="0.25">
      <c r="A142" s="1">
        <v>1995</v>
      </c>
      <c r="B142" s="3">
        <v>8.4</v>
      </c>
      <c r="C142" s="1">
        <v>2.66</v>
      </c>
      <c r="S142" s="1">
        <v>1997</v>
      </c>
      <c r="T142" s="1">
        <f t="shared" si="8"/>
        <v>142</v>
      </c>
      <c r="U142" s="5">
        <f t="shared" si="9"/>
        <v>20</v>
      </c>
      <c r="V142" s="3">
        <f>(1-RSQ($B$2:INDEX($B$2:$B$163,T142),$C$2:INDEX($C$2:$C$163,T142)))*_xlfn.VAR.P($B$2:INDEX($B$2:$B$163,T142))*T142</f>
        <v>1330.2351576962892</v>
      </c>
      <c r="W142" s="3">
        <f>(1-RSQ(INDEX($B$2:$B$163,T142+1):$B$163,INDEX($C$2:$C$163,T142+1):$C$163))*_xlfn.VAR.P(INDEX($B$2:$B$163,T142+1):$B$163)*U142</f>
        <v>10.79973576750448</v>
      </c>
      <c r="X142" s="4">
        <f t="shared" si="10"/>
        <v>1.7395746234873837</v>
      </c>
      <c r="Y142" s="7">
        <f t="shared" si="11"/>
        <v>0.17894110257164919</v>
      </c>
    </row>
    <row r="143" spans="1:25" x14ac:dyDescent="0.25">
      <c r="A143" s="1">
        <v>1996</v>
      </c>
      <c r="B143" s="3">
        <v>7.7</v>
      </c>
      <c r="C143" s="1">
        <v>2.4</v>
      </c>
      <c r="S143" s="1">
        <v>1998</v>
      </c>
      <c r="T143" s="1">
        <f t="shared" si="8"/>
        <v>143</v>
      </c>
      <c r="U143" s="5">
        <f t="shared" si="9"/>
        <v>19</v>
      </c>
      <c r="V143" s="3">
        <f>(1-RSQ($B$2:INDEX($B$2:$B$163,T143),$C$2:INDEX($C$2:$C$163,T143)))*_xlfn.VAR.P($B$2:INDEX($B$2:$B$163,T143))*T143</f>
        <v>1331.3105666109902</v>
      </c>
      <c r="W143" s="3">
        <f>(1-RSQ(INDEX($B$2:$B$163,T143+1):$B$163,INDEX($C$2:$C$163,T143+1):$C$163))*_xlfn.VAR.P(INDEX($B$2:$B$163,T143+1):$B$163)*U143</f>
        <v>10.552259307402048</v>
      </c>
      <c r="X143" s="4">
        <f t="shared" si="10"/>
        <v>1.6897581199595233</v>
      </c>
      <c r="Y143" s="7">
        <f t="shared" si="11"/>
        <v>0.18788215689718357</v>
      </c>
    </row>
    <row r="144" spans="1:25" x14ac:dyDescent="0.25">
      <c r="A144" s="1">
        <v>1997</v>
      </c>
      <c r="B144" s="3">
        <v>6.4</v>
      </c>
      <c r="C144" s="1">
        <v>1.82</v>
      </c>
      <c r="S144" s="1">
        <v>1999</v>
      </c>
      <c r="T144" s="1">
        <f t="shared" si="8"/>
        <v>144</v>
      </c>
      <c r="U144" s="5">
        <f t="shared" si="9"/>
        <v>18</v>
      </c>
      <c r="V144" s="3">
        <f>(1-RSQ($B$2:INDEX($B$2:$B$163,T144),$C$2:INDEX($C$2:$C$163,T144)))*_xlfn.VAR.P($B$2:INDEX($B$2:$B$163,T144))*T144</f>
        <v>1331.9363597105385</v>
      </c>
      <c r="W144" s="3">
        <f>(1-RSQ(INDEX($B$2:$B$163,T144+1):$B$163,INDEX($C$2:$C$163,T144+1):$C$163))*_xlfn.VAR.P(INDEX($B$2:$B$163,T144+1):$B$163)*U144</f>
        <v>10.248694263023731</v>
      </c>
      <c r="X144" s="4">
        <f t="shared" si="10"/>
        <v>1.670386347226581</v>
      </c>
      <c r="Y144" s="7">
        <f t="shared" si="11"/>
        <v>0.1914799912082279</v>
      </c>
    </row>
    <row r="145" spans="1:25" x14ac:dyDescent="0.25">
      <c r="A145" s="1">
        <v>1998</v>
      </c>
      <c r="B145" s="3">
        <v>6.2</v>
      </c>
      <c r="C145" s="1">
        <v>1.56</v>
      </c>
      <c r="S145" s="1">
        <v>2000</v>
      </c>
      <c r="T145" s="1">
        <f t="shared" si="8"/>
        <v>145</v>
      </c>
      <c r="U145" s="5">
        <f t="shared" si="9"/>
        <v>17</v>
      </c>
      <c r="V145" s="3">
        <f>(1-RSQ($B$2:INDEX($B$2:$B$163,T145),$C$2:INDEX($C$2:$C$163,T145)))*_xlfn.VAR.P($B$2:INDEX($B$2:$B$163,T145))*T145</f>
        <v>1332.1403894932735</v>
      </c>
      <c r="W145" s="3">
        <f>(1-RSQ(INDEX($B$2:$B$163,T145+1):$B$163,INDEX($C$2:$C$163,T145+1):$C$163))*_xlfn.VAR.P(INDEX($B$2:$B$163,T145+1):$B$163)*U145</f>
        <v>10.01192956561974</v>
      </c>
      <c r="X145" s="4">
        <f t="shared" si="10"/>
        <v>1.6723538871070309</v>
      </c>
      <c r="Y145" s="7">
        <f t="shared" si="11"/>
        <v>0.191111407381924</v>
      </c>
    </row>
    <row r="146" spans="1:25" x14ac:dyDescent="0.25">
      <c r="A146" s="1">
        <v>1999</v>
      </c>
      <c r="B146" s="3">
        <v>5.9</v>
      </c>
      <c r="C146" s="1">
        <v>1.33</v>
      </c>
      <c r="S146" s="1">
        <v>2001</v>
      </c>
      <c r="T146" s="1">
        <f t="shared" si="8"/>
        <v>146</v>
      </c>
      <c r="U146" s="5">
        <f t="shared" si="9"/>
        <v>16</v>
      </c>
      <c r="V146" s="3">
        <f>(1-RSQ($B$2:INDEX($B$2:$B$163,T146),$C$2:INDEX($C$2:$C$163,T146)))*_xlfn.VAR.P($B$2:INDEX($B$2:$B$163,T146))*T146</f>
        <v>1332.2485747396358</v>
      </c>
      <c r="W146" s="3">
        <f>(1-RSQ(INDEX($B$2:$B$163,T146+1):$B$163,INDEX($C$2:$C$163,T146+1):$C$163))*_xlfn.VAR.P(INDEX($B$2:$B$163,T146+1):$B$163)*U146</f>
        <v>9.9253612766478252</v>
      </c>
      <c r="X146" s="4">
        <f t="shared" si="10"/>
        <v>1.6710545839468567</v>
      </c>
      <c r="Y146" s="7">
        <f t="shared" si="11"/>
        <v>0.19135472821113342</v>
      </c>
    </row>
    <row r="147" spans="1:25" x14ac:dyDescent="0.25">
      <c r="A147" s="1">
        <v>2000</v>
      </c>
      <c r="B147" s="3">
        <v>5.2</v>
      </c>
      <c r="C147" s="1">
        <v>0.8</v>
      </c>
      <c r="S147" s="1">
        <v>2002</v>
      </c>
      <c r="T147" s="1">
        <f t="shared" si="8"/>
        <v>147</v>
      </c>
      <c r="U147" s="5">
        <f t="shared" si="9"/>
        <v>15</v>
      </c>
      <c r="V147" s="3">
        <f>(1-RSQ($B$2:INDEX($B$2:$B$163,T147),$C$2:INDEX($C$2:$C$163,T147)))*_xlfn.VAR.P($B$2:INDEX($B$2:$B$163,T147))*T147</f>
        <v>1332.3170318745565</v>
      </c>
      <c r="W147" s="3">
        <f>(1-RSQ(INDEX($B$2:$B$163,T147+1):$B$163,INDEX($C$2:$C$163,T147+1):$C$163))*_xlfn.VAR.P(INDEX($B$2:$B$163,T147+1):$B$163)*U147</f>
        <v>9.9193194513893221</v>
      </c>
      <c r="X147" s="4">
        <f t="shared" si="10"/>
        <v>1.6673033006146376</v>
      </c>
      <c r="Y147" s="7">
        <f t="shared" si="11"/>
        <v>0.1920589938340469</v>
      </c>
    </row>
    <row r="148" spans="1:25" x14ac:dyDescent="0.25">
      <c r="A148" s="1">
        <v>2001</v>
      </c>
      <c r="B148" s="3">
        <v>5.2</v>
      </c>
      <c r="C148" s="1">
        <v>1.23</v>
      </c>
      <c r="S148" s="1">
        <v>2003</v>
      </c>
      <c r="T148" s="1">
        <f t="shared" si="8"/>
        <v>148</v>
      </c>
      <c r="U148" s="5">
        <f t="shared" si="9"/>
        <v>14</v>
      </c>
      <c r="V148" s="3">
        <f>(1-RSQ($B$2:INDEX($B$2:$B$163,T148),$C$2:INDEX($C$2:$C$163,T148)))*_xlfn.VAR.P($B$2:INDEX($B$2:$B$163,T148))*T148</f>
        <v>1332.5235762775746</v>
      </c>
      <c r="W148" s="3">
        <f>(1-RSQ(INDEX($B$2:$B$163,T148+1):$B$163,INDEX($C$2:$C$163,T148+1):$C$163))*_xlfn.VAR.P(INDEX($B$2:$B$163,T148+1):$B$163)*U148</f>
        <v>9.812620806890779</v>
      </c>
      <c r="X148" s="4">
        <f t="shared" si="10"/>
        <v>1.6613030987998609</v>
      </c>
      <c r="Y148" s="7">
        <f t="shared" si="11"/>
        <v>0.19319093246478791</v>
      </c>
    </row>
    <row r="149" spans="1:25" x14ac:dyDescent="0.25">
      <c r="A149" s="1">
        <v>2002</v>
      </c>
      <c r="B149" s="3">
        <v>5</v>
      </c>
      <c r="C149" s="1">
        <v>1.26</v>
      </c>
      <c r="S149" s="1">
        <v>2004</v>
      </c>
      <c r="T149" s="1">
        <f t="shared" si="8"/>
        <v>149</v>
      </c>
      <c r="U149" s="5">
        <f t="shared" si="9"/>
        <v>13</v>
      </c>
      <c r="V149" s="3">
        <f>(1-RSQ($B$2:INDEX($B$2:$B$163,T149),$C$2:INDEX($C$2:$C$163,T149)))*_xlfn.VAR.P($B$2:INDEX($B$2:$B$163,T149))*T149</f>
        <v>1332.9273259040124</v>
      </c>
      <c r="W149" s="3">
        <f>(1-RSQ(INDEX($B$2:$B$163,T149+1):$B$163,INDEX($C$2:$C$163,T149+1):$C$163))*_xlfn.VAR.P(INDEX($B$2:$B$163,T149+1):$B$163)*U149</f>
        <v>9.3617163760910209</v>
      </c>
      <c r="X149" s="4">
        <f t="shared" si="10"/>
        <v>1.6641367418137112</v>
      </c>
      <c r="Y149" s="7">
        <f t="shared" si="11"/>
        <v>0.19265552600160762</v>
      </c>
    </row>
    <row r="150" spans="1:25" x14ac:dyDescent="0.25">
      <c r="A150" s="1">
        <v>2003</v>
      </c>
      <c r="B150" s="3">
        <v>4.8</v>
      </c>
      <c r="C150" s="1">
        <v>1.36</v>
      </c>
      <c r="S150" s="1">
        <v>2005</v>
      </c>
      <c r="T150" s="1">
        <f t="shared" si="8"/>
        <v>150</v>
      </c>
      <c r="U150" s="5">
        <f t="shared" si="9"/>
        <v>12</v>
      </c>
      <c r="V150" s="3">
        <f>(1-RSQ($B$2:INDEX($B$2:$B$163,T150),$C$2:INDEX($C$2:$C$163,T150)))*_xlfn.VAR.P($B$2:INDEX($B$2:$B$163,T150))*T150</f>
        <v>1333.4653496424007</v>
      </c>
      <c r="W150" s="3">
        <f>(1-RSQ(INDEX($B$2:$B$163,T150+1):$B$163,INDEX($C$2:$C$163,T150+1):$C$163))*_xlfn.VAR.P(INDEX($B$2:$B$163,T150+1):$B$163)*U150</f>
        <v>8.6413533835356073</v>
      </c>
      <c r="X150" s="4">
        <f t="shared" si="10"/>
        <v>1.6750958097465043</v>
      </c>
      <c r="Y150" s="7">
        <f t="shared" si="11"/>
        <v>0.19059895457984877</v>
      </c>
    </row>
    <row r="151" spans="1:25" x14ac:dyDescent="0.25">
      <c r="A151" s="1">
        <v>2004</v>
      </c>
      <c r="B151" s="3">
        <v>4.7</v>
      </c>
      <c r="C151" s="1">
        <v>1.34</v>
      </c>
      <c r="S151" s="1">
        <v>2006</v>
      </c>
      <c r="T151" s="1">
        <f t="shared" si="8"/>
        <v>151</v>
      </c>
      <c r="U151" s="5">
        <f t="shared" si="9"/>
        <v>11</v>
      </c>
      <c r="V151" s="3">
        <f>(1-RSQ($B$2:INDEX($B$2:$B$163,T151),$C$2:INDEX($C$2:$C$163,T151)))*_xlfn.VAR.P($B$2:INDEX($B$2:$B$163,T151))*T151</f>
        <v>1333.5145139408407</v>
      </c>
      <c r="W151" s="3">
        <f>(1-RSQ(INDEX($B$2:$B$163,T151+1):$B$163,INDEX($C$2:$C$163,T151+1):$C$163))*_xlfn.VAR.P(INDEX($B$2:$B$163,T151+1):$B$163)*U151</f>
        <v>7.3492287000143648</v>
      </c>
      <c r="X151" s="4">
        <f t="shared" si="10"/>
        <v>1.7498804019203913</v>
      </c>
      <c r="Y151" s="7">
        <f t="shared" si="11"/>
        <v>0.1771458888752635</v>
      </c>
    </row>
    <row r="152" spans="1:25" x14ac:dyDescent="0.25">
      <c r="A152" s="1">
        <v>2005</v>
      </c>
      <c r="B152" s="3">
        <v>5.0999999999999996</v>
      </c>
      <c r="C152" s="1">
        <v>2.06</v>
      </c>
      <c r="S152" s="1">
        <v>2007</v>
      </c>
      <c r="T152" s="1">
        <f t="shared" si="8"/>
        <v>152</v>
      </c>
      <c r="U152" s="5">
        <f t="shared" si="9"/>
        <v>10</v>
      </c>
      <c r="V152" s="3">
        <f>(1-RSQ($B$2:INDEX($B$2:$B$163,T152),$C$2:INDEX($C$2:$C$163,T152)))*_xlfn.VAR.P($B$2:INDEX($B$2:$B$163,T152))*T152</f>
        <v>1333.5624424395339</v>
      </c>
      <c r="W152" s="3">
        <f>(1-RSQ(INDEX($B$2:$B$163,T152+1):$B$163,INDEX($C$2:$C$163,T152+1):$C$163))*_xlfn.VAR.P(INDEX($B$2:$B$163,T152+1):$B$163)*U152</f>
        <v>6.244927678582477</v>
      </c>
      <c r="X152" s="4">
        <f t="shared" si="10"/>
        <v>1.8135477296075959</v>
      </c>
      <c r="Y152" s="7">
        <f t="shared" si="11"/>
        <v>0.16645259161609105</v>
      </c>
    </row>
    <row r="153" spans="1:25" x14ac:dyDescent="0.25">
      <c r="A153" s="1">
        <v>2006</v>
      </c>
      <c r="B153" s="3">
        <v>5.5</v>
      </c>
      <c r="C153" s="1">
        <v>2.33</v>
      </c>
      <c r="S153" s="1">
        <v>2008</v>
      </c>
      <c r="T153" s="1">
        <f t="shared" si="8"/>
        <v>153</v>
      </c>
      <c r="U153" s="5">
        <f t="shared" si="9"/>
        <v>9</v>
      </c>
      <c r="V153" s="3">
        <f>(1-RSQ($B$2:INDEX($B$2:$B$163,T153),$C$2:INDEX($C$2:$C$163,T153)))*_xlfn.VAR.P($B$2:INDEX($B$2:$B$163,T153))*T153</f>
        <v>1333.5693368128357</v>
      </c>
      <c r="W153" s="3">
        <f>(1-RSQ(INDEX($B$2:$B$163,T153+1):$B$163,INDEX($C$2:$C$163,T153+1):$C$163))*_xlfn.VAR.P(INDEX($B$2:$B$163,T153+1):$B$163)*U153</f>
        <v>4.084778583366762</v>
      </c>
      <c r="X153" s="4">
        <f t="shared" si="10"/>
        <v>1.9436352845596014</v>
      </c>
      <c r="Y153" s="7">
        <f t="shared" si="11"/>
        <v>0.14659072711371768</v>
      </c>
    </row>
    <row r="154" spans="1:25" x14ac:dyDescent="0.25">
      <c r="A154" s="1">
        <v>2007</v>
      </c>
      <c r="B154" s="3">
        <v>5.2</v>
      </c>
      <c r="C154" s="1">
        <v>2.3199999999999998</v>
      </c>
      <c r="S154" s="1">
        <v>2009</v>
      </c>
      <c r="T154" s="1">
        <f t="shared" si="8"/>
        <v>154</v>
      </c>
      <c r="U154" s="5">
        <f t="shared" si="9"/>
        <v>8</v>
      </c>
      <c r="V154" s="3">
        <f>(1-RSQ($B$2:INDEX($B$2:$B$163,T154),$C$2:INDEX($C$2:$C$163,T154)))*_xlfn.VAR.P($B$2:INDEX($B$2:$B$163,T154))*T154</f>
        <v>1335.5440620050088</v>
      </c>
      <c r="W154" s="3">
        <f>(1-RSQ(INDEX($B$2:$B$163,T154+1):$B$163,INDEX($C$2:$C$163,T154+1):$C$163))*_xlfn.VAR.P(INDEX($B$2:$B$163,T154+1):$B$163)*U154</f>
        <v>2.1056162323260073</v>
      </c>
      <c r="X154" s="4">
        <f t="shared" si="10"/>
        <v>1.9439037851804613</v>
      </c>
      <c r="Y154" s="7">
        <f t="shared" si="11"/>
        <v>0.14655231762234089</v>
      </c>
    </row>
    <row r="155" spans="1:25" x14ac:dyDescent="0.25">
      <c r="A155" s="1">
        <v>2008</v>
      </c>
      <c r="B155" s="3">
        <v>6.5</v>
      </c>
      <c r="C155" s="1">
        <v>3.6</v>
      </c>
      <c r="S155" s="1">
        <v>2010</v>
      </c>
      <c r="T155" s="1">
        <f t="shared" si="8"/>
        <v>155</v>
      </c>
      <c r="U155" s="5">
        <f t="shared" si="9"/>
        <v>7</v>
      </c>
      <c r="V155" s="3">
        <f>(1-RSQ($B$2:INDEX($B$2:$B$163,T155),$C$2:INDEX($C$2:$C$163,T155)))*_xlfn.VAR.P($B$2:INDEX($B$2:$B$163,T155))*T155</f>
        <v>1341.1981001232045</v>
      </c>
      <c r="W155" s="3">
        <f>(1-RSQ(INDEX($B$2:$B$163,T155+1):$B$163,INDEX($C$2:$C$163,T155+1):$C$163))*_xlfn.VAR.P(INDEX($B$2:$B$163,T155+1):$B$163)*U155</f>
        <v>1.1517276536672323</v>
      </c>
      <c r="X155" s="4">
        <f t="shared" si="10"/>
        <v>1.660484035550571</v>
      </c>
      <c r="Y155" s="7">
        <f t="shared" si="11"/>
        <v>0.19334597199643067</v>
      </c>
    </row>
    <row r="156" spans="1:25" x14ac:dyDescent="0.25">
      <c r="A156" s="1">
        <v>2009</v>
      </c>
      <c r="B156" s="3">
        <v>7.7</v>
      </c>
      <c r="C156" s="1">
        <v>2.17</v>
      </c>
      <c r="S156" s="1">
        <v>2011</v>
      </c>
      <c r="T156" s="1">
        <f t="shared" si="8"/>
        <v>156</v>
      </c>
      <c r="U156" s="5">
        <f t="shared" si="9"/>
        <v>6</v>
      </c>
      <c r="V156" s="3">
        <f>(1-RSQ($B$2:INDEX($B$2:$B$163,T156),$C$2:INDEX($C$2:$C$163,T156)))*_xlfn.VAR.P($B$2:INDEX($B$2:$B$163,T156))*T156</f>
        <v>1348.6587539763477</v>
      </c>
      <c r="W156" s="3">
        <f>(1-RSQ(INDEX($B$2:$B$163,T156+1):$B$163,INDEX($C$2:$C$163,T156+1):$C$163))*_xlfn.VAR.P(INDEX($B$2:$B$163,T156+1):$B$163)*U156</f>
        <v>1.0892716435614545</v>
      </c>
      <c r="X156" s="4">
        <f t="shared" si="10"/>
        <v>1.2183702426920138</v>
      </c>
      <c r="Y156" s="7">
        <f t="shared" si="11"/>
        <v>0.29847454261961581</v>
      </c>
    </row>
    <row r="157" spans="1:25" x14ac:dyDescent="0.25">
      <c r="A157" s="1">
        <v>2010</v>
      </c>
      <c r="B157" s="3">
        <v>7.9</v>
      </c>
      <c r="C157" s="1">
        <v>3.3</v>
      </c>
      <c r="S157" s="1">
        <v>2012</v>
      </c>
      <c r="T157" s="1">
        <f t="shared" si="8"/>
        <v>157</v>
      </c>
      <c r="U157" s="5">
        <f t="shared" si="9"/>
        <v>5</v>
      </c>
      <c r="V157" s="3">
        <f>(1-RSQ($B$2:INDEX($B$2:$B$163,T157),$C$2:INDEX($C$2:$C$163,T157)))*_xlfn.VAR.P($B$2:INDEX($B$2:$B$163,T157))*T157</f>
        <v>1359.4551559236572</v>
      </c>
      <c r="W157" s="3">
        <f>(1-RSQ(INDEX($B$2:$B$163,T157+1):$B$163,INDEX($C$2:$C$163,T157+1):$C$163))*_xlfn.VAR.P(INDEX($B$2:$B$163,T157+1):$B$163)*U157</f>
        <v>0.7716435750680567</v>
      </c>
      <c r="X157" s="4">
        <f t="shared" si="10"/>
        <v>0.60039229738899613</v>
      </c>
      <c r="Y157" s="7">
        <f t="shared" si="11"/>
        <v>0.54984309146910015</v>
      </c>
    </row>
    <row r="158" spans="1:25" x14ac:dyDescent="0.25">
      <c r="A158" s="1">
        <v>2011</v>
      </c>
      <c r="B158" s="3">
        <v>8.3000000000000007</v>
      </c>
      <c r="C158" s="1">
        <v>4.46</v>
      </c>
      <c r="S158" s="1">
        <v>2013</v>
      </c>
      <c r="T158" s="1">
        <f t="shared" si="8"/>
        <v>158</v>
      </c>
      <c r="U158" s="5">
        <f t="shared" si="9"/>
        <v>4</v>
      </c>
      <c r="V158" s="3">
        <f>(1-RSQ($B$2:INDEX($B$2:$B$163,T158),$C$2:INDEX($C$2:$C$163,T158)))*_xlfn.VAR.P($B$2:INDEX($B$2:$B$163,T158))*T158</f>
        <v>1365.8204226153689</v>
      </c>
      <c r="W158" s="3">
        <f>(1-RSQ(INDEX($B$2:$B$163,T158+1):$B$163,INDEX($C$2:$C$163,T158+1):$C$163))*_xlfn.VAR.P(INDEX($B$2:$B$163,T158+1):$B$163)*U158</f>
        <v>0.59042163927043612</v>
      </c>
      <c r="X158" s="4">
        <f t="shared" si="10"/>
        <v>0.24014018827763195</v>
      </c>
      <c r="Y158" s="7">
        <f t="shared" si="11"/>
        <v>0.7868041300883124</v>
      </c>
    </row>
    <row r="159" spans="1:25" x14ac:dyDescent="0.25">
      <c r="A159" s="1">
        <v>2012</v>
      </c>
      <c r="B159" s="3">
        <v>7.8</v>
      </c>
      <c r="C159" s="1">
        <v>2.83</v>
      </c>
      <c r="S159" s="1">
        <v>2014</v>
      </c>
      <c r="T159" s="1">
        <f t="shared" si="8"/>
        <v>159</v>
      </c>
      <c r="U159" s="5">
        <f t="shared" si="9"/>
        <v>3</v>
      </c>
      <c r="V159" s="3">
        <f>(1-RSQ($B$2:INDEX($B$2:$B$163,T159),$C$2:INDEX($C$2:$C$163,T159)))*_xlfn.VAR.P($B$2:INDEX($B$2:$B$163,T159))*T159</f>
        <v>1369.3123694859983</v>
      </c>
      <c r="W159" s="3">
        <f>(1-RSQ(INDEX($B$2:$B$163,T159+1):$B$163,INDEX($C$2:$C$163,T159+1):$C$163))*_xlfn.VAR.P(INDEX($B$2:$B$163,T159+1):$B$163)*U159</f>
        <v>0.2905814259405417</v>
      </c>
      <c r="X159" s="4">
        <f t="shared" si="10"/>
        <v>5.5456752211792429E-2</v>
      </c>
      <c r="Y159" s="7">
        <f t="shared" si="11"/>
        <v>0.94607134385729141</v>
      </c>
    </row>
    <row r="160" spans="1:25" x14ac:dyDescent="0.25">
      <c r="A160" s="1">
        <v>2013</v>
      </c>
      <c r="B160" s="3">
        <v>7.2</v>
      </c>
      <c r="C160" s="1">
        <v>2.56</v>
      </c>
    </row>
    <row r="161" spans="1:3" x14ac:dyDescent="0.25">
      <c r="A161" s="1">
        <v>2014</v>
      </c>
      <c r="B161" s="3">
        <v>5.7</v>
      </c>
      <c r="C161" s="1">
        <v>1.46</v>
      </c>
    </row>
    <row r="162" spans="1:3" x14ac:dyDescent="0.25">
      <c r="A162" s="1">
        <v>2015</v>
      </c>
      <c r="B162" s="3">
        <v>5.0999999999999996</v>
      </c>
      <c r="C162" s="1">
        <v>0.04</v>
      </c>
    </row>
    <row r="163" spans="1:3" x14ac:dyDescent="0.25">
      <c r="A163" s="1">
        <v>2016</v>
      </c>
      <c r="B163" s="3">
        <v>4.7</v>
      </c>
      <c r="C163" s="1">
        <v>0.66</v>
      </c>
    </row>
    <row r="195" spans="19:25" x14ac:dyDescent="0.25">
      <c r="S195" s="8"/>
      <c r="T195" s="12" t="s">
        <v>15</v>
      </c>
      <c r="U195" s="12"/>
      <c r="V195" s="12" t="s">
        <v>35</v>
      </c>
      <c r="W195" s="12"/>
      <c r="X195" s="12" t="s">
        <v>36</v>
      </c>
      <c r="Y195" s="12"/>
    </row>
    <row r="196" spans="19:25" x14ac:dyDescent="0.25">
      <c r="T196" s="1" t="s">
        <v>37</v>
      </c>
      <c r="U196" s="1" t="s">
        <v>38</v>
      </c>
      <c r="V196" s="1" t="s">
        <v>37</v>
      </c>
      <c r="W196" s="1" t="s">
        <v>38</v>
      </c>
      <c r="X196" s="1" t="s">
        <v>37</v>
      </c>
      <c r="Y196" s="1" t="s">
        <v>38</v>
      </c>
    </row>
    <row r="197" spans="19:25" x14ac:dyDescent="0.25">
      <c r="S197" s="5"/>
      <c r="T197" s="4">
        <f>$G$3+$F$3*U197</f>
        <v>7.1986382304454715</v>
      </c>
      <c r="U197" s="5">
        <v>-10</v>
      </c>
      <c r="V197" s="4">
        <f>$G$14+$F$14*$W197</f>
        <v>7.117138129293429</v>
      </c>
      <c r="W197" s="5">
        <v>-10</v>
      </c>
      <c r="X197" s="4">
        <f>$G$25+$F$25*$Y197</f>
        <v>8.1471138495636595</v>
      </c>
      <c r="Y197" s="5">
        <v>-10</v>
      </c>
    </row>
    <row r="198" spans="19:25" x14ac:dyDescent="0.25">
      <c r="S198" s="5"/>
      <c r="T198" s="4">
        <f t="shared" ref="T198:T217" si="12">$G$3+$F$3*U198</f>
        <v>6.9008886473493165</v>
      </c>
      <c r="U198" s="5">
        <f>U197+2</f>
        <v>-8</v>
      </c>
      <c r="V198" s="4">
        <f t="shared" ref="V198:V217" si="13">$G$14+$F$14*$W198</f>
        <v>6.7132105141244613</v>
      </c>
      <c r="W198" s="5">
        <f>W197+2</f>
        <v>-8</v>
      </c>
      <c r="X198" s="4">
        <f t="shared" ref="X198:X217" si="14">$G$25+$F$25*$Y198</f>
        <v>7.7992094853764353</v>
      </c>
      <c r="Y198" s="5">
        <f>Y197+2</f>
        <v>-8</v>
      </c>
    </row>
    <row r="199" spans="19:25" x14ac:dyDescent="0.25">
      <c r="S199" s="5"/>
      <c r="T199" s="4">
        <f t="shared" si="12"/>
        <v>6.6031390642531624</v>
      </c>
      <c r="U199" s="5">
        <f t="shared" ref="U199:Y217" si="15">U198+2</f>
        <v>-6</v>
      </c>
      <c r="V199" s="4">
        <f t="shared" si="13"/>
        <v>6.3092828989554928</v>
      </c>
      <c r="W199" s="5">
        <f t="shared" si="15"/>
        <v>-6</v>
      </c>
      <c r="X199" s="4">
        <f t="shared" si="14"/>
        <v>7.4513051211892112</v>
      </c>
      <c r="Y199" s="5">
        <f t="shared" si="15"/>
        <v>-6</v>
      </c>
    </row>
    <row r="200" spans="19:25" x14ac:dyDescent="0.25">
      <c r="S200" s="5"/>
      <c r="T200" s="4">
        <f t="shared" si="12"/>
        <v>6.3053894811570084</v>
      </c>
      <c r="U200" s="5">
        <f t="shared" si="15"/>
        <v>-4</v>
      </c>
      <c r="V200" s="4">
        <f t="shared" si="13"/>
        <v>5.9053552837865251</v>
      </c>
      <c r="W200" s="5">
        <f t="shared" si="15"/>
        <v>-4</v>
      </c>
      <c r="X200" s="4">
        <f t="shared" si="14"/>
        <v>7.103400757001987</v>
      </c>
      <c r="Y200" s="5">
        <f t="shared" si="15"/>
        <v>-4</v>
      </c>
    </row>
    <row r="201" spans="19:25" x14ac:dyDescent="0.25">
      <c r="S201" s="5"/>
      <c r="T201" s="4">
        <f t="shared" si="12"/>
        <v>6.0076398980608534</v>
      </c>
      <c r="U201" s="5">
        <f t="shared" si="15"/>
        <v>-2</v>
      </c>
      <c r="V201" s="4">
        <f t="shared" si="13"/>
        <v>5.5014276686175574</v>
      </c>
      <c r="W201" s="5">
        <f t="shared" si="15"/>
        <v>-2</v>
      </c>
      <c r="X201" s="4">
        <f t="shared" si="14"/>
        <v>6.755496392814762</v>
      </c>
      <c r="Y201" s="5">
        <f t="shared" si="15"/>
        <v>-2</v>
      </c>
    </row>
    <row r="202" spans="19:25" x14ac:dyDescent="0.25">
      <c r="S202" s="5"/>
      <c r="T202" s="4">
        <f t="shared" si="12"/>
        <v>5.7098903149646993</v>
      </c>
      <c r="U202" s="5">
        <f t="shared" si="15"/>
        <v>0</v>
      </c>
      <c r="V202" s="4">
        <f t="shared" si="13"/>
        <v>5.0975000534485897</v>
      </c>
      <c r="W202" s="5">
        <f t="shared" si="15"/>
        <v>0</v>
      </c>
      <c r="X202" s="4">
        <f t="shared" si="14"/>
        <v>6.4075920286275379</v>
      </c>
      <c r="Y202" s="5">
        <f t="shared" si="15"/>
        <v>0</v>
      </c>
    </row>
    <row r="203" spans="19:25" x14ac:dyDescent="0.25">
      <c r="S203" s="5"/>
      <c r="T203" s="4">
        <f t="shared" si="12"/>
        <v>5.4121407318685453</v>
      </c>
      <c r="U203" s="5">
        <f t="shared" si="15"/>
        <v>2</v>
      </c>
      <c r="V203" s="4">
        <f t="shared" si="13"/>
        <v>4.693572438279622</v>
      </c>
      <c r="W203" s="5">
        <f t="shared" si="15"/>
        <v>2</v>
      </c>
      <c r="X203" s="4">
        <f t="shared" si="14"/>
        <v>6.0596876644403137</v>
      </c>
      <c r="Y203" s="5">
        <f t="shared" si="15"/>
        <v>2</v>
      </c>
    </row>
    <row r="204" spans="19:25" x14ac:dyDescent="0.25">
      <c r="S204" s="5"/>
      <c r="T204" s="4">
        <f t="shared" si="12"/>
        <v>5.1143911487723903</v>
      </c>
      <c r="U204" s="5">
        <f t="shared" si="15"/>
        <v>4</v>
      </c>
      <c r="V204" s="4">
        <f t="shared" si="13"/>
        <v>4.2896448231106543</v>
      </c>
      <c r="W204" s="5">
        <f t="shared" si="15"/>
        <v>4</v>
      </c>
      <c r="X204" s="4">
        <f t="shared" si="14"/>
        <v>5.7117833002530887</v>
      </c>
      <c r="Y204" s="5">
        <f t="shared" si="15"/>
        <v>4</v>
      </c>
    </row>
    <row r="205" spans="19:25" x14ac:dyDescent="0.25">
      <c r="S205" s="5"/>
      <c r="T205" s="4">
        <f t="shared" si="12"/>
        <v>4.8166415656762362</v>
      </c>
      <c r="U205" s="5">
        <f t="shared" si="15"/>
        <v>6</v>
      </c>
      <c r="V205" s="4">
        <f t="shared" si="13"/>
        <v>3.8857172079416862</v>
      </c>
      <c r="W205" s="5">
        <f t="shared" si="15"/>
        <v>6</v>
      </c>
      <c r="X205" s="4">
        <f t="shared" si="14"/>
        <v>5.3638789360658645</v>
      </c>
      <c r="Y205" s="5">
        <f t="shared" si="15"/>
        <v>6</v>
      </c>
    </row>
    <row r="206" spans="19:25" x14ac:dyDescent="0.25">
      <c r="S206" s="5"/>
      <c r="T206" s="4">
        <f t="shared" si="12"/>
        <v>4.5188919825800822</v>
      </c>
      <c r="U206" s="5">
        <f t="shared" si="15"/>
        <v>8</v>
      </c>
      <c r="V206" s="4">
        <f t="shared" si="13"/>
        <v>3.481789592772718</v>
      </c>
      <c r="W206" s="5">
        <f t="shared" si="15"/>
        <v>8</v>
      </c>
      <c r="X206" s="4">
        <f t="shared" si="14"/>
        <v>5.0159745718786404</v>
      </c>
      <c r="Y206" s="5">
        <f t="shared" si="15"/>
        <v>8</v>
      </c>
    </row>
    <row r="207" spans="19:25" x14ac:dyDescent="0.25">
      <c r="S207" s="5"/>
      <c r="T207" s="4">
        <f t="shared" si="12"/>
        <v>4.2211423994839272</v>
      </c>
      <c r="U207" s="5">
        <f t="shared" si="15"/>
        <v>10</v>
      </c>
      <c r="V207" s="4">
        <f t="shared" si="13"/>
        <v>3.0778619776037504</v>
      </c>
      <c r="W207" s="5">
        <f t="shared" si="15"/>
        <v>10</v>
      </c>
      <c r="X207" s="4">
        <f t="shared" si="14"/>
        <v>4.6680702076914162</v>
      </c>
      <c r="Y207" s="5">
        <f t="shared" si="15"/>
        <v>10</v>
      </c>
    </row>
    <row r="208" spans="19:25" x14ac:dyDescent="0.25">
      <c r="S208" s="5"/>
      <c r="T208" s="4">
        <f t="shared" si="12"/>
        <v>3.9233928163877732</v>
      </c>
      <c r="U208" s="5">
        <f t="shared" si="15"/>
        <v>12</v>
      </c>
      <c r="V208" s="4">
        <f t="shared" si="13"/>
        <v>2.6739343624347827</v>
      </c>
      <c r="W208" s="5">
        <f t="shared" si="15"/>
        <v>12</v>
      </c>
      <c r="X208" s="4">
        <f t="shared" si="14"/>
        <v>4.3201658435041912</v>
      </c>
      <c r="Y208" s="5">
        <f t="shared" si="15"/>
        <v>12</v>
      </c>
    </row>
    <row r="209" spans="19:25" x14ac:dyDescent="0.25">
      <c r="S209" s="5"/>
      <c r="T209" s="4">
        <f t="shared" si="12"/>
        <v>3.6256432332916191</v>
      </c>
      <c r="U209" s="5">
        <f t="shared" si="15"/>
        <v>14</v>
      </c>
      <c r="V209" s="4">
        <f t="shared" si="13"/>
        <v>2.2700067472658145</v>
      </c>
      <c r="W209" s="5">
        <f t="shared" si="15"/>
        <v>14</v>
      </c>
      <c r="X209" s="4">
        <f t="shared" si="14"/>
        <v>3.972261479316967</v>
      </c>
      <c r="Y209" s="5">
        <f t="shared" si="15"/>
        <v>14</v>
      </c>
    </row>
    <row r="210" spans="19:25" x14ac:dyDescent="0.25">
      <c r="S210" s="5"/>
      <c r="T210" s="4">
        <f t="shared" si="12"/>
        <v>3.3278936501954646</v>
      </c>
      <c r="U210" s="5">
        <f t="shared" si="15"/>
        <v>16</v>
      </c>
      <c r="V210" s="4">
        <f t="shared" si="13"/>
        <v>1.8660791320968468</v>
      </c>
      <c r="W210" s="5">
        <f t="shared" si="15"/>
        <v>16</v>
      </c>
      <c r="X210" s="4">
        <f t="shared" si="14"/>
        <v>3.6243571151297425</v>
      </c>
      <c r="Y210" s="5">
        <f t="shared" si="15"/>
        <v>16</v>
      </c>
    </row>
    <row r="211" spans="19:25" x14ac:dyDescent="0.25">
      <c r="S211" s="5"/>
      <c r="T211" s="4">
        <f t="shared" si="12"/>
        <v>3.0301440670993101</v>
      </c>
      <c r="U211" s="5">
        <f t="shared" si="15"/>
        <v>18</v>
      </c>
      <c r="V211" s="4">
        <f t="shared" si="13"/>
        <v>1.4621515169278791</v>
      </c>
      <c r="W211" s="5">
        <f t="shared" si="15"/>
        <v>18</v>
      </c>
      <c r="X211" s="4">
        <f t="shared" si="14"/>
        <v>3.2764527509425179</v>
      </c>
      <c r="Y211" s="5">
        <f t="shared" si="15"/>
        <v>18</v>
      </c>
    </row>
    <row r="212" spans="19:25" x14ac:dyDescent="0.25">
      <c r="S212" s="5"/>
      <c r="T212" s="4">
        <f t="shared" si="12"/>
        <v>2.732394484003156</v>
      </c>
      <c r="U212" s="5">
        <f t="shared" si="15"/>
        <v>20</v>
      </c>
      <c r="V212" s="4">
        <f t="shared" si="13"/>
        <v>1.058223901758911</v>
      </c>
      <c r="W212" s="5">
        <f t="shared" si="15"/>
        <v>20</v>
      </c>
      <c r="X212" s="4">
        <f t="shared" si="14"/>
        <v>2.9285483867552937</v>
      </c>
      <c r="Y212" s="5">
        <f t="shared" si="15"/>
        <v>20</v>
      </c>
    </row>
    <row r="213" spans="19:25" x14ac:dyDescent="0.25">
      <c r="S213" s="5"/>
      <c r="T213" s="4">
        <f t="shared" si="12"/>
        <v>2.4346449009070015</v>
      </c>
      <c r="U213" s="5">
        <f t="shared" si="15"/>
        <v>22</v>
      </c>
      <c r="V213" s="4">
        <f t="shared" si="13"/>
        <v>0.65429628658994332</v>
      </c>
      <c r="W213" s="5">
        <f t="shared" si="15"/>
        <v>22</v>
      </c>
      <c r="X213" s="4">
        <f t="shared" si="14"/>
        <v>2.5806440225680691</v>
      </c>
      <c r="Y213" s="5">
        <f t="shared" si="15"/>
        <v>22</v>
      </c>
    </row>
    <row r="214" spans="19:25" x14ac:dyDescent="0.25">
      <c r="S214" s="5"/>
      <c r="T214" s="4">
        <f t="shared" si="12"/>
        <v>2.136895317810847</v>
      </c>
      <c r="U214" s="5">
        <f t="shared" si="15"/>
        <v>24</v>
      </c>
      <c r="V214" s="4">
        <f t="shared" si="13"/>
        <v>0.25036867142097563</v>
      </c>
      <c r="W214" s="5">
        <f t="shared" si="15"/>
        <v>24</v>
      </c>
      <c r="X214" s="4">
        <f t="shared" si="14"/>
        <v>2.2327396583808445</v>
      </c>
      <c r="Y214" s="5">
        <f t="shared" si="15"/>
        <v>24</v>
      </c>
    </row>
    <row r="215" spans="19:25" x14ac:dyDescent="0.25">
      <c r="S215" s="5"/>
      <c r="T215" s="4">
        <f t="shared" si="12"/>
        <v>1.8391457347146929</v>
      </c>
      <c r="U215" s="5">
        <f t="shared" si="15"/>
        <v>26</v>
      </c>
      <c r="V215" s="4">
        <f t="shared" si="13"/>
        <v>-0.15355894374799206</v>
      </c>
      <c r="W215" s="5">
        <f t="shared" si="15"/>
        <v>26</v>
      </c>
      <c r="X215" s="4">
        <f t="shared" si="14"/>
        <v>1.8848352941936204</v>
      </c>
      <c r="Y215" s="5">
        <f t="shared" si="15"/>
        <v>26</v>
      </c>
    </row>
    <row r="216" spans="19:25" x14ac:dyDescent="0.25">
      <c r="S216" s="5"/>
      <c r="T216" s="4">
        <f t="shared" si="12"/>
        <v>1.5413961516185388</v>
      </c>
      <c r="U216" s="5">
        <f t="shared" si="15"/>
        <v>28</v>
      </c>
      <c r="V216" s="4">
        <f t="shared" si="13"/>
        <v>-0.55748655891696064</v>
      </c>
      <c r="W216" s="5">
        <f t="shared" si="15"/>
        <v>28</v>
      </c>
      <c r="X216" s="4">
        <f t="shared" si="14"/>
        <v>1.5369309300063962</v>
      </c>
      <c r="Y216" s="5">
        <f t="shared" si="15"/>
        <v>28</v>
      </c>
    </row>
    <row r="217" spans="19:25" x14ac:dyDescent="0.25">
      <c r="S217" s="5"/>
      <c r="T217" s="4">
        <f t="shared" si="12"/>
        <v>1.2436465685223839</v>
      </c>
      <c r="U217" s="5">
        <f t="shared" si="15"/>
        <v>30</v>
      </c>
      <c r="V217" s="4">
        <f t="shared" si="13"/>
        <v>-0.96141417408592833</v>
      </c>
      <c r="W217" s="5">
        <f t="shared" si="15"/>
        <v>30</v>
      </c>
      <c r="X217" s="4">
        <f t="shared" si="14"/>
        <v>1.1890265658191712</v>
      </c>
      <c r="Y217" s="5">
        <f t="shared" si="15"/>
        <v>30</v>
      </c>
    </row>
  </sheetData>
  <mergeCells count="7">
    <mergeCell ref="T195:U195"/>
    <mergeCell ref="V195:W195"/>
    <mergeCell ref="X195:Y195"/>
    <mergeCell ref="E1:G1"/>
    <mergeCell ref="E12:G12"/>
    <mergeCell ref="E23:G23"/>
    <mergeCell ref="S1:Y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F670A-6EB0-4FD7-9765-8963BAB6A5D6}">
  <dimension ref="A1:P199"/>
  <sheetViews>
    <sheetView tabSelected="1" topLeftCell="H1" workbookViewId="0">
      <selection activeCell="X1" sqref="X1"/>
    </sheetView>
  </sheetViews>
  <sheetFormatPr defaultRowHeight="15" x14ac:dyDescent="0.25"/>
  <cols>
    <col min="1" max="1" width="10.7109375" bestFit="1" customWidth="1"/>
    <col min="2" max="5" width="16.42578125" customWidth="1"/>
    <col min="7" max="7" width="25" bestFit="1" customWidth="1"/>
    <col min="8" max="11" width="15.28515625" customWidth="1"/>
    <col min="12" max="12" width="12" bestFit="1" customWidth="1"/>
  </cols>
  <sheetData>
    <row r="1" spans="1:11" x14ac:dyDescent="0.25">
      <c r="A1" s="1" t="s">
        <v>2</v>
      </c>
      <c r="B1" s="1" t="s">
        <v>1</v>
      </c>
      <c r="C1" s="1" t="s">
        <v>0</v>
      </c>
      <c r="D1" s="1" t="s">
        <v>31</v>
      </c>
      <c r="E1" s="1" t="s">
        <v>32</v>
      </c>
      <c r="G1" s="9" t="s">
        <v>33</v>
      </c>
      <c r="H1" s="1">
        <v>1974</v>
      </c>
    </row>
    <row r="2" spans="1:11" x14ac:dyDescent="0.25">
      <c r="A2" s="1">
        <v>1855</v>
      </c>
      <c r="B2" s="3">
        <v>3.49</v>
      </c>
      <c r="C2" s="1">
        <v>1.97</v>
      </c>
      <c r="D2" s="1">
        <f>IF(A2&lt;=$H$1,0,1)</f>
        <v>0</v>
      </c>
      <c r="E2" s="3">
        <f>C2*D2</f>
        <v>0</v>
      </c>
    </row>
    <row r="3" spans="1:11" x14ac:dyDescent="0.25">
      <c r="A3" s="1">
        <v>1856</v>
      </c>
      <c r="B3" s="3">
        <v>3.58</v>
      </c>
      <c r="C3" s="1">
        <v>0.53</v>
      </c>
      <c r="D3" s="6">
        <f t="shared" ref="D3:D66" si="0">IF(A3&lt;=$H$1,0,1)</f>
        <v>0</v>
      </c>
      <c r="E3" s="3">
        <f t="shared" ref="E3:E66" si="1">C3*D3</f>
        <v>0</v>
      </c>
      <c r="G3" s="12" t="s">
        <v>15</v>
      </c>
      <c r="H3" s="12"/>
      <c r="I3" s="12"/>
    </row>
    <row r="4" spans="1:11" x14ac:dyDescent="0.25">
      <c r="A4" s="1">
        <v>1857</v>
      </c>
      <c r="B4" s="3">
        <v>5.13</v>
      </c>
      <c r="C4" s="1">
        <v>-2.3199999999999998</v>
      </c>
      <c r="D4" s="6">
        <f t="shared" si="0"/>
        <v>0</v>
      </c>
      <c r="E4" s="3">
        <f t="shared" si="1"/>
        <v>0</v>
      </c>
      <c r="G4" s="1" t="s">
        <v>3</v>
      </c>
      <c r="H4" s="1" t="s">
        <v>4</v>
      </c>
      <c r="I4" s="1" t="s">
        <v>5</v>
      </c>
    </row>
    <row r="5" spans="1:11" x14ac:dyDescent="0.25">
      <c r="A5" s="1">
        <v>1858</v>
      </c>
      <c r="B5" s="3">
        <v>3.19</v>
      </c>
      <c r="C5" s="1">
        <v>-10.16</v>
      </c>
      <c r="D5" s="6">
        <f t="shared" si="0"/>
        <v>0</v>
      </c>
      <c r="E5" s="3">
        <f t="shared" si="1"/>
        <v>0</v>
      </c>
      <c r="G5" s="1" t="s">
        <v>10</v>
      </c>
      <c r="H5" s="3">
        <f t="array" ref="H5:I9">LINEST(B2:B163,C2:C163,1,1)</f>
        <v>-0.14887479154807717</v>
      </c>
      <c r="I5" s="3">
        <v>5.7098903149646993</v>
      </c>
    </row>
    <row r="6" spans="1:11" x14ac:dyDescent="0.25">
      <c r="A6" s="1">
        <v>1859</v>
      </c>
      <c r="B6" s="3">
        <v>3.65</v>
      </c>
      <c r="C6" s="1">
        <v>0.98</v>
      </c>
      <c r="D6" s="6">
        <f t="shared" si="0"/>
        <v>0</v>
      </c>
      <c r="E6" s="3">
        <f t="shared" si="1"/>
        <v>0</v>
      </c>
      <c r="G6" s="1" t="s">
        <v>11</v>
      </c>
      <c r="H6" s="3">
        <v>4.1331532200441876E-2</v>
      </c>
      <c r="I6" s="3">
        <v>0.25849515350844887</v>
      </c>
    </row>
    <row r="7" spans="1:11" x14ac:dyDescent="0.25">
      <c r="A7" s="1">
        <v>1860</v>
      </c>
      <c r="B7" s="3">
        <v>3.05</v>
      </c>
      <c r="C7" s="1">
        <v>7.84</v>
      </c>
      <c r="D7" s="6">
        <f t="shared" si="0"/>
        <v>0</v>
      </c>
      <c r="E7" s="3">
        <f t="shared" si="1"/>
        <v>0</v>
      </c>
      <c r="G7" s="1" t="s">
        <v>12</v>
      </c>
      <c r="H7" s="3">
        <v>7.5006359392377098E-2</v>
      </c>
      <c r="I7" s="3">
        <v>2.9267776548523585</v>
      </c>
    </row>
    <row r="8" spans="1:11" x14ac:dyDescent="0.25">
      <c r="A8" s="1">
        <v>1861</v>
      </c>
      <c r="B8" s="3">
        <v>3.93</v>
      </c>
      <c r="C8" s="1">
        <v>1.18</v>
      </c>
      <c r="D8" s="6">
        <f t="shared" si="0"/>
        <v>0</v>
      </c>
      <c r="E8" s="3">
        <f t="shared" si="1"/>
        <v>0</v>
      </c>
      <c r="G8" s="1" t="s">
        <v>13</v>
      </c>
      <c r="H8" s="3">
        <v>12.97416217358742</v>
      </c>
      <c r="I8" s="5">
        <v>160</v>
      </c>
      <c r="J8" s="1" t="s">
        <v>14</v>
      </c>
    </row>
    <row r="9" spans="1:11" x14ac:dyDescent="0.25">
      <c r="A9" s="1">
        <v>1862</v>
      </c>
      <c r="B9" s="3">
        <v>4.57</v>
      </c>
      <c r="C9" s="1">
        <v>-0.62</v>
      </c>
      <c r="D9" s="6">
        <f t="shared" si="0"/>
        <v>0</v>
      </c>
      <c r="E9" s="3">
        <f t="shared" si="1"/>
        <v>0</v>
      </c>
      <c r="G9" s="1" t="s">
        <v>9</v>
      </c>
      <c r="H9" s="3">
        <v>111.13702920219544</v>
      </c>
      <c r="I9" s="3">
        <v>1370.5643905508914</v>
      </c>
      <c r="J9" s="1" t="s">
        <v>8</v>
      </c>
    </row>
    <row r="10" spans="1:11" x14ac:dyDescent="0.25">
      <c r="A10" s="1">
        <v>1863</v>
      </c>
      <c r="B10" s="3">
        <v>2.57</v>
      </c>
      <c r="C10" s="1">
        <v>-3.99</v>
      </c>
      <c r="D10" s="6">
        <f t="shared" si="0"/>
        <v>0</v>
      </c>
      <c r="E10" s="3">
        <f t="shared" si="1"/>
        <v>0</v>
      </c>
      <c r="G10" s="1"/>
      <c r="H10" s="1"/>
      <c r="I10" s="1"/>
    </row>
    <row r="11" spans="1:11" x14ac:dyDescent="0.25">
      <c r="A11" s="1">
        <v>1864</v>
      </c>
      <c r="B11" s="3">
        <v>3.8</v>
      </c>
      <c r="C11" s="1">
        <v>-1.1499999999999999</v>
      </c>
      <c r="D11" s="6">
        <f t="shared" si="0"/>
        <v>0</v>
      </c>
      <c r="E11" s="3">
        <f t="shared" si="1"/>
        <v>0</v>
      </c>
      <c r="G11" s="1" t="s">
        <v>16</v>
      </c>
      <c r="H11" s="2">
        <f>H5/H6</f>
        <v>-3.6019664314909079</v>
      </c>
      <c r="I11" s="10">
        <f>I5/I6</f>
        <v>22.08896467677129</v>
      </c>
    </row>
    <row r="12" spans="1:11" x14ac:dyDescent="0.25">
      <c r="A12" s="1">
        <v>1865</v>
      </c>
      <c r="B12" s="3">
        <v>2.87</v>
      </c>
      <c r="C12" s="1">
        <v>1.74</v>
      </c>
      <c r="D12" s="6">
        <f t="shared" si="0"/>
        <v>0</v>
      </c>
      <c r="E12" s="3">
        <f t="shared" si="1"/>
        <v>0</v>
      </c>
      <c r="G12" s="1" t="s">
        <v>17</v>
      </c>
      <c r="H12" s="7">
        <f>_xlfn.T.DIST.2T(ABS(H11),$I8)</f>
        <v>4.2107435566118796E-4</v>
      </c>
      <c r="I12" s="7">
        <f>_xlfn.T.DIST.2T(ABS(I11),$I8)</f>
        <v>1.852140859724494E-50</v>
      </c>
    </row>
    <row r="13" spans="1:11" x14ac:dyDescent="0.25">
      <c r="A13" s="1">
        <v>1866</v>
      </c>
      <c r="B13" s="3">
        <v>3.67</v>
      </c>
      <c r="C13" s="1">
        <v>6.35</v>
      </c>
      <c r="D13" s="6">
        <f t="shared" si="0"/>
        <v>0</v>
      </c>
      <c r="E13" s="3">
        <f t="shared" si="1"/>
        <v>0</v>
      </c>
    </row>
    <row r="14" spans="1:11" x14ac:dyDescent="0.25">
      <c r="A14" s="1">
        <v>1867</v>
      </c>
      <c r="B14" s="3">
        <v>4.55</v>
      </c>
      <c r="C14" s="1">
        <v>5.3</v>
      </c>
      <c r="D14" s="6">
        <f t="shared" si="0"/>
        <v>0</v>
      </c>
      <c r="E14" s="3">
        <f t="shared" si="1"/>
        <v>0</v>
      </c>
      <c r="G14" s="12" t="s">
        <v>28</v>
      </c>
      <c r="H14" s="12"/>
      <c r="I14" s="12"/>
      <c r="J14" s="12"/>
      <c r="K14" s="12"/>
    </row>
    <row r="15" spans="1:11" x14ac:dyDescent="0.25">
      <c r="A15" s="1">
        <v>1868</v>
      </c>
      <c r="B15" s="3">
        <v>3.2</v>
      </c>
      <c r="C15" s="1">
        <v>-2.99</v>
      </c>
      <c r="D15" s="6">
        <f t="shared" si="0"/>
        <v>0</v>
      </c>
      <c r="E15" s="3">
        <f t="shared" si="1"/>
        <v>0</v>
      </c>
      <c r="G15" s="1" t="str">
        <f>"Break in "&amp;H1</f>
        <v>Break in 1974</v>
      </c>
      <c r="H15" s="1" t="s">
        <v>29</v>
      </c>
      <c r="I15" s="1" t="s">
        <v>30</v>
      </c>
      <c r="J15" s="1" t="s">
        <v>4</v>
      </c>
      <c r="K15" s="1" t="s">
        <v>5</v>
      </c>
    </row>
    <row r="16" spans="1:11" x14ac:dyDescent="0.25">
      <c r="A16" s="1">
        <v>1869</v>
      </c>
      <c r="B16" s="3">
        <v>3.87</v>
      </c>
      <c r="C16" s="1">
        <v>-6.57</v>
      </c>
      <c r="D16" s="6">
        <f t="shared" si="0"/>
        <v>0</v>
      </c>
      <c r="E16" s="3">
        <f t="shared" si="1"/>
        <v>0</v>
      </c>
      <c r="G16" s="1" t="s">
        <v>10</v>
      </c>
      <c r="H16" s="3">
        <f t="array" ref="H16:K20">LINEST(B2:B163,C2:E163,1,1)</f>
        <v>0.28979708963713668</v>
      </c>
      <c r="I16" s="3">
        <v>2.1444631436909973</v>
      </c>
      <c r="J16" s="3">
        <v>-0.26518059809921868</v>
      </c>
      <c r="K16" s="3">
        <v>5.1218904634114555</v>
      </c>
    </row>
    <row r="17" spans="1:12" x14ac:dyDescent="0.25">
      <c r="A17" s="1">
        <v>1870</v>
      </c>
      <c r="B17" s="3">
        <v>4.03</v>
      </c>
      <c r="C17" s="1">
        <v>0.42</v>
      </c>
      <c r="D17" s="6">
        <f t="shared" si="0"/>
        <v>0</v>
      </c>
      <c r="E17" s="3">
        <f t="shared" si="1"/>
        <v>0</v>
      </c>
      <c r="G17" s="1" t="s">
        <v>11</v>
      </c>
      <c r="H17" s="3">
        <v>8.8190196659485437E-2</v>
      </c>
      <c r="I17" s="3">
        <v>0.5904464943391674</v>
      </c>
      <c r="J17" s="3">
        <v>4.0049509697942035E-2</v>
      </c>
      <c r="K17" s="3">
        <v>0.24144640319593086</v>
      </c>
    </row>
    <row r="18" spans="1:12" x14ac:dyDescent="0.25">
      <c r="A18" s="1">
        <v>1871</v>
      </c>
      <c r="B18" s="3">
        <v>2.65</v>
      </c>
      <c r="C18" s="1">
        <v>2.8</v>
      </c>
      <c r="D18" s="6">
        <f t="shared" si="0"/>
        <v>0</v>
      </c>
      <c r="E18" s="3">
        <f t="shared" si="1"/>
        <v>0</v>
      </c>
      <c r="G18" s="1" t="s">
        <v>12</v>
      </c>
      <c r="H18" s="3">
        <v>0.3497706801134649</v>
      </c>
      <c r="I18" s="3">
        <v>2.469363811936649</v>
      </c>
      <c r="J18" t="e">
        <v>#N/A</v>
      </c>
      <c r="K18" t="e">
        <v>#N/A</v>
      </c>
    </row>
    <row r="19" spans="1:12" x14ac:dyDescent="0.25">
      <c r="A19" s="1">
        <v>1872</v>
      </c>
      <c r="B19" s="3">
        <v>2.48</v>
      </c>
      <c r="C19" s="1">
        <v>4.22</v>
      </c>
      <c r="D19" s="6">
        <f t="shared" si="0"/>
        <v>0</v>
      </c>
      <c r="E19" s="3">
        <f t="shared" si="1"/>
        <v>0</v>
      </c>
      <c r="G19" s="1" t="s">
        <v>13</v>
      </c>
      <c r="H19" s="3">
        <v>28.330398608484245</v>
      </c>
      <c r="I19" s="5">
        <v>158</v>
      </c>
      <c r="J19" s="1" t="e">
        <v>#N/A</v>
      </c>
      <c r="K19" t="e">
        <v>#N/A</v>
      </c>
      <c r="L19" s="1" t="s">
        <v>14</v>
      </c>
    </row>
    <row r="20" spans="1:12" x14ac:dyDescent="0.25">
      <c r="A20" s="1">
        <v>1873</v>
      </c>
      <c r="B20" s="3">
        <v>2.36</v>
      </c>
      <c r="C20" s="1">
        <v>0.78</v>
      </c>
      <c r="D20" s="6">
        <f t="shared" si="0"/>
        <v>0</v>
      </c>
      <c r="E20" s="3">
        <f t="shared" si="1"/>
        <v>0</v>
      </c>
      <c r="G20" s="1" t="s">
        <v>9</v>
      </c>
      <c r="H20" s="3">
        <v>518.2557133121237</v>
      </c>
      <c r="I20" s="3">
        <v>963.44570644096314</v>
      </c>
      <c r="J20" s="1" t="e">
        <v>#N/A</v>
      </c>
      <c r="K20" t="e">
        <v>#N/A</v>
      </c>
      <c r="L20" s="1" t="s">
        <v>8</v>
      </c>
    </row>
    <row r="21" spans="1:12" x14ac:dyDescent="0.25">
      <c r="A21" s="1">
        <v>1874</v>
      </c>
      <c r="B21" s="3">
        <v>3.03</v>
      </c>
      <c r="C21" s="1">
        <v>-4.54</v>
      </c>
      <c r="D21" s="6">
        <f t="shared" si="0"/>
        <v>0</v>
      </c>
      <c r="E21" s="3">
        <f t="shared" si="1"/>
        <v>0</v>
      </c>
    </row>
    <row r="22" spans="1:12" x14ac:dyDescent="0.25">
      <c r="A22" s="1">
        <v>1875</v>
      </c>
      <c r="B22" s="3">
        <v>3.46</v>
      </c>
      <c r="C22" s="1">
        <v>-1.49</v>
      </c>
      <c r="D22" s="6">
        <f t="shared" si="0"/>
        <v>0</v>
      </c>
      <c r="E22" s="3">
        <f t="shared" si="1"/>
        <v>0</v>
      </c>
      <c r="G22" s="1" t="s">
        <v>16</v>
      </c>
      <c r="H22" s="10">
        <f>H16/H17</f>
        <v>3.2860465291406866</v>
      </c>
      <c r="I22" s="10">
        <f>I16/I17</f>
        <v>3.6319347548859584</v>
      </c>
      <c r="J22" s="10">
        <f>J16/J17</f>
        <v>-6.6213194643140696</v>
      </c>
      <c r="K22" s="10">
        <f>K16/K17</f>
        <v>21.213364107375426</v>
      </c>
    </row>
    <row r="23" spans="1:12" x14ac:dyDescent="0.25">
      <c r="A23" s="1">
        <v>1876</v>
      </c>
      <c r="B23" s="3">
        <v>5.04</v>
      </c>
      <c r="C23" s="1">
        <v>0.21</v>
      </c>
      <c r="D23" s="6">
        <f t="shared" si="0"/>
        <v>0</v>
      </c>
      <c r="E23" s="3">
        <f t="shared" si="1"/>
        <v>0</v>
      </c>
      <c r="G23" s="1" t="s">
        <v>17</v>
      </c>
      <c r="H23" s="7">
        <f>_xlfn.T.DIST.2T(ABS(H22),$I19)</f>
        <v>1.2517925589889056E-3</v>
      </c>
      <c r="I23" s="7">
        <f>_xlfn.T.DIST.2T(ABS(I22),$I19)</f>
        <v>3.7972685547942123E-4</v>
      </c>
      <c r="J23" s="7">
        <f>_xlfn.T.DIST.2T(ABS(J22),$I19)</f>
        <v>5.2749087847407821E-10</v>
      </c>
      <c r="K23" s="7">
        <f>_xlfn.T.DIST.2T(ABS(K22),$I19)</f>
        <v>4.280194889140912E-48</v>
      </c>
    </row>
    <row r="24" spans="1:12" x14ac:dyDescent="0.25">
      <c r="A24" s="1">
        <v>1877</v>
      </c>
      <c r="B24" s="3">
        <v>7.06</v>
      </c>
      <c r="C24" s="1">
        <v>-7.0000000000000007E-2</v>
      </c>
      <c r="D24" s="6">
        <f t="shared" si="0"/>
        <v>0</v>
      </c>
      <c r="E24" s="3">
        <f t="shared" si="1"/>
        <v>0</v>
      </c>
      <c r="G24" s="1"/>
      <c r="H24" s="1"/>
      <c r="I24" s="1"/>
    </row>
    <row r="25" spans="1:12" x14ac:dyDescent="0.25">
      <c r="A25" s="1">
        <v>1878</v>
      </c>
      <c r="B25" s="3">
        <v>6.43</v>
      </c>
      <c r="C25" s="1">
        <v>-3.03</v>
      </c>
      <c r="D25" s="6">
        <f t="shared" si="0"/>
        <v>0</v>
      </c>
      <c r="E25" s="3">
        <f t="shared" si="1"/>
        <v>0</v>
      </c>
      <c r="G25" s="1" t="s">
        <v>34</v>
      </c>
      <c r="H25" s="3"/>
      <c r="I25" s="3"/>
    </row>
    <row r="26" spans="1:12" x14ac:dyDescent="0.25">
      <c r="A26" s="1">
        <v>1879</v>
      </c>
      <c r="B26" s="3">
        <v>5.31</v>
      </c>
      <c r="C26" s="1">
        <v>-4.47</v>
      </c>
      <c r="D26" s="6">
        <f t="shared" si="0"/>
        <v>0</v>
      </c>
      <c r="E26" s="3">
        <f t="shared" si="1"/>
        <v>0</v>
      </c>
      <c r="G26" s="1" t="s">
        <v>13</v>
      </c>
      <c r="H26" s="4">
        <f>((H18-H7)/2)/((1-H18)/I19)</f>
        <v>33.382655431092672</v>
      </c>
      <c r="I26" s="3"/>
    </row>
    <row r="27" spans="1:12" x14ac:dyDescent="0.25">
      <c r="A27" s="1">
        <v>1880</v>
      </c>
      <c r="B27" s="3">
        <v>5.31</v>
      </c>
      <c r="C27" s="1">
        <v>2.0099999999999998</v>
      </c>
      <c r="D27" s="6">
        <f t="shared" si="0"/>
        <v>0</v>
      </c>
      <c r="E27" s="3">
        <f t="shared" si="1"/>
        <v>0</v>
      </c>
      <c r="G27" s="1" t="s">
        <v>17</v>
      </c>
      <c r="H27" s="7">
        <f>_xlfn.F.DIST.RT(H26,2,I19)</f>
        <v>8.0778602180976356E-13</v>
      </c>
      <c r="I27" s="3"/>
    </row>
    <row r="28" spans="1:12" x14ac:dyDescent="0.25">
      <c r="A28" s="1">
        <v>1881</v>
      </c>
      <c r="B28" s="3">
        <v>4.34</v>
      </c>
      <c r="C28" s="1">
        <v>-1.24</v>
      </c>
      <c r="D28" s="6">
        <f t="shared" si="0"/>
        <v>0</v>
      </c>
      <c r="E28" s="3">
        <f t="shared" si="1"/>
        <v>0</v>
      </c>
      <c r="G28" s="1"/>
      <c r="H28" s="3"/>
      <c r="I28" s="5"/>
      <c r="J28" s="1"/>
    </row>
    <row r="29" spans="1:12" x14ac:dyDescent="0.25">
      <c r="A29" s="1">
        <v>1882</v>
      </c>
      <c r="B29" s="3">
        <v>4.6500000000000004</v>
      </c>
      <c r="C29" s="1">
        <v>0.15</v>
      </c>
      <c r="D29" s="6">
        <f t="shared" si="0"/>
        <v>0</v>
      </c>
      <c r="E29" s="3">
        <f t="shared" si="1"/>
        <v>0</v>
      </c>
      <c r="G29" s="1"/>
      <c r="H29" s="3"/>
      <c r="I29" s="3"/>
      <c r="J29" s="1"/>
    </row>
    <row r="30" spans="1:12" x14ac:dyDescent="0.25">
      <c r="A30" s="1">
        <v>1883</v>
      </c>
      <c r="B30" s="3">
        <v>4.63</v>
      </c>
      <c r="C30" s="1">
        <v>0</v>
      </c>
      <c r="D30" s="6">
        <f t="shared" si="0"/>
        <v>0</v>
      </c>
      <c r="E30" s="3">
        <f t="shared" si="1"/>
        <v>0</v>
      </c>
    </row>
    <row r="31" spans="1:12" x14ac:dyDescent="0.25">
      <c r="A31" s="1">
        <v>1884</v>
      </c>
      <c r="B31" s="3">
        <v>6.5</v>
      </c>
      <c r="C31" s="1">
        <v>-3.44</v>
      </c>
      <c r="D31" s="6">
        <f t="shared" si="0"/>
        <v>0</v>
      </c>
      <c r="E31" s="3">
        <f t="shared" si="1"/>
        <v>0</v>
      </c>
      <c r="G31" s="1"/>
      <c r="H31" s="3"/>
    </row>
    <row r="32" spans="1:12" x14ac:dyDescent="0.25">
      <c r="A32" s="1">
        <v>1885</v>
      </c>
      <c r="B32" s="3">
        <v>6.84</v>
      </c>
      <c r="C32" s="1">
        <v>-3.47</v>
      </c>
      <c r="D32" s="6">
        <f t="shared" si="0"/>
        <v>0</v>
      </c>
      <c r="E32" s="3">
        <f t="shared" si="1"/>
        <v>0</v>
      </c>
      <c r="G32" s="1"/>
      <c r="H32" s="3"/>
    </row>
    <row r="33" spans="1:8" x14ac:dyDescent="0.25">
      <c r="A33" s="1">
        <v>1886</v>
      </c>
      <c r="B33" s="3">
        <v>6.6</v>
      </c>
      <c r="C33" s="1">
        <v>-0.9</v>
      </c>
      <c r="D33" s="6">
        <f t="shared" si="0"/>
        <v>0</v>
      </c>
      <c r="E33" s="3">
        <f t="shared" si="1"/>
        <v>0</v>
      </c>
      <c r="G33" s="1"/>
      <c r="H33" s="1"/>
    </row>
    <row r="34" spans="1:8" x14ac:dyDescent="0.25">
      <c r="A34" s="1">
        <v>1887</v>
      </c>
      <c r="B34" s="3">
        <v>5.93</v>
      </c>
      <c r="C34" s="1">
        <v>-2.0099999999999998</v>
      </c>
      <c r="D34" s="6">
        <f t="shared" si="0"/>
        <v>0</v>
      </c>
      <c r="E34" s="3">
        <f t="shared" si="1"/>
        <v>0</v>
      </c>
      <c r="G34" s="1"/>
      <c r="H34" s="5"/>
    </row>
    <row r="35" spans="1:8" x14ac:dyDescent="0.25">
      <c r="A35" s="1">
        <v>1888</v>
      </c>
      <c r="B35" s="3">
        <v>4.24</v>
      </c>
      <c r="C35" s="1">
        <v>-0.21</v>
      </c>
      <c r="D35" s="6">
        <f t="shared" si="0"/>
        <v>0</v>
      </c>
      <c r="E35" s="3">
        <f t="shared" si="1"/>
        <v>0</v>
      </c>
      <c r="G35" s="1"/>
      <c r="H35" s="4"/>
    </row>
    <row r="36" spans="1:8" x14ac:dyDescent="0.25">
      <c r="A36" s="1">
        <v>1889</v>
      </c>
      <c r="B36" s="3">
        <v>3.35</v>
      </c>
      <c r="C36" s="1">
        <v>0.82</v>
      </c>
      <c r="D36" s="6">
        <f t="shared" si="0"/>
        <v>0</v>
      </c>
      <c r="E36" s="3">
        <f t="shared" si="1"/>
        <v>0</v>
      </c>
      <c r="G36" s="1"/>
      <c r="H36" s="7"/>
    </row>
    <row r="37" spans="1:8" x14ac:dyDescent="0.25">
      <c r="A37" s="1">
        <v>1890</v>
      </c>
      <c r="B37" s="3">
        <v>3.79</v>
      </c>
      <c r="C37" s="1">
        <v>0.41</v>
      </c>
      <c r="D37" s="6">
        <f t="shared" si="0"/>
        <v>0</v>
      </c>
      <c r="E37" s="3">
        <f t="shared" si="1"/>
        <v>0</v>
      </c>
    </row>
    <row r="38" spans="1:8" x14ac:dyDescent="0.25">
      <c r="A38" s="1">
        <v>1891</v>
      </c>
      <c r="B38" s="3">
        <v>4.38</v>
      </c>
      <c r="C38" s="1">
        <v>0.81</v>
      </c>
      <c r="D38" s="6">
        <f t="shared" si="0"/>
        <v>0</v>
      </c>
      <c r="E38" s="3">
        <f t="shared" si="1"/>
        <v>0</v>
      </c>
    </row>
    <row r="39" spans="1:8" x14ac:dyDescent="0.25">
      <c r="A39" s="1">
        <v>1892</v>
      </c>
      <c r="B39" s="3">
        <v>6.55</v>
      </c>
      <c r="C39" s="1">
        <v>0.4</v>
      </c>
      <c r="D39" s="6">
        <f t="shared" si="0"/>
        <v>0</v>
      </c>
      <c r="E39" s="3">
        <f t="shared" si="1"/>
        <v>0</v>
      </c>
    </row>
    <row r="40" spans="1:8" x14ac:dyDescent="0.25">
      <c r="A40" s="1">
        <v>1893</v>
      </c>
      <c r="B40" s="3">
        <v>6.1</v>
      </c>
      <c r="C40" s="1">
        <v>-1.91</v>
      </c>
      <c r="D40" s="6">
        <f t="shared" si="0"/>
        <v>0</v>
      </c>
      <c r="E40" s="3">
        <f t="shared" si="1"/>
        <v>0</v>
      </c>
    </row>
    <row r="41" spans="1:8" x14ac:dyDescent="0.25">
      <c r="A41" s="1">
        <v>1894</v>
      </c>
      <c r="B41" s="3">
        <v>6.21</v>
      </c>
      <c r="C41" s="1">
        <v>-2.66</v>
      </c>
      <c r="D41" s="6">
        <f t="shared" si="0"/>
        <v>0</v>
      </c>
      <c r="E41" s="3">
        <f t="shared" si="1"/>
        <v>0</v>
      </c>
    </row>
    <row r="42" spans="1:8" x14ac:dyDescent="0.25">
      <c r="A42" s="1">
        <v>1895</v>
      </c>
      <c r="B42" s="3">
        <v>5.74</v>
      </c>
      <c r="C42" s="1">
        <v>-1.37</v>
      </c>
      <c r="D42" s="6">
        <f t="shared" si="0"/>
        <v>0</v>
      </c>
      <c r="E42" s="3">
        <f t="shared" si="1"/>
        <v>0</v>
      </c>
    </row>
    <row r="43" spans="1:8" x14ac:dyDescent="0.25">
      <c r="A43" s="1">
        <v>1896</v>
      </c>
      <c r="B43" s="3">
        <v>4.99</v>
      </c>
      <c r="C43" s="1">
        <v>-0.21</v>
      </c>
      <c r="D43" s="6">
        <f t="shared" si="0"/>
        <v>0</v>
      </c>
      <c r="E43" s="3">
        <f t="shared" si="1"/>
        <v>0</v>
      </c>
    </row>
    <row r="44" spans="1:8" x14ac:dyDescent="0.25">
      <c r="A44" s="1">
        <v>1897</v>
      </c>
      <c r="B44" s="3">
        <v>5.16</v>
      </c>
      <c r="C44" s="1">
        <v>2.0299999999999998</v>
      </c>
      <c r="D44" s="6">
        <f t="shared" si="0"/>
        <v>0</v>
      </c>
      <c r="E44" s="3">
        <f t="shared" si="1"/>
        <v>0</v>
      </c>
    </row>
    <row r="45" spans="1:8" x14ac:dyDescent="0.25">
      <c r="A45" s="1">
        <v>1898</v>
      </c>
      <c r="B45" s="3">
        <v>3.81</v>
      </c>
      <c r="C45" s="1">
        <v>1.78</v>
      </c>
      <c r="D45" s="6">
        <f t="shared" si="0"/>
        <v>0</v>
      </c>
      <c r="E45" s="3">
        <f t="shared" si="1"/>
        <v>0</v>
      </c>
    </row>
    <row r="46" spans="1:8" x14ac:dyDescent="0.25">
      <c r="A46" s="1">
        <v>1899</v>
      </c>
      <c r="B46" s="3">
        <v>3.47</v>
      </c>
      <c r="C46" s="1">
        <v>-1.03</v>
      </c>
      <c r="D46" s="6">
        <f t="shared" si="0"/>
        <v>0</v>
      </c>
      <c r="E46" s="3">
        <f t="shared" si="1"/>
        <v>0</v>
      </c>
    </row>
    <row r="47" spans="1:8" x14ac:dyDescent="0.25">
      <c r="A47" s="1">
        <v>1900</v>
      </c>
      <c r="B47" s="3">
        <v>4.1900000000000004</v>
      </c>
      <c r="C47" s="1">
        <v>4.0599999999999996</v>
      </c>
      <c r="D47" s="6">
        <f t="shared" si="0"/>
        <v>0</v>
      </c>
      <c r="E47" s="3">
        <f t="shared" si="1"/>
        <v>0</v>
      </c>
    </row>
    <row r="48" spans="1:8" x14ac:dyDescent="0.25">
      <c r="A48" s="1">
        <v>1901</v>
      </c>
      <c r="B48" s="3">
        <v>5.09</v>
      </c>
      <c r="C48" s="1">
        <v>-0.3</v>
      </c>
      <c r="D48" s="6">
        <f t="shared" si="0"/>
        <v>0</v>
      </c>
      <c r="E48" s="3">
        <f t="shared" si="1"/>
        <v>0</v>
      </c>
    </row>
    <row r="49" spans="1:5" x14ac:dyDescent="0.25">
      <c r="A49" s="1">
        <v>1902</v>
      </c>
      <c r="B49" s="3">
        <v>5.19</v>
      </c>
      <c r="C49" s="1">
        <v>0</v>
      </c>
      <c r="D49" s="6">
        <f t="shared" si="0"/>
        <v>0</v>
      </c>
      <c r="E49" s="3">
        <f t="shared" si="1"/>
        <v>0</v>
      </c>
    </row>
    <row r="50" spans="1:5" x14ac:dyDescent="0.25">
      <c r="A50" s="1">
        <v>1903</v>
      </c>
      <c r="B50" s="3">
        <v>6.21</v>
      </c>
      <c r="C50" s="1">
        <v>1.1000000000000001</v>
      </c>
      <c r="D50" s="6">
        <f t="shared" si="0"/>
        <v>0</v>
      </c>
      <c r="E50" s="3">
        <f t="shared" si="1"/>
        <v>0</v>
      </c>
    </row>
    <row r="51" spans="1:5" x14ac:dyDescent="0.25">
      <c r="A51" s="1">
        <v>1904</v>
      </c>
      <c r="B51" s="3">
        <v>7.07</v>
      </c>
      <c r="C51" s="1">
        <v>-0.4</v>
      </c>
      <c r="D51" s="6">
        <f t="shared" si="0"/>
        <v>0</v>
      </c>
      <c r="E51" s="3">
        <f t="shared" si="1"/>
        <v>0</v>
      </c>
    </row>
    <row r="52" spans="1:5" x14ac:dyDescent="0.25">
      <c r="A52" s="1">
        <v>1905</v>
      </c>
      <c r="B52" s="3">
        <v>5.8</v>
      </c>
      <c r="C52" s="1">
        <v>0.4</v>
      </c>
      <c r="D52" s="6">
        <f t="shared" si="0"/>
        <v>0</v>
      </c>
      <c r="E52" s="3">
        <f t="shared" si="1"/>
        <v>0</v>
      </c>
    </row>
    <row r="53" spans="1:5" x14ac:dyDescent="0.25">
      <c r="A53" s="1">
        <v>1906</v>
      </c>
      <c r="B53" s="3">
        <v>4.7</v>
      </c>
      <c r="C53" s="1">
        <v>-0.1</v>
      </c>
      <c r="D53" s="6">
        <f t="shared" si="0"/>
        <v>0</v>
      </c>
      <c r="E53" s="3">
        <f t="shared" si="1"/>
        <v>0</v>
      </c>
    </row>
    <row r="54" spans="1:5" x14ac:dyDescent="0.25">
      <c r="A54" s="1">
        <v>1907</v>
      </c>
      <c r="B54" s="3">
        <v>5.17</v>
      </c>
      <c r="C54" s="1">
        <v>1.59</v>
      </c>
      <c r="D54" s="6">
        <f t="shared" si="0"/>
        <v>0</v>
      </c>
      <c r="E54" s="3">
        <f t="shared" si="1"/>
        <v>0</v>
      </c>
    </row>
    <row r="55" spans="1:5" x14ac:dyDescent="0.25">
      <c r="A55" s="1">
        <v>1908</v>
      </c>
      <c r="B55" s="3">
        <v>7.64</v>
      </c>
      <c r="C55" s="1">
        <v>1.27</v>
      </c>
      <c r="D55" s="6">
        <f t="shared" si="0"/>
        <v>0</v>
      </c>
      <c r="E55" s="3">
        <f t="shared" si="1"/>
        <v>0</v>
      </c>
    </row>
    <row r="56" spans="1:5" x14ac:dyDescent="0.25">
      <c r="A56" s="1">
        <v>1909</v>
      </c>
      <c r="B56" s="3">
        <v>6.56</v>
      </c>
      <c r="C56" s="1">
        <v>0.19</v>
      </c>
      <c r="D56" s="6">
        <f t="shared" si="0"/>
        <v>0</v>
      </c>
      <c r="E56" s="3">
        <f t="shared" si="1"/>
        <v>0</v>
      </c>
    </row>
    <row r="57" spans="1:5" x14ac:dyDescent="0.25">
      <c r="A57" s="1">
        <v>1910</v>
      </c>
      <c r="B57" s="3">
        <v>5.49</v>
      </c>
      <c r="C57" s="1">
        <v>2.12</v>
      </c>
      <c r="D57" s="6">
        <f t="shared" si="0"/>
        <v>0</v>
      </c>
      <c r="E57" s="3">
        <f t="shared" si="1"/>
        <v>0</v>
      </c>
    </row>
    <row r="58" spans="1:5" x14ac:dyDescent="0.25">
      <c r="A58" s="1">
        <v>1911</v>
      </c>
      <c r="B58" s="3">
        <v>4.0599999999999996</v>
      </c>
      <c r="C58" s="1">
        <v>0.28000000000000003</v>
      </c>
      <c r="D58" s="6">
        <f t="shared" si="0"/>
        <v>0</v>
      </c>
      <c r="E58" s="3">
        <f t="shared" si="1"/>
        <v>0</v>
      </c>
    </row>
    <row r="59" spans="1:5" x14ac:dyDescent="0.25">
      <c r="A59" s="1">
        <v>1912</v>
      </c>
      <c r="B59" s="3">
        <v>3.86</v>
      </c>
      <c r="C59" s="1">
        <v>2.82</v>
      </c>
      <c r="D59" s="6">
        <f t="shared" si="0"/>
        <v>0</v>
      </c>
      <c r="E59" s="3">
        <f t="shared" si="1"/>
        <v>0</v>
      </c>
    </row>
    <row r="60" spans="1:5" x14ac:dyDescent="0.25">
      <c r="A60" s="1">
        <v>1913</v>
      </c>
      <c r="B60" s="3">
        <v>3.54</v>
      </c>
      <c r="C60" s="1">
        <v>0.64</v>
      </c>
      <c r="D60" s="6">
        <f t="shared" si="0"/>
        <v>0</v>
      </c>
      <c r="E60" s="3">
        <f t="shared" si="1"/>
        <v>0</v>
      </c>
    </row>
    <row r="61" spans="1:5" x14ac:dyDescent="0.25">
      <c r="A61" s="1">
        <v>1914</v>
      </c>
      <c r="B61" s="3">
        <v>2.09</v>
      </c>
      <c r="C61" s="1">
        <v>2.5499999999999998</v>
      </c>
      <c r="D61" s="6">
        <f t="shared" si="0"/>
        <v>0</v>
      </c>
      <c r="E61" s="3">
        <f t="shared" si="1"/>
        <v>0</v>
      </c>
    </row>
    <row r="62" spans="1:5" x14ac:dyDescent="0.25">
      <c r="A62" s="1">
        <v>1915</v>
      </c>
      <c r="B62" s="3">
        <v>0.5</v>
      </c>
      <c r="C62" s="1">
        <v>12.5</v>
      </c>
      <c r="D62" s="6">
        <f t="shared" si="0"/>
        <v>0</v>
      </c>
      <c r="E62" s="3">
        <f t="shared" si="1"/>
        <v>0</v>
      </c>
    </row>
    <row r="63" spans="1:5" x14ac:dyDescent="0.25">
      <c r="A63" s="1">
        <v>1916</v>
      </c>
      <c r="B63" s="3">
        <v>0.35</v>
      </c>
      <c r="C63" s="1">
        <v>18.100000000000001</v>
      </c>
      <c r="D63" s="6">
        <f t="shared" si="0"/>
        <v>0</v>
      </c>
      <c r="E63" s="3">
        <f t="shared" si="1"/>
        <v>0</v>
      </c>
    </row>
    <row r="64" spans="1:5" x14ac:dyDescent="0.25">
      <c r="A64" s="1">
        <v>1917</v>
      </c>
      <c r="B64" s="3">
        <v>0.34</v>
      </c>
      <c r="C64" s="1">
        <v>25.2</v>
      </c>
      <c r="D64" s="6">
        <f t="shared" si="0"/>
        <v>0</v>
      </c>
      <c r="E64" s="3">
        <f t="shared" si="1"/>
        <v>0</v>
      </c>
    </row>
    <row r="65" spans="1:5" x14ac:dyDescent="0.25">
      <c r="A65" s="1">
        <v>1918</v>
      </c>
      <c r="B65" s="3">
        <v>1.56</v>
      </c>
      <c r="C65" s="1">
        <v>22</v>
      </c>
      <c r="D65" s="6">
        <f t="shared" si="0"/>
        <v>0</v>
      </c>
      <c r="E65" s="3">
        <f t="shared" si="1"/>
        <v>0</v>
      </c>
    </row>
    <row r="66" spans="1:5" x14ac:dyDescent="0.25">
      <c r="A66" s="1">
        <v>1919</v>
      </c>
      <c r="B66" s="3">
        <v>3.08</v>
      </c>
      <c r="C66" s="1">
        <v>10.1</v>
      </c>
      <c r="D66" s="6">
        <f t="shared" si="0"/>
        <v>0</v>
      </c>
      <c r="E66" s="3">
        <f t="shared" si="1"/>
        <v>0</v>
      </c>
    </row>
    <row r="67" spans="1:5" x14ac:dyDescent="0.25">
      <c r="A67" s="1">
        <v>1920</v>
      </c>
      <c r="B67" s="3">
        <v>4.9800000000000004</v>
      </c>
      <c r="C67" s="1">
        <v>15.4</v>
      </c>
      <c r="D67" s="6">
        <f t="shared" ref="D67:D130" si="2">IF(A67&lt;=$H$1,0,1)</f>
        <v>0</v>
      </c>
      <c r="E67" s="3">
        <f t="shared" ref="E67:E130" si="3">C67*D67</f>
        <v>0</v>
      </c>
    </row>
    <row r="68" spans="1:5" x14ac:dyDescent="0.25">
      <c r="A68" s="1">
        <v>1921</v>
      </c>
      <c r="B68" s="3">
        <v>11.81</v>
      </c>
      <c r="C68" s="1">
        <v>-8.6</v>
      </c>
      <c r="D68" s="6">
        <f t="shared" si="2"/>
        <v>0</v>
      </c>
      <c r="E68" s="3">
        <f t="shared" si="3"/>
        <v>0</v>
      </c>
    </row>
    <row r="69" spans="1:5" x14ac:dyDescent="0.25">
      <c r="A69" s="1">
        <v>1922</v>
      </c>
      <c r="B69" s="3">
        <v>8.58</v>
      </c>
      <c r="C69" s="1">
        <v>-14</v>
      </c>
      <c r="D69" s="6">
        <f t="shared" si="2"/>
        <v>0</v>
      </c>
      <c r="E69" s="3">
        <f t="shared" si="3"/>
        <v>0</v>
      </c>
    </row>
    <row r="70" spans="1:5" x14ac:dyDescent="0.25">
      <c r="A70" s="1">
        <v>1923</v>
      </c>
      <c r="B70" s="3">
        <v>7.4</v>
      </c>
      <c r="C70" s="1">
        <v>-6</v>
      </c>
      <c r="D70" s="6">
        <f t="shared" si="2"/>
        <v>0</v>
      </c>
      <c r="E70" s="3">
        <f t="shared" si="3"/>
        <v>0</v>
      </c>
    </row>
    <row r="71" spans="1:5" x14ac:dyDescent="0.25">
      <c r="A71" s="1">
        <v>1924</v>
      </c>
      <c r="B71" s="3">
        <v>7.3</v>
      </c>
      <c r="C71" s="1">
        <v>-0.7</v>
      </c>
      <c r="D71" s="6">
        <f t="shared" si="2"/>
        <v>0</v>
      </c>
      <c r="E71" s="3">
        <f t="shared" si="3"/>
        <v>0</v>
      </c>
    </row>
    <row r="72" spans="1:5" x14ac:dyDescent="0.25">
      <c r="A72" s="1">
        <v>1925</v>
      </c>
      <c r="B72" s="3">
        <v>7.89</v>
      </c>
      <c r="C72" s="1">
        <v>0.3</v>
      </c>
      <c r="D72" s="6">
        <f t="shared" si="2"/>
        <v>0</v>
      </c>
      <c r="E72" s="3">
        <f t="shared" si="3"/>
        <v>0</v>
      </c>
    </row>
    <row r="73" spans="1:5" x14ac:dyDescent="0.25">
      <c r="A73" s="1">
        <v>1926</v>
      </c>
      <c r="B73" s="3">
        <v>8.1199999999999992</v>
      </c>
      <c r="C73" s="1">
        <v>-0.8</v>
      </c>
      <c r="D73" s="6">
        <f t="shared" si="2"/>
        <v>0</v>
      </c>
      <c r="E73" s="3">
        <f t="shared" si="3"/>
        <v>0</v>
      </c>
    </row>
    <row r="74" spans="1:5" x14ac:dyDescent="0.25">
      <c r="A74" s="1">
        <v>1927</v>
      </c>
      <c r="B74" s="3">
        <v>6.81</v>
      </c>
      <c r="C74" s="1">
        <v>-2.4</v>
      </c>
      <c r="D74" s="6">
        <f t="shared" si="2"/>
        <v>0</v>
      </c>
      <c r="E74" s="3">
        <f t="shared" si="3"/>
        <v>0</v>
      </c>
    </row>
    <row r="75" spans="1:5" x14ac:dyDescent="0.25">
      <c r="A75" s="1">
        <v>1928</v>
      </c>
      <c r="B75" s="3">
        <v>7.45</v>
      </c>
      <c r="C75" s="1">
        <v>-0.3</v>
      </c>
      <c r="D75" s="6">
        <f t="shared" si="2"/>
        <v>0</v>
      </c>
      <c r="E75" s="3">
        <f t="shared" si="3"/>
        <v>0</v>
      </c>
    </row>
    <row r="76" spans="1:5" x14ac:dyDescent="0.25">
      <c r="A76" s="1">
        <v>1929</v>
      </c>
      <c r="B76" s="3">
        <v>7.98</v>
      </c>
      <c r="C76" s="1">
        <v>-0.9</v>
      </c>
      <c r="D76" s="6">
        <f t="shared" si="2"/>
        <v>0</v>
      </c>
      <c r="E76" s="3">
        <f t="shared" si="3"/>
        <v>0</v>
      </c>
    </row>
    <row r="77" spans="1:5" x14ac:dyDescent="0.25">
      <c r="A77" s="1">
        <v>1930</v>
      </c>
      <c r="B77" s="3">
        <v>13.67</v>
      </c>
      <c r="C77" s="1">
        <v>-2.8</v>
      </c>
      <c r="D77" s="6">
        <f t="shared" si="2"/>
        <v>0</v>
      </c>
      <c r="E77" s="3">
        <f t="shared" si="3"/>
        <v>0</v>
      </c>
    </row>
    <row r="78" spans="1:5" x14ac:dyDescent="0.25">
      <c r="A78" s="1">
        <v>1931</v>
      </c>
      <c r="B78" s="3">
        <v>15.16</v>
      </c>
      <c r="C78" s="1">
        <v>-4.3</v>
      </c>
      <c r="D78" s="6">
        <f t="shared" si="2"/>
        <v>0</v>
      </c>
      <c r="E78" s="3">
        <f t="shared" si="3"/>
        <v>0</v>
      </c>
    </row>
    <row r="79" spans="1:5" x14ac:dyDescent="0.25">
      <c r="A79" s="1">
        <v>1932</v>
      </c>
      <c r="B79" s="3">
        <v>15.19</v>
      </c>
      <c r="C79" s="1">
        <v>-2.6</v>
      </c>
      <c r="D79" s="6">
        <f t="shared" si="2"/>
        <v>0</v>
      </c>
      <c r="E79" s="3">
        <f t="shared" si="3"/>
        <v>0</v>
      </c>
    </row>
    <row r="80" spans="1:5" x14ac:dyDescent="0.25">
      <c r="A80" s="1">
        <v>1933</v>
      </c>
      <c r="B80" s="3">
        <v>12.65</v>
      </c>
      <c r="C80" s="1">
        <v>-2.1</v>
      </c>
      <c r="D80" s="6">
        <f t="shared" si="2"/>
        <v>0</v>
      </c>
      <c r="E80" s="3">
        <f t="shared" si="3"/>
        <v>0</v>
      </c>
    </row>
    <row r="81" spans="1:5" x14ac:dyDescent="0.25">
      <c r="A81" s="1">
        <v>1934</v>
      </c>
      <c r="B81" s="3">
        <v>11.24</v>
      </c>
      <c r="C81" s="1">
        <v>0</v>
      </c>
      <c r="D81" s="6">
        <f t="shared" si="2"/>
        <v>0</v>
      </c>
      <c r="E81" s="3">
        <f t="shared" si="3"/>
        <v>0</v>
      </c>
    </row>
    <row r="82" spans="1:5" x14ac:dyDescent="0.25">
      <c r="A82" s="1">
        <v>1935</v>
      </c>
      <c r="B82" s="3">
        <v>10.09</v>
      </c>
      <c r="C82" s="1">
        <v>0.7</v>
      </c>
      <c r="D82" s="6">
        <f t="shared" si="2"/>
        <v>0</v>
      </c>
      <c r="E82" s="3">
        <f t="shared" si="3"/>
        <v>0</v>
      </c>
    </row>
    <row r="83" spans="1:5" x14ac:dyDescent="0.25">
      <c r="A83" s="1">
        <v>1936</v>
      </c>
      <c r="B83" s="3">
        <v>8.19</v>
      </c>
      <c r="C83" s="1">
        <v>0.7</v>
      </c>
      <c r="D83" s="6">
        <f t="shared" si="2"/>
        <v>0</v>
      </c>
      <c r="E83" s="3">
        <f t="shared" si="3"/>
        <v>0</v>
      </c>
    </row>
    <row r="84" spans="1:5" x14ac:dyDescent="0.25">
      <c r="A84" s="1">
        <v>1937</v>
      </c>
      <c r="B84" s="3">
        <v>8.4</v>
      </c>
      <c r="C84" s="1">
        <v>3.4</v>
      </c>
      <c r="D84" s="6">
        <f t="shared" si="2"/>
        <v>0</v>
      </c>
      <c r="E84" s="3">
        <f t="shared" si="3"/>
        <v>0</v>
      </c>
    </row>
    <row r="85" spans="1:5" x14ac:dyDescent="0.25">
      <c r="A85" s="1">
        <v>1938</v>
      </c>
      <c r="B85" s="3">
        <v>8.2799999999999994</v>
      </c>
      <c r="C85" s="1">
        <v>1.6</v>
      </c>
      <c r="D85" s="6">
        <f t="shared" si="2"/>
        <v>0</v>
      </c>
      <c r="E85" s="3">
        <f t="shared" si="3"/>
        <v>0</v>
      </c>
    </row>
    <row r="86" spans="1:5" x14ac:dyDescent="0.25">
      <c r="A86" s="1">
        <v>1939</v>
      </c>
      <c r="B86" s="3">
        <v>4.18</v>
      </c>
      <c r="C86" s="1">
        <v>2.8</v>
      </c>
      <c r="D86" s="6">
        <f t="shared" si="2"/>
        <v>0</v>
      </c>
      <c r="E86" s="3">
        <f t="shared" si="3"/>
        <v>0</v>
      </c>
    </row>
    <row r="87" spans="1:5" x14ac:dyDescent="0.25">
      <c r="A87" s="1">
        <v>1940</v>
      </c>
      <c r="B87" s="3">
        <v>1.96</v>
      </c>
      <c r="C87" s="1">
        <v>16.8</v>
      </c>
      <c r="D87" s="6">
        <f t="shared" si="2"/>
        <v>0</v>
      </c>
      <c r="E87" s="3">
        <f t="shared" si="3"/>
        <v>0</v>
      </c>
    </row>
    <row r="88" spans="1:5" x14ac:dyDescent="0.25">
      <c r="A88" s="1">
        <v>1941</v>
      </c>
      <c r="B88" s="3">
        <v>0.56000000000000005</v>
      </c>
      <c r="C88" s="1">
        <v>10.8</v>
      </c>
      <c r="D88" s="6">
        <f t="shared" si="2"/>
        <v>0</v>
      </c>
      <c r="E88" s="3">
        <f t="shared" si="3"/>
        <v>0</v>
      </c>
    </row>
    <row r="89" spans="1:5" x14ac:dyDescent="0.25">
      <c r="A89" s="1">
        <v>1942</v>
      </c>
      <c r="B89" s="3">
        <v>0.31</v>
      </c>
      <c r="C89" s="1">
        <v>7.1</v>
      </c>
      <c r="D89" s="6">
        <f t="shared" si="2"/>
        <v>0</v>
      </c>
      <c r="E89" s="3">
        <f t="shared" si="3"/>
        <v>0</v>
      </c>
    </row>
    <row r="90" spans="1:5" x14ac:dyDescent="0.25">
      <c r="A90" s="1">
        <v>1943</v>
      </c>
      <c r="B90" s="3">
        <v>0.32</v>
      </c>
      <c r="C90" s="1">
        <v>3.4</v>
      </c>
      <c r="D90" s="6">
        <f t="shared" si="2"/>
        <v>0</v>
      </c>
      <c r="E90" s="3">
        <f t="shared" si="3"/>
        <v>0</v>
      </c>
    </row>
    <row r="91" spans="1:5" x14ac:dyDescent="0.25">
      <c r="A91" s="1">
        <v>1944</v>
      </c>
      <c r="B91" s="3">
        <v>0.14000000000000001</v>
      </c>
      <c r="C91" s="1">
        <v>2.7</v>
      </c>
      <c r="D91" s="6">
        <f t="shared" si="2"/>
        <v>0</v>
      </c>
      <c r="E91" s="3">
        <f t="shared" si="3"/>
        <v>0</v>
      </c>
    </row>
    <row r="92" spans="1:5" x14ac:dyDescent="0.25">
      <c r="A92" s="1">
        <v>1945</v>
      </c>
      <c r="B92" s="3">
        <v>1.25</v>
      </c>
      <c r="C92" s="1">
        <v>2.8</v>
      </c>
      <c r="D92" s="6">
        <f t="shared" si="2"/>
        <v>0</v>
      </c>
      <c r="E92" s="3">
        <f t="shared" si="3"/>
        <v>0</v>
      </c>
    </row>
    <row r="93" spans="1:5" x14ac:dyDescent="0.25">
      <c r="A93" s="1">
        <v>1946</v>
      </c>
      <c r="B93" s="3">
        <v>1.82</v>
      </c>
      <c r="C93" s="1">
        <v>3.1</v>
      </c>
      <c r="D93" s="6">
        <f t="shared" si="2"/>
        <v>0</v>
      </c>
      <c r="E93" s="3">
        <f t="shared" si="3"/>
        <v>0</v>
      </c>
    </row>
    <row r="94" spans="1:5" x14ac:dyDescent="0.25">
      <c r="A94" s="1">
        <v>1947</v>
      </c>
      <c r="B94" s="3">
        <v>1.27</v>
      </c>
      <c r="C94" s="1">
        <v>7</v>
      </c>
      <c r="D94" s="6">
        <f t="shared" si="2"/>
        <v>0</v>
      </c>
      <c r="E94" s="3">
        <f t="shared" si="3"/>
        <v>0</v>
      </c>
    </row>
    <row r="95" spans="1:5" x14ac:dyDescent="0.25">
      <c r="A95" s="1">
        <v>1948</v>
      </c>
      <c r="B95" s="3">
        <v>1.6</v>
      </c>
      <c r="C95" s="1">
        <v>7.7</v>
      </c>
      <c r="D95" s="6">
        <f t="shared" si="2"/>
        <v>0</v>
      </c>
      <c r="E95" s="3">
        <f t="shared" si="3"/>
        <v>0</v>
      </c>
    </row>
    <row r="96" spans="1:5" x14ac:dyDescent="0.25">
      <c r="A96" s="1">
        <v>1949</v>
      </c>
      <c r="B96" s="3">
        <v>1.65</v>
      </c>
      <c r="C96" s="1">
        <v>2.8</v>
      </c>
      <c r="D96" s="6">
        <f t="shared" si="2"/>
        <v>0</v>
      </c>
      <c r="E96" s="3">
        <f t="shared" si="3"/>
        <v>0</v>
      </c>
    </row>
    <row r="97" spans="1:5" x14ac:dyDescent="0.25">
      <c r="A97" s="1">
        <v>1950</v>
      </c>
      <c r="B97" s="3">
        <v>1.71</v>
      </c>
      <c r="C97" s="1">
        <v>3.92</v>
      </c>
      <c r="D97" s="6">
        <f t="shared" si="2"/>
        <v>0</v>
      </c>
      <c r="E97" s="3">
        <f t="shared" si="3"/>
        <v>0</v>
      </c>
    </row>
    <row r="98" spans="1:5" x14ac:dyDescent="0.25">
      <c r="A98" s="1">
        <v>1951</v>
      </c>
      <c r="B98" s="3">
        <v>1.86</v>
      </c>
      <c r="C98" s="1">
        <v>9.0500000000000007</v>
      </c>
      <c r="D98" s="6">
        <f t="shared" si="2"/>
        <v>0</v>
      </c>
      <c r="E98" s="3">
        <f t="shared" si="3"/>
        <v>0</v>
      </c>
    </row>
    <row r="99" spans="1:5" x14ac:dyDescent="0.25">
      <c r="A99" s="1">
        <v>1952</v>
      </c>
      <c r="B99" s="3">
        <v>2.34</v>
      </c>
      <c r="C99" s="1">
        <v>10.65</v>
      </c>
      <c r="D99" s="6">
        <f t="shared" si="2"/>
        <v>0</v>
      </c>
      <c r="E99" s="3">
        <f t="shared" si="3"/>
        <v>0</v>
      </c>
    </row>
    <row r="100" spans="1:5" x14ac:dyDescent="0.25">
      <c r="A100" s="1">
        <v>1953</v>
      </c>
      <c r="B100" s="3">
        <v>1.91</v>
      </c>
      <c r="C100" s="1">
        <v>3.63</v>
      </c>
      <c r="D100" s="6">
        <f t="shared" si="2"/>
        <v>0</v>
      </c>
      <c r="E100" s="3">
        <f t="shared" si="3"/>
        <v>0</v>
      </c>
    </row>
    <row r="101" spans="1:5" x14ac:dyDescent="0.25">
      <c r="A101" s="1">
        <v>1954</v>
      </c>
      <c r="B101" s="3">
        <v>1.64</v>
      </c>
      <c r="C101" s="1">
        <v>2.29</v>
      </c>
      <c r="D101" s="6">
        <f t="shared" si="2"/>
        <v>0</v>
      </c>
      <c r="E101" s="3">
        <f t="shared" si="3"/>
        <v>0</v>
      </c>
    </row>
    <row r="102" spans="1:5" x14ac:dyDescent="0.25">
      <c r="A102" s="1">
        <v>1955</v>
      </c>
      <c r="B102" s="3">
        <v>1.51</v>
      </c>
      <c r="C102" s="1">
        <v>5.07</v>
      </c>
      <c r="D102" s="6">
        <f t="shared" si="2"/>
        <v>0</v>
      </c>
      <c r="E102" s="3">
        <f t="shared" si="3"/>
        <v>0</v>
      </c>
    </row>
    <row r="103" spans="1:5" x14ac:dyDescent="0.25">
      <c r="A103" s="1">
        <v>1956</v>
      </c>
      <c r="B103" s="3">
        <v>1.75</v>
      </c>
      <c r="C103" s="1">
        <v>5.16</v>
      </c>
      <c r="D103" s="6">
        <f t="shared" si="2"/>
        <v>0</v>
      </c>
      <c r="E103" s="3">
        <f t="shared" si="3"/>
        <v>0</v>
      </c>
    </row>
    <row r="104" spans="1:5" x14ac:dyDescent="0.25">
      <c r="A104" s="1">
        <v>1957</v>
      </c>
      <c r="B104" s="3">
        <v>2.1</v>
      </c>
      <c r="C104" s="1">
        <v>3.84</v>
      </c>
      <c r="D104" s="6">
        <f t="shared" si="2"/>
        <v>0</v>
      </c>
      <c r="E104" s="3">
        <f t="shared" si="3"/>
        <v>0</v>
      </c>
    </row>
    <row r="105" spans="1:5" x14ac:dyDescent="0.25">
      <c r="A105" s="1">
        <v>1958</v>
      </c>
      <c r="B105" s="3">
        <v>2.74</v>
      </c>
      <c r="C105" s="1">
        <v>2.88</v>
      </c>
      <c r="D105" s="6">
        <f t="shared" si="2"/>
        <v>0</v>
      </c>
      <c r="E105" s="3">
        <f t="shared" si="3"/>
        <v>0</v>
      </c>
    </row>
    <row r="106" spans="1:5" x14ac:dyDescent="0.25">
      <c r="A106" s="1">
        <v>1959</v>
      </c>
      <c r="B106" s="3">
        <v>2.39</v>
      </c>
      <c r="C106" s="1">
        <v>0.6</v>
      </c>
      <c r="D106" s="6">
        <f t="shared" si="2"/>
        <v>0</v>
      </c>
      <c r="E106" s="3">
        <f t="shared" si="3"/>
        <v>0</v>
      </c>
    </row>
    <row r="107" spans="1:5" x14ac:dyDescent="0.25">
      <c r="A107" s="1">
        <v>1960</v>
      </c>
      <c r="B107" s="3">
        <v>2.0499999999999998</v>
      </c>
      <c r="C107" s="1">
        <v>0.79</v>
      </c>
      <c r="D107" s="6">
        <f t="shared" si="2"/>
        <v>0</v>
      </c>
      <c r="E107" s="3">
        <f t="shared" si="3"/>
        <v>0</v>
      </c>
    </row>
    <row r="108" spans="1:5" x14ac:dyDescent="0.25">
      <c r="A108" s="1">
        <v>1961</v>
      </c>
      <c r="B108" s="3">
        <v>2.2000000000000002</v>
      </c>
      <c r="C108" s="1">
        <v>3.25</v>
      </c>
      <c r="D108" s="6">
        <f t="shared" si="2"/>
        <v>0</v>
      </c>
      <c r="E108" s="3">
        <f t="shared" si="3"/>
        <v>0</v>
      </c>
    </row>
    <row r="109" spans="1:5" x14ac:dyDescent="0.25">
      <c r="A109" s="1">
        <v>1962</v>
      </c>
      <c r="B109" s="3">
        <v>2.96</v>
      </c>
      <c r="C109" s="1">
        <v>4.2</v>
      </c>
      <c r="D109" s="6">
        <f t="shared" si="2"/>
        <v>0</v>
      </c>
      <c r="E109" s="3">
        <f t="shared" si="3"/>
        <v>0</v>
      </c>
    </row>
    <row r="110" spans="1:5" x14ac:dyDescent="0.25">
      <c r="A110" s="1">
        <v>1963</v>
      </c>
      <c r="B110" s="3">
        <v>2.76</v>
      </c>
      <c r="C110" s="1">
        <v>2.11</v>
      </c>
      <c r="D110" s="6">
        <f t="shared" si="2"/>
        <v>0</v>
      </c>
      <c r="E110" s="3">
        <f t="shared" si="3"/>
        <v>0</v>
      </c>
    </row>
    <row r="111" spans="1:5" x14ac:dyDescent="0.25">
      <c r="A111" s="1">
        <v>1964</v>
      </c>
      <c r="B111" s="3">
        <v>2.2200000000000002</v>
      </c>
      <c r="C111" s="1">
        <v>3.23</v>
      </c>
      <c r="D111" s="6">
        <f t="shared" si="2"/>
        <v>0</v>
      </c>
      <c r="E111" s="3">
        <f t="shared" si="3"/>
        <v>0</v>
      </c>
    </row>
    <row r="112" spans="1:5" x14ac:dyDescent="0.25">
      <c r="A112" s="1">
        <v>1965</v>
      </c>
      <c r="B112" s="3">
        <v>2.25</v>
      </c>
      <c r="C112" s="1">
        <v>4.26</v>
      </c>
      <c r="D112" s="6">
        <f t="shared" si="2"/>
        <v>0</v>
      </c>
      <c r="E112" s="3">
        <f t="shared" si="3"/>
        <v>0</v>
      </c>
    </row>
    <row r="113" spans="1:5" x14ac:dyDescent="0.25">
      <c r="A113" s="1">
        <v>1966</v>
      </c>
      <c r="B113" s="3">
        <v>3.01</v>
      </c>
      <c r="C113" s="1">
        <v>4</v>
      </c>
      <c r="D113" s="6">
        <f t="shared" si="2"/>
        <v>0</v>
      </c>
      <c r="E113" s="3">
        <f t="shared" si="3"/>
        <v>0</v>
      </c>
    </row>
    <row r="114" spans="1:5" x14ac:dyDescent="0.25">
      <c r="A114" s="1">
        <v>1967</v>
      </c>
      <c r="B114" s="3">
        <v>3.49</v>
      </c>
      <c r="C114" s="1">
        <v>2.2400000000000002</v>
      </c>
      <c r="D114" s="6">
        <f t="shared" si="2"/>
        <v>0</v>
      </c>
      <c r="E114" s="3">
        <f t="shared" si="3"/>
        <v>0</v>
      </c>
    </row>
    <row r="115" spans="1:5" x14ac:dyDescent="0.25">
      <c r="A115" s="1">
        <v>1968</v>
      </c>
      <c r="B115" s="3">
        <v>3.46</v>
      </c>
      <c r="C115" s="1">
        <v>4</v>
      </c>
      <c r="D115" s="6">
        <f t="shared" si="2"/>
        <v>0</v>
      </c>
      <c r="E115" s="3">
        <f t="shared" si="3"/>
        <v>0</v>
      </c>
    </row>
    <row r="116" spans="1:5" x14ac:dyDescent="0.25">
      <c r="A116" s="1">
        <v>1969</v>
      </c>
      <c r="B116" s="3">
        <v>3.6</v>
      </c>
      <c r="C116" s="1">
        <v>5.2</v>
      </c>
      <c r="D116" s="6">
        <f t="shared" si="2"/>
        <v>0</v>
      </c>
      <c r="E116" s="3">
        <f t="shared" si="3"/>
        <v>0</v>
      </c>
    </row>
    <row r="117" spans="1:5" x14ac:dyDescent="0.25">
      <c r="A117" s="1">
        <v>1970</v>
      </c>
      <c r="B117" s="3">
        <v>3.85</v>
      </c>
      <c r="C117" s="1">
        <v>6.52</v>
      </c>
      <c r="D117" s="6">
        <f t="shared" si="2"/>
        <v>0</v>
      </c>
      <c r="E117" s="3">
        <f t="shared" si="3"/>
        <v>0</v>
      </c>
    </row>
    <row r="118" spans="1:5" x14ac:dyDescent="0.25">
      <c r="A118" s="1">
        <v>1971</v>
      </c>
      <c r="B118" s="3">
        <v>4.5</v>
      </c>
      <c r="C118" s="1">
        <v>9.41</v>
      </c>
      <c r="D118" s="6">
        <f t="shared" si="2"/>
        <v>0</v>
      </c>
      <c r="E118" s="3">
        <f t="shared" si="3"/>
        <v>0</v>
      </c>
    </row>
    <row r="119" spans="1:5" x14ac:dyDescent="0.25">
      <c r="A119" s="1">
        <v>1972</v>
      </c>
      <c r="B119" s="3">
        <v>4.0999999999999996</v>
      </c>
      <c r="C119" s="1">
        <v>7.19</v>
      </c>
      <c r="D119" s="6">
        <f t="shared" si="2"/>
        <v>0</v>
      </c>
      <c r="E119" s="3">
        <f t="shared" si="3"/>
        <v>0</v>
      </c>
    </row>
    <row r="120" spans="1:5" x14ac:dyDescent="0.25">
      <c r="A120" s="1">
        <v>1973</v>
      </c>
      <c r="B120" s="3">
        <v>3.4</v>
      </c>
      <c r="C120" s="1">
        <v>9.35</v>
      </c>
      <c r="D120" s="6">
        <f t="shared" si="2"/>
        <v>0</v>
      </c>
      <c r="E120" s="3">
        <f t="shared" si="3"/>
        <v>0</v>
      </c>
    </row>
    <row r="121" spans="1:5" x14ac:dyDescent="0.25">
      <c r="A121" s="1">
        <v>1974</v>
      </c>
      <c r="B121" s="3">
        <v>3.8</v>
      </c>
      <c r="C121" s="1">
        <v>15.73</v>
      </c>
      <c r="D121" s="6">
        <f t="shared" si="2"/>
        <v>0</v>
      </c>
      <c r="E121" s="3">
        <f t="shared" si="3"/>
        <v>0</v>
      </c>
    </row>
    <row r="122" spans="1:5" x14ac:dyDescent="0.25">
      <c r="A122" s="1">
        <v>1975</v>
      </c>
      <c r="B122" s="3">
        <v>5.0999999999999996</v>
      </c>
      <c r="C122" s="1">
        <v>22.7</v>
      </c>
      <c r="D122" s="6">
        <f t="shared" si="2"/>
        <v>1</v>
      </c>
      <c r="E122" s="3">
        <f t="shared" si="3"/>
        <v>22.7</v>
      </c>
    </row>
    <row r="123" spans="1:5" x14ac:dyDescent="0.25">
      <c r="A123" s="1">
        <v>1976</v>
      </c>
      <c r="B123" s="3">
        <v>5.5</v>
      </c>
      <c r="C123" s="1">
        <v>15.66</v>
      </c>
      <c r="D123" s="6">
        <f t="shared" si="2"/>
        <v>1</v>
      </c>
      <c r="E123" s="3">
        <f t="shared" si="3"/>
        <v>15.66</v>
      </c>
    </row>
    <row r="124" spans="1:5" x14ac:dyDescent="0.25">
      <c r="A124" s="1">
        <v>1977</v>
      </c>
      <c r="B124" s="3">
        <v>5.7</v>
      </c>
      <c r="C124" s="1">
        <v>14.94</v>
      </c>
      <c r="D124" s="6">
        <f t="shared" si="2"/>
        <v>1</v>
      </c>
      <c r="E124" s="3">
        <f t="shared" si="3"/>
        <v>14.94</v>
      </c>
    </row>
    <row r="125" spans="1:5" x14ac:dyDescent="0.25">
      <c r="A125" s="1">
        <v>1978</v>
      </c>
      <c r="B125" s="3">
        <v>5.3</v>
      </c>
      <c r="C125" s="1">
        <v>7.47</v>
      </c>
      <c r="D125" s="6">
        <f t="shared" si="2"/>
        <v>1</v>
      </c>
      <c r="E125" s="3">
        <f t="shared" si="3"/>
        <v>7.47</v>
      </c>
    </row>
    <row r="126" spans="1:5" x14ac:dyDescent="0.25">
      <c r="A126" s="1">
        <v>1979</v>
      </c>
      <c r="B126" s="3">
        <v>5.6</v>
      </c>
      <c r="C126" s="1">
        <v>11.37</v>
      </c>
      <c r="D126" s="6">
        <f t="shared" si="2"/>
        <v>1</v>
      </c>
      <c r="E126" s="3">
        <f t="shared" si="3"/>
        <v>11.37</v>
      </c>
    </row>
    <row r="127" spans="1:5" x14ac:dyDescent="0.25">
      <c r="A127" s="1">
        <v>1980</v>
      </c>
      <c r="B127" s="3">
        <v>8.3000000000000007</v>
      </c>
      <c r="C127" s="1">
        <v>15.15</v>
      </c>
      <c r="D127" s="6">
        <f t="shared" si="2"/>
        <v>1</v>
      </c>
      <c r="E127" s="3">
        <f t="shared" si="3"/>
        <v>15.15</v>
      </c>
    </row>
    <row r="128" spans="1:5" x14ac:dyDescent="0.25">
      <c r="A128" s="1">
        <v>1981</v>
      </c>
      <c r="B128" s="3">
        <v>10.3</v>
      </c>
      <c r="C128" s="1">
        <v>11.81</v>
      </c>
      <c r="D128" s="6">
        <f t="shared" si="2"/>
        <v>1</v>
      </c>
      <c r="E128" s="3">
        <f t="shared" si="3"/>
        <v>11.81</v>
      </c>
    </row>
    <row r="129" spans="1:5" x14ac:dyDescent="0.25">
      <c r="A129" s="1">
        <v>1982</v>
      </c>
      <c r="B129" s="3">
        <v>11.2</v>
      </c>
      <c r="C129" s="1">
        <v>8.11</v>
      </c>
      <c r="D129" s="6">
        <f t="shared" si="2"/>
        <v>1</v>
      </c>
      <c r="E129" s="3">
        <f t="shared" si="3"/>
        <v>8.11</v>
      </c>
    </row>
    <row r="130" spans="1:5" x14ac:dyDescent="0.25">
      <c r="A130" s="1">
        <v>1983</v>
      </c>
      <c r="B130" s="3">
        <v>11.7</v>
      </c>
      <c r="C130" s="1">
        <v>4.93</v>
      </c>
      <c r="D130" s="6">
        <f t="shared" si="2"/>
        <v>1</v>
      </c>
      <c r="E130" s="3">
        <f t="shared" si="3"/>
        <v>4.93</v>
      </c>
    </row>
    <row r="131" spans="1:5" x14ac:dyDescent="0.25">
      <c r="A131" s="1">
        <v>1984</v>
      </c>
      <c r="B131" s="3">
        <v>11.6</v>
      </c>
      <c r="C131" s="1">
        <v>4.26</v>
      </c>
      <c r="D131" s="6">
        <f t="shared" ref="D131:D163" si="4">IF(A131&lt;=$H$1,0,1)</f>
        <v>1</v>
      </c>
      <c r="E131" s="3">
        <f t="shared" ref="E131:E163" si="5">C131*D131</f>
        <v>4.26</v>
      </c>
    </row>
    <row r="132" spans="1:5" x14ac:dyDescent="0.25">
      <c r="A132" s="1">
        <v>1985</v>
      </c>
      <c r="B132" s="3">
        <v>11.3</v>
      </c>
      <c r="C132" s="1">
        <v>4.92</v>
      </c>
      <c r="D132" s="6">
        <f t="shared" si="4"/>
        <v>1</v>
      </c>
      <c r="E132" s="3">
        <f t="shared" si="5"/>
        <v>4.92</v>
      </c>
    </row>
    <row r="133" spans="1:5" x14ac:dyDescent="0.25">
      <c r="A133" s="1">
        <v>1986</v>
      </c>
      <c r="B133" s="3">
        <v>11.2</v>
      </c>
      <c r="C133" s="1">
        <v>3.33</v>
      </c>
      <c r="D133" s="6">
        <f t="shared" si="4"/>
        <v>1</v>
      </c>
      <c r="E133" s="3">
        <f t="shared" si="5"/>
        <v>3.33</v>
      </c>
    </row>
    <row r="134" spans="1:5" x14ac:dyDescent="0.25">
      <c r="A134" s="1">
        <v>1987</v>
      </c>
      <c r="B134" s="3">
        <v>9.5</v>
      </c>
      <c r="C134" s="1">
        <v>3.2</v>
      </c>
      <c r="D134" s="6">
        <f t="shared" si="4"/>
        <v>1</v>
      </c>
      <c r="E134" s="3">
        <f t="shared" si="5"/>
        <v>3.2</v>
      </c>
    </row>
    <row r="135" spans="1:5" x14ac:dyDescent="0.25">
      <c r="A135" s="1">
        <v>1988</v>
      </c>
      <c r="B135" s="3">
        <v>7.9</v>
      </c>
      <c r="C135" s="1">
        <v>3.76</v>
      </c>
      <c r="D135" s="6">
        <f t="shared" si="4"/>
        <v>1</v>
      </c>
      <c r="E135" s="3">
        <f t="shared" si="5"/>
        <v>3.76</v>
      </c>
    </row>
    <row r="136" spans="1:5" x14ac:dyDescent="0.25">
      <c r="A136" s="1">
        <v>1989</v>
      </c>
      <c r="B136" s="3">
        <v>7</v>
      </c>
      <c r="C136" s="1">
        <v>5.24</v>
      </c>
      <c r="D136" s="6">
        <f t="shared" si="4"/>
        <v>1</v>
      </c>
      <c r="E136" s="3">
        <f t="shared" si="5"/>
        <v>5.24</v>
      </c>
    </row>
    <row r="137" spans="1:5" x14ac:dyDescent="0.25">
      <c r="A137" s="1">
        <v>1990</v>
      </c>
      <c r="B137" s="3">
        <v>7.6</v>
      </c>
      <c r="C137" s="1">
        <v>6.97</v>
      </c>
      <c r="D137" s="6">
        <f t="shared" si="4"/>
        <v>1</v>
      </c>
      <c r="E137" s="3">
        <f t="shared" si="5"/>
        <v>6.97</v>
      </c>
    </row>
    <row r="138" spans="1:5" x14ac:dyDescent="0.25">
      <c r="A138" s="1">
        <v>1991</v>
      </c>
      <c r="B138" s="3">
        <v>9.5</v>
      </c>
      <c r="C138" s="1">
        <v>7.53</v>
      </c>
      <c r="D138" s="6">
        <f t="shared" si="4"/>
        <v>1</v>
      </c>
      <c r="E138" s="3">
        <f t="shared" si="5"/>
        <v>7.53</v>
      </c>
    </row>
    <row r="139" spans="1:5" x14ac:dyDescent="0.25">
      <c r="A139" s="1">
        <v>1992</v>
      </c>
      <c r="B139" s="3">
        <v>10.5</v>
      </c>
      <c r="C139" s="1">
        <v>4.26</v>
      </c>
      <c r="D139" s="6">
        <f t="shared" si="4"/>
        <v>1</v>
      </c>
      <c r="E139" s="3">
        <f t="shared" si="5"/>
        <v>4.26</v>
      </c>
    </row>
    <row r="140" spans="1:5" x14ac:dyDescent="0.25">
      <c r="A140" s="1">
        <v>1993</v>
      </c>
      <c r="B140" s="3">
        <v>10.3</v>
      </c>
      <c r="C140" s="1">
        <v>2.5099999999999998</v>
      </c>
      <c r="D140" s="6">
        <f t="shared" si="4"/>
        <v>1</v>
      </c>
      <c r="E140" s="3">
        <f t="shared" si="5"/>
        <v>2.5099999999999998</v>
      </c>
    </row>
    <row r="141" spans="1:5" x14ac:dyDescent="0.25">
      <c r="A141" s="1">
        <v>1994</v>
      </c>
      <c r="B141" s="3">
        <v>8.9</v>
      </c>
      <c r="C141" s="1">
        <v>1.98</v>
      </c>
      <c r="D141" s="6">
        <f t="shared" si="4"/>
        <v>1</v>
      </c>
      <c r="E141" s="3">
        <f t="shared" si="5"/>
        <v>1.98</v>
      </c>
    </row>
    <row r="142" spans="1:5" x14ac:dyDescent="0.25">
      <c r="A142" s="1">
        <v>1995</v>
      </c>
      <c r="B142" s="3">
        <v>8.4</v>
      </c>
      <c r="C142" s="1">
        <v>2.66</v>
      </c>
      <c r="D142" s="6">
        <f t="shared" si="4"/>
        <v>1</v>
      </c>
      <c r="E142" s="3">
        <f t="shared" si="5"/>
        <v>2.66</v>
      </c>
    </row>
    <row r="143" spans="1:5" x14ac:dyDescent="0.25">
      <c r="A143" s="1">
        <v>1996</v>
      </c>
      <c r="B143" s="3">
        <v>7.7</v>
      </c>
      <c r="C143" s="1">
        <v>2.4</v>
      </c>
      <c r="D143" s="6">
        <f t="shared" si="4"/>
        <v>1</v>
      </c>
      <c r="E143" s="3">
        <f t="shared" si="5"/>
        <v>2.4</v>
      </c>
    </row>
    <row r="144" spans="1:5" x14ac:dyDescent="0.25">
      <c r="A144" s="1">
        <v>1997</v>
      </c>
      <c r="B144" s="3">
        <v>6.4</v>
      </c>
      <c r="C144" s="1">
        <v>1.82</v>
      </c>
      <c r="D144" s="6">
        <f t="shared" si="4"/>
        <v>1</v>
      </c>
      <c r="E144" s="3">
        <f t="shared" si="5"/>
        <v>1.82</v>
      </c>
    </row>
    <row r="145" spans="1:5" x14ac:dyDescent="0.25">
      <c r="A145" s="1">
        <v>1998</v>
      </c>
      <c r="B145" s="3">
        <v>6.2</v>
      </c>
      <c r="C145" s="1">
        <v>1.56</v>
      </c>
      <c r="D145" s="6">
        <f t="shared" si="4"/>
        <v>1</v>
      </c>
      <c r="E145" s="3">
        <f t="shared" si="5"/>
        <v>1.56</v>
      </c>
    </row>
    <row r="146" spans="1:5" x14ac:dyDescent="0.25">
      <c r="A146" s="1">
        <v>1999</v>
      </c>
      <c r="B146" s="3">
        <v>5.9</v>
      </c>
      <c r="C146" s="1">
        <v>1.33</v>
      </c>
      <c r="D146" s="6">
        <f t="shared" si="4"/>
        <v>1</v>
      </c>
      <c r="E146" s="3">
        <f t="shared" si="5"/>
        <v>1.33</v>
      </c>
    </row>
    <row r="147" spans="1:5" x14ac:dyDescent="0.25">
      <c r="A147" s="1">
        <v>2000</v>
      </c>
      <c r="B147" s="3">
        <v>5.2</v>
      </c>
      <c r="C147" s="1">
        <v>0.8</v>
      </c>
      <c r="D147" s="6">
        <f t="shared" si="4"/>
        <v>1</v>
      </c>
      <c r="E147" s="3">
        <f t="shared" si="5"/>
        <v>0.8</v>
      </c>
    </row>
    <row r="148" spans="1:5" x14ac:dyDescent="0.25">
      <c r="A148" s="1">
        <v>2001</v>
      </c>
      <c r="B148" s="3">
        <v>5.2</v>
      </c>
      <c r="C148" s="1">
        <v>1.23</v>
      </c>
      <c r="D148" s="6">
        <f t="shared" si="4"/>
        <v>1</v>
      </c>
      <c r="E148" s="3">
        <f t="shared" si="5"/>
        <v>1.23</v>
      </c>
    </row>
    <row r="149" spans="1:5" x14ac:dyDescent="0.25">
      <c r="A149" s="1">
        <v>2002</v>
      </c>
      <c r="B149" s="3">
        <v>5</v>
      </c>
      <c r="C149" s="1">
        <v>1.26</v>
      </c>
      <c r="D149" s="6">
        <f t="shared" si="4"/>
        <v>1</v>
      </c>
      <c r="E149" s="3">
        <f t="shared" si="5"/>
        <v>1.26</v>
      </c>
    </row>
    <row r="150" spans="1:5" x14ac:dyDescent="0.25">
      <c r="A150" s="1">
        <v>2003</v>
      </c>
      <c r="B150" s="3">
        <v>4.8</v>
      </c>
      <c r="C150" s="1">
        <v>1.36</v>
      </c>
      <c r="D150" s="6">
        <f t="shared" si="4"/>
        <v>1</v>
      </c>
      <c r="E150" s="3">
        <f t="shared" si="5"/>
        <v>1.36</v>
      </c>
    </row>
    <row r="151" spans="1:5" x14ac:dyDescent="0.25">
      <c r="A151" s="1">
        <v>2004</v>
      </c>
      <c r="B151" s="3">
        <v>4.7</v>
      </c>
      <c r="C151" s="1">
        <v>1.34</v>
      </c>
      <c r="D151" s="6">
        <f t="shared" si="4"/>
        <v>1</v>
      </c>
      <c r="E151" s="3">
        <f t="shared" si="5"/>
        <v>1.34</v>
      </c>
    </row>
    <row r="152" spans="1:5" x14ac:dyDescent="0.25">
      <c r="A152" s="1">
        <v>2005</v>
      </c>
      <c r="B152" s="3">
        <v>5.0999999999999996</v>
      </c>
      <c r="C152" s="1">
        <v>2.06</v>
      </c>
      <c r="D152" s="6">
        <f t="shared" si="4"/>
        <v>1</v>
      </c>
      <c r="E152" s="3">
        <f t="shared" si="5"/>
        <v>2.06</v>
      </c>
    </row>
    <row r="153" spans="1:5" x14ac:dyDescent="0.25">
      <c r="A153" s="1">
        <v>2006</v>
      </c>
      <c r="B153" s="3">
        <v>5.5</v>
      </c>
      <c r="C153" s="1">
        <v>2.33</v>
      </c>
      <c r="D153" s="6">
        <f t="shared" si="4"/>
        <v>1</v>
      </c>
      <c r="E153" s="3">
        <f t="shared" si="5"/>
        <v>2.33</v>
      </c>
    </row>
    <row r="154" spans="1:5" x14ac:dyDescent="0.25">
      <c r="A154" s="1">
        <v>2007</v>
      </c>
      <c r="B154" s="3">
        <v>5.2</v>
      </c>
      <c r="C154" s="1">
        <v>2.3199999999999998</v>
      </c>
      <c r="D154" s="6">
        <f t="shared" si="4"/>
        <v>1</v>
      </c>
      <c r="E154" s="3">
        <f t="shared" si="5"/>
        <v>2.3199999999999998</v>
      </c>
    </row>
    <row r="155" spans="1:5" x14ac:dyDescent="0.25">
      <c r="A155" s="1">
        <v>2008</v>
      </c>
      <c r="B155" s="3">
        <v>6.5</v>
      </c>
      <c r="C155" s="1">
        <v>3.6</v>
      </c>
      <c r="D155" s="6">
        <f t="shared" si="4"/>
        <v>1</v>
      </c>
      <c r="E155" s="3">
        <f t="shared" si="5"/>
        <v>3.6</v>
      </c>
    </row>
    <row r="156" spans="1:5" x14ac:dyDescent="0.25">
      <c r="A156" s="1">
        <v>2009</v>
      </c>
      <c r="B156" s="3">
        <v>7.7</v>
      </c>
      <c r="C156" s="1">
        <v>2.17</v>
      </c>
      <c r="D156" s="6">
        <f t="shared" si="4"/>
        <v>1</v>
      </c>
      <c r="E156" s="3">
        <f t="shared" si="5"/>
        <v>2.17</v>
      </c>
    </row>
    <row r="157" spans="1:5" x14ac:dyDescent="0.25">
      <c r="A157" s="1">
        <v>2010</v>
      </c>
      <c r="B157" s="3">
        <v>7.9</v>
      </c>
      <c r="C157" s="1">
        <v>3.3</v>
      </c>
      <c r="D157" s="6">
        <f t="shared" si="4"/>
        <v>1</v>
      </c>
      <c r="E157" s="3">
        <f t="shared" si="5"/>
        <v>3.3</v>
      </c>
    </row>
    <row r="158" spans="1:5" x14ac:dyDescent="0.25">
      <c r="A158" s="1">
        <v>2011</v>
      </c>
      <c r="B158" s="3">
        <v>8.3000000000000007</v>
      </c>
      <c r="C158" s="1">
        <v>4.46</v>
      </c>
      <c r="D158" s="6">
        <f t="shared" si="4"/>
        <v>1</v>
      </c>
      <c r="E158" s="3">
        <f t="shared" si="5"/>
        <v>4.46</v>
      </c>
    </row>
    <row r="159" spans="1:5" x14ac:dyDescent="0.25">
      <c r="A159" s="1">
        <v>2012</v>
      </c>
      <c r="B159" s="3">
        <v>7.8</v>
      </c>
      <c r="C159" s="1">
        <v>2.83</v>
      </c>
      <c r="D159" s="6">
        <f t="shared" si="4"/>
        <v>1</v>
      </c>
      <c r="E159" s="3">
        <f t="shared" si="5"/>
        <v>2.83</v>
      </c>
    </row>
    <row r="160" spans="1:5" x14ac:dyDescent="0.25">
      <c r="A160" s="1">
        <v>2013</v>
      </c>
      <c r="B160" s="3">
        <v>7.2</v>
      </c>
      <c r="C160" s="1">
        <v>2.56</v>
      </c>
      <c r="D160" s="6">
        <f t="shared" si="4"/>
        <v>1</v>
      </c>
      <c r="E160" s="3">
        <f t="shared" si="5"/>
        <v>2.56</v>
      </c>
    </row>
    <row r="161" spans="1:5" x14ac:dyDescent="0.25">
      <c r="A161" s="1">
        <v>2014</v>
      </c>
      <c r="B161" s="3">
        <v>5.7</v>
      </c>
      <c r="C161" s="1">
        <v>1.46</v>
      </c>
      <c r="D161" s="6">
        <f t="shared" si="4"/>
        <v>1</v>
      </c>
      <c r="E161" s="3">
        <f t="shared" si="5"/>
        <v>1.46</v>
      </c>
    </row>
    <row r="162" spans="1:5" x14ac:dyDescent="0.25">
      <c r="A162" s="1">
        <v>2015</v>
      </c>
      <c r="B162" s="3">
        <v>5.0999999999999996</v>
      </c>
      <c r="C162" s="1">
        <v>0.04</v>
      </c>
      <c r="D162" s="6">
        <f t="shared" si="4"/>
        <v>1</v>
      </c>
      <c r="E162" s="3">
        <f t="shared" si="5"/>
        <v>0.04</v>
      </c>
    </row>
    <row r="163" spans="1:5" x14ac:dyDescent="0.25">
      <c r="A163" s="1">
        <v>2016</v>
      </c>
      <c r="B163" s="3">
        <v>4.7</v>
      </c>
      <c r="C163" s="1">
        <v>0.66</v>
      </c>
      <c r="D163" s="6">
        <f t="shared" si="4"/>
        <v>1</v>
      </c>
      <c r="E163" s="3">
        <f t="shared" si="5"/>
        <v>0.66</v>
      </c>
    </row>
    <row r="177" spans="11:16" x14ac:dyDescent="0.25">
      <c r="K177" s="12" t="s">
        <v>15</v>
      </c>
      <c r="L177" s="12"/>
      <c r="M177" s="12" t="str">
        <f>"Up to "&amp;H1</f>
        <v>Up to 1974</v>
      </c>
      <c r="N177" s="12"/>
      <c r="O177" s="12" t="str">
        <f>"After "&amp;H1</f>
        <v>After 1974</v>
      </c>
      <c r="P177" s="12"/>
    </row>
    <row r="178" spans="11:16" x14ac:dyDescent="0.25">
      <c r="K178" s="1" t="s">
        <v>37</v>
      </c>
      <c r="L178" s="1" t="s">
        <v>38</v>
      </c>
      <c r="M178" s="1" t="s">
        <v>37</v>
      </c>
      <c r="N178" s="1" t="s">
        <v>38</v>
      </c>
      <c r="O178" s="1" t="s">
        <v>37</v>
      </c>
      <c r="P178" s="1" t="s">
        <v>38</v>
      </c>
    </row>
    <row r="179" spans="11:16" x14ac:dyDescent="0.25">
      <c r="K179" s="4">
        <f>$I$5+$H$5*L179</f>
        <v>7.1986382304454715</v>
      </c>
      <c r="L179" s="5">
        <v>-10</v>
      </c>
      <c r="M179" s="4">
        <f>$K$16+$J$16*$N179</f>
        <v>7.773696444403642</v>
      </c>
      <c r="N179" s="5">
        <v>-10</v>
      </c>
      <c r="O179" s="4">
        <f>$K$16+$I$16+($J$16+$H$16)*$P179</f>
        <v>7.0201886917232725</v>
      </c>
      <c r="P179" s="5">
        <v>-10</v>
      </c>
    </row>
    <row r="180" spans="11:16" x14ac:dyDescent="0.25">
      <c r="K180" s="4">
        <f t="shared" ref="K180:K199" si="6">$I$5+$H$5*L180</f>
        <v>6.9008886473493165</v>
      </c>
      <c r="L180" s="5">
        <f>L179+2</f>
        <v>-8</v>
      </c>
      <c r="M180" s="4">
        <f t="shared" ref="M180:M199" si="7">$K$16+$J$16*$N180</f>
        <v>7.2433352482052049</v>
      </c>
      <c r="N180" s="5">
        <f>N179+2</f>
        <v>-8</v>
      </c>
      <c r="O180" s="4">
        <f t="shared" ref="O180:O199" si="8">$K$16+$I$16+($J$16+$H$16)*$P180</f>
        <v>7.0694216747991083</v>
      </c>
      <c r="P180" s="5">
        <f>P179+2</f>
        <v>-8</v>
      </c>
    </row>
    <row r="181" spans="11:16" x14ac:dyDescent="0.25">
      <c r="K181" s="4">
        <f t="shared" si="6"/>
        <v>6.6031390642531624</v>
      </c>
      <c r="L181" s="5">
        <f t="shared" ref="L181:P199" si="9">L180+2</f>
        <v>-6</v>
      </c>
      <c r="M181" s="4">
        <f t="shared" si="7"/>
        <v>6.7129740520067678</v>
      </c>
      <c r="N181" s="5">
        <f t="shared" si="9"/>
        <v>-6</v>
      </c>
      <c r="O181" s="4">
        <f t="shared" si="8"/>
        <v>7.1186546578749441</v>
      </c>
      <c r="P181" s="5">
        <f t="shared" si="9"/>
        <v>-6</v>
      </c>
    </row>
    <row r="182" spans="11:16" x14ac:dyDescent="0.25">
      <c r="K182" s="4">
        <f t="shared" si="6"/>
        <v>6.3053894811570084</v>
      </c>
      <c r="L182" s="5">
        <f t="shared" si="9"/>
        <v>-4</v>
      </c>
      <c r="M182" s="4">
        <f t="shared" si="7"/>
        <v>6.1826128558083298</v>
      </c>
      <c r="N182" s="5">
        <f t="shared" si="9"/>
        <v>-4</v>
      </c>
      <c r="O182" s="4">
        <f t="shared" si="8"/>
        <v>7.1678876409507808</v>
      </c>
      <c r="P182" s="5">
        <f t="shared" si="9"/>
        <v>-4</v>
      </c>
    </row>
    <row r="183" spans="11:16" x14ac:dyDescent="0.25">
      <c r="K183" s="4">
        <f t="shared" si="6"/>
        <v>6.0076398980608534</v>
      </c>
      <c r="L183" s="5">
        <f t="shared" si="9"/>
        <v>-2</v>
      </c>
      <c r="M183" s="4">
        <f t="shared" si="7"/>
        <v>5.6522516596098926</v>
      </c>
      <c r="N183" s="5">
        <f t="shared" si="9"/>
        <v>-2</v>
      </c>
      <c r="O183" s="4">
        <f t="shared" si="8"/>
        <v>7.2171206240266166</v>
      </c>
      <c r="P183" s="5">
        <f t="shared" si="9"/>
        <v>-2</v>
      </c>
    </row>
    <row r="184" spans="11:16" x14ac:dyDescent="0.25">
      <c r="K184" s="4">
        <f t="shared" si="6"/>
        <v>5.7098903149646993</v>
      </c>
      <c r="L184" s="5">
        <f t="shared" si="9"/>
        <v>0</v>
      </c>
      <c r="M184" s="4">
        <f t="shared" si="7"/>
        <v>5.1218904634114555</v>
      </c>
      <c r="N184" s="5">
        <f t="shared" si="9"/>
        <v>0</v>
      </c>
      <c r="O184" s="4">
        <f t="shared" si="8"/>
        <v>7.2663536071024524</v>
      </c>
      <c r="P184" s="5">
        <f t="shared" si="9"/>
        <v>0</v>
      </c>
    </row>
    <row r="185" spans="11:16" x14ac:dyDescent="0.25">
      <c r="K185" s="4">
        <f t="shared" si="6"/>
        <v>5.4121407318685453</v>
      </c>
      <c r="L185" s="5">
        <f t="shared" si="9"/>
        <v>2</v>
      </c>
      <c r="M185" s="4">
        <f t="shared" si="7"/>
        <v>4.5915292672130184</v>
      </c>
      <c r="N185" s="5">
        <f t="shared" si="9"/>
        <v>2</v>
      </c>
      <c r="O185" s="4">
        <f t="shared" si="8"/>
        <v>7.3155865901782882</v>
      </c>
      <c r="P185" s="5">
        <f t="shared" si="9"/>
        <v>2</v>
      </c>
    </row>
    <row r="186" spans="11:16" x14ac:dyDescent="0.25">
      <c r="K186" s="4">
        <f t="shared" si="6"/>
        <v>5.1143911487723903</v>
      </c>
      <c r="L186" s="5">
        <f t="shared" si="9"/>
        <v>4</v>
      </c>
      <c r="M186" s="4">
        <f t="shared" si="7"/>
        <v>4.0611680710145812</v>
      </c>
      <c r="N186" s="5">
        <f t="shared" si="9"/>
        <v>4</v>
      </c>
      <c r="O186" s="4">
        <f t="shared" si="8"/>
        <v>7.364819573254124</v>
      </c>
      <c r="P186" s="5">
        <f t="shared" si="9"/>
        <v>4</v>
      </c>
    </row>
    <row r="187" spans="11:16" x14ac:dyDescent="0.25">
      <c r="K187" s="4">
        <f t="shared" si="6"/>
        <v>4.8166415656762362</v>
      </c>
      <c r="L187" s="5">
        <f t="shared" si="9"/>
        <v>6</v>
      </c>
      <c r="M187" s="4">
        <f t="shared" si="7"/>
        <v>3.5308068748161432</v>
      </c>
      <c r="N187" s="5">
        <f t="shared" si="9"/>
        <v>6</v>
      </c>
      <c r="O187" s="4">
        <f t="shared" si="8"/>
        <v>7.4140525563299606</v>
      </c>
      <c r="P187" s="5">
        <f t="shared" si="9"/>
        <v>6</v>
      </c>
    </row>
    <row r="188" spans="11:16" x14ac:dyDescent="0.25">
      <c r="K188" s="4">
        <f t="shared" si="6"/>
        <v>4.5188919825800822</v>
      </c>
      <c r="L188" s="5">
        <f t="shared" si="9"/>
        <v>8</v>
      </c>
      <c r="M188" s="4">
        <f t="shared" si="7"/>
        <v>3.0004456786177061</v>
      </c>
      <c r="N188" s="5">
        <f t="shared" si="9"/>
        <v>8</v>
      </c>
      <c r="O188" s="4">
        <f t="shared" si="8"/>
        <v>7.4632855394057964</v>
      </c>
      <c r="P188" s="5">
        <f t="shared" si="9"/>
        <v>8</v>
      </c>
    </row>
    <row r="189" spans="11:16" x14ac:dyDescent="0.25">
      <c r="K189" s="4">
        <f t="shared" si="6"/>
        <v>4.2211423994839272</v>
      </c>
      <c r="L189" s="5">
        <f t="shared" si="9"/>
        <v>10</v>
      </c>
      <c r="M189" s="4">
        <f t="shared" si="7"/>
        <v>2.4700844824192689</v>
      </c>
      <c r="N189" s="5">
        <f t="shared" si="9"/>
        <v>10</v>
      </c>
      <c r="O189" s="4">
        <f t="shared" si="8"/>
        <v>7.5125185224816322</v>
      </c>
      <c r="P189" s="5">
        <f t="shared" si="9"/>
        <v>10</v>
      </c>
    </row>
    <row r="190" spans="11:16" x14ac:dyDescent="0.25">
      <c r="K190" s="4">
        <f t="shared" si="6"/>
        <v>3.9233928163877732</v>
      </c>
      <c r="L190" s="5">
        <f t="shared" si="9"/>
        <v>12</v>
      </c>
      <c r="M190" s="4">
        <f t="shared" si="7"/>
        <v>1.9397232862208313</v>
      </c>
      <c r="N190" s="5">
        <f t="shared" si="9"/>
        <v>12</v>
      </c>
      <c r="O190" s="4">
        <f t="shared" si="8"/>
        <v>7.5617515055574689</v>
      </c>
      <c r="P190" s="5">
        <f t="shared" si="9"/>
        <v>12</v>
      </c>
    </row>
    <row r="191" spans="11:16" x14ac:dyDescent="0.25">
      <c r="K191" s="4">
        <f t="shared" si="6"/>
        <v>3.6256432332916191</v>
      </c>
      <c r="L191" s="5">
        <f t="shared" si="9"/>
        <v>14</v>
      </c>
      <c r="M191" s="4">
        <f t="shared" si="7"/>
        <v>1.4093620900223938</v>
      </c>
      <c r="N191" s="5">
        <f t="shared" si="9"/>
        <v>14</v>
      </c>
      <c r="O191" s="4">
        <f t="shared" si="8"/>
        <v>7.6109844886333047</v>
      </c>
      <c r="P191" s="5">
        <f t="shared" si="9"/>
        <v>14</v>
      </c>
    </row>
    <row r="192" spans="11:16" x14ac:dyDescent="0.25">
      <c r="K192" s="4">
        <f t="shared" si="6"/>
        <v>3.3278936501954646</v>
      </c>
      <c r="L192" s="5">
        <f t="shared" si="9"/>
        <v>16</v>
      </c>
      <c r="M192" s="4">
        <f t="shared" si="7"/>
        <v>0.87900089382395663</v>
      </c>
      <c r="N192" s="5">
        <f t="shared" si="9"/>
        <v>16</v>
      </c>
      <c r="O192" s="4">
        <f t="shared" si="8"/>
        <v>7.6602174717091405</v>
      </c>
      <c r="P192" s="5">
        <f t="shared" si="9"/>
        <v>16</v>
      </c>
    </row>
    <row r="193" spans="11:16" x14ac:dyDescent="0.25">
      <c r="K193" s="4">
        <f t="shared" si="6"/>
        <v>3.0301440670993101</v>
      </c>
      <c r="L193" s="5">
        <f t="shared" si="9"/>
        <v>18</v>
      </c>
      <c r="M193" s="4">
        <f t="shared" si="7"/>
        <v>0.3486396976255195</v>
      </c>
      <c r="N193" s="5">
        <f t="shared" si="9"/>
        <v>18</v>
      </c>
      <c r="O193" s="4">
        <f t="shared" si="8"/>
        <v>7.7094504547849763</v>
      </c>
      <c r="P193" s="5">
        <f t="shared" si="9"/>
        <v>18</v>
      </c>
    </row>
    <row r="194" spans="11:16" x14ac:dyDescent="0.25">
      <c r="K194" s="4">
        <f t="shared" si="6"/>
        <v>2.732394484003156</v>
      </c>
      <c r="L194" s="5">
        <f t="shared" si="9"/>
        <v>20</v>
      </c>
      <c r="M194" s="4">
        <f t="shared" si="7"/>
        <v>-0.18172149857291764</v>
      </c>
      <c r="N194" s="5">
        <f t="shared" si="9"/>
        <v>20</v>
      </c>
      <c r="O194" s="4">
        <f t="shared" si="8"/>
        <v>7.758683437860812</v>
      </c>
      <c r="P194" s="5">
        <f t="shared" si="9"/>
        <v>20</v>
      </c>
    </row>
    <row r="195" spans="11:16" x14ac:dyDescent="0.25">
      <c r="K195" s="4">
        <f t="shared" si="6"/>
        <v>2.4346449009070015</v>
      </c>
      <c r="L195" s="5">
        <f t="shared" si="9"/>
        <v>22</v>
      </c>
      <c r="M195" s="4">
        <f t="shared" si="7"/>
        <v>-0.71208269477135566</v>
      </c>
      <c r="N195" s="5">
        <f t="shared" si="9"/>
        <v>22</v>
      </c>
      <c r="O195" s="4">
        <f t="shared" si="8"/>
        <v>7.8079164209366487</v>
      </c>
      <c r="P195" s="5">
        <f t="shared" si="9"/>
        <v>22</v>
      </c>
    </row>
    <row r="196" spans="11:16" x14ac:dyDescent="0.25">
      <c r="K196" s="4">
        <f t="shared" si="6"/>
        <v>2.136895317810847</v>
      </c>
      <c r="L196" s="5">
        <f t="shared" si="9"/>
        <v>24</v>
      </c>
      <c r="M196" s="4">
        <f t="shared" si="7"/>
        <v>-1.2424438909697928</v>
      </c>
      <c r="N196" s="5">
        <f t="shared" si="9"/>
        <v>24</v>
      </c>
      <c r="O196" s="4">
        <f t="shared" si="8"/>
        <v>7.8571494040124845</v>
      </c>
      <c r="P196" s="5">
        <f t="shared" si="9"/>
        <v>24</v>
      </c>
    </row>
    <row r="197" spans="11:16" x14ac:dyDescent="0.25">
      <c r="K197" s="4">
        <f t="shared" si="6"/>
        <v>1.8391457347146929</v>
      </c>
      <c r="L197" s="5">
        <f t="shared" si="9"/>
        <v>26</v>
      </c>
      <c r="M197" s="4">
        <f t="shared" si="7"/>
        <v>-1.7728050871682299</v>
      </c>
      <c r="N197" s="5">
        <f t="shared" si="9"/>
        <v>26</v>
      </c>
      <c r="O197" s="4">
        <f t="shared" si="8"/>
        <v>7.9063823870883203</v>
      </c>
      <c r="P197" s="5">
        <f t="shared" si="9"/>
        <v>26</v>
      </c>
    </row>
    <row r="198" spans="11:16" x14ac:dyDescent="0.25">
      <c r="K198" s="4">
        <f t="shared" si="6"/>
        <v>1.5413961516185388</v>
      </c>
      <c r="L198" s="5">
        <f t="shared" si="9"/>
        <v>28</v>
      </c>
      <c r="M198" s="4">
        <f t="shared" si="7"/>
        <v>-2.303166283366668</v>
      </c>
      <c r="N198" s="5">
        <f t="shared" si="9"/>
        <v>28</v>
      </c>
      <c r="O198" s="4">
        <f t="shared" si="8"/>
        <v>7.955615370164157</v>
      </c>
      <c r="P198" s="5">
        <f t="shared" si="9"/>
        <v>28</v>
      </c>
    </row>
    <row r="199" spans="11:16" x14ac:dyDescent="0.25">
      <c r="K199" s="4">
        <f t="shared" si="6"/>
        <v>1.2436465685223839</v>
      </c>
      <c r="L199" s="5">
        <f t="shared" si="9"/>
        <v>30</v>
      </c>
      <c r="M199" s="4">
        <f t="shared" si="7"/>
        <v>-2.8335274795651051</v>
      </c>
      <c r="N199" s="5">
        <f t="shared" si="9"/>
        <v>30</v>
      </c>
      <c r="O199" s="4">
        <f t="shared" si="8"/>
        <v>8.0048483532399928</v>
      </c>
      <c r="P199" s="5">
        <f t="shared" si="9"/>
        <v>30</v>
      </c>
    </row>
  </sheetData>
  <mergeCells count="5">
    <mergeCell ref="K177:L177"/>
    <mergeCell ref="M177:N177"/>
    <mergeCell ref="O177:P177"/>
    <mergeCell ref="G3:I3"/>
    <mergeCell ref="G14:K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Chow_and_Phillips</vt:lpstr>
      <vt:lpstr>Chow_Phillips_regression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2020-12-02T23:50:41Z</dcterms:created>
  <dcterms:modified xsi:type="dcterms:W3CDTF">2020-12-10T17:10:44Z</dcterms:modified>
</cp:coreProperties>
</file>