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B2E49E0-1674-41E6-AC7C-739942EE536B}" xr6:coauthVersionLast="46" xr6:coauthVersionMax="46" xr10:uidLastSave="{00000000-0000-0000-0000-000000000000}"/>
  <bookViews>
    <workbookView xWindow="-120" yWindow="-120" windowWidth="20730" windowHeight="11160" xr2:uid="{E5892CDC-4929-4AE7-972B-9AF04A2F069D}"/>
  </bookViews>
  <sheets>
    <sheet name="Brent_long" sheetId="4" r:id="rId1"/>
    <sheet name="Wheat_sh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4" l="1"/>
  <c r="F19" i="2" l="1"/>
  <c r="H19" i="2" s="1"/>
  <c r="F20" i="2"/>
  <c r="H20" i="2" s="1"/>
  <c r="F21" i="2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21" i="2"/>
  <c r="H29" i="2"/>
  <c r="H37" i="2"/>
  <c r="H45" i="2"/>
  <c r="H53" i="2"/>
  <c r="H61" i="2"/>
  <c r="H69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8" i="2"/>
  <c r="F18" i="2"/>
  <c r="H18" i="2" s="1"/>
  <c r="G61" i="4"/>
  <c r="F61" i="4"/>
  <c r="I20" i="4" s="1"/>
  <c r="G60" i="4"/>
  <c r="F60" i="4"/>
  <c r="H60" i="4" s="1"/>
  <c r="G59" i="4"/>
  <c r="F59" i="4"/>
  <c r="H59" i="4" s="1"/>
  <c r="G58" i="4"/>
  <c r="F58" i="4"/>
  <c r="H58" i="4" s="1"/>
  <c r="G57" i="4"/>
  <c r="F57" i="4"/>
  <c r="H56" i="4"/>
  <c r="G56" i="4"/>
  <c r="F56" i="4"/>
  <c r="G55" i="4"/>
  <c r="F55" i="4"/>
  <c r="G54" i="4"/>
  <c r="F54" i="4"/>
  <c r="G53" i="4"/>
  <c r="F53" i="4"/>
  <c r="H52" i="4"/>
  <c r="G52" i="4"/>
  <c r="F52" i="4"/>
  <c r="G51" i="4"/>
  <c r="F51" i="4"/>
  <c r="H51" i="4" s="1"/>
  <c r="G50" i="4"/>
  <c r="F50" i="4"/>
  <c r="H50" i="4" s="1"/>
  <c r="G49" i="4"/>
  <c r="F49" i="4"/>
  <c r="G48" i="4"/>
  <c r="F48" i="4"/>
  <c r="H48" i="4" s="1"/>
  <c r="G47" i="4"/>
  <c r="F47" i="4"/>
  <c r="G46" i="4"/>
  <c r="F46" i="4"/>
  <c r="G45" i="4"/>
  <c r="F45" i="4"/>
  <c r="G44" i="4"/>
  <c r="F44" i="4"/>
  <c r="H44" i="4" s="1"/>
  <c r="G43" i="4"/>
  <c r="F43" i="4"/>
  <c r="H43" i="4" s="1"/>
  <c r="G42" i="4"/>
  <c r="F42" i="4"/>
  <c r="H42" i="4" s="1"/>
  <c r="G41" i="4"/>
  <c r="F41" i="4"/>
  <c r="G40" i="4"/>
  <c r="F40" i="4"/>
  <c r="H40" i="4" s="1"/>
  <c r="G39" i="4"/>
  <c r="F39" i="4"/>
  <c r="G38" i="4"/>
  <c r="F38" i="4"/>
  <c r="G37" i="4"/>
  <c r="F37" i="4"/>
  <c r="G36" i="4"/>
  <c r="F36" i="4"/>
  <c r="H36" i="4" s="1"/>
  <c r="G35" i="4"/>
  <c r="F35" i="4"/>
  <c r="H35" i="4" s="1"/>
  <c r="G34" i="4"/>
  <c r="F34" i="4"/>
  <c r="H34" i="4" s="1"/>
  <c r="G33" i="4"/>
  <c r="F33" i="4"/>
  <c r="G32" i="4"/>
  <c r="F32" i="4"/>
  <c r="H32" i="4" s="1"/>
  <c r="G31" i="4"/>
  <c r="F31" i="4"/>
  <c r="G30" i="4"/>
  <c r="F30" i="4"/>
  <c r="G29" i="4"/>
  <c r="F29" i="4"/>
  <c r="G28" i="4"/>
  <c r="F28" i="4"/>
  <c r="H28" i="4" s="1"/>
  <c r="G27" i="4"/>
  <c r="F27" i="4"/>
  <c r="H27" i="4" s="1"/>
  <c r="G26" i="4"/>
  <c r="F26" i="4"/>
  <c r="G25" i="4"/>
  <c r="F25" i="4"/>
  <c r="G24" i="4"/>
  <c r="F24" i="4"/>
  <c r="H24" i="4" s="1"/>
  <c r="G23" i="4"/>
  <c r="F23" i="4"/>
  <c r="G22" i="4"/>
  <c r="F22" i="4"/>
  <c r="G21" i="4"/>
  <c r="F21" i="4"/>
  <c r="G20" i="4"/>
  <c r="F20" i="4"/>
  <c r="H20" i="4" s="1"/>
  <c r="G19" i="4"/>
  <c r="F19" i="4"/>
  <c r="H19" i="4" s="1"/>
  <c r="G18" i="4"/>
  <c r="F18" i="4"/>
  <c r="H45" i="4" l="1"/>
  <c r="H38" i="4"/>
  <c r="J38" i="4" s="1"/>
  <c r="H57" i="4"/>
  <c r="H31" i="4"/>
  <c r="J31" i="4" s="1"/>
  <c r="I35" i="4"/>
  <c r="J35" i="4" s="1"/>
  <c r="J20" i="4"/>
  <c r="I59" i="4"/>
  <c r="I51" i="4"/>
  <c r="J51" i="4" s="1"/>
  <c r="I43" i="4"/>
  <c r="J43" i="4" s="1"/>
  <c r="I27" i="4"/>
  <c r="J27" i="4" s="1"/>
  <c r="I19" i="4"/>
  <c r="J19" i="4" s="1"/>
  <c r="H49" i="4"/>
  <c r="I58" i="4"/>
  <c r="I50" i="4"/>
  <c r="I42" i="4"/>
  <c r="J42" i="4" s="1"/>
  <c r="I34" i="4"/>
  <c r="I26" i="4"/>
  <c r="J26" i="4" s="1"/>
  <c r="H21" i="4"/>
  <c r="H39" i="4"/>
  <c r="H46" i="4"/>
  <c r="I57" i="4"/>
  <c r="H25" i="4"/>
  <c r="H47" i="4"/>
  <c r="I18" i="4"/>
  <c r="I54" i="4"/>
  <c r="I46" i="4"/>
  <c r="I38" i="4"/>
  <c r="I30" i="4"/>
  <c r="I22" i="4"/>
  <c r="H53" i="4"/>
  <c r="J53" i="4" s="1"/>
  <c r="I49" i="4"/>
  <c r="I41" i="4"/>
  <c r="I33" i="4"/>
  <c r="I25" i="4"/>
  <c r="I56" i="4"/>
  <c r="J56" i="4" s="1"/>
  <c r="I48" i="4"/>
  <c r="J48" i="4" s="1"/>
  <c r="I40" i="4"/>
  <c r="J40" i="4" s="1"/>
  <c r="I32" i="4"/>
  <c r="J32" i="4" s="1"/>
  <c r="I24" i="4"/>
  <c r="J24" i="4" s="1"/>
  <c r="H22" i="4"/>
  <c r="H29" i="4"/>
  <c r="H54" i="4"/>
  <c r="H61" i="4"/>
  <c r="I55" i="4"/>
  <c r="I47" i="4"/>
  <c r="I39" i="4"/>
  <c r="I31" i="4"/>
  <c r="I23" i="4"/>
  <c r="H26" i="4"/>
  <c r="H33" i="4"/>
  <c r="H23" i="4"/>
  <c r="H30" i="4"/>
  <c r="J30" i="4" s="1"/>
  <c r="H37" i="4"/>
  <c r="J37" i="4" s="1"/>
  <c r="H55" i="4"/>
  <c r="J55" i="4" s="1"/>
  <c r="J59" i="4"/>
  <c r="I61" i="4"/>
  <c r="I53" i="4"/>
  <c r="I45" i="4"/>
  <c r="I37" i="4"/>
  <c r="I29" i="4"/>
  <c r="I21" i="4"/>
  <c r="H41" i="4"/>
  <c r="J41" i="4" s="1"/>
  <c r="I60" i="4"/>
  <c r="J60" i="4" s="1"/>
  <c r="I52" i="4"/>
  <c r="J52" i="4" s="1"/>
  <c r="I44" i="4"/>
  <c r="J44" i="4" s="1"/>
  <c r="I36" i="4"/>
  <c r="J36" i="4" s="1"/>
  <c r="I28" i="4"/>
  <c r="J28" i="4" s="1"/>
  <c r="J50" i="4"/>
  <c r="J25" i="4"/>
  <c r="J57" i="4"/>
  <c r="J23" i="4"/>
  <c r="J34" i="4"/>
  <c r="J58" i="4"/>
  <c r="J45" i="4" l="1"/>
  <c r="J61" i="4"/>
  <c r="J33" i="4"/>
  <c r="J54" i="4"/>
  <c r="J18" i="4"/>
  <c r="J47" i="4"/>
  <c r="J29" i="4"/>
  <c r="J46" i="4"/>
  <c r="J21" i="4"/>
  <c r="J22" i="4"/>
  <c r="J39" i="4"/>
  <c r="J49" i="4"/>
  <c r="H11" i="4"/>
  <c r="E9" i="4"/>
  <c r="E8" i="4"/>
  <c r="E7" i="2"/>
  <c r="E6" i="2"/>
  <c r="E4" i="4"/>
  <c r="E7" i="4" s="1"/>
  <c r="E6" i="4"/>
  <c r="E5" i="4"/>
  <c r="H4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18" i="4"/>
  <c r="B8" i="4"/>
  <c r="B9" i="4" s="1"/>
  <c r="B11" i="4" s="1"/>
  <c r="H11" i="2"/>
  <c r="H4" i="2"/>
  <c r="J19" i="2"/>
  <c r="J24" i="2"/>
  <c r="J26" i="2"/>
  <c r="J27" i="2"/>
  <c r="J32" i="2"/>
  <c r="J34" i="2"/>
  <c r="J35" i="2"/>
  <c r="J40" i="2"/>
  <c r="J42" i="2"/>
  <c r="J43" i="2"/>
  <c r="J48" i="2"/>
  <c r="J50" i="2"/>
  <c r="J51" i="2"/>
  <c r="J56" i="2"/>
  <c r="J58" i="2"/>
  <c r="J59" i="2"/>
  <c r="J62" i="2"/>
  <c r="J63" i="2"/>
  <c r="J64" i="2"/>
  <c r="J65" i="2"/>
  <c r="J66" i="2"/>
  <c r="J67" i="2"/>
  <c r="J68" i="2"/>
  <c r="J69" i="2"/>
  <c r="J20" i="2"/>
  <c r="J21" i="2"/>
  <c r="J22" i="2"/>
  <c r="J23" i="2"/>
  <c r="J25" i="2"/>
  <c r="J28" i="2"/>
  <c r="J29" i="2"/>
  <c r="J30" i="2"/>
  <c r="J31" i="2"/>
  <c r="J33" i="2"/>
  <c r="J36" i="2"/>
  <c r="J37" i="2"/>
  <c r="J38" i="2"/>
  <c r="J39" i="2"/>
  <c r="J41" i="2"/>
  <c r="J44" i="2"/>
  <c r="J45" i="2"/>
  <c r="J46" i="2"/>
  <c r="J47" i="2"/>
  <c r="J49" i="2"/>
  <c r="J52" i="2"/>
  <c r="J53" i="2"/>
  <c r="J54" i="2"/>
  <c r="J55" i="2"/>
  <c r="J57" i="2"/>
  <c r="J60" i="2"/>
  <c r="J61" i="2"/>
  <c r="J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E5" i="2" s="1"/>
  <c r="G62" i="2"/>
  <c r="G63" i="2"/>
  <c r="G64" i="2"/>
  <c r="G65" i="2"/>
  <c r="G66" i="2"/>
  <c r="G67" i="2"/>
  <c r="G68" i="2"/>
  <c r="G69" i="2"/>
  <c r="G18" i="2"/>
  <c r="E4" i="2"/>
  <c r="E50" i="2"/>
  <c r="D19" i="2"/>
  <c r="D20" i="2"/>
  <c r="E20" i="2" s="1"/>
  <c r="D21" i="2"/>
  <c r="D22" i="2"/>
  <c r="D23" i="2"/>
  <c r="E23" i="2" s="1"/>
  <c r="D24" i="2"/>
  <c r="D25" i="2"/>
  <c r="E25" i="2" s="1"/>
  <c r="D26" i="2"/>
  <c r="D27" i="2"/>
  <c r="D28" i="2"/>
  <c r="E28" i="2" s="1"/>
  <c r="D29" i="2"/>
  <c r="D30" i="2"/>
  <c r="D31" i="2"/>
  <c r="E31" i="2" s="1"/>
  <c r="D32" i="2"/>
  <c r="D33" i="2"/>
  <c r="E33" i="2" s="1"/>
  <c r="D34" i="2"/>
  <c r="D35" i="2"/>
  <c r="D36" i="2"/>
  <c r="E36" i="2" s="1"/>
  <c r="D37" i="2"/>
  <c r="D38" i="2"/>
  <c r="D39" i="2"/>
  <c r="E39" i="2" s="1"/>
  <c r="D40" i="2"/>
  <c r="D41" i="2"/>
  <c r="E41" i="2" s="1"/>
  <c r="D42" i="2"/>
  <c r="D43" i="2"/>
  <c r="D44" i="2"/>
  <c r="E44" i="2" s="1"/>
  <c r="D45" i="2"/>
  <c r="D46" i="2"/>
  <c r="D47" i="2"/>
  <c r="E47" i="2" s="1"/>
  <c r="D48" i="2"/>
  <c r="D49" i="2"/>
  <c r="D50" i="2"/>
  <c r="D51" i="2"/>
  <c r="D52" i="2"/>
  <c r="E52" i="2" s="1"/>
  <c r="D53" i="2"/>
  <c r="D54" i="2"/>
  <c r="D55" i="2"/>
  <c r="E55" i="2" s="1"/>
  <c r="D56" i="2"/>
  <c r="D57" i="2"/>
  <c r="E57" i="2" s="1"/>
  <c r="D58" i="2"/>
  <c r="D59" i="2"/>
  <c r="D60" i="2"/>
  <c r="E60" i="2" s="1"/>
  <c r="D61" i="2"/>
  <c r="E61" i="2" s="1"/>
  <c r="D62" i="2"/>
  <c r="D63" i="2"/>
  <c r="E63" i="2" s="1"/>
  <c r="D64" i="2"/>
  <c r="D65" i="2"/>
  <c r="E65" i="2" s="1"/>
  <c r="D66" i="2"/>
  <c r="D67" i="2"/>
  <c r="D68" i="2"/>
  <c r="E68" i="2" s="1"/>
  <c r="D69" i="2"/>
  <c r="E69" i="2" s="1"/>
  <c r="D18" i="2"/>
  <c r="E18" i="2" s="1"/>
  <c r="B8" i="2"/>
  <c r="B9" i="2" s="1"/>
  <c r="B11" i="2" s="1"/>
  <c r="E11" i="4" l="1"/>
  <c r="E11" i="2"/>
  <c r="E64" i="2"/>
  <c r="E56" i="2"/>
  <c r="E48" i="2"/>
  <c r="E40" i="2"/>
  <c r="E32" i="2"/>
  <c r="E24" i="2"/>
  <c r="E49" i="2"/>
  <c r="E62" i="2"/>
  <c r="E54" i="2"/>
  <c r="E46" i="2"/>
  <c r="E38" i="2"/>
  <c r="E30" i="2"/>
  <c r="E22" i="2"/>
  <c r="E53" i="2"/>
  <c r="E45" i="2"/>
  <c r="E37" i="2"/>
  <c r="E29" i="2"/>
  <c r="E21" i="2"/>
  <c r="E59" i="2"/>
  <c r="E43" i="2"/>
  <c r="E35" i="2"/>
  <c r="E27" i="2"/>
  <c r="E19" i="2"/>
  <c r="E9" i="2"/>
  <c r="E67" i="2"/>
  <c r="E51" i="2"/>
  <c r="E66" i="2"/>
  <c r="E58" i="2"/>
  <c r="E42" i="2"/>
  <c r="E34" i="2"/>
  <c r="E26" i="2"/>
  <c r="E8" i="2"/>
</calcChain>
</file>

<file path=xl/sharedStrings.xml><?xml version="1.0" encoding="utf-8"?>
<sst xmlns="http://schemas.openxmlformats.org/spreadsheetml/2006/main" count="78" uniqueCount="50">
  <si>
    <t>Spot price</t>
  </si>
  <si>
    <t>Futures price</t>
  </si>
  <si>
    <t>Date</t>
  </si>
  <si>
    <t>USD per bushel</t>
  </si>
  <si>
    <t>Units per contract</t>
  </si>
  <si>
    <t>Underlying</t>
  </si>
  <si>
    <t>Wheat</t>
  </si>
  <si>
    <t>Contract size, bushels</t>
  </si>
  <si>
    <t>Value per pt</t>
  </si>
  <si>
    <t>Start date</t>
  </si>
  <si>
    <t>Contract payoff, USD</t>
  </si>
  <si>
    <t>Maturity</t>
  </si>
  <si>
    <t>Position</t>
  </si>
  <si>
    <t>short</t>
  </si>
  <si>
    <t>Position (bushels)</t>
  </si>
  <si>
    <t>Position (contracts)</t>
  </si>
  <si>
    <t>Contract value, USD</t>
  </si>
  <si>
    <t>Initial margin, USD</t>
  </si>
  <si>
    <t>Initial margin, %</t>
  </si>
  <si>
    <t>Margin call threshold</t>
  </si>
  <si>
    <t>Storage, USD/day/bushel</t>
  </si>
  <si>
    <t>Risk-free rate, %</t>
  </si>
  <si>
    <t>Discount factor</t>
  </si>
  <si>
    <t>Arbitrage on 02/12/2020:</t>
  </si>
  <si>
    <t>Deposit proceeds</t>
  </si>
  <si>
    <t>Earn interest</t>
  </si>
  <si>
    <t>Sell the spot 02/12</t>
  </si>
  <si>
    <t>Long futures 02/12</t>
  </si>
  <si>
    <t>Short futures 30/09</t>
  </si>
  <si>
    <t>No arbitrage on 02/12/2020:</t>
  </si>
  <si>
    <t>Holding cost, USD</t>
  </si>
  <si>
    <t>S+H</t>
  </si>
  <si>
    <t>F/(1+r)</t>
  </si>
  <si>
    <t>Difference</t>
  </si>
  <si>
    <t>Save on holding costs</t>
  </si>
  <si>
    <t>Payoff</t>
  </si>
  <si>
    <t>Contract size, barrels</t>
  </si>
  <si>
    <t>long</t>
  </si>
  <si>
    <t>Position (barrels)</t>
  </si>
  <si>
    <t>USD per barrel</t>
  </si>
  <si>
    <t>Brent crude</t>
  </si>
  <si>
    <t>Storage, USD/day/barrel</t>
  </si>
  <si>
    <t>Take out a loan</t>
  </si>
  <si>
    <t>Long spot 09/11</t>
  </si>
  <si>
    <t>Pay interest</t>
  </si>
  <si>
    <t>Account for holding costs</t>
  </si>
  <si>
    <t>Long futures 30/09</t>
  </si>
  <si>
    <t>Short futures 09/11</t>
  </si>
  <si>
    <t>Arbitrage on 09/11/2020:</t>
  </si>
  <si>
    <t>No arbitrage on 09/11/2020: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</si>
</sst>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Brent_long!$A$18:$A$61</c:f>
              <c:numCache>
                <c:formatCode>m/d/yyyy</c:formatCode>
                <c:ptCount val="44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44165</c:v>
                </c:pt>
              </c:numCache>
            </c:numRef>
          </c:cat>
          <c:val>
            <c:numRef>
              <c:f>Brent_long!$B$18:$B$61</c:f>
              <c:numCache>
                <c:formatCode>0.00</c:formatCode>
                <c:ptCount val="44"/>
                <c:pt idx="0">
                  <c:v>40.950000000000003</c:v>
                </c:pt>
                <c:pt idx="1">
                  <c:v>39.46</c:v>
                </c:pt>
                <c:pt idx="2">
                  <c:v>37.96</c:v>
                </c:pt>
                <c:pt idx="3">
                  <c:v>40.25</c:v>
                </c:pt>
                <c:pt idx="4">
                  <c:v>40.659999999999997</c:v>
                </c:pt>
                <c:pt idx="5">
                  <c:v>40.96</c:v>
                </c:pt>
                <c:pt idx="6">
                  <c:v>42.27</c:v>
                </c:pt>
                <c:pt idx="7">
                  <c:v>41.54</c:v>
                </c:pt>
                <c:pt idx="8">
                  <c:v>40.39</c:v>
                </c:pt>
                <c:pt idx="9">
                  <c:v>41.17</c:v>
                </c:pt>
                <c:pt idx="10">
                  <c:v>42.31</c:v>
                </c:pt>
                <c:pt idx="11">
                  <c:v>41.88</c:v>
                </c:pt>
                <c:pt idx="12">
                  <c:v>41.66</c:v>
                </c:pt>
                <c:pt idx="13">
                  <c:v>41.66</c:v>
                </c:pt>
                <c:pt idx="14">
                  <c:v>41.96</c:v>
                </c:pt>
                <c:pt idx="15">
                  <c:v>40.96</c:v>
                </c:pt>
                <c:pt idx="16">
                  <c:v>41.78</c:v>
                </c:pt>
                <c:pt idx="17">
                  <c:v>41.07</c:v>
                </c:pt>
                <c:pt idx="18">
                  <c:v>39.81</c:v>
                </c:pt>
                <c:pt idx="19">
                  <c:v>40.119999999999997</c:v>
                </c:pt>
                <c:pt idx="20">
                  <c:v>38.44</c:v>
                </c:pt>
                <c:pt idx="21">
                  <c:v>37.130000000000003</c:v>
                </c:pt>
                <c:pt idx="22">
                  <c:v>36.9</c:v>
                </c:pt>
                <c:pt idx="23">
                  <c:v>38.07</c:v>
                </c:pt>
                <c:pt idx="24">
                  <c:v>39.17</c:v>
                </c:pt>
                <c:pt idx="25">
                  <c:v>40.33</c:v>
                </c:pt>
                <c:pt idx="26">
                  <c:v>39.9</c:v>
                </c:pt>
                <c:pt idx="27">
                  <c:v>38.82</c:v>
                </c:pt>
                <c:pt idx="28">
                  <c:v>41.23</c:v>
                </c:pt>
                <c:pt idx="29">
                  <c:v>43.2</c:v>
                </c:pt>
                <c:pt idx="30">
                  <c:v>43.04</c:v>
                </c:pt>
                <c:pt idx="31">
                  <c:v>42.57</c:v>
                </c:pt>
                <c:pt idx="32">
                  <c:v>41.98</c:v>
                </c:pt>
                <c:pt idx="33">
                  <c:v>43.21</c:v>
                </c:pt>
                <c:pt idx="34">
                  <c:v>42.87</c:v>
                </c:pt>
                <c:pt idx="35">
                  <c:v>43.25</c:v>
                </c:pt>
                <c:pt idx="36">
                  <c:v>43.31</c:v>
                </c:pt>
                <c:pt idx="37">
                  <c:v>44.32</c:v>
                </c:pt>
                <c:pt idx="38">
                  <c:v>45.18</c:v>
                </c:pt>
                <c:pt idx="39">
                  <c:v>47.16</c:v>
                </c:pt>
                <c:pt idx="40">
                  <c:v>48.13</c:v>
                </c:pt>
                <c:pt idx="41">
                  <c:v>47.14</c:v>
                </c:pt>
                <c:pt idx="42">
                  <c:v>47.66</c:v>
                </c:pt>
                <c:pt idx="43">
                  <c:v>47.17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D-4A31-9827-50010B2586F9}"/>
            </c:ext>
          </c:extLst>
        </c:ser>
        <c:ser>
          <c:idx val="1"/>
          <c:order val="1"/>
          <c:tx>
            <c:v>Futures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Brent_long!$A$18:$A$61</c:f>
              <c:numCache>
                <c:formatCode>m/d/yyyy</c:formatCode>
                <c:ptCount val="44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44165</c:v>
                </c:pt>
              </c:numCache>
            </c:numRef>
          </c:cat>
          <c:val>
            <c:numRef>
              <c:f>Brent_long!$D$18:$D$61</c:f>
              <c:numCache>
                <c:formatCode>0.00</c:formatCode>
                <c:ptCount val="44"/>
                <c:pt idx="0">
                  <c:v>42.75</c:v>
                </c:pt>
                <c:pt idx="1">
                  <c:v>41.44</c:v>
                </c:pt>
                <c:pt idx="2">
                  <c:v>39.81</c:v>
                </c:pt>
                <c:pt idx="3">
                  <c:v>41.82</c:v>
                </c:pt>
                <c:pt idx="4">
                  <c:v>43.13</c:v>
                </c:pt>
                <c:pt idx="5">
                  <c:v>42.46</c:v>
                </c:pt>
                <c:pt idx="6">
                  <c:v>43.77</c:v>
                </c:pt>
                <c:pt idx="7">
                  <c:v>43.32</c:v>
                </c:pt>
                <c:pt idx="8">
                  <c:v>42.2</c:v>
                </c:pt>
                <c:pt idx="9">
                  <c:v>42.9</c:v>
                </c:pt>
                <c:pt idx="10">
                  <c:v>43.7</c:v>
                </c:pt>
                <c:pt idx="11">
                  <c:v>43.52</c:v>
                </c:pt>
                <c:pt idx="12">
                  <c:v>43.27</c:v>
                </c:pt>
                <c:pt idx="13">
                  <c:v>42.98</c:v>
                </c:pt>
                <c:pt idx="14">
                  <c:v>43.53</c:v>
                </c:pt>
                <c:pt idx="15">
                  <c:v>42.07</c:v>
                </c:pt>
                <c:pt idx="16">
                  <c:v>42.78</c:v>
                </c:pt>
                <c:pt idx="17">
                  <c:v>42.07</c:v>
                </c:pt>
                <c:pt idx="18">
                  <c:v>40.81</c:v>
                </c:pt>
                <c:pt idx="19">
                  <c:v>41.61</c:v>
                </c:pt>
                <c:pt idx="20">
                  <c:v>39.64</c:v>
                </c:pt>
                <c:pt idx="21">
                  <c:v>38.26</c:v>
                </c:pt>
                <c:pt idx="22">
                  <c:v>37.94</c:v>
                </c:pt>
                <c:pt idx="23">
                  <c:v>38.97</c:v>
                </c:pt>
                <c:pt idx="24">
                  <c:v>39.71</c:v>
                </c:pt>
                <c:pt idx="25">
                  <c:v>41.23</c:v>
                </c:pt>
                <c:pt idx="26">
                  <c:v>40.93</c:v>
                </c:pt>
                <c:pt idx="27">
                  <c:v>39.450000000000003</c:v>
                </c:pt>
                <c:pt idx="28">
                  <c:v>42.4</c:v>
                </c:pt>
                <c:pt idx="29">
                  <c:v>43.61</c:v>
                </c:pt>
                <c:pt idx="30">
                  <c:v>43.8</c:v>
                </c:pt>
                <c:pt idx="31">
                  <c:v>43.53</c:v>
                </c:pt>
                <c:pt idx="32">
                  <c:v>42.78</c:v>
                </c:pt>
                <c:pt idx="33">
                  <c:v>43.82</c:v>
                </c:pt>
                <c:pt idx="34">
                  <c:v>43.75</c:v>
                </c:pt>
                <c:pt idx="35">
                  <c:v>44.34</c:v>
                </c:pt>
                <c:pt idx="36">
                  <c:v>44.2</c:v>
                </c:pt>
                <c:pt idx="37">
                  <c:v>44.96</c:v>
                </c:pt>
                <c:pt idx="38">
                  <c:v>46.06</c:v>
                </c:pt>
                <c:pt idx="39">
                  <c:v>47.86</c:v>
                </c:pt>
                <c:pt idx="40">
                  <c:v>48.61</c:v>
                </c:pt>
                <c:pt idx="41">
                  <c:v>47.8</c:v>
                </c:pt>
                <c:pt idx="42">
                  <c:v>48.18</c:v>
                </c:pt>
                <c:pt idx="43">
                  <c:v>47.59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D-4A31-9827-50010B25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75344"/>
        <c:axId val="585217776"/>
      </c:lineChart>
      <c:dateAx>
        <c:axId val="58517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17776"/>
        <c:crosses val="autoZero"/>
        <c:auto val="1"/>
        <c:lblOffset val="100"/>
        <c:baseTimeUnit val="days"/>
      </c:dateAx>
      <c:valAx>
        <c:axId val="58521777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Wheat_short!$A$18:$A$69</c:f>
              <c:numCache>
                <c:formatCode>m/d/yyyy</c:formatCode>
                <c:ptCount val="52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44165</c:v>
                </c:pt>
                <c:pt idx="42">
                  <c:v>44166</c:v>
                </c:pt>
                <c:pt idx="43">
                  <c:v>44167</c:v>
                </c:pt>
                <c:pt idx="44">
                  <c:v>44168</c:v>
                </c:pt>
                <c:pt idx="45">
                  <c:v>44169</c:v>
                </c:pt>
                <c:pt idx="46">
                  <c:v>44172</c:v>
                </c:pt>
                <c:pt idx="47">
                  <c:v>44173</c:v>
                </c:pt>
                <c:pt idx="48">
                  <c:v>44174</c:v>
                </c:pt>
                <c:pt idx="49">
                  <c:v>44175</c:v>
                </c:pt>
                <c:pt idx="50">
                  <c:v>44176</c:v>
                </c:pt>
                <c:pt idx="51">
                  <c:v>44179</c:v>
                </c:pt>
              </c:numCache>
            </c:numRef>
          </c:cat>
          <c:val>
            <c:numRef>
              <c:f>Wheat_short!$B$18:$B$69</c:f>
              <c:numCache>
                <c:formatCode>0.00</c:formatCode>
                <c:ptCount val="52"/>
                <c:pt idx="0">
                  <c:v>5.2</c:v>
                </c:pt>
                <c:pt idx="1">
                  <c:v>5.17</c:v>
                </c:pt>
                <c:pt idx="2">
                  <c:v>5.2</c:v>
                </c:pt>
                <c:pt idx="3">
                  <c:v>5.34</c:v>
                </c:pt>
                <c:pt idx="4">
                  <c:v>5.44</c:v>
                </c:pt>
                <c:pt idx="5">
                  <c:v>5.55</c:v>
                </c:pt>
                <c:pt idx="6">
                  <c:v>5.39</c:v>
                </c:pt>
                <c:pt idx="7">
                  <c:v>5.46</c:v>
                </c:pt>
                <c:pt idx="8">
                  <c:v>5.41</c:v>
                </c:pt>
                <c:pt idx="9">
                  <c:v>5.41</c:v>
                </c:pt>
                <c:pt idx="10">
                  <c:v>5.45</c:v>
                </c:pt>
                <c:pt idx="11">
                  <c:v>5.68</c:v>
                </c:pt>
                <c:pt idx="12">
                  <c:v>5.6899999999999995</c:v>
                </c:pt>
                <c:pt idx="13">
                  <c:v>5.73</c:v>
                </c:pt>
                <c:pt idx="14">
                  <c:v>5.8100000000000005</c:v>
                </c:pt>
                <c:pt idx="15">
                  <c:v>5.8</c:v>
                </c:pt>
                <c:pt idx="16">
                  <c:v>5.7</c:v>
                </c:pt>
                <c:pt idx="17">
                  <c:v>5.8</c:v>
                </c:pt>
                <c:pt idx="18">
                  <c:v>5.62</c:v>
                </c:pt>
                <c:pt idx="19">
                  <c:v>5.59</c:v>
                </c:pt>
                <c:pt idx="20">
                  <c:v>5.53</c:v>
                </c:pt>
                <c:pt idx="21">
                  <c:v>5.52</c:v>
                </c:pt>
                <c:pt idx="22">
                  <c:v>5.51</c:v>
                </c:pt>
                <c:pt idx="23">
                  <c:v>5.68</c:v>
                </c:pt>
                <c:pt idx="24">
                  <c:v>5.72</c:v>
                </c:pt>
                <c:pt idx="25">
                  <c:v>5.75</c:v>
                </c:pt>
                <c:pt idx="26">
                  <c:v>5.78</c:v>
                </c:pt>
                <c:pt idx="27">
                  <c:v>5.7</c:v>
                </c:pt>
                <c:pt idx="28">
                  <c:v>5.68</c:v>
                </c:pt>
                <c:pt idx="29">
                  <c:v>5.77</c:v>
                </c:pt>
                <c:pt idx="30">
                  <c:v>5.6899999999999995</c:v>
                </c:pt>
                <c:pt idx="31">
                  <c:v>5.59</c:v>
                </c:pt>
                <c:pt idx="32">
                  <c:v>5.67</c:v>
                </c:pt>
                <c:pt idx="33">
                  <c:v>5.83</c:v>
                </c:pt>
                <c:pt idx="34">
                  <c:v>5.78</c:v>
                </c:pt>
                <c:pt idx="35">
                  <c:v>5.83</c:v>
                </c:pt>
                <c:pt idx="36">
                  <c:v>5.74</c:v>
                </c:pt>
                <c:pt idx="37">
                  <c:v>5.75</c:v>
                </c:pt>
                <c:pt idx="38">
                  <c:v>5.76</c:v>
                </c:pt>
                <c:pt idx="39">
                  <c:v>5.86</c:v>
                </c:pt>
                <c:pt idx="40">
                  <c:v>5.6899999999999995</c:v>
                </c:pt>
                <c:pt idx="41">
                  <c:v>5.71</c:v>
                </c:pt>
                <c:pt idx="42">
                  <c:v>5.5600000000000005</c:v>
                </c:pt>
                <c:pt idx="43">
                  <c:v>5.79</c:v>
                </c:pt>
                <c:pt idx="44">
                  <c:v>5.75</c:v>
                </c:pt>
                <c:pt idx="45">
                  <c:v>5.68</c:v>
                </c:pt>
                <c:pt idx="46">
                  <c:v>5.71</c:v>
                </c:pt>
                <c:pt idx="47">
                  <c:v>5.62</c:v>
                </c:pt>
                <c:pt idx="48">
                  <c:v>5.76</c:v>
                </c:pt>
                <c:pt idx="49">
                  <c:v>5.89</c:v>
                </c:pt>
                <c:pt idx="50">
                  <c:v>6.06</c:v>
                </c:pt>
                <c:pt idx="51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2-48A5-AACA-AF317C80052D}"/>
            </c:ext>
          </c:extLst>
        </c:ser>
        <c:ser>
          <c:idx val="1"/>
          <c:order val="1"/>
          <c:tx>
            <c:v>Futures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Wheat_short!$A$18:$A$69</c:f>
              <c:numCache>
                <c:formatCode>m/d/yyyy</c:formatCode>
                <c:ptCount val="52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44165</c:v>
                </c:pt>
                <c:pt idx="42">
                  <c:v>44166</c:v>
                </c:pt>
                <c:pt idx="43">
                  <c:v>44167</c:v>
                </c:pt>
                <c:pt idx="44">
                  <c:v>44168</c:v>
                </c:pt>
                <c:pt idx="45">
                  <c:v>44169</c:v>
                </c:pt>
                <c:pt idx="46">
                  <c:v>44172</c:v>
                </c:pt>
                <c:pt idx="47">
                  <c:v>44173</c:v>
                </c:pt>
                <c:pt idx="48">
                  <c:v>44174</c:v>
                </c:pt>
                <c:pt idx="49">
                  <c:v>44175</c:v>
                </c:pt>
                <c:pt idx="50">
                  <c:v>44176</c:v>
                </c:pt>
                <c:pt idx="51">
                  <c:v>44179</c:v>
                </c:pt>
              </c:numCache>
            </c:numRef>
          </c:cat>
          <c:val>
            <c:numRef>
              <c:f>Wheat_short!$D$18:$D$69</c:f>
              <c:numCache>
                <c:formatCode>0.00</c:formatCode>
                <c:ptCount val="52"/>
                <c:pt idx="0">
                  <c:v>5.78</c:v>
                </c:pt>
                <c:pt idx="1">
                  <c:v>5.7024999999999997</c:v>
                </c:pt>
                <c:pt idx="2">
                  <c:v>5.7324999999999999</c:v>
                </c:pt>
                <c:pt idx="3">
                  <c:v>5.8425000000000002</c:v>
                </c:pt>
                <c:pt idx="4">
                  <c:v>5.9275000000000002</c:v>
                </c:pt>
                <c:pt idx="5">
                  <c:v>6.0750000000000002</c:v>
                </c:pt>
                <c:pt idx="6">
                  <c:v>5.9524999999999997</c:v>
                </c:pt>
                <c:pt idx="7">
                  <c:v>5.9375</c:v>
                </c:pt>
                <c:pt idx="8">
                  <c:v>5.9424999999999999</c:v>
                </c:pt>
                <c:pt idx="9">
                  <c:v>5.94</c:v>
                </c:pt>
                <c:pt idx="10">
                  <c:v>5.9675000000000002</c:v>
                </c:pt>
                <c:pt idx="11">
                  <c:v>6.1825000000000001</c:v>
                </c:pt>
                <c:pt idx="12">
                  <c:v>6.2525000000000004</c:v>
                </c:pt>
                <c:pt idx="13">
                  <c:v>6.27</c:v>
                </c:pt>
                <c:pt idx="14">
                  <c:v>6.32</c:v>
                </c:pt>
                <c:pt idx="15">
                  <c:v>6.2975000000000003</c:v>
                </c:pt>
                <c:pt idx="16">
                  <c:v>6.2275</c:v>
                </c:pt>
                <c:pt idx="17">
                  <c:v>6.3274999999999997</c:v>
                </c:pt>
                <c:pt idx="18">
                  <c:v>6.2</c:v>
                </c:pt>
                <c:pt idx="19">
                  <c:v>6.1574999999999998</c:v>
                </c:pt>
                <c:pt idx="20">
                  <c:v>6.0875000000000004</c:v>
                </c:pt>
                <c:pt idx="21">
                  <c:v>6.0374999999999996</c:v>
                </c:pt>
                <c:pt idx="22">
                  <c:v>5.9850000000000003</c:v>
                </c:pt>
                <c:pt idx="23">
                  <c:v>6.0750000000000002</c:v>
                </c:pt>
                <c:pt idx="24">
                  <c:v>6.08</c:v>
                </c:pt>
                <c:pt idx="25">
                  <c:v>6.06</c:v>
                </c:pt>
                <c:pt idx="26">
                  <c:v>6.0925000000000002</c:v>
                </c:pt>
                <c:pt idx="27">
                  <c:v>6.02</c:v>
                </c:pt>
                <c:pt idx="28">
                  <c:v>5.9749999999999996</c:v>
                </c:pt>
                <c:pt idx="29">
                  <c:v>6.085</c:v>
                </c:pt>
                <c:pt idx="30">
                  <c:v>5.98</c:v>
                </c:pt>
                <c:pt idx="31">
                  <c:v>5.8825000000000003</c:v>
                </c:pt>
                <c:pt idx="32">
                  <c:v>5.9349999999999996</c:v>
                </c:pt>
                <c:pt idx="33">
                  <c:v>5.98</c:v>
                </c:pt>
                <c:pt idx="34">
                  <c:v>5.9524999999999997</c:v>
                </c:pt>
                <c:pt idx="35">
                  <c:v>5.9775</c:v>
                </c:pt>
                <c:pt idx="36">
                  <c:v>5.9175000000000004</c:v>
                </c:pt>
                <c:pt idx="37">
                  <c:v>5.9325000000000001</c:v>
                </c:pt>
                <c:pt idx="38">
                  <c:v>5.9874999999999998</c:v>
                </c:pt>
                <c:pt idx="39">
                  <c:v>6.1124999999999998</c:v>
                </c:pt>
                <c:pt idx="40">
                  <c:v>5.8825000000000003</c:v>
                </c:pt>
                <c:pt idx="41">
                  <c:v>5.8025000000000002</c:v>
                </c:pt>
                <c:pt idx="42">
                  <c:v>5.6550000000000002</c:v>
                </c:pt>
                <c:pt idx="43">
                  <c:v>5.78</c:v>
                </c:pt>
                <c:pt idx="44">
                  <c:v>5.7175000000000002</c:v>
                </c:pt>
                <c:pt idx="45">
                  <c:v>5.665</c:v>
                </c:pt>
                <c:pt idx="46">
                  <c:v>5.7125000000000004</c:v>
                </c:pt>
                <c:pt idx="47">
                  <c:v>5.6375000000000002</c:v>
                </c:pt>
                <c:pt idx="48">
                  <c:v>5.77</c:v>
                </c:pt>
                <c:pt idx="49">
                  <c:v>5.9024999999999999</c:v>
                </c:pt>
                <c:pt idx="50">
                  <c:v>6.0824999999999996</c:v>
                </c:pt>
                <c:pt idx="51">
                  <c:v>5.9349999999999996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2-48A5-AACA-AF317C80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75344"/>
        <c:axId val="585217776"/>
      </c:lineChart>
      <c:dateAx>
        <c:axId val="58517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17776"/>
        <c:crosses val="autoZero"/>
        <c:auto val="1"/>
        <c:lblOffset val="100"/>
        <c:baseTimeUnit val="days"/>
      </c:dateAx>
      <c:valAx>
        <c:axId val="58521777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62</xdr:row>
      <xdr:rowOff>4762</xdr:rowOff>
    </xdr:from>
    <xdr:to>
      <xdr:col>3</xdr:col>
      <xdr:colOff>1524000</xdr:colOff>
      <xdr:row>76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6A3A8-1724-4DF8-871F-DB25C7B6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514350</xdr:colOff>
      <xdr:row>12</xdr:row>
      <xdr:rowOff>157162</xdr:rowOff>
    </xdr:from>
    <xdr:ext cx="12541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7CF296-9386-41AA-A118-663DECE6111E}"/>
                </a:ext>
              </a:extLst>
            </xdr:cNvPr>
            <xdr:cNvSpPr txBox="1"/>
          </xdr:nvSpPr>
          <xdr:spPr>
            <a:xfrm>
              <a:off x="3305175" y="2443162"/>
              <a:ext cx="125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𝑃𝑉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𝑃𝑉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7CF296-9386-41AA-A118-663DECE6111E}"/>
                </a:ext>
              </a:extLst>
            </xdr:cNvPr>
            <xdr:cNvSpPr txBox="1"/>
          </xdr:nvSpPr>
          <xdr:spPr>
            <a:xfrm>
              <a:off x="3305175" y="2443162"/>
              <a:ext cx="125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𝑆+𝑃𝑉(𝐻)=𝑃𝑉(𝐹)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76</xdr:row>
      <xdr:rowOff>23812</xdr:rowOff>
    </xdr:from>
    <xdr:to>
      <xdr:col>4</xdr:col>
      <xdr:colOff>0</xdr:colOff>
      <xdr:row>90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58C58-2BB5-4640-9D1A-81CDC9E28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209550</xdr:colOff>
      <xdr:row>13</xdr:row>
      <xdr:rowOff>9525</xdr:rowOff>
    </xdr:from>
    <xdr:ext cx="12541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4DB00DB-6F4E-49D8-AC23-63388AF393BC}"/>
                </a:ext>
              </a:extLst>
            </xdr:cNvPr>
            <xdr:cNvSpPr txBox="1"/>
          </xdr:nvSpPr>
          <xdr:spPr>
            <a:xfrm>
              <a:off x="3000375" y="2486025"/>
              <a:ext cx="125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𝑃𝑉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𝑃𝑉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4DB00DB-6F4E-49D8-AC23-63388AF393BC}"/>
                </a:ext>
              </a:extLst>
            </xdr:cNvPr>
            <xdr:cNvSpPr txBox="1"/>
          </xdr:nvSpPr>
          <xdr:spPr>
            <a:xfrm>
              <a:off x="3000375" y="2486025"/>
              <a:ext cx="125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𝑆+𝑃𝑉(𝐻)=𝑃𝑉(𝐹)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50F2-25C9-473D-A23D-8BF0EDA14D20}">
  <dimension ref="A1:J75"/>
  <sheetViews>
    <sheetView tabSelected="1" workbookViewId="0">
      <selection activeCell="C10" sqref="C10"/>
    </sheetView>
  </sheetViews>
  <sheetFormatPr defaultRowHeight="15" x14ac:dyDescent="0.25"/>
  <cols>
    <col min="1" max="1" width="24.7109375" bestFit="1" customWidth="1"/>
    <col min="2" max="2" width="17.140625" customWidth="1"/>
    <col min="3" max="6" width="23" customWidth="1"/>
    <col min="7" max="10" width="18.42578125" customWidth="1"/>
  </cols>
  <sheetData>
    <row r="1" spans="1:10" x14ac:dyDescent="0.25">
      <c r="A1" t="s">
        <v>5</v>
      </c>
      <c r="B1" s="2" t="s">
        <v>40</v>
      </c>
    </row>
    <row r="2" spans="1:10" x14ac:dyDescent="0.25">
      <c r="A2" t="s">
        <v>36</v>
      </c>
      <c r="B2" s="2">
        <v>1000</v>
      </c>
    </row>
    <row r="3" spans="1:10" x14ac:dyDescent="0.25">
      <c r="A3" t="s">
        <v>8</v>
      </c>
      <c r="B3" s="2">
        <v>1000</v>
      </c>
      <c r="D3" s="12" t="s">
        <v>48</v>
      </c>
      <c r="E3" s="12"/>
      <c r="G3" s="12" t="s">
        <v>49</v>
      </c>
      <c r="H3" s="12"/>
    </row>
    <row r="4" spans="1:10" x14ac:dyDescent="0.25">
      <c r="A4" t="s">
        <v>9</v>
      </c>
      <c r="B4" s="3">
        <v>44104</v>
      </c>
      <c r="D4" s="2" t="s">
        <v>42</v>
      </c>
      <c r="E4" s="5">
        <f>E5+E6</f>
        <v>-422799.99999999994</v>
      </c>
      <c r="G4" s="2" t="s">
        <v>46</v>
      </c>
      <c r="H4" s="2">
        <f>-D18*B7</f>
        <v>-427500</v>
      </c>
    </row>
    <row r="5" spans="1:10" x14ac:dyDescent="0.25">
      <c r="A5" t="s">
        <v>11</v>
      </c>
      <c r="B5" s="3">
        <v>44165</v>
      </c>
      <c r="D5" s="2" t="s">
        <v>43</v>
      </c>
      <c r="E5" s="5">
        <f>-B46*B7</f>
        <v>-412299.99999999994</v>
      </c>
    </row>
    <row r="6" spans="1:10" x14ac:dyDescent="0.25">
      <c r="A6" t="s">
        <v>12</v>
      </c>
      <c r="B6" s="2" t="s">
        <v>37</v>
      </c>
      <c r="D6" s="2" t="s">
        <v>45</v>
      </c>
      <c r="E6" s="5">
        <f>-G46</f>
        <v>-10500</v>
      </c>
    </row>
    <row r="7" spans="1:10" x14ac:dyDescent="0.25">
      <c r="A7" t="s">
        <v>38</v>
      </c>
      <c r="B7" s="2">
        <v>10000</v>
      </c>
      <c r="D7" s="2" t="s">
        <v>44</v>
      </c>
      <c r="E7" s="5">
        <f>E4*((1+B14/100)^((B5-A46)/365) - 1)</f>
        <v>-215.59398397392727</v>
      </c>
    </row>
    <row r="8" spans="1:10" x14ac:dyDescent="0.25">
      <c r="A8" t="s">
        <v>15</v>
      </c>
      <c r="B8" s="2">
        <f>B7/B2</f>
        <v>10</v>
      </c>
      <c r="D8" s="2" t="s">
        <v>46</v>
      </c>
      <c r="E8" s="2">
        <f>-D18*B7</f>
        <v>-427500</v>
      </c>
    </row>
    <row r="9" spans="1:10" x14ac:dyDescent="0.25">
      <c r="A9" t="s">
        <v>16</v>
      </c>
      <c r="B9" s="2">
        <f>B8*C18*B3</f>
        <v>427500</v>
      </c>
      <c r="D9" s="2" t="s">
        <v>47</v>
      </c>
      <c r="E9" s="2">
        <f>D46*B7</f>
        <v>424000</v>
      </c>
    </row>
    <row r="10" spans="1:10" x14ac:dyDescent="0.25">
      <c r="A10" t="s">
        <v>17</v>
      </c>
      <c r="B10" s="2">
        <v>60000</v>
      </c>
    </row>
    <row r="11" spans="1:10" x14ac:dyDescent="0.25">
      <c r="A11" t="s">
        <v>18</v>
      </c>
      <c r="B11" s="6">
        <f>B10/B9*100</f>
        <v>14.035087719298245</v>
      </c>
      <c r="D11" s="2" t="s">
        <v>35</v>
      </c>
      <c r="E11" s="5">
        <f>E5+E6+E7+E8+E9</f>
        <v>-426515.59398397384</v>
      </c>
      <c r="F11" s="7"/>
      <c r="G11" s="2" t="s">
        <v>35</v>
      </c>
      <c r="H11" s="5">
        <f>H4</f>
        <v>-427500</v>
      </c>
    </row>
    <row r="12" spans="1:10" x14ac:dyDescent="0.25">
      <c r="A12" t="s">
        <v>19</v>
      </c>
      <c r="B12" s="2">
        <v>45000</v>
      </c>
      <c r="F12" s="9"/>
    </row>
    <row r="13" spans="1:10" x14ac:dyDescent="0.25">
      <c r="A13" t="s">
        <v>41</v>
      </c>
      <c r="B13" s="2">
        <v>0.05</v>
      </c>
      <c r="E13" s="10"/>
      <c r="F13" s="9"/>
    </row>
    <row r="14" spans="1:10" x14ac:dyDescent="0.25">
      <c r="A14" t="s">
        <v>21</v>
      </c>
      <c r="B14" s="4">
        <v>0.89</v>
      </c>
    </row>
    <row r="16" spans="1:10" ht="15" customHeight="1" x14ac:dyDescent="0.25">
      <c r="A16" s="11" t="s">
        <v>2</v>
      </c>
      <c r="B16" s="2" t="s">
        <v>0</v>
      </c>
      <c r="C16" s="12" t="s">
        <v>1</v>
      </c>
      <c r="D16" s="12"/>
      <c r="E16" s="11" t="s">
        <v>10</v>
      </c>
      <c r="F16" s="11" t="s">
        <v>22</v>
      </c>
      <c r="G16" s="13" t="s">
        <v>30</v>
      </c>
      <c r="H16" s="11" t="s">
        <v>31</v>
      </c>
      <c r="I16" s="11" t="s">
        <v>32</v>
      </c>
      <c r="J16" s="11" t="s">
        <v>33</v>
      </c>
    </row>
    <row r="17" spans="1:10" x14ac:dyDescent="0.25">
      <c r="A17" s="11"/>
      <c r="B17" s="2" t="s">
        <v>39</v>
      </c>
      <c r="C17" s="2" t="s">
        <v>4</v>
      </c>
      <c r="D17" s="2" t="s">
        <v>39</v>
      </c>
      <c r="E17" s="11"/>
      <c r="F17" s="11"/>
      <c r="G17" s="13"/>
      <c r="H17" s="11"/>
      <c r="I17" s="11"/>
      <c r="J17" s="11"/>
    </row>
    <row r="18" spans="1:10" x14ac:dyDescent="0.25">
      <c r="A18" s="3">
        <v>44104</v>
      </c>
      <c r="B18" s="4">
        <v>40.950000000000003</v>
      </c>
      <c r="C18" s="4">
        <v>42.75</v>
      </c>
      <c r="D18" s="4">
        <f>C18*B$3/B$2</f>
        <v>42.75</v>
      </c>
      <c r="E18" s="5">
        <f>(D18-D$18)*$B$7</f>
        <v>0</v>
      </c>
      <c r="F18" s="8">
        <f>1/(1+B$14/100)^((A18-B$4)/365)</f>
        <v>1</v>
      </c>
      <c r="G18" s="5">
        <f>(B$5-A18)*B$13*B$7</f>
        <v>30500.000000000004</v>
      </c>
      <c r="H18" s="4">
        <f>(B18+G18/B$7)*F18</f>
        <v>44</v>
      </c>
      <c r="I18" s="4">
        <f>D18*F$61</f>
        <v>42.686741906499272</v>
      </c>
      <c r="J18" s="4">
        <f>H18-I18</f>
        <v>1.3132580935007283</v>
      </c>
    </row>
    <row r="19" spans="1:10" x14ac:dyDescent="0.25">
      <c r="A19" s="3">
        <v>44105</v>
      </c>
      <c r="B19" s="4">
        <v>39.46</v>
      </c>
      <c r="C19" s="4">
        <v>41.44</v>
      </c>
      <c r="D19" s="4">
        <f t="shared" ref="D19:D61" si="0">C19*B$3/B$2</f>
        <v>41.44</v>
      </c>
      <c r="E19" s="5">
        <f t="shared" ref="E19:E61" si="1">(D19-D$18)*$B$7</f>
        <v>-13100.000000000022</v>
      </c>
      <c r="F19" s="8">
        <f t="shared" ref="F19:F69" si="2">1/(1+B$14/100)^((A19-B$4)/365)</f>
        <v>0.99997572460031747</v>
      </c>
      <c r="G19" s="5">
        <f t="shared" ref="G19:G69" si="3">(B$5-A19)*B$13*B$7</f>
        <v>30000</v>
      </c>
      <c r="H19" s="4">
        <f t="shared" ref="H19:H69" si="4">(B19+G19/B$7)*F19</f>
        <v>42.458969266529479</v>
      </c>
      <c r="I19" s="4">
        <f t="shared" ref="I19:I61" si="5">D19*F$61</f>
        <v>41.378680341645136</v>
      </c>
      <c r="J19" s="4">
        <f t="shared" ref="J19:J69" si="6">H19-I19</f>
        <v>1.0802889248843428</v>
      </c>
    </row>
    <row r="20" spans="1:10" x14ac:dyDescent="0.25">
      <c r="A20" s="3">
        <v>44106</v>
      </c>
      <c r="B20" s="4">
        <v>37.96</v>
      </c>
      <c r="C20" s="4">
        <v>39.81</v>
      </c>
      <c r="D20" s="4">
        <f t="shared" si="0"/>
        <v>39.81</v>
      </c>
      <c r="E20" s="5">
        <f t="shared" si="1"/>
        <v>-29399.999999999978</v>
      </c>
      <c r="F20" s="8">
        <f t="shared" si="2"/>
        <v>0.99995144978993</v>
      </c>
      <c r="G20" s="5">
        <f t="shared" si="3"/>
        <v>29500</v>
      </c>
      <c r="H20" s="4">
        <f t="shared" si="4"/>
        <v>40.908013810906041</v>
      </c>
      <c r="I20" s="4">
        <f t="shared" si="5"/>
        <v>39.751092287666339</v>
      </c>
      <c r="J20" s="4">
        <f t="shared" si="6"/>
        <v>1.1569215232397028</v>
      </c>
    </row>
    <row r="21" spans="1:10" x14ac:dyDescent="0.25">
      <c r="A21" s="3">
        <v>44109</v>
      </c>
      <c r="B21" s="4">
        <v>40.25</v>
      </c>
      <c r="C21" s="4">
        <v>41.82</v>
      </c>
      <c r="D21" s="4">
        <f t="shared" si="0"/>
        <v>41.82</v>
      </c>
      <c r="E21" s="5">
        <f t="shared" si="1"/>
        <v>-9299.9999999999964</v>
      </c>
      <c r="F21" s="8">
        <f t="shared" si="2"/>
        <v>0.99987862889439472</v>
      </c>
      <c r="G21" s="5">
        <f t="shared" si="3"/>
        <v>28000.000000000004</v>
      </c>
      <c r="H21" s="4">
        <f t="shared" si="4"/>
        <v>43.044774973903692</v>
      </c>
      <c r="I21" s="4">
        <f t="shared" si="5"/>
        <v>41.758118047480686</v>
      </c>
      <c r="J21" s="4">
        <f t="shared" si="6"/>
        <v>1.2866569264230066</v>
      </c>
    </row>
    <row r="22" spans="1:10" x14ac:dyDescent="0.25">
      <c r="A22" s="3">
        <v>44110</v>
      </c>
      <c r="B22" s="4">
        <v>40.659999999999997</v>
      </c>
      <c r="C22" s="4">
        <v>43.13</v>
      </c>
      <c r="D22" s="4">
        <f t="shared" si="0"/>
        <v>43.13</v>
      </c>
      <c r="E22" s="5">
        <f t="shared" si="1"/>
        <v>3800.0000000000255</v>
      </c>
      <c r="F22" s="8">
        <f t="shared" si="2"/>
        <v>0.99985435644104426</v>
      </c>
      <c r="G22" s="5">
        <f t="shared" si="3"/>
        <v>27500</v>
      </c>
      <c r="H22" s="4">
        <f t="shared" si="4"/>
        <v>43.403677613105728</v>
      </c>
      <c r="I22" s="4">
        <f t="shared" si="5"/>
        <v>43.066179612334821</v>
      </c>
      <c r="J22" s="4">
        <f t="shared" si="6"/>
        <v>0.33749800077090697</v>
      </c>
    </row>
    <row r="23" spans="1:10" x14ac:dyDescent="0.25">
      <c r="A23" s="3">
        <v>44111</v>
      </c>
      <c r="B23" s="4">
        <v>40.96</v>
      </c>
      <c r="C23" s="4">
        <v>42.46</v>
      </c>
      <c r="D23" s="4">
        <f t="shared" si="0"/>
        <v>42.46</v>
      </c>
      <c r="E23" s="5">
        <f t="shared" si="1"/>
        <v>-2899.9999999999914</v>
      </c>
      <c r="F23" s="8">
        <f t="shared" si="2"/>
        <v>0.99983008457691747</v>
      </c>
      <c r="G23" s="5">
        <f t="shared" si="3"/>
        <v>27000</v>
      </c>
      <c r="H23" s="4">
        <f t="shared" si="4"/>
        <v>43.652581492628222</v>
      </c>
      <c r="I23" s="4">
        <f t="shared" si="5"/>
        <v>42.397171025730039</v>
      </c>
      <c r="J23" s="4">
        <f t="shared" si="6"/>
        <v>1.2554104668981836</v>
      </c>
    </row>
    <row r="24" spans="1:10" x14ac:dyDescent="0.25">
      <c r="A24" s="3">
        <v>44112</v>
      </c>
      <c r="B24" s="4">
        <v>42.27</v>
      </c>
      <c r="C24" s="4">
        <v>43.77</v>
      </c>
      <c r="D24" s="4">
        <f t="shared" si="0"/>
        <v>43.77</v>
      </c>
      <c r="E24" s="5">
        <f t="shared" si="1"/>
        <v>10200.000000000031</v>
      </c>
      <c r="F24" s="8">
        <f t="shared" si="2"/>
        <v>0.9998058133019998</v>
      </c>
      <c r="G24" s="5">
        <f t="shared" si="3"/>
        <v>26500.000000000004</v>
      </c>
      <c r="H24" s="4">
        <f t="shared" si="4"/>
        <v>44.911277133525836</v>
      </c>
      <c r="I24" s="4">
        <f t="shared" si="5"/>
        <v>43.705232590584167</v>
      </c>
      <c r="J24" s="4">
        <f t="shared" si="6"/>
        <v>1.2060445429416689</v>
      </c>
    </row>
    <row r="25" spans="1:10" x14ac:dyDescent="0.25">
      <c r="A25" s="3">
        <v>44113</v>
      </c>
      <c r="B25" s="4">
        <v>41.54</v>
      </c>
      <c r="C25" s="4">
        <v>43.32</v>
      </c>
      <c r="D25" s="4">
        <f t="shared" si="0"/>
        <v>43.32</v>
      </c>
      <c r="E25" s="5">
        <f t="shared" si="1"/>
        <v>5700.0000000000027</v>
      </c>
      <c r="F25" s="8">
        <f t="shared" si="2"/>
        <v>0.99978154261627694</v>
      </c>
      <c r="G25" s="5">
        <f t="shared" si="3"/>
        <v>26000</v>
      </c>
      <c r="H25" s="4">
        <f t="shared" si="4"/>
        <v>44.130357291082461</v>
      </c>
      <c r="I25" s="4">
        <f t="shared" si="5"/>
        <v>43.255898465252592</v>
      </c>
      <c r="J25" s="4">
        <f t="shared" si="6"/>
        <v>0.87445882582986911</v>
      </c>
    </row>
    <row r="26" spans="1:10" x14ac:dyDescent="0.25">
      <c r="A26" s="3">
        <v>44116</v>
      </c>
      <c r="B26" s="4">
        <v>40.39</v>
      </c>
      <c r="C26" s="4">
        <v>42.2</v>
      </c>
      <c r="D26" s="4">
        <f t="shared" si="0"/>
        <v>42.2</v>
      </c>
      <c r="E26" s="5">
        <f t="shared" si="1"/>
        <v>-5499.9999999999718</v>
      </c>
      <c r="F26" s="8">
        <f t="shared" si="2"/>
        <v>0.99970873409413497</v>
      </c>
      <c r="G26" s="5">
        <f t="shared" si="3"/>
        <v>24500</v>
      </c>
      <c r="H26" s="4">
        <f t="shared" si="4"/>
        <v>42.827522168592743</v>
      </c>
      <c r="I26" s="4">
        <f t="shared" si="5"/>
        <v>42.137555753316242</v>
      </c>
      <c r="J26" s="4">
        <f t="shared" si="6"/>
        <v>0.68996641527650127</v>
      </c>
    </row>
    <row r="27" spans="1:10" x14ac:dyDescent="0.25">
      <c r="A27" s="3">
        <v>44117</v>
      </c>
      <c r="B27" s="4">
        <v>41.17</v>
      </c>
      <c r="C27" s="4">
        <v>42.9</v>
      </c>
      <c r="D27" s="4">
        <f t="shared" si="0"/>
        <v>42.9</v>
      </c>
      <c r="E27" s="5">
        <f t="shared" si="1"/>
        <v>1499.9999999999859</v>
      </c>
      <c r="F27" s="8">
        <f t="shared" si="2"/>
        <v>0.99968446576504877</v>
      </c>
      <c r="G27" s="5">
        <f t="shared" si="3"/>
        <v>24000.000000000004</v>
      </c>
      <c r="H27" s="4">
        <f t="shared" si="4"/>
        <v>43.556252173383179</v>
      </c>
      <c r="I27" s="4">
        <f t="shared" si="5"/>
        <v>42.836519948276461</v>
      </c>
      <c r="J27" s="4">
        <f t="shared" si="6"/>
        <v>0.71973222510671775</v>
      </c>
    </row>
    <row r="28" spans="1:10" x14ac:dyDescent="0.25">
      <c r="A28" s="3">
        <v>44118</v>
      </c>
      <c r="B28" s="4">
        <v>42.31</v>
      </c>
      <c r="C28" s="4">
        <v>43.7</v>
      </c>
      <c r="D28" s="4">
        <f t="shared" si="0"/>
        <v>43.7</v>
      </c>
      <c r="E28" s="5">
        <f t="shared" si="1"/>
        <v>9500.0000000000291</v>
      </c>
      <c r="F28" s="8">
        <f t="shared" si="2"/>
        <v>0.99966019802508599</v>
      </c>
      <c r="G28" s="5">
        <f t="shared" si="3"/>
        <v>23500</v>
      </c>
      <c r="H28" s="4">
        <f t="shared" si="4"/>
        <v>44.644824443800346</v>
      </c>
      <c r="I28" s="4">
        <f t="shared" si="5"/>
        <v>43.635336171088142</v>
      </c>
      <c r="J28" s="4">
        <f t="shared" si="6"/>
        <v>1.0094882727122041</v>
      </c>
    </row>
    <row r="29" spans="1:10" x14ac:dyDescent="0.25">
      <c r="A29" s="3">
        <v>44119</v>
      </c>
      <c r="B29" s="4">
        <v>41.88</v>
      </c>
      <c r="C29" s="4">
        <v>43.52</v>
      </c>
      <c r="D29" s="4">
        <f t="shared" si="0"/>
        <v>43.52</v>
      </c>
      <c r="E29" s="5">
        <f t="shared" si="1"/>
        <v>7700.0000000000309</v>
      </c>
      <c r="F29" s="8">
        <f t="shared" si="2"/>
        <v>0.99963593087423219</v>
      </c>
      <c r="G29" s="5">
        <f t="shared" si="3"/>
        <v>23000.000000000004</v>
      </c>
      <c r="H29" s="4">
        <f t="shared" si="4"/>
        <v>44.163915426023578</v>
      </c>
      <c r="I29" s="4">
        <f t="shared" si="5"/>
        <v>43.455602520955516</v>
      </c>
      <c r="J29" s="4">
        <f t="shared" si="6"/>
        <v>0.70831290506806255</v>
      </c>
    </row>
    <row r="30" spans="1:10" x14ac:dyDescent="0.25">
      <c r="A30" s="3">
        <v>44120</v>
      </c>
      <c r="B30" s="4">
        <v>41.66</v>
      </c>
      <c r="C30" s="4">
        <v>43.27</v>
      </c>
      <c r="D30" s="4">
        <f t="shared" si="0"/>
        <v>43.27</v>
      </c>
      <c r="E30" s="5">
        <f t="shared" si="1"/>
        <v>5200.0000000000309</v>
      </c>
      <c r="F30" s="8">
        <f t="shared" si="2"/>
        <v>0.99961166431247306</v>
      </c>
      <c r="G30" s="5">
        <f t="shared" si="3"/>
        <v>22500</v>
      </c>
      <c r="H30" s="4">
        <f t="shared" si="4"/>
        <v>43.89294817996069</v>
      </c>
      <c r="I30" s="4">
        <f t="shared" si="5"/>
        <v>43.205972451326865</v>
      </c>
      <c r="J30" s="4">
        <f t="shared" si="6"/>
        <v>0.68697572863382561</v>
      </c>
    </row>
    <row r="31" spans="1:10" x14ac:dyDescent="0.25">
      <c r="A31" s="3">
        <v>44123</v>
      </c>
      <c r="B31" s="4">
        <v>41.66</v>
      </c>
      <c r="C31" s="4">
        <v>42.98</v>
      </c>
      <c r="D31" s="4">
        <f t="shared" si="0"/>
        <v>42.98</v>
      </c>
      <c r="E31" s="5">
        <f t="shared" si="1"/>
        <v>2299.9999999999686</v>
      </c>
      <c r="F31" s="8">
        <f t="shared" si="2"/>
        <v>0.99953886816162207</v>
      </c>
      <c r="G31" s="5">
        <f t="shared" si="3"/>
        <v>21000</v>
      </c>
      <c r="H31" s="4">
        <f t="shared" si="4"/>
        <v>43.739820870752581</v>
      </c>
      <c r="I31" s="4">
        <f t="shared" si="5"/>
        <v>42.916401570557625</v>
      </c>
      <c r="J31" s="4">
        <f t="shared" si="6"/>
        <v>0.82341930019495635</v>
      </c>
    </row>
    <row r="32" spans="1:10" x14ac:dyDescent="0.25">
      <c r="A32" s="3">
        <v>44124</v>
      </c>
      <c r="B32" s="4">
        <v>41.96</v>
      </c>
      <c r="C32" s="4">
        <v>43.53</v>
      </c>
      <c r="D32" s="4">
        <f t="shared" si="0"/>
        <v>43.53</v>
      </c>
      <c r="E32" s="5">
        <f t="shared" si="1"/>
        <v>7800.0000000000109</v>
      </c>
      <c r="F32" s="8">
        <f t="shared" si="2"/>
        <v>0.99951460395609915</v>
      </c>
      <c r="G32" s="5">
        <f t="shared" si="3"/>
        <v>20500.000000000004</v>
      </c>
      <c r="H32" s="4">
        <f t="shared" si="4"/>
        <v>43.988637720107924</v>
      </c>
      <c r="I32" s="4">
        <f t="shared" si="5"/>
        <v>43.465587723740661</v>
      </c>
      <c r="J32" s="4">
        <f t="shared" si="6"/>
        <v>0.52304999636726279</v>
      </c>
    </row>
    <row r="33" spans="1:10" x14ac:dyDescent="0.25">
      <c r="A33" s="3">
        <v>44125</v>
      </c>
      <c r="B33" s="4">
        <v>40.96</v>
      </c>
      <c r="C33" s="4">
        <v>42.07</v>
      </c>
      <c r="D33" s="4">
        <f t="shared" si="0"/>
        <v>42.07</v>
      </c>
      <c r="E33" s="5">
        <f t="shared" si="1"/>
        <v>-6799.9999999999973</v>
      </c>
      <c r="F33" s="8">
        <f t="shared" si="2"/>
        <v>0.9994903403395996</v>
      </c>
      <c r="G33" s="5">
        <f t="shared" si="3"/>
        <v>20000</v>
      </c>
      <c r="H33" s="4">
        <f t="shared" si="4"/>
        <v>42.938105020989198</v>
      </c>
      <c r="I33" s="4">
        <f t="shared" si="5"/>
        <v>42.007748117109337</v>
      </c>
      <c r="J33" s="4">
        <f t="shared" si="6"/>
        <v>0.93035690387986136</v>
      </c>
    </row>
    <row r="34" spans="1:10" x14ac:dyDescent="0.25">
      <c r="A34" s="3">
        <v>44126</v>
      </c>
      <c r="B34" s="4">
        <v>41.78</v>
      </c>
      <c r="C34" s="4">
        <v>42.78</v>
      </c>
      <c r="D34" s="4">
        <f t="shared" si="0"/>
        <v>42.78</v>
      </c>
      <c r="E34" s="5">
        <f t="shared" si="1"/>
        <v>300.00000000001137</v>
      </c>
      <c r="F34" s="8">
        <f t="shared" si="2"/>
        <v>0.99946607731210924</v>
      </c>
      <c r="G34" s="5">
        <f t="shared" si="3"/>
        <v>19500</v>
      </c>
      <c r="H34" s="4">
        <f t="shared" si="4"/>
        <v>43.706651560858539</v>
      </c>
      <c r="I34" s="4">
        <f t="shared" si="5"/>
        <v>42.716697514854708</v>
      </c>
      <c r="J34" s="4">
        <f t="shared" si="6"/>
        <v>0.98995404600383097</v>
      </c>
    </row>
    <row r="35" spans="1:10" x14ac:dyDescent="0.25">
      <c r="A35" s="3">
        <v>44127</v>
      </c>
      <c r="B35" s="4">
        <v>41.07</v>
      </c>
      <c r="C35" s="4">
        <v>42.07</v>
      </c>
      <c r="D35" s="4">
        <f t="shared" si="0"/>
        <v>42.07</v>
      </c>
      <c r="E35" s="5">
        <f t="shared" si="1"/>
        <v>-6799.9999999999973</v>
      </c>
      <c r="F35" s="8">
        <f t="shared" si="2"/>
        <v>0.99944181487361328</v>
      </c>
      <c r="G35" s="5">
        <f t="shared" si="3"/>
        <v>19000</v>
      </c>
      <c r="H35" s="4">
        <f t="shared" si="4"/>
        <v>42.946014785119161</v>
      </c>
      <c r="I35" s="4">
        <f t="shared" si="5"/>
        <v>42.007748117109337</v>
      </c>
      <c r="J35" s="4">
        <f t="shared" si="6"/>
        <v>0.93826666800982395</v>
      </c>
    </row>
    <row r="36" spans="1:10" x14ac:dyDescent="0.25">
      <c r="A36" s="3">
        <v>44130</v>
      </c>
      <c r="B36" s="4">
        <v>39.81</v>
      </c>
      <c r="C36" s="4">
        <v>40.81</v>
      </c>
      <c r="D36" s="4">
        <f t="shared" si="0"/>
        <v>40.81</v>
      </c>
      <c r="E36" s="5">
        <f t="shared" si="1"/>
        <v>-19399.999999999978</v>
      </c>
      <c r="F36" s="8">
        <f t="shared" si="2"/>
        <v>0.99936903109195085</v>
      </c>
      <c r="G36" s="5">
        <f t="shared" si="3"/>
        <v>17500</v>
      </c>
      <c r="H36" s="4">
        <f t="shared" si="4"/>
        <v>41.533776932181482</v>
      </c>
      <c r="I36" s="4">
        <f t="shared" si="5"/>
        <v>40.749612566180943</v>
      </c>
      <c r="J36" s="4">
        <f t="shared" si="6"/>
        <v>0.78416436600053885</v>
      </c>
    </row>
    <row r="37" spans="1:10" x14ac:dyDescent="0.25">
      <c r="A37" s="3">
        <v>44131</v>
      </c>
      <c r="B37" s="4">
        <v>40.119999999999997</v>
      </c>
      <c r="C37" s="4">
        <v>41.61</v>
      </c>
      <c r="D37" s="4">
        <f t="shared" si="0"/>
        <v>41.61</v>
      </c>
      <c r="E37" s="5">
        <f t="shared" si="1"/>
        <v>-11400.000000000005</v>
      </c>
      <c r="F37" s="8">
        <f t="shared" si="2"/>
        <v>0.99934477100929076</v>
      </c>
      <c r="G37" s="5">
        <f t="shared" si="3"/>
        <v>17000</v>
      </c>
      <c r="H37" s="4">
        <f t="shared" si="4"/>
        <v>41.792598323608537</v>
      </c>
      <c r="I37" s="4">
        <f t="shared" si="5"/>
        <v>41.548428788992624</v>
      </c>
      <c r="J37" s="4">
        <f t="shared" si="6"/>
        <v>0.24416953461591362</v>
      </c>
    </row>
    <row r="38" spans="1:10" x14ac:dyDescent="0.25">
      <c r="A38" s="3">
        <v>44132</v>
      </c>
      <c r="B38" s="4">
        <v>38.44</v>
      </c>
      <c r="C38" s="4">
        <v>39.64</v>
      </c>
      <c r="D38" s="4">
        <f t="shared" si="0"/>
        <v>39.64</v>
      </c>
      <c r="E38" s="5">
        <f t="shared" si="1"/>
        <v>-31099.999999999993</v>
      </c>
      <c r="F38" s="8">
        <f t="shared" si="2"/>
        <v>0.9993205115155539</v>
      </c>
      <c r="G38" s="5">
        <f t="shared" si="3"/>
        <v>16500</v>
      </c>
      <c r="H38" s="4">
        <f t="shared" si="4"/>
        <v>40.062759306658549</v>
      </c>
      <c r="I38" s="4">
        <f t="shared" si="5"/>
        <v>39.581343840318858</v>
      </c>
      <c r="J38" s="4">
        <f t="shared" si="6"/>
        <v>0.48141546633969057</v>
      </c>
    </row>
    <row r="39" spans="1:10" x14ac:dyDescent="0.25">
      <c r="A39" s="3">
        <v>44133</v>
      </c>
      <c r="B39" s="4">
        <v>37.130000000000003</v>
      </c>
      <c r="C39" s="4">
        <v>38.26</v>
      </c>
      <c r="D39" s="4">
        <f t="shared" si="0"/>
        <v>38.26</v>
      </c>
      <c r="E39" s="5">
        <f t="shared" si="1"/>
        <v>-44900.000000000022</v>
      </c>
      <c r="F39" s="8">
        <f t="shared" si="2"/>
        <v>0.99929625261072597</v>
      </c>
      <c r="G39" s="5">
        <f t="shared" si="3"/>
        <v>16000</v>
      </c>
      <c r="H39" s="4">
        <f t="shared" si="4"/>
        <v>38.702743863613421</v>
      </c>
      <c r="I39" s="4">
        <f t="shared" si="5"/>
        <v>38.203385855968698</v>
      </c>
      <c r="J39" s="4">
        <f t="shared" si="6"/>
        <v>0.49935800764472305</v>
      </c>
    </row>
    <row r="40" spans="1:10" x14ac:dyDescent="0.25">
      <c r="A40" s="3">
        <v>44134</v>
      </c>
      <c r="B40" s="4">
        <v>36.9</v>
      </c>
      <c r="C40" s="4">
        <v>37.94</v>
      </c>
      <c r="D40" s="4">
        <f t="shared" si="0"/>
        <v>37.94</v>
      </c>
      <c r="E40" s="5">
        <f t="shared" si="1"/>
        <v>-48100.000000000022</v>
      </c>
      <c r="F40" s="8">
        <f t="shared" si="2"/>
        <v>0.99927199429479263</v>
      </c>
      <c r="G40" s="5">
        <f t="shared" si="3"/>
        <v>15500</v>
      </c>
      <c r="H40" s="4">
        <f t="shared" si="4"/>
        <v>38.422008180634769</v>
      </c>
      <c r="I40" s="4">
        <f t="shared" si="5"/>
        <v>37.883859366844028</v>
      </c>
      <c r="J40" s="4">
        <f t="shared" si="6"/>
        <v>0.53814881379074109</v>
      </c>
    </row>
    <row r="41" spans="1:10" x14ac:dyDescent="0.25">
      <c r="A41" s="3">
        <v>44137</v>
      </c>
      <c r="B41" s="4">
        <v>38.07</v>
      </c>
      <c r="C41" s="4">
        <v>38.97</v>
      </c>
      <c r="D41" s="4">
        <f t="shared" si="0"/>
        <v>38.97</v>
      </c>
      <c r="E41" s="5">
        <f t="shared" si="1"/>
        <v>-37800.000000000015</v>
      </c>
      <c r="F41" s="8">
        <f t="shared" si="2"/>
        <v>0.99919922288021734</v>
      </c>
      <c r="G41" s="5">
        <f t="shared" si="3"/>
        <v>14000.000000000002</v>
      </c>
      <c r="H41" s="4">
        <f t="shared" si="4"/>
        <v>39.438393327082174</v>
      </c>
      <c r="I41" s="4">
        <f t="shared" si="5"/>
        <v>38.912335253714069</v>
      </c>
      <c r="J41" s="4">
        <f t="shared" si="6"/>
        <v>0.52605807336810528</v>
      </c>
    </row>
    <row r="42" spans="1:10" x14ac:dyDescent="0.25">
      <c r="A42" s="3">
        <v>44138</v>
      </c>
      <c r="B42" s="4">
        <v>39.17</v>
      </c>
      <c r="C42" s="4">
        <v>39.71</v>
      </c>
      <c r="D42" s="4">
        <f t="shared" si="0"/>
        <v>39.71</v>
      </c>
      <c r="E42" s="5">
        <f t="shared" si="1"/>
        <v>-30399.999999999993</v>
      </c>
      <c r="F42" s="8">
        <f t="shared" si="2"/>
        <v>0.99917496691971941</v>
      </c>
      <c r="G42" s="5">
        <f t="shared" si="3"/>
        <v>13500</v>
      </c>
      <c r="H42" s="4">
        <f t="shared" si="4"/>
        <v>40.486569659587033</v>
      </c>
      <c r="I42" s="4">
        <f t="shared" si="5"/>
        <v>39.651240259814877</v>
      </c>
      <c r="J42" s="4">
        <f t="shared" si="6"/>
        <v>0.83532939977215648</v>
      </c>
    </row>
    <row r="43" spans="1:10" x14ac:dyDescent="0.25">
      <c r="A43" s="3">
        <v>44139</v>
      </c>
      <c r="B43" s="4">
        <v>40.33</v>
      </c>
      <c r="C43" s="4">
        <v>41.23</v>
      </c>
      <c r="D43" s="4">
        <f t="shared" si="0"/>
        <v>41.23</v>
      </c>
      <c r="E43" s="5">
        <f t="shared" si="1"/>
        <v>-15200.000000000031</v>
      </c>
      <c r="F43" s="8">
        <f t="shared" si="2"/>
        <v>0.9991507115480448</v>
      </c>
      <c r="G43" s="5">
        <f t="shared" si="3"/>
        <v>13000</v>
      </c>
      <c r="H43" s="4">
        <f t="shared" si="4"/>
        <v>41.594644121745098</v>
      </c>
      <c r="I43" s="4">
        <f t="shared" si="5"/>
        <v>41.168991083157067</v>
      </c>
      <c r="J43" s="4">
        <f t="shared" si="6"/>
        <v>0.42565303858803105</v>
      </c>
    </row>
    <row r="44" spans="1:10" x14ac:dyDescent="0.25">
      <c r="A44" s="3">
        <v>44140</v>
      </c>
      <c r="B44" s="4">
        <v>39.9</v>
      </c>
      <c r="C44" s="4">
        <v>40.93</v>
      </c>
      <c r="D44" s="4">
        <f t="shared" si="0"/>
        <v>40.93</v>
      </c>
      <c r="E44" s="5">
        <f t="shared" si="1"/>
        <v>-18200.000000000004</v>
      </c>
      <c r="F44" s="8">
        <f t="shared" si="2"/>
        <v>0.99912645676517875</v>
      </c>
      <c r="G44" s="5">
        <f t="shared" si="3"/>
        <v>12500</v>
      </c>
      <c r="H44" s="4">
        <f t="shared" si="4"/>
        <v>41.114053695887101</v>
      </c>
      <c r="I44" s="4">
        <f t="shared" si="5"/>
        <v>40.869434999602689</v>
      </c>
      <c r="J44" s="4">
        <f t="shared" si="6"/>
        <v>0.24461869628441235</v>
      </c>
    </row>
    <row r="45" spans="1:10" x14ac:dyDescent="0.25">
      <c r="A45" s="3">
        <v>44141</v>
      </c>
      <c r="B45" s="4">
        <v>38.82</v>
      </c>
      <c r="C45" s="4">
        <v>39.450000000000003</v>
      </c>
      <c r="D45" s="4">
        <f t="shared" si="0"/>
        <v>39.450000000000003</v>
      </c>
      <c r="E45" s="5">
        <f t="shared" si="1"/>
        <v>-32999.999999999971</v>
      </c>
      <c r="F45" s="8">
        <f t="shared" si="2"/>
        <v>0.99910220257110749</v>
      </c>
      <c r="G45" s="5">
        <f t="shared" si="3"/>
        <v>12000.000000000002</v>
      </c>
      <c r="H45" s="4">
        <f t="shared" si="4"/>
        <v>39.984070146895725</v>
      </c>
      <c r="I45" s="4">
        <f t="shared" si="5"/>
        <v>39.39162498740108</v>
      </c>
      <c r="J45" s="4">
        <f t="shared" si="6"/>
        <v>0.59244515949464471</v>
      </c>
    </row>
    <row r="46" spans="1:10" x14ac:dyDescent="0.25">
      <c r="A46" s="3">
        <v>44144</v>
      </c>
      <c r="B46" s="4">
        <v>41.23</v>
      </c>
      <c r="C46" s="4">
        <v>42.4</v>
      </c>
      <c r="D46" s="4">
        <f t="shared" si="0"/>
        <v>42.4</v>
      </c>
      <c r="E46" s="5">
        <f t="shared" si="1"/>
        <v>-3500.0000000000141</v>
      </c>
      <c r="F46" s="8">
        <f t="shared" si="2"/>
        <v>0.99902944352151768</v>
      </c>
      <c r="G46" s="5">
        <f t="shared" si="3"/>
        <v>10500</v>
      </c>
      <c r="H46" s="4">
        <f t="shared" si="4"/>
        <v>42.23896487208976</v>
      </c>
      <c r="I46" s="4">
        <f t="shared" si="5"/>
        <v>42.337259809019159</v>
      </c>
      <c r="J46" s="4">
        <f t="shared" si="6"/>
        <v>-9.8294936929399057E-2</v>
      </c>
    </row>
    <row r="47" spans="1:10" x14ac:dyDescent="0.25">
      <c r="A47" s="3">
        <v>44145</v>
      </c>
      <c r="B47" s="4">
        <v>43.2</v>
      </c>
      <c r="C47" s="4">
        <v>43.61</v>
      </c>
      <c r="D47" s="4">
        <f t="shared" si="0"/>
        <v>43.61</v>
      </c>
      <c r="E47" s="5">
        <f t="shared" si="1"/>
        <v>8599.9999999999945</v>
      </c>
      <c r="F47" s="8">
        <f t="shared" si="2"/>
        <v>0.9990051916824817</v>
      </c>
      <c r="G47" s="5">
        <f t="shared" si="3"/>
        <v>10000</v>
      </c>
      <c r="H47" s="4">
        <f t="shared" si="4"/>
        <v>44.156029472365695</v>
      </c>
      <c r="I47" s="4">
        <f t="shared" si="5"/>
        <v>43.545469346021825</v>
      </c>
      <c r="J47" s="4">
        <f t="shared" si="6"/>
        <v>0.61056012634387002</v>
      </c>
    </row>
    <row r="48" spans="1:10" x14ac:dyDescent="0.25">
      <c r="A48" s="3">
        <v>44146</v>
      </c>
      <c r="B48" s="4">
        <v>43.04</v>
      </c>
      <c r="C48" s="4">
        <v>43.8</v>
      </c>
      <c r="D48" s="4">
        <f t="shared" si="0"/>
        <v>43.8</v>
      </c>
      <c r="E48" s="5">
        <f t="shared" si="1"/>
        <v>10499.999999999971</v>
      </c>
      <c r="F48" s="8">
        <f t="shared" si="2"/>
        <v>0.99898094043216878</v>
      </c>
      <c r="G48" s="5">
        <f t="shared" si="3"/>
        <v>9500</v>
      </c>
      <c r="H48" s="4">
        <f t="shared" si="4"/>
        <v>43.945171569611105</v>
      </c>
      <c r="I48" s="4">
        <f t="shared" si="5"/>
        <v>43.735188198939596</v>
      </c>
      <c r="J48" s="4">
        <f t="shared" si="6"/>
        <v>0.20998337067150885</v>
      </c>
    </row>
    <row r="49" spans="1:10" x14ac:dyDescent="0.25">
      <c r="A49" s="3">
        <v>44147</v>
      </c>
      <c r="B49" s="4">
        <v>42.57</v>
      </c>
      <c r="C49" s="4">
        <v>43.53</v>
      </c>
      <c r="D49" s="4">
        <f t="shared" si="0"/>
        <v>43.53</v>
      </c>
      <c r="E49" s="5">
        <f t="shared" si="1"/>
        <v>7800.0000000000109</v>
      </c>
      <c r="F49" s="8">
        <f t="shared" si="2"/>
        <v>0.99895668977056451</v>
      </c>
      <c r="G49" s="5">
        <f t="shared" si="3"/>
        <v>9000</v>
      </c>
      <c r="H49" s="4">
        <f t="shared" si="4"/>
        <v>43.424647304326442</v>
      </c>
      <c r="I49" s="4">
        <f t="shared" si="5"/>
        <v>43.465587723740661</v>
      </c>
      <c r="J49" s="4">
        <f t="shared" si="6"/>
        <v>-4.0940419414219775E-2</v>
      </c>
    </row>
    <row r="50" spans="1:10" x14ac:dyDescent="0.25">
      <c r="A50" s="3">
        <v>44148</v>
      </c>
      <c r="B50" s="4">
        <v>41.98</v>
      </c>
      <c r="C50" s="4">
        <v>42.78</v>
      </c>
      <c r="D50" s="4">
        <f t="shared" si="0"/>
        <v>42.78</v>
      </c>
      <c r="E50" s="5">
        <f t="shared" si="1"/>
        <v>300.00000000001137</v>
      </c>
      <c r="F50" s="8">
        <f t="shared" si="2"/>
        <v>0.99893243969765488</v>
      </c>
      <c r="G50" s="5">
        <f t="shared" si="3"/>
        <v>8500</v>
      </c>
      <c r="H50" s="4">
        <f t="shared" si="4"/>
        <v>42.784276392250554</v>
      </c>
      <c r="I50" s="4">
        <f t="shared" si="5"/>
        <v>42.716697514854708</v>
      </c>
      <c r="J50" s="4">
        <f t="shared" si="6"/>
        <v>6.7578877395845893E-2</v>
      </c>
    </row>
    <row r="51" spans="1:10" x14ac:dyDescent="0.25">
      <c r="A51" s="3">
        <v>44151</v>
      </c>
      <c r="B51" s="4">
        <v>43.21</v>
      </c>
      <c r="C51" s="4">
        <v>43.82</v>
      </c>
      <c r="D51" s="4">
        <f t="shared" si="0"/>
        <v>43.82</v>
      </c>
      <c r="E51" s="5">
        <f t="shared" si="1"/>
        <v>10700.000000000004</v>
      </c>
      <c r="F51" s="8">
        <f t="shared" si="2"/>
        <v>0.99885969301095001</v>
      </c>
      <c r="G51" s="5">
        <f t="shared" si="3"/>
        <v>7000.0000000000009</v>
      </c>
      <c r="H51" s="4">
        <f t="shared" si="4"/>
        <v>43.85992912011082</v>
      </c>
      <c r="I51" s="4">
        <f t="shared" si="5"/>
        <v>43.755158604509894</v>
      </c>
      <c r="J51" s="4">
        <f t="shared" si="6"/>
        <v>0.10477051560092576</v>
      </c>
    </row>
    <row r="52" spans="1:10" x14ac:dyDescent="0.25">
      <c r="A52" s="3">
        <v>44152</v>
      </c>
      <c r="B52" s="4">
        <v>42.87</v>
      </c>
      <c r="C52" s="4">
        <v>43.75</v>
      </c>
      <c r="D52" s="4">
        <f t="shared" si="0"/>
        <v>43.75</v>
      </c>
      <c r="E52" s="5">
        <f t="shared" si="1"/>
        <v>10000</v>
      </c>
      <c r="F52" s="8">
        <f t="shared" si="2"/>
        <v>0.99883544529267532</v>
      </c>
      <c r="G52" s="5">
        <f t="shared" si="3"/>
        <v>6500</v>
      </c>
      <c r="H52" s="4">
        <f t="shared" si="4"/>
        <v>43.469318579137223</v>
      </c>
      <c r="I52" s="4">
        <f t="shared" si="5"/>
        <v>43.685262185013869</v>
      </c>
      <c r="J52" s="4">
        <f t="shared" si="6"/>
        <v>-0.21594360587664596</v>
      </c>
    </row>
    <row r="53" spans="1:10" x14ac:dyDescent="0.25">
      <c r="A53" s="3">
        <v>44153</v>
      </c>
      <c r="B53" s="4">
        <v>43.25</v>
      </c>
      <c r="C53" s="4">
        <v>44.34</v>
      </c>
      <c r="D53" s="4">
        <f t="shared" si="0"/>
        <v>44.34</v>
      </c>
      <c r="E53" s="5">
        <f t="shared" si="1"/>
        <v>15900.000000000035</v>
      </c>
      <c r="F53" s="8">
        <f t="shared" si="2"/>
        <v>0.99881119816302388</v>
      </c>
      <c r="G53" s="5">
        <f t="shared" si="3"/>
        <v>6000.0000000000009</v>
      </c>
      <c r="H53" s="4">
        <f t="shared" si="4"/>
        <v>43.797871039448601</v>
      </c>
      <c r="I53" s="4">
        <f t="shared" si="5"/>
        <v>44.274389149337495</v>
      </c>
      <c r="J53" s="4">
        <f t="shared" si="6"/>
        <v>-0.47651810988889309</v>
      </c>
    </row>
    <row r="54" spans="1:10" x14ac:dyDescent="0.25">
      <c r="A54" s="3">
        <v>44154</v>
      </c>
      <c r="B54" s="4">
        <v>43.31</v>
      </c>
      <c r="C54" s="4">
        <v>44.2</v>
      </c>
      <c r="D54" s="4">
        <f t="shared" si="0"/>
        <v>44.2</v>
      </c>
      <c r="E54" s="5">
        <f t="shared" si="1"/>
        <v>14500.000000000029</v>
      </c>
      <c r="F54" s="8">
        <f t="shared" si="2"/>
        <v>0.99878695162198106</v>
      </c>
      <c r="G54" s="5">
        <f t="shared" si="3"/>
        <v>5500</v>
      </c>
      <c r="H54" s="4">
        <f t="shared" si="4"/>
        <v>43.806795698140085</v>
      </c>
      <c r="I54" s="4">
        <f t="shared" si="5"/>
        <v>44.134596310345444</v>
      </c>
      <c r="J54" s="4">
        <f t="shared" si="6"/>
        <v>-0.32780061220535828</v>
      </c>
    </row>
    <row r="55" spans="1:10" x14ac:dyDescent="0.25">
      <c r="A55" s="3">
        <v>44155</v>
      </c>
      <c r="B55" s="4">
        <v>44.32</v>
      </c>
      <c r="C55" s="4">
        <v>44.96</v>
      </c>
      <c r="D55" s="4">
        <f t="shared" si="0"/>
        <v>44.96</v>
      </c>
      <c r="E55" s="5">
        <f t="shared" si="1"/>
        <v>22100.000000000007</v>
      </c>
      <c r="F55" s="8">
        <f t="shared" si="2"/>
        <v>0.99876270566953274</v>
      </c>
      <c r="G55" s="5">
        <f t="shared" si="3"/>
        <v>5000</v>
      </c>
      <c r="H55" s="4">
        <f t="shared" si="4"/>
        <v>44.764544468108454</v>
      </c>
      <c r="I55" s="4">
        <f t="shared" si="5"/>
        <v>44.893471722016542</v>
      </c>
      <c r="J55" s="4">
        <f t="shared" si="6"/>
        <v>-0.12892725390808835</v>
      </c>
    </row>
    <row r="56" spans="1:10" x14ac:dyDescent="0.25">
      <c r="A56" s="3">
        <v>44158</v>
      </c>
      <c r="B56" s="4">
        <v>45.18</v>
      </c>
      <c r="C56" s="4">
        <v>46.06</v>
      </c>
      <c r="D56" s="4">
        <f t="shared" si="0"/>
        <v>46.06</v>
      </c>
      <c r="E56" s="5">
        <f t="shared" si="1"/>
        <v>33100.000000000022</v>
      </c>
      <c r="F56" s="8">
        <f t="shared" si="2"/>
        <v>0.9986899713436117</v>
      </c>
      <c r="G56" s="5">
        <f t="shared" si="3"/>
        <v>3500.0000000000005</v>
      </c>
      <c r="H56" s="4">
        <f t="shared" si="4"/>
        <v>45.47035439527464</v>
      </c>
      <c r="I56" s="4">
        <f t="shared" si="5"/>
        <v>45.991844028382609</v>
      </c>
      <c r="J56" s="4">
        <f t="shared" si="6"/>
        <v>-0.52148963310796859</v>
      </c>
    </row>
    <row r="57" spans="1:10" x14ac:dyDescent="0.25">
      <c r="A57" s="3">
        <v>44159</v>
      </c>
      <c r="B57" s="4">
        <v>47.16</v>
      </c>
      <c r="C57" s="4">
        <v>47.86</v>
      </c>
      <c r="D57" s="4">
        <f t="shared" si="0"/>
        <v>47.86</v>
      </c>
      <c r="E57" s="5">
        <f t="shared" si="1"/>
        <v>51099.999999999993</v>
      </c>
      <c r="F57" s="8">
        <f t="shared" si="2"/>
        <v>0.99866572774539841</v>
      </c>
      <c r="G57" s="5">
        <f t="shared" si="3"/>
        <v>3000.0000000000005</v>
      </c>
      <c r="H57" s="4">
        <f t="shared" si="4"/>
        <v>47.396675438796599</v>
      </c>
      <c r="I57" s="4">
        <f t="shared" si="5"/>
        <v>47.789180529708887</v>
      </c>
      <c r="J57" s="4">
        <f t="shared" si="6"/>
        <v>-0.39250509091228736</v>
      </c>
    </row>
    <row r="58" spans="1:10" x14ac:dyDescent="0.25">
      <c r="A58" s="3">
        <v>44160</v>
      </c>
      <c r="B58" s="4">
        <v>48.13</v>
      </c>
      <c r="C58" s="4">
        <v>48.61</v>
      </c>
      <c r="D58" s="4">
        <f t="shared" si="0"/>
        <v>48.61</v>
      </c>
      <c r="E58" s="5">
        <f t="shared" si="1"/>
        <v>58599.999999999993</v>
      </c>
      <c r="F58" s="8">
        <f t="shared" si="2"/>
        <v>0.99864148473570824</v>
      </c>
      <c r="G58" s="5">
        <f t="shared" si="3"/>
        <v>2500</v>
      </c>
      <c r="H58" s="4">
        <f t="shared" si="4"/>
        <v>48.314275031513567</v>
      </c>
      <c r="I58" s="4">
        <f t="shared" si="5"/>
        <v>48.53807073859484</v>
      </c>
      <c r="J58" s="4">
        <f t="shared" si="6"/>
        <v>-0.22379570708127261</v>
      </c>
    </row>
    <row r="59" spans="1:10" x14ac:dyDescent="0.25">
      <c r="A59" s="3">
        <v>44161</v>
      </c>
      <c r="B59" s="4">
        <v>47.14</v>
      </c>
      <c r="C59" s="4">
        <v>47.8</v>
      </c>
      <c r="D59" s="4">
        <f t="shared" si="0"/>
        <v>47.8</v>
      </c>
      <c r="E59" s="5">
        <f t="shared" si="1"/>
        <v>50499.999999999971</v>
      </c>
      <c r="F59" s="8">
        <f t="shared" si="2"/>
        <v>0.99861724231452698</v>
      </c>
      <c r="G59" s="5">
        <f t="shared" si="3"/>
        <v>2000</v>
      </c>
      <c r="H59" s="4">
        <f t="shared" si="4"/>
        <v>47.274540251169711</v>
      </c>
      <c r="I59" s="4">
        <f t="shared" si="5"/>
        <v>47.729269312998014</v>
      </c>
      <c r="J59" s="4">
        <f t="shared" si="6"/>
        <v>-0.45472906182830286</v>
      </c>
    </row>
    <row r="60" spans="1:10" x14ac:dyDescent="0.25">
      <c r="A60" s="3">
        <v>44162</v>
      </c>
      <c r="B60" s="4">
        <v>47.66</v>
      </c>
      <c r="C60" s="4">
        <v>48.18</v>
      </c>
      <c r="D60" s="4">
        <f t="shared" si="0"/>
        <v>48.18</v>
      </c>
      <c r="E60" s="5">
        <f t="shared" si="1"/>
        <v>54300</v>
      </c>
      <c r="F60" s="8">
        <f t="shared" si="2"/>
        <v>0.99859300048183974</v>
      </c>
      <c r="G60" s="5">
        <f t="shared" si="3"/>
        <v>1500.0000000000002</v>
      </c>
      <c r="H60" s="4">
        <f t="shared" si="4"/>
        <v>47.742731353036753</v>
      </c>
      <c r="I60" s="4">
        <f t="shared" si="5"/>
        <v>48.108707018833563</v>
      </c>
      <c r="J60" s="4">
        <f t="shared" si="6"/>
        <v>-0.36597566579681029</v>
      </c>
    </row>
    <row r="61" spans="1:10" x14ac:dyDescent="0.25">
      <c r="A61" s="3">
        <v>44165</v>
      </c>
      <c r="B61" s="4">
        <v>47.17</v>
      </c>
      <c r="C61" s="4">
        <v>47.59</v>
      </c>
      <c r="D61" s="4">
        <f t="shared" si="0"/>
        <v>47.59</v>
      </c>
      <c r="E61" s="5">
        <f t="shared" si="1"/>
        <v>48400.000000000036</v>
      </c>
      <c r="F61" s="8">
        <f t="shared" si="2"/>
        <v>0.99852027851460279</v>
      </c>
      <c r="G61" s="5">
        <f t="shared" si="3"/>
        <v>0</v>
      </c>
      <c r="H61" s="4">
        <f t="shared" si="4"/>
        <v>47.100201537533813</v>
      </c>
      <c r="I61" s="4">
        <f t="shared" si="5"/>
        <v>47.519580054509952</v>
      </c>
      <c r="J61" s="4">
        <f t="shared" si="6"/>
        <v>-0.41937851697613837</v>
      </c>
    </row>
    <row r="62" spans="1:10" x14ac:dyDescent="0.25">
      <c r="A62" s="3"/>
      <c r="B62" s="4"/>
      <c r="C62" s="4"/>
      <c r="D62" s="4"/>
      <c r="E62" s="4"/>
      <c r="F62" s="8"/>
      <c r="G62" s="5"/>
      <c r="H62" s="4"/>
      <c r="I62" s="4"/>
      <c r="J62" s="4"/>
    </row>
    <row r="63" spans="1:10" x14ac:dyDescent="0.25">
      <c r="A63" s="3"/>
      <c r="B63" s="4"/>
      <c r="C63" s="4"/>
      <c r="D63" s="4"/>
      <c r="E63" s="4"/>
      <c r="F63" s="8"/>
      <c r="G63" s="5"/>
      <c r="H63" s="4"/>
      <c r="I63" s="4"/>
      <c r="J63" s="4"/>
    </row>
    <row r="64" spans="1:10" x14ac:dyDescent="0.25">
      <c r="A64" s="3"/>
      <c r="B64" s="4"/>
      <c r="C64" s="4"/>
      <c r="D64" s="4"/>
      <c r="E64" s="4"/>
      <c r="F64" s="8"/>
      <c r="G64" s="5"/>
      <c r="H64" s="4"/>
      <c r="I64" s="4"/>
      <c r="J64" s="4"/>
    </row>
    <row r="65" spans="1:10" x14ac:dyDescent="0.25">
      <c r="A65" s="3"/>
      <c r="B65" s="4"/>
      <c r="C65" s="4"/>
      <c r="D65" s="4"/>
      <c r="E65" s="4"/>
      <c r="F65" s="8"/>
      <c r="G65" s="5"/>
      <c r="H65" s="4"/>
      <c r="I65" s="4"/>
      <c r="J65" s="4"/>
    </row>
    <row r="66" spans="1:10" x14ac:dyDescent="0.25">
      <c r="A66" s="3"/>
      <c r="B66" s="4"/>
      <c r="C66" s="4"/>
      <c r="D66" s="4"/>
      <c r="E66" s="4"/>
      <c r="F66" s="8"/>
      <c r="G66" s="5"/>
      <c r="H66" s="4"/>
      <c r="I66" s="4"/>
      <c r="J66" s="4"/>
    </row>
    <row r="67" spans="1:10" x14ac:dyDescent="0.25">
      <c r="A67" s="3"/>
      <c r="B67" s="4"/>
      <c r="C67" s="4"/>
      <c r="D67" s="4"/>
      <c r="E67" s="4"/>
      <c r="F67" s="8"/>
      <c r="G67" s="5"/>
      <c r="H67" s="4"/>
      <c r="I67" s="4"/>
      <c r="J67" s="4"/>
    </row>
    <row r="68" spans="1:10" x14ac:dyDescent="0.25">
      <c r="A68" s="3"/>
      <c r="B68" s="4"/>
      <c r="C68" s="4"/>
      <c r="D68" s="4"/>
      <c r="E68" s="4"/>
      <c r="F68" s="8"/>
      <c r="G68" s="5"/>
      <c r="H68" s="4"/>
      <c r="I68" s="4"/>
      <c r="J68" s="4"/>
    </row>
    <row r="69" spans="1:10" x14ac:dyDescent="0.25">
      <c r="A69" s="3"/>
      <c r="B69" s="4"/>
      <c r="C69" s="4"/>
      <c r="D69" s="4"/>
      <c r="E69" s="4"/>
      <c r="F69" s="8"/>
      <c r="G69" s="5"/>
      <c r="H69" s="4"/>
      <c r="I69" s="4"/>
      <c r="J69" s="4"/>
    </row>
    <row r="70" spans="1:10" x14ac:dyDescent="0.25">
      <c r="A70" s="3"/>
      <c r="B70" s="4"/>
      <c r="C70" s="4"/>
      <c r="D70" s="4"/>
      <c r="E70" s="4"/>
      <c r="F70" s="4"/>
    </row>
    <row r="71" spans="1:10" x14ac:dyDescent="0.25">
      <c r="A71" s="3"/>
      <c r="B71" s="4"/>
      <c r="C71" s="4"/>
      <c r="D71" s="4"/>
      <c r="E71" s="4"/>
      <c r="F71" s="4"/>
    </row>
    <row r="72" spans="1:10" x14ac:dyDescent="0.25">
      <c r="A72" s="3"/>
      <c r="B72" s="4"/>
      <c r="C72" s="4"/>
      <c r="D72" s="4"/>
      <c r="E72" s="4"/>
      <c r="F72" s="4"/>
    </row>
    <row r="73" spans="1:10" x14ac:dyDescent="0.25">
      <c r="A73" s="3"/>
      <c r="B73" s="4"/>
      <c r="C73" s="4"/>
      <c r="D73" s="4"/>
      <c r="E73" s="4"/>
      <c r="F73" s="4"/>
    </row>
    <row r="74" spans="1:10" x14ac:dyDescent="0.25">
      <c r="A74" s="3"/>
      <c r="B74" s="4"/>
      <c r="C74" s="4"/>
      <c r="D74" s="4"/>
      <c r="E74" s="4"/>
      <c r="F74" s="4"/>
    </row>
    <row r="75" spans="1:10" x14ac:dyDescent="0.25">
      <c r="A75" s="3"/>
      <c r="B75" s="4"/>
      <c r="C75" s="4"/>
      <c r="D75" s="4"/>
      <c r="E75" s="4"/>
      <c r="F75" s="4"/>
    </row>
  </sheetData>
  <mergeCells count="10">
    <mergeCell ref="I16:I17"/>
    <mergeCell ref="J16:J17"/>
    <mergeCell ref="A16:A17"/>
    <mergeCell ref="D3:E3"/>
    <mergeCell ref="G3:H3"/>
    <mergeCell ref="C16:D16"/>
    <mergeCell ref="E16:E17"/>
    <mergeCell ref="F16:F17"/>
    <mergeCell ref="G16:G17"/>
    <mergeCell ref="H16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6797-4A3A-4368-8C93-C987CAB23150}">
  <dimension ref="A1:J83"/>
  <sheetViews>
    <sheetView topLeftCell="E1" workbookViewId="0">
      <selection activeCell="J18" sqref="J18"/>
    </sheetView>
  </sheetViews>
  <sheetFormatPr defaultRowHeight="15" x14ac:dyDescent="0.25"/>
  <cols>
    <col min="1" max="1" width="24.7109375" bestFit="1" customWidth="1"/>
    <col min="2" max="2" width="17.140625" customWidth="1"/>
    <col min="3" max="6" width="23" customWidth="1"/>
    <col min="7" max="10" width="18.42578125" customWidth="1"/>
  </cols>
  <sheetData>
    <row r="1" spans="1:10" x14ac:dyDescent="0.25">
      <c r="A1" t="s">
        <v>5</v>
      </c>
      <c r="B1" s="1" t="s">
        <v>6</v>
      </c>
    </row>
    <row r="2" spans="1:10" x14ac:dyDescent="0.25">
      <c r="A2" t="s">
        <v>7</v>
      </c>
      <c r="B2" s="1">
        <v>5000</v>
      </c>
    </row>
    <row r="3" spans="1:10" x14ac:dyDescent="0.25">
      <c r="A3" t="s">
        <v>8</v>
      </c>
      <c r="B3" s="1">
        <v>50</v>
      </c>
      <c r="D3" s="12" t="s">
        <v>23</v>
      </c>
      <c r="E3" s="12"/>
      <c r="G3" s="12" t="s">
        <v>29</v>
      </c>
      <c r="H3" s="12"/>
    </row>
    <row r="4" spans="1:10" x14ac:dyDescent="0.25">
      <c r="A4" t="s">
        <v>9</v>
      </c>
      <c r="B4" s="3">
        <v>44104</v>
      </c>
      <c r="D4" s="1" t="s">
        <v>26</v>
      </c>
      <c r="E4" s="1">
        <f>B7*B61</f>
        <v>405300</v>
      </c>
      <c r="G4" s="2" t="s">
        <v>28</v>
      </c>
      <c r="H4" s="2">
        <f>D18*B7</f>
        <v>404600</v>
      </c>
    </row>
    <row r="5" spans="1:10" x14ac:dyDescent="0.25">
      <c r="A5" t="s">
        <v>11</v>
      </c>
      <c r="B5" s="3">
        <v>44179</v>
      </c>
      <c r="D5" s="2" t="s">
        <v>34</v>
      </c>
      <c r="E5" s="5">
        <f>G61</f>
        <v>840</v>
      </c>
    </row>
    <row r="6" spans="1:10" x14ac:dyDescent="0.25">
      <c r="A6" t="s">
        <v>12</v>
      </c>
      <c r="B6" s="1" t="s">
        <v>13</v>
      </c>
      <c r="D6" s="1" t="s">
        <v>24</v>
      </c>
      <c r="E6" s="5">
        <f>E4+E5</f>
        <v>406140</v>
      </c>
    </row>
    <row r="7" spans="1:10" x14ac:dyDescent="0.25">
      <c r="A7" t="s">
        <v>14</v>
      </c>
      <c r="B7" s="1">
        <v>70000</v>
      </c>
      <c r="D7" s="1" t="s">
        <v>25</v>
      </c>
      <c r="E7" s="5">
        <f>E6*((1+B14/100)^((A69-A61)/365)-1)</f>
        <v>118.32920026974077</v>
      </c>
    </row>
    <row r="8" spans="1:10" x14ac:dyDescent="0.25">
      <c r="A8" t="s">
        <v>15</v>
      </c>
      <c r="B8" s="1">
        <f>B7/B2</f>
        <v>14</v>
      </c>
      <c r="D8" s="1" t="s">
        <v>27</v>
      </c>
      <c r="E8" s="1">
        <f>-D61*B7</f>
        <v>-404600</v>
      </c>
    </row>
    <row r="9" spans="1:10" x14ac:dyDescent="0.25">
      <c r="A9" t="s">
        <v>16</v>
      </c>
      <c r="B9" s="1">
        <f>B8*C18*B3</f>
        <v>404600</v>
      </c>
      <c r="D9" s="1" t="s">
        <v>28</v>
      </c>
      <c r="E9" s="1">
        <f>D18*B7</f>
        <v>404600</v>
      </c>
    </row>
    <row r="10" spans="1:10" x14ac:dyDescent="0.25">
      <c r="A10" t="s">
        <v>17</v>
      </c>
      <c r="B10" s="1">
        <v>60000</v>
      </c>
    </row>
    <row r="11" spans="1:10" x14ac:dyDescent="0.25">
      <c r="A11" t="s">
        <v>18</v>
      </c>
      <c r="B11" s="6">
        <f>B10/B9*100</f>
        <v>14.829461196243205</v>
      </c>
      <c r="D11" s="1" t="s">
        <v>35</v>
      </c>
      <c r="E11" s="5">
        <f>E4+E7+E8+E9+E5</f>
        <v>406258.32920026971</v>
      </c>
      <c r="F11" s="7"/>
      <c r="G11" s="2" t="s">
        <v>35</v>
      </c>
      <c r="H11" s="5">
        <f>H4</f>
        <v>404600</v>
      </c>
    </row>
    <row r="12" spans="1:10" x14ac:dyDescent="0.25">
      <c r="A12" t="s">
        <v>19</v>
      </c>
      <c r="B12" s="1">
        <v>40000</v>
      </c>
      <c r="F12" s="9"/>
    </row>
    <row r="13" spans="1:10" x14ac:dyDescent="0.25">
      <c r="A13" t="s">
        <v>20</v>
      </c>
      <c r="B13" s="1">
        <v>1E-3</v>
      </c>
      <c r="E13" s="5"/>
      <c r="F13" s="9"/>
    </row>
    <row r="14" spans="1:10" x14ac:dyDescent="0.25">
      <c r="A14" t="s">
        <v>21</v>
      </c>
      <c r="B14" s="4">
        <v>0.89</v>
      </c>
    </row>
    <row r="16" spans="1:10" ht="15" customHeight="1" x14ac:dyDescent="0.25">
      <c r="A16" s="11" t="s">
        <v>2</v>
      </c>
      <c r="B16" s="1" t="s">
        <v>0</v>
      </c>
      <c r="C16" s="12" t="s">
        <v>1</v>
      </c>
      <c r="D16" s="12"/>
      <c r="E16" s="11" t="s">
        <v>10</v>
      </c>
      <c r="F16" s="11" t="s">
        <v>22</v>
      </c>
      <c r="G16" s="13" t="s">
        <v>30</v>
      </c>
      <c r="H16" s="11" t="s">
        <v>31</v>
      </c>
      <c r="I16" s="11" t="s">
        <v>32</v>
      </c>
      <c r="J16" s="11" t="s">
        <v>33</v>
      </c>
    </row>
    <row r="17" spans="1:10" x14ac:dyDescent="0.25">
      <c r="A17" s="11"/>
      <c r="B17" s="1" t="s">
        <v>3</v>
      </c>
      <c r="C17" s="1" t="s">
        <v>4</v>
      </c>
      <c r="D17" s="1" t="s">
        <v>3</v>
      </c>
      <c r="E17" s="11"/>
      <c r="F17" s="11"/>
      <c r="G17" s="13"/>
      <c r="H17" s="11"/>
      <c r="I17" s="11"/>
      <c r="J17" s="11"/>
    </row>
    <row r="18" spans="1:10" x14ac:dyDescent="0.25">
      <c r="A18" s="3">
        <v>44104</v>
      </c>
      <c r="B18" s="4">
        <v>5.2</v>
      </c>
      <c r="C18" s="4">
        <v>578</v>
      </c>
      <c r="D18" s="4">
        <f>C18*B$3/B$2</f>
        <v>5.78</v>
      </c>
      <c r="E18" s="5">
        <f>(D$18-D18)*$B$7</f>
        <v>0</v>
      </c>
      <c r="F18" s="8">
        <f>1/(1+B$14/100)^((A18-B$4)/365)</f>
        <v>1</v>
      </c>
      <c r="G18" s="5">
        <f>($B$5-A18)*$B$13*$B$7</f>
        <v>5250</v>
      </c>
      <c r="H18" s="4">
        <f>(B18+G18/$B$7)*F18</f>
        <v>5.2750000000000004</v>
      </c>
      <c r="I18" s="4">
        <f>D18*F$69</f>
        <v>5.7694860606543958</v>
      </c>
      <c r="J18" s="4">
        <f>H18-I18</f>
        <v>-0.49448606065439549</v>
      </c>
    </row>
    <row r="19" spans="1:10" x14ac:dyDescent="0.25">
      <c r="A19" s="3">
        <v>44105</v>
      </c>
      <c r="B19" s="4">
        <v>5.17</v>
      </c>
      <c r="C19" s="4">
        <v>570.25</v>
      </c>
      <c r="D19" s="4">
        <f t="shared" ref="D19:D69" si="0">C19*B$3/B$2</f>
        <v>5.7024999999999997</v>
      </c>
      <c r="E19" s="5">
        <f t="shared" ref="E19:E69" si="1">(D$18-D19)*$B$7</f>
        <v>5425.00000000004</v>
      </c>
      <c r="F19" s="8">
        <f t="shared" ref="F19:F69" si="2">1/(1+B$14/100)^((A19-B$4)/365)</f>
        <v>0.99997572460031747</v>
      </c>
      <c r="G19" s="5">
        <f t="shared" ref="G19:G69" si="3">($B$5-A19)*$B$13*$B$7</f>
        <v>5180</v>
      </c>
      <c r="H19" s="4">
        <f t="shared" ref="H19:H69" si="4">(B19+G19/$B$7)*F19</f>
        <v>5.243872699804065</v>
      </c>
      <c r="I19" s="4">
        <f t="shared" ref="I19:I69" si="5">D19*F$69</f>
        <v>5.692127034754618</v>
      </c>
      <c r="J19" s="4">
        <f t="shared" ref="J19:J69" si="6">H19-I19</f>
        <v>-0.448254334950553</v>
      </c>
    </row>
    <row r="20" spans="1:10" x14ac:dyDescent="0.25">
      <c r="A20" s="3">
        <v>44106</v>
      </c>
      <c r="B20" s="4">
        <v>5.2</v>
      </c>
      <c r="C20" s="4">
        <v>573.25</v>
      </c>
      <c r="D20" s="4">
        <f t="shared" si="0"/>
        <v>5.7324999999999999</v>
      </c>
      <c r="E20" s="5">
        <f t="shared" si="1"/>
        <v>3325.0000000000223</v>
      </c>
      <c r="F20" s="8">
        <f t="shared" si="2"/>
        <v>0.99995144978993</v>
      </c>
      <c r="G20" s="5">
        <f t="shared" si="3"/>
        <v>5110</v>
      </c>
      <c r="H20" s="4">
        <f t="shared" si="4"/>
        <v>5.2727439947423012</v>
      </c>
      <c r="I20" s="4">
        <f t="shared" si="5"/>
        <v>5.7220724641351772</v>
      </c>
      <c r="J20" s="4">
        <f t="shared" si="6"/>
        <v>-0.44932846939287607</v>
      </c>
    </row>
    <row r="21" spans="1:10" x14ac:dyDescent="0.25">
      <c r="A21" s="3">
        <v>44109</v>
      </c>
      <c r="B21" s="4">
        <v>5.34</v>
      </c>
      <c r="C21" s="4">
        <v>584.25</v>
      </c>
      <c r="D21" s="4">
        <f t="shared" si="0"/>
        <v>5.8425000000000002</v>
      </c>
      <c r="E21" s="5">
        <f t="shared" si="1"/>
        <v>-4375</v>
      </c>
      <c r="F21" s="8">
        <f t="shared" si="2"/>
        <v>0.99987862889439472</v>
      </c>
      <c r="G21" s="5">
        <f t="shared" si="3"/>
        <v>4900.0000000000009</v>
      </c>
      <c r="H21" s="4">
        <f t="shared" si="4"/>
        <v>5.4093433823186752</v>
      </c>
      <c r="I21" s="4">
        <f t="shared" si="5"/>
        <v>5.8318723718638941</v>
      </c>
      <c r="J21" s="4">
        <f t="shared" si="6"/>
        <v>-0.42252898954521889</v>
      </c>
    </row>
    <row r="22" spans="1:10" x14ac:dyDescent="0.25">
      <c r="A22" s="3">
        <v>44110</v>
      </c>
      <c r="B22" s="4">
        <v>5.44</v>
      </c>
      <c r="C22" s="4">
        <v>592.75</v>
      </c>
      <c r="D22" s="4">
        <f t="shared" si="0"/>
        <v>5.9275000000000002</v>
      </c>
      <c r="E22" s="5">
        <f t="shared" si="1"/>
        <v>-10324.999999999998</v>
      </c>
      <c r="F22" s="8">
        <f t="shared" si="2"/>
        <v>0.99985435644104426</v>
      </c>
      <c r="G22" s="5">
        <f t="shared" si="3"/>
        <v>4830</v>
      </c>
      <c r="H22" s="4">
        <f t="shared" si="4"/>
        <v>5.5081976496337131</v>
      </c>
      <c r="I22" s="4">
        <f t="shared" si="5"/>
        <v>5.9167177551088121</v>
      </c>
      <c r="J22" s="4">
        <f t="shared" si="6"/>
        <v>-0.40852010547509909</v>
      </c>
    </row>
    <row r="23" spans="1:10" x14ac:dyDescent="0.25">
      <c r="A23" s="3">
        <v>44111</v>
      </c>
      <c r="B23" s="4">
        <v>5.55</v>
      </c>
      <c r="C23" s="4">
        <v>607.5</v>
      </c>
      <c r="D23" s="4">
        <f t="shared" si="0"/>
        <v>6.0750000000000002</v>
      </c>
      <c r="E23" s="5">
        <f t="shared" si="1"/>
        <v>-20649.999999999996</v>
      </c>
      <c r="F23" s="8">
        <f t="shared" si="2"/>
        <v>0.99983008457691747</v>
      </c>
      <c r="G23" s="5">
        <f t="shared" si="3"/>
        <v>4760</v>
      </c>
      <c r="H23" s="4">
        <f t="shared" si="4"/>
        <v>5.6170454151531217</v>
      </c>
      <c r="I23" s="4">
        <f t="shared" si="5"/>
        <v>6.0639494495632276</v>
      </c>
      <c r="J23" s="4">
        <f t="shared" si="6"/>
        <v>-0.44690403441010584</v>
      </c>
    </row>
    <row r="24" spans="1:10" x14ac:dyDescent="0.25">
      <c r="A24" s="3">
        <v>44112</v>
      </c>
      <c r="B24" s="4">
        <v>5.39</v>
      </c>
      <c r="C24" s="4">
        <v>595.25</v>
      </c>
      <c r="D24" s="4">
        <f t="shared" si="0"/>
        <v>5.9524999999999997</v>
      </c>
      <c r="E24" s="5">
        <f t="shared" si="1"/>
        <v>-12074.99999999996</v>
      </c>
      <c r="F24" s="8">
        <f t="shared" si="2"/>
        <v>0.9998058133019998</v>
      </c>
      <c r="G24" s="5">
        <f t="shared" si="3"/>
        <v>4690</v>
      </c>
      <c r="H24" s="4">
        <f t="shared" si="4"/>
        <v>5.4559403231890125</v>
      </c>
      <c r="I24" s="4">
        <f t="shared" si="5"/>
        <v>5.9416722795926109</v>
      </c>
      <c r="J24" s="4">
        <f t="shared" si="6"/>
        <v>-0.48573195640359845</v>
      </c>
    </row>
    <row r="25" spans="1:10" x14ac:dyDescent="0.25">
      <c r="A25" s="3">
        <v>44113</v>
      </c>
      <c r="B25" s="4">
        <v>5.46</v>
      </c>
      <c r="C25" s="4">
        <v>593.75</v>
      </c>
      <c r="D25" s="4">
        <f t="shared" si="0"/>
        <v>5.9375</v>
      </c>
      <c r="E25" s="5">
        <f t="shared" si="1"/>
        <v>-11024.999999999982</v>
      </c>
      <c r="F25" s="8">
        <f t="shared" si="2"/>
        <v>0.99978154261627694</v>
      </c>
      <c r="G25" s="5">
        <f t="shared" si="3"/>
        <v>4620</v>
      </c>
      <c r="H25" s="4">
        <f t="shared" si="4"/>
        <v>5.5247928044975465</v>
      </c>
      <c r="I25" s="4">
        <f t="shared" si="5"/>
        <v>5.9266995649023313</v>
      </c>
      <c r="J25" s="4">
        <f t="shared" si="6"/>
        <v>-0.40190676040478479</v>
      </c>
    </row>
    <row r="26" spans="1:10" x14ac:dyDescent="0.25">
      <c r="A26" s="3">
        <v>44116</v>
      </c>
      <c r="B26" s="4">
        <v>5.41</v>
      </c>
      <c r="C26" s="4">
        <v>594.25</v>
      </c>
      <c r="D26" s="4">
        <f t="shared" si="0"/>
        <v>5.9424999999999999</v>
      </c>
      <c r="E26" s="5">
        <f t="shared" si="1"/>
        <v>-11374.999999999975</v>
      </c>
      <c r="F26" s="8">
        <f t="shared" si="2"/>
        <v>0.99970873409413497</v>
      </c>
      <c r="G26" s="5">
        <f t="shared" si="3"/>
        <v>4410</v>
      </c>
      <c r="H26" s="4">
        <f t="shared" si="4"/>
        <v>5.4714059016972003</v>
      </c>
      <c r="I26" s="4">
        <f t="shared" si="5"/>
        <v>5.9316904697990909</v>
      </c>
      <c r="J26" s="4">
        <f t="shared" si="6"/>
        <v>-0.46028456810189056</v>
      </c>
    </row>
    <row r="27" spans="1:10" x14ac:dyDescent="0.25">
      <c r="A27" s="3">
        <v>44117</v>
      </c>
      <c r="B27" s="4">
        <v>5.41</v>
      </c>
      <c r="C27" s="4">
        <v>594</v>
      </c>
      <c r="D27" s="4">
        <f t="shared" si="0"/>
        <v>5.94</v>
      </c>
      <c r="E27" s="5">
        <f t="shared" si="1"/>
        <v>-11200.000000000009</v>
      </c>
      <c r="F27" s="8">
        <f t="shared" si="2"/>
        <v>0.99968446576504877</v>
      </c>
      <c r="G27" s="5">
        <f t="shared" si="3"/>
        <v>4340</v>
      </c>
      <c r="H27" s="4">
        <f t="shared" si="4"/>
        <v>5.4702733966663475</v>
      </c>
      <c r="I27" s="4">
        <f t="shared" si="5"/>
        <v>5.929195017350712</v>
      </c>
      <c r="J27" s="4">
        <f t="shared" si="6"/>
        <v>-0.45892162068436448</v>
      </c>
    </row>
    <row r="28" spans="1:10" x14ac:dyDescent="0.25">
      <c r="A28" s="3">
        <v>44118</v>
      </c>
      <c r="B28" s="4">
        <v>5.45</v>
      </c>
      <c r="C28" s="4">
        <v>596.75</v>
      </c>
      <c r="D28" s="4">
        <f t="shared" si="0"/>
        <v>5.9675000000000002</v>
      </c>
      <c r="E28" s="5">
        <f t="shared" si="1"/>
        <v>-13125</v>
      </c>
      <c r="F28" s="8">
        <f t="shared" si="2"/>
        <v>0.99966019802508599</v>
      </c>
      <c r="G28" s="5">
        <f t="shared" si="3"/>
        <v>4270</v>
      </c>
      <c r="H28" s="4">
        <f t="shared" si="4"/>
        <v>5.5091273513162493</v>
      </c>
      <c r="I28" s="4">
        <f t="shared" si="5"/>
        <v>5.9566449942828905</v>
      </c>
      <c r="J28" s="4">
        <f t="shared" si="6"/>
        <v>-0.4475176429666412</v>
      </c>
    </row>
    <row r="29" spans="1:10" x14ac:dyDescent="0.25">
      <c r="A29" s="3">
        <v>44119</v>
      </c>
      <c r="B29" s="4">
        <v>5.68</v>
      </c>
      <c r="C29" s="4">
        <v>618.25</v>
      </c>
      <c r="D29" s="4">
        <f t="shared" si="0"/>
        <v>6.1825000000000001</v>
      </c>
      <c r="E29" s="5">
        <f t="shared" si="1"/>
        <v>-28174.999999999989</v>
      </c>
      <c r="F29" s="8">
        <f t="shared" si="2"/>
        <v>0.99963593087423219</v>
      </c>
      <c r="G29" s="5">
        <f t="shared" si="3"/>
        <v>4200</v>
      </c>
      <c r="H29" s="4">
        <f t="shared" si="4"/>
        <v>5.7379102432180922</v>
      </c>
      <c r="I29" s="4">
        <f t="shared" si="5"/>
        <v>6.1712539048435646</v>
      </c>
      <c r="J29" s="4">
        <f t="shared" si="6"/>
        <v>-0.43334366162547244</v>
      </c>
    </row>
    <row r="30" spans="1:10" x14ac:dyDescent="0.25">
      <c r="A30" s="3">
        <v>44120</v>
      </c>
      <c r="B30" s="4">
        <v>5.6899999999999995</v>
      </c>
      <c r="C30" s="4">
        <v>625.25</v>
      </c>
      <c r="D30" s="4">
        <f t="shared" si="0"/>
        <v>6.2525000000000004</v>
      </c>
      <c r="E30" s="5">
        <f t="shared" si="1"/>
        <v>-33075.000000000007</v>
      </c>
      <c r="F30" s="8">
        <f t="shared" si="2"/>
        <v>0.99961166431247306</v>
      </c>
      <c r="G30" s="5">
        <f t="shared" si="3"/>
        <v>4130</v>
      </c>
      <c r="H30" s="4">
        <f t="shared" si="4"/>
        <v>5.7467674581324069</v>
      </c>
      <c r="I30" s="4">
        <f t="shared" si="5"/>
        <v>6.2411265733982031</v>
      </c>
      <c r="J30" s="4">
        <f t="shared" si="6"/>
        <v>-0.49435911526579623</v>
      </c>
    </row>
    <row r="31" spans="1:10" x14ac:dyDescent="0.25">
      <c r="A31" s="3">
        <v>44123</v>
      </c>
      <c r="B31" s="4">
        <v>5.73</v>
      </c>
      <c r="C31" s="4">
        <v>627</v>
      </c>
      <c r="D31" s="4">
        <f t="shared" si="0"/>
        <v>6.27</v>
      </c>
      <c r="E31" s="5">
        <f t="shared" si="1"/>
        <v>-34299.999999999956</v>
      </c>
      <c r="F31" s="8">
        <f t="shared" si="2"/>
        <v>0.99953886816162207</v>
      </c>
      <c r="G31" s="5">
        <f t="shared" si="3"/>
        <v>3920</v>
      </c>
      <c r="H31" s="4">
        <f t="shared" si="4"/>
        <v>5.7833318911831455</v>
      </c>
      <c r="I31" s="4">
        <f t="shared" si="5"/>
        <v>6.2585947405368616</v>
      </c>
      <c r="J31" s="4">
        <f t="shared" si="6"/>
        <v>-0.4752628493537161</v>
      </c>
    </row>
    <row r="32" spans="1:10" x14ac:dyDescent="0.25">
      <c r="A32" s="3">
        <v>44124</v>
      </c>
      <c r="B32" s="4">
        <v>5.8100000000000005</v>
      </c>
      <c r="C32" s="4">
        <v>632</v>
      </c>
      <c r="D32" s="4">
        <f t="shared" si="0"/>
        <v>6.32</v>
      </c>
      <c r="E32" s="5">
        <f t="shared" si="1"/>
        <v>-37800</v>
      </c>
      <c r="F32" s="8">
        <f t="shared" si="2"/>
        <v>0.99951460395609915</v>
      </c>
      <c r="G32" s="5">
        <f t="shared" si="3"/>
        <v>3850</v>
      </c>
      <c r="H32" s="4">
        <f t="shared" si="4"/>
        <v>5.8621531522025219</v>
      </c>
      <c r="I32" s="4">
        <f t="shared" si="5"/>
        <v>6.3085037895044609</v>
      </c>
      <c r="J32" s="4">
        <f t="shared" si="6"/>
        <v>-0.44635063730193902</v>
      </c>
    </row>
    <row r="33" spans="1:10" x14ac:dyDescent="0.25">
      <c r="A33" s="3">
        <v>44125</v>
      </c>
      <c r="B33" s="4">
        <v>5.8</v>
      </c>
      <c r="C33" s="4">
        <v>629.75</v>
      </c>
      <c r="D33" s="4">
        <f t="shared" si="0"/>
        <v>6.2975000000000003</v>
      </c>
      <c r="E33" s="5">
        <f t="shared" si="1"/>
        <v>-36225.000000000007</v>
      </c>
      <c r="F33" s="8">
        <f t="shared" si="2"/>
        <v>0.9994903403395996</v>
      </c>
      <c r="G33" s="5">
        <f t="shared" si="3"/>
        <v>3780</v>
      </c>
      <c r="H33" s="4">
        <f t="shared" si="4"/>
        <v>5.8510164523480164</v>
      </c>
      <c r="I33" s="4">
        <f t="shared" si="5"/>
        <v>6.286044717469041</v>
      </c>
      <c r="J33" s="4">
        <f t="shared" si="6"/>
        <v>-0.43502826512102466</v>
      </c>
    </row>
    <row r="34" spans="1:10" x14ac:dyDescent="0.25">
      <c r="A34" s="3">
        <v>44126</v>
      </c>
      <c r="B34" s="4">
        <v>5.7</v>
      </c>
      <c r="C34" s="4">
        <v>622.75</v>
      </c>
      <c r="D34" s="4">
        <f t="shared" si="0"/>
        <v>6.2275</v>
      </c>
      <c r="E34" s="5">
        <f t="shared" si="1"/>
        <v>-31324.999999999985</v>
      </c>
      <c r="F34" s="8">
        <f t="shared" si="2"/>
        <v>0.99946607731210924</v>
      </c>
      <c r="G34" s="5">
        <f t="shared" si="3"/>
        <v>3710</v>
      </c>
      <c r="H34" s="4">
        <f t="shared" si="4"/>
        <v>5.7499283427765642</v>
      </c>
      <c r="I34" s="4">
        <f t="shared" si="5"/>
        <v>6.2161720489144034</v>
      </c>
      <c r="J34" s="4">
        <f t="shared" si="6"/>
        <v>-0.46624370613783928</v>
      </c>
    </row>
    <row r="35" spans="1:10" x14ac:dyDescent="0.25">
      <c r="A35" s="3">
        <v>44127</v>
      </c>
      <c r="B35" s="4">
        <v>5.8</v>
      </c>
      <c r="C35" s="4">
        <v>632.75</v>
      </c>
      <c r="D35" s="4">
        <f t="shared" si="0"/>
        <v>6.3274999999999997</v>
      </c>
      <c r="E35" s="5">
        <f t="shared" si="1"/>
        <v>-38324.999999999964</v>
      </c>
      <c r="F35" s="8">
        <f t="shared" si="2"/>
        <v>0.99944181487361328</v>
      </c>
      <c r="G35" s="5">
        <f t="shared" si="3"/>
        <v>3640.0000000000005</v>
      </c>
      <c r="H35" s="4">
        <f t="shared" si="4"/>
        <v>5.8487335006403844</v>
      </c>
      <c r="I35" s="4">
        <f t="shared" si="5"/>
        <v>6.3159901468496003</v>
      </c>
      <c r="J35" s="4">
        <f t="shared" si="6"/>
        <v>-0.46725664620921581</v>
      </c>
    </row>
    <row r="36" spans="1:10" x14ac:dyDescent="0.25">
      <c r="A36" s="3">
        <v>44130</v>
      </c>
      <c r="B36" s="4">
        <v>5.62</v>
      </c>
      <c r="C36" s="4">
        <v>620</v>
      </c>
      <c r="D36" s="4">
        <f t="shared" si="0"/>
        <v>6.2</v>
      </c>
      <c r="E36" s="5">
        <f t="shared" si="1"/>
        <v>-29399.999999999996</v>
      </c>
      <c r="F36" s="8">
        <f t="shared" si="2"/>
        <v>0.99936903109195085</v>
      </c>
      <c r="G36" s="5">
        <f t="shared" si="3"/>
        <v>3430</v>
      </c>
      <c r="H36" s="4">
        <f t="shared" si="4"/>
        <v>5.6654230372602701</v>
      </c>
      <c r="I36" s="4">
        <f t="shared" si="5"/>
        <v>6.188722071982224</v>
      </c>
      <c r="J36" s="4">
        <f t="shared" si="6"/>
        <v>-0.52329903472195394</v>
      </c>
    </row>
    <row r="37" spans="1:10" x14ac:dyDescent="0.25">
      <c r="A37" s="3">
        <v>44131</v>
      </c>
      <c r="B37" s="4">
        <v>5.59</v>
      </c>
      <c r="C37" s="4">
        <v>615.75</v>
      </c>
      <c r="D37" s="4">
        <f t="shared" si="0"/>
        <v>6.1574999999999998</v>
      </c>
      <c r="E37" s="5">
        <f t="shared" si="1"/>
        <v>-26424.999999999964</v>
      </c>
      <c r="F37" s="8">
        <f t="shared" si="2"/>
        <v>0.99934477100929076</v>
      </c>
      <c r="G37" s="5">
        <f t="shared" si="3"/>
        <v>3360</v>
      </c>
      <c r="H37" s="4">
        <f t="shared" si="4"/>
        <v>5.6343058189503807</v>
      </c>
      <c r="I37" s="4">
        <f t="shared" si="5"/>
        <v>6.146299380359765</v>
      </c>
      <c r="J37" s="4">
        <f t="shared" si="6"/>
        <v>-0.51199356140938423</v>
      </c>
    </row>
    <row r="38" spans="1:10" x14ac:dyDescent="0.25">
      <c r="A38" s="3">
        <v>44132</v>
      </c>
      <c r="B38" s="4">
        <v>5.53</v>
      </c>
      <c r="C38" s="4">
        <v>608.75</v>
      </c>
      <c r="D38" s="4">
        <f t="shared" si="0"/>
        <v>6.0875000000000004</v>
      </c>
      <c r="E38" s="5">
        <f t="shared" si="1"/>
        <v>-21525.000000000007</v>
      </c>
      <c r="F38" s="8">
        <f t="shared" si="2"/>
        <v>0.9993205115155539</v>
      </c>
      <c r="G38" s="5">
        <f t="shared" si="3"/>
        <v>3290</v>
      </c>
      <c r="H38" s="4">
        <f t="shared" si="4"/>
        <v>5.5732104927222439</v>
      </c>
      <c r="I38" s="4">
        <f t="shared" si="5"/>
        <v>6.0764267118051274</v>
      </c>
      <c r="J38" s="4">
        <f t="shared" si="6"/>
        <v>-0.5032162190828835</v>
      </c>
    </row>
    <row r="39" spans="1:10" x14ac:dyDescent="0.25">
      <c r="A39" s="3">
        <v>44133</v>
      </c>
      <c r="B39" s="4">
        <v>5.52</v>
      </c>
      <c r="C39" s="4">
        <v>603.75</v>
      </c>
      <c r="D39" s="4">
        <f t="shared" si="0"/>
        <v>6.0374999999999996</v>
      </c>
      <c r="E39" s="5">
        <f t="shared" si="1"/>
        <v>-18024.999999999956</v>
      </c>
      <c r="F39" s="8">
        <f t="shared" si="2"/>
        <v>0.99929625261072597</v>
      </c>
      <c r="G39" s="5">
        <f t="shared" si="3"/>
        <v>3220</v>
      </c>
      <c r="H39" s="4">
        <f t="shared" si="4"/>
        <v>5.5620829420313003</v>
      </c>
      <c r="I39" s="4">
        <f t="shared" si="5"/>
        <v>6.0265176628375281</v>
      </c>
      <c r="J39" s="4">
        <f t="shared" si="6"/>
        <v>-0.46443472080622783</v>
      </c>
    </row>
    <row r="40" spans="1:10" x14ac:dyDescent="0.25">
      <c r="A40" s="3">
        <v>44134</v>
      </c>
      <c r="B40" s="4">
        <v>5.51</v>
      </c>
      <c r="C40" s="4">
        <v>598.5</v>
      </c>
      <c r="D40" s="4">
        <f t="shared" si="0"/>
        <v>5.9850000000000003</v>
      </c>
      <c r="E40" s="5">
        <f t="shared" si="1"/>
        <v>-14350.000000000005</v>
      </c>
      <c r="F40" s="8">
        <f t="shared" si="2"/>
        <v>0.99927199429479263</v>
      </c>
      <c r="G40" s="5">
        <f t="shared" si="3"/>
        <v>3150</v>
      </c>
      <c r="H40" s="4">
        <f t="shared" si="4"/>
        <v>5.5509559283075731</v>
      </c>
      <c r="I40" s="4">
        <f t="shared" si="5"/>
        <v>5.9741131614215499</v>
      </c>
      <c r="J40" s="4">
        <f t="shared" si="6"/>
        <v>-0.42315723311397679</v>
      </c>
    </row>
    <row r="41" spans="1:10" x14ac:dyDescent="0.25">
      <c r="A41" s="3">
        <v>44137</v>
      </c>
      <c r="B41" s="4">
        <v>5.68</v>
      </c>
      <c r="C41" s="4">
        <v>607.5</v>
      </c>
      <c r="D41" s="4">
        <f t="shared" si="0"/>
        <v>6.0750000000000002</v>
      </c>
      <c r="E41" s="5">
        <f t="shared" si="1"/>
        <v>-20649.999999999996</v>
      </c>
      <c r="F41" s="8">
        <f t="shared" si="2"/>
        <v>0.99919922288021734</v>
      </c>
      <c r="G41" s="5">
        <f t="shared" si="3"/>
        <v>2940</v>
      </c>
      <c r="H41" s="4">
        <f t="shared" si="4"/>
        <v>5.7174179533206031</v>
      </c>
      <c r="I41" s="4">
        <f t="shared" si="5"/>
        <v>6.0639494495632276</v>
      </c>
      <c r="J41" s="4">
        <f t="shared" si="6"/>
        <v>-0.34653149624262447</v>
      </c>
    </row>
    <row r="42" spans="1:10" x14ac:dyDescent="0.25">
      <c r="A42" s="3">
        <v>44138</v>
      </c>
      <c r="B42" s="4">
        <v>5.72</v>
      </c>
      <c r="C42" s="4">
        <v>608</v>
      </c>
      <c r="D42" s="4">
        <f t="shared" si="0"/>
        <v>6.08</v>
      </c>
      <c r="E42" s="5">
        <f t="shared" si="1"/>
        <v>-20999.999999999989</v>
      </c>
      <c r="F42" s="8">
        <f t="shared" si="2"/>
        <v>0.99917496691971941</v>
      </c>
      <c r="G42" s="5">
        <f t="shared" si="3"/>
        <v>2870</v>
      </c>
      <c r="H42" s="4">
        <f t="shared" si="4"/>
        <v>5.7562469844245037</v>
      </c>
      <c r="I42" s="4">
        <f t="shared" si="5"/>
        <v>6.0689403544599871</v>
      </c>
      <c r="J42" s="4">
        <f t="shared" si="6"/>
        <v>-0.31269337003548348</v>
      </c>
    </row>
    <row r="43" spans="1:10" x14ac:dyDescent="0.25">
      <c r="A43" s="3">
        <v>44139</v>
      </c>
      <c r="B43" s="4">
        <v>5.75</v>
      </c>
      <c r="C43" s="4">
        <v>606</v>
      </c>
      <c r="D43" s="4">
        <f t="shared" si="0"/>
        <v>6.06</v>
      </c>
      <c r="E43" s="5">
        <f t="shared" si="1"/>
        <v>-19599.999999999956</v>
      </c>
      <c r="F43" s="8">
        <f t="shared" si="2"/>
        <v>0.9991507115480448</v>
      </c>
      <c r="G43" s="5">
        <f t="shared" si="3"/>
        <v>2800</v>
      </c>
      <c r="H43" s="4">
        <f t="shared" si="4"/>
        <v>5.7850826198631795</v>
      </c>
      <c r="I43" s="4">
        <f t="shared" si="5"/>
        <v>6.0489767348729471</v>
      </c>
      <c r="J43" s="4">
        <f t="shared" si="6"/>
        <v>-0.26389411500976756</v>
      </c>
    </row>
    <row r="44" spans="1:10" x14ac:dyDescent="0.25">
      <c r="A44" s="3">
        <v>44140</v>
      </c>
      <c r="B44" s="4">
        <v>5.78</v>
      </c>
      <c r="C44" s="4">
        <v>609.25</v>
      </c>
      <c r="D44" s="4">
        <f t="shared" si="0"/>
        <v>6.0925000000000002</v>
      </c>
      <c r="E44" s="5">
        <f t="shared" si="1"/>
        <v>-21875</v>
      </c>
      <c r="F44" s="8">
        <f t="shared" si="2"/>
        <v>0.99912645676517875</v>
      </c>
      <c r="G44" s="5">
        <f t="shared" si="3"/>
        <v>2730</v>
      </c>
      <c r="H44" s="4">
        <f t="shared" si="4"/>
        <v>5.8139168519165754</v>
      </c>
      <c r="I44" s="4">
        <f t="shared" si="5"/>
        <v>6.081417616701887</v>
      </c>
      <c r="J44" s="4">
        <f t="shared" si="6"/>
        <v>-0.2675007647853116</v>
      </c>
    </row>
    <row r="45" spans="1:10" x14ac:dyDescent="0.25">
      <c r="A45" s="3">
        <v>44141</v>
      </c>
      <c r="B45" s="4">
        <v>5.7</v>
      </c>
      <c r="C45" s="4">
        <v>602</v>
      </c>
      <c r="D45" s="4">
        <f t="shared" si="0"/>
        <v>6.02</v>
      </c>
      <c r="E45" s="5">
        <f t="shared" si="1"/>
        <v>-16799.999999999953</v>
      </c>
      <c r="F45" s="8">
        <f t="shared" si="2"/>
        <v>0.99910220257110749</v>
      </c>
      <c r="G45" s="5">
        <f t="shared" si="3"/>
        <v>2660</v>
      </c>
      <c r="H45" s="4">
        <f t="shared" si="4"/>
        <v>5.7328484383530149</v>
      </c>
      <c r="I45" s="4">
        <f t="shared" si="5"/>
        <v>6.0090494956988687</v>
      </c>
      <c r="J45" s="4">
        <f t="shared" si="6"/>
        <v>-0.27620105734585376</v>
      </c>
    </row>
    <row r="46" spans="1:10" x14ac:dyDescent="0.25">
      <c r="A46" s="3">
        <v>44144</v>
      </c>
      <c r="B46" s="4">
        <v>5.68</v>
      </c>
      <c r="C46" s="4">
        <v>597.5</v>
      </c>
      <c r="D46" s="4">
        <f t="shared" si="0"/>
        <v>5.9749999999999996</v>
      </c>
      <c r="E46" s="5">
        <f t="shared" si="1"/>
        <v>-13649.999999999958</v>
      </c>
      <c r="F46" s="8">
        <f t="shared" si="2"/>
        <v>0.99902944352151768</v>
      </c>
      <c r="G46" s="5">
        <f t="shared" si="3"/>
        <v>2450.0000000000005</v>
      </c>
      <c r="H46" s="4">
        <f t="shared" si="4"/>
        <v>5.709453269725473</v>
      </c>
      <c r="I46" s="4">
        <f t="shared" si="5"/>
        <v>5.9641313516280299</v>
      </c>
      <c r="J46" s="4">
        <f t="shared" si="6"/>
        <v>-0.25467808190255692</v>
      </c>
    </row>
    <row r="47" spans="1:10" x14ac:dyDescent="0.25">
      <c r="A47" s="3">
        <v>44145</v>
      </c>
      <c r="B47" s="4">
        <v>5.77</v>
      </c>
      <c r="C47" s="4">
        <v>608.5</v>
      </c>
      <c r="D47" s="4">
        <f t="shared" si="0"/>
        <v>6.085</v>
      </c>
      <c r="E47" s="5">
        <f t="shared" si="1"/>
        <v>-21349.999999999982</v>
      </c>
      <c r="F47" s="8">
        <f t="shared" si="2"/>
        <v>0.9990051916824817</v>
      </c>
      <c r="G47" s="5">
        <f t="shared" si="3"/>
        <v>2380</v>
      </c>
      <c r="H47" s="4">
        <f t="shared" si="4"/>
        <v>5.798226132525123</v>
      </c>
      <c r="I47" s="4">
        <f t="shared" si="5"/>
        <v>6.0739312593567467</v>
      </c>
      <c r="J47" s="4">
        <f t="shared" si="6"/>
        <v>-0.27570512683162374</v>
      </c>
    </row>
    <row r="48" spans="1:10" x14ac:dyDescent="0.25">
      <c r="A48" s="3">
        <v>44146</v>
      </c>
      <c r="B48" s="4">
        <v>5.6899999999999995</v>
      </c>
      <c r="C48" s="4">
        <v>598</v>
      </c>
      <c r="D48" s="4">
        <f t="shared" si="0"/>
        <v>5.98</v>
      </c>
      <c r="E48" s="5">
        <f t="shared" si="1"/>
        <v>-14000.000000000013</v>
      </c>
      <c r="F48" s="8">
        <f t="shared" si="2"/>
        <v>0.99898094043216878</v>
      </c>
      <c r="G48" s="5">
        <f t="shared" si="3"/>
        <v>2310</v>
      </c>
      <c r="H48" s="4">
        <f t="shared" si="4"/>
        <v>5.717167922093302</v>
      </c>
      <c r="I48" s="4">
        <f t="shared" si="5"/>
        <v>5.9691222565247903</v>
      </c>
      <c r="J48" s="4">
        <f t="shared" si="6"/>
        <v>-0.25195433443148829</v>
      </c>
    </row>
    <row r="49" spans="1:10" x14ac:dyDescent="0.25">
      <c r="A49" s="3">
        <v>44147</v>
      </c>
      <c r="B49" s="4">
        <v>5.59</v>
      </c>
      <c r="C49" s="4">
        <v>588.25</v>
      </c>
      <c r="D49" s="4">
        <f t="shared" si="0"/>
        <v>5.8825000000000003</v>
      </c>
      <c r="E49" s="5">
        <f t="shared" si="1"/>
        <v>-7175.0000000000027</v>
      </c>
      <c r="F49" s="8">
        <f t="shared" si="2"/>
        <v>0.99895668977056451</v>
      </c>
      <c r="G49" s="5">
        <f t="shared" si="3"/>
        <v>2240</v>
      </c>
      <c r="H49" s="4">
        <f t="shared" si="4"/>
        <v>5.6161345098901139</v>
      </c>
      <c r="I49" s="4">
        <f t="shared" si="5"/>
        <v>5.8717996110379733</v>
      </c>
      <c r="J49" s="4">
        <f t="shared" si="6"/>
        <v>-0.25566510114785945</v>
      </c>
    </row>
    <row r="50" spans="1:10" x14ac:dyDescent="0.25">
      <c r="A50" s="3">
        <v>44148</v>
      </c>
      <c r="B50" s="4">
        <v>5.67</v>
      </c>
      <c r="C50" s="4">
        <v>593.5</v>
      </c>
      <c r="D50" s="4">
        <f t="shared" si="0"/>
        <v>5.9349999999999996</v>
      </c>
      <c r="E50" s="5">
        <f t="shared" si="1"/>
        <v>-10849.999999999955</v>
      </c>
      <c r="F50" s="8">
        <f t="shared" si="2"/>
        <v>0.99893243969765488</v>
      </c>
      <c r="G50" s="5">
        <f t="shared" si="3"/>
        <v>2170</v>
      </c>
      <c r="H50" s="4">
        <f t="shared" si="4"/>
        <v>5.6949138387163298</v>
      </c>
      <c r="I50" s="4">
        <f t="shared" si="5"/>
        <v>5.9242041124539506</v>
      </c>
      <c r="J50" s="4">
        <f t="shared" si="6"/>
        <v>-0.22929027373762079</v>
      </c>
    </row>
    <row r="51" spans="1:10" x14ac:dyDescent="0.25">
      <c r="A51" s="3">
        <v>44151</v>
      </c>
      <c r="B51" s="4">
        <v>5.83</v>
      </c>
      <c r="C51" s="4">
        <v>598</v>
      </c>
      <c r="D51" s="4">
        <f t="shared" si="0"/>
        <v>5.98</v>
      </c>
      <c r="E51" s="5">
        <f t="shared" si="1"/>
        <v>-14000.000000000013</v>
      </c>
      <c r="F51" s="8">
        <f t="shared" si="2"/>
        <v>0.99885969301095001</v>
      </c>
      <c r="G51" s="5">
        <f t="shared" si="3"/>
        <v>1960</v>
      </c>
      <c r="H51" s="4">
        <f t="shared" si="4"/>
        <v>5.8513200816581445</v>
      </c>
      <c r="I51" s="4">
        <f t="shared" si="5"/>
        <v>5.9691222565247903</v>
      </c>
      <c r="J51" s="4">
        <f t="shared" si="6"/>
        <v>-0.11780217486664579</v>
      </c>
    </row>
    <row r="52" spans="1:10" x14ac:dyDescent="0.25">
      <c r="A52" s="3">
        <v>44152</v>
      </c>
      <c r="B52" s="4">
        <v>5.78</v>
      </c>
      <c r="C52" s="4">
        <v>595.25</v>
      </c>
      <c r="D52" s="4">
        <f t="shared" si="0"/>
        <v>5.9524999999999997</v>
      </c>
      <c r="E52" s="5">
        <f t="shared" si="1"/>
        <v>-12074.99999999996</v>
      </c>
      <c r="F52" s="8">
        <f t="shared" si="2"/>
        <v>0.99883544529267532</v>
      </c>
      <c r="G52" s="5">
        <f t="shared" si="3"/>
        <v>1890</v>
      </c>
      <c r="H52" s="4">
        <f t="shared" si="4"/>
        <v>5.8002374308145663</v>
      </c>
      <c r="I52" s="4">
        <f t="shared" si="5"/>
        <v>5.9416722795926109</v>
      </c>
      <c r="J52" s="4">
        <f t="shared" si="6"/>
        <v>-0.14143484877804458</v>
      </c>
    </row>
    <row r="53" spans="1:10" x14ac:dyDescent="0.25">
      <c r="A53" s="3">
        <v>44153</v>
      </c>
      <c r="B53" s="4">
        <v>5.83</v>
      </c>
      <c r="C53" s="4">
        <v>597.75</v>
      </c>
      <c r="D53" s="4">
        <f t="shared" si="0"/>
        <v>5.9775</v>
      </c>
      <c r="E53" s="5">
        <f t="shared" si="1"/>
        <v>-13824.999999999985</v>
      </c>
      <c r="F53" s="8">
        <f t="shared" si="2"/>
        <v>0.99881119816302388</v>
      </c>
      <c r="G53" s="5">
        <f t="shared" si="3"/>
        <v>1820.0000000000002</v>
      </c>
      <c r="H53" s="4">
        <f t="shared" si="4"/>
        <v>5.8490383764426674</v>
      </c>
      <c r="I53" s="4">
        <f t="shared" si="5"/>
        <v>5.9666268040764106</v>
      </c>
      <c r="J53" s="4">
        <f t="shared" si="6"/>
        <v>-0.11758842763374311</v>
      </c>
    </row>
    <row r="54" spans="1:10" x14ac:dyDescent="0.25">
      <c r="A54" s="3">
        <v>44154</v>
      </c>
      <c r="B54" s="4">
        <v>5.74</v>
      </c>
      <c r="C54" s="4">
        <v>591.75</v>
      </c>
      <c r="D54" s="4">
        <f t="shared" si="0"/>
        <v>5.9175000000000004</v>
      </c>
      <c r="E54" s="5">
        <f t="shared" si="1"/>
        <v>-9625.0000000000127</v>
      </c>
      <c r="F54" s="8">
        <f t="shared" si="2"/>
        <v>0.99878695162198106</v>
      </c>
      <c r="G54" s="5">
        <f t="shared" si="3"/>
        <v>1750</v>
      </c>
      <c r="H54" s="4">
        <f t="shared" si="4"/>
        <v>5.7580067761007214</v>
      </c>
      <c r="I54" s="4">
        <f t="shared" si="5"/>
        <v>5.9067359453152921</v>
      </c>
      <c r="J54" s="4">
        <f t="shared" si="6"/>
        <v>-0.14872916921457069</v>
      </c>
    </row>
    <row r="55" spans="1:10" x14ac:dyDescent="0.25">
      <c r="A55" s="3">
        <v>44155</v>
      </c>
      <c r="B55" s="4">
        <v>5.75</v>
      </c>
      <c r="C55" s="4">
        <v>593.25</v>
      </c>
      <c r="D55" s="4">
        <f t="shared" si="0"/>
        <v>5.9325000000000001</v>
      </c>
      <c r="E55" s="5">
        <f t="shared" si="1"/>
        <v>-10674.999999999991</v>
      </c>
      <c r="F55" s="8">
        <f t="shared" si="2"/>
        <v>0.99876270566953274</v>
      </c>
      <c r="G55" s="5">
        <f t="shared" si="3"/>
        <v>1680</v>
      </c>
      <c r="H55" s="4">
        <f t="shared" si="4"/>
        <v>5.7668558625358823</v>
      </c>
      <c r="I55" s="4">
        <f t="shared" si="5"/>
        <v>5.9217086600055717</v>
      </c>
      <c r="J55" s="4">
        <f t="shared" si="6"/>
        <v>-0.15485279746968938</v>
      </c>
    </row>
    <row r="56" spans="1:10" x14ac:dyDescent="0.25">
      <c r="A56" s="3">
        <v>44158</v>
      </c>
      <c r="B56" s="4">
        <v>5.76</v>
      </c>
      <c r="C56" s="4">
        <v>598.75</v>
      </c>
      <c r="D56" s="4">
        <f t="shared" si="0"/>
        <v>5.9874999999999998</v>
      </c>
      <c r="E56" s="5">
        <f t="shared" si="1"/>
        <v>-14524.999999999971</v>
      </c>
      <c r="F56" s="8">
        <f t="shared" si="2"/>
        <v>0.9986899713436117</v>
      </c>
      <c r="G56" s="5">
        <f t="shared" si="3"/>
        <v>1470</v>
      </c>
      <c r="H56" s="4">
        <f t="shared" si="4"/>
        <v>5.7734267243374191</v>
      </c>
      <c r="I56" s="4">
        <f t="shared" si="5"/>
        <v>5.9766086138699297</v>
      </c>
      <c r="J56" s="4">
        <f t="shared" si="6"/>
        <v>-0.2031818895325106</v>
      </c>
    </row>
    <row r="57" spans="1:10" x14ac:dyDescent="0.25">
      <c r="A57" s="3">
        <v>44159</v>
      </c>
      <c r="B57" s="4">
        <v>5.86</v>
      </c>
      <c r="C57" s="4">
        <v>611.25</v>
      </c>
      <c r="D57" s="4">
        <f t="shared" si="0"/>
        <v>6.1124999999999998</v>
      </c>
      <c r="E57" s="5">
        <f t="shared" si="1"/>
        <v>-23274.999999999971</v>
      </c>
      <c r="F57" s="8">
        <f t="shared" si="2"/>
        <v>0.99866572774539841</v>
      </c>
      <c r="G57" s="5">
        <f t="shared" si="3"/>
        <v>1400</v>
      </c>
      <c r="H57" s="4">
        <f t="shared" si="4"/>
        <v>5.8721544791429423</v>
      </c>
      <c r="I57" s="4">
        <f t="shared" si="5"/>
        <v>6.1013812362889261</v>
      </c>
      <c r="J57" s="4">
        <f t="shared" si="6"/>
        <v>-0.22922675714598384</v>
      </c>
    </row>
    <row r="58" spans="1:10" x14ac:dyDescent="0.25">
      <c r="A58" s="3">
        <v>44160</v>
      </c>
      <c r="B58" s="4">
        <v>5.6899999999999995</v>
      </c>
      <c r="C58" s="4">
        <v>588.25</v>
      </c>
      <c r="D58" s="4">
        <f t="shared" si="0"/>
        <v>5.8825000000000003</v>
      </c>
      <c r="E58" s="5">
        <f t="shared" si="1"/>
        <v>-7175.0000000000027</v>
      </c>
      <c r="F58" s="8">
        <f t="shared" si="2"/>
        <v>0.99864148473570824</v>
      </c>
      <c r="G58" s="5">
        <f t="shared" si="3"/>
        <v>1330</v>
      </c>
      <c r="H58" s="4">
        <f t="shared" si="4"/>
        <v>5.7012442363561577</v>
      </c>
      <c r="I58" s="4">
        <f t="shared" si="5"/>
        <v>5.8717996110379733</v>
      </c>
      <c r="J58" s="4">
        <f t="shared" si="6"/>
        <v>-0.17055537468181559</v>
      </c>
    </row>
    <row r="59" spans="1:10" x14ac:dyDescent="0.25">
      <c r="A59" s="3">
        <v>44165</v>
      </c>
      <c r="B59" s="4">
        <v>5.71</v>
      </c>
      <c r="C59" s="4">
        <v>580.25</v>
      </c>
      <c r="D59" s="4">
        <f t="shared" si="0"/>
        <v>5.8025000000000002</v>
      </c>
      <c r="E59" s="5">
        <f t="shared" si="1"/>
        <v>-1574.9999999999975</v>
      </c>
      <c r="F59" s="8">
        <f t="shared" si="2"/>
        <v>0.99852027851460279</v>
      </c>
      <c r="G59" s="5">
        <f t="shared" si="3"/>
        <v>980</v>
      </c>
      <c r="H59" s="4">
        <f t="shared" si="4"/>
        <v>5.715530074217587</v>
      </c>
      <c r="I59" s="4">
        <f t="shared" si="5"/>
        <v>5.7919451326898157</v>
      </c>
      <c r="J59" s="4">
        <f t="shared" si="6"/>
        <v>-7.6415058472228736E-2</v>
      </c>
    </row>
    <row r="60" spans="1:10" x14ac:dyDescent="0.25">
      <c r="A60" s="3">
        <v>44166</v>
      </c>
      <c r="B60" s="4">
        <v>5.5600000000000005</v>
      </c>
      <c r="C60" s="4">
        <v>565.5</v>
      </c>
      <c r="D60" s="4">
        <f t="shared" si="0"/>
        <v>5.6550000000000002</v>
      </c>
      <c r="E60" s="5">
        <f t="shared" si="1"/>
        <v>8750</v>
      </c>
      <c r="F60" s="8">
        <f t="shared" si="2"/>
        <v>0.99849603903575057</v>
      </c>
      <c r="G60" s="5">
        <f t="shared" si="3"/>
        <v>910.00000000000011</v>
      </c>
      <c r="H60" s="4">
        <f t="shared" si="4"/>
        <v>5.5646184255462385</v>
      </c>
      <c r="I60" s="4">
        <f t="shared" si="5"/>
        <v>5.6447134382353994</v>
      </c>
      <c r="J60" s="4">
        <f t="shared" si="6"/>
        <v>-8.009501268916086E-2</v>
      </c>
    </row>
    <row r="61" spans="1:10" x14ac:dyDescent="0.25">
      <c r="A61" s="3">
        <v>44167</v>
      </c>
      <c r="B61" s="4">
        <v>5.79</v>
      </c>
      <c r="C61" s="4">
        <v>578</v>
      </c>
      <c r="D61" s="4">
        <f t="shared" si="0"/>
        <v>5.78</v>
      </c>
      <c r="E61" s="5">
        <f t="shared" si="1"/>
        <v>0</v>
      </c>
      <c r="F61" s="8">
        <f t="shared" si="2"/>
        <v>0.99847180014532155</v>
      </c>
      <c r="G61" s="5">
        <f t="shared" si="3"/>
        <v>840</v>
      </c>
      <c r="H61" s="4">
        <f t="shared" si="4"/>
        <v>5.7931333844431556</v>
      </c>
      <c r="I61" s="4">
        <f t="shared" si="5"/>
        <v>5.7694860606543958</v>
      </c>
      <c r="J61" s="4">
        <f t="shared" si="6"/>
        <v>2.3647323788759778E-2</v>
      </c>
    </row>
    <row r="62" spans="1:10" x14ac:dyDescent="0.25">
      <c r="A62" s="3">
        <v>44168</v>
      </c>
      <c r="B62" s="4">
        <v>5.75</v>
      </c>
      <c r="C62" s="4">
        <v>571.75</v>
      </c>
      <c r="D62" s="4">
        <f t="shared" si="0"/>
        <v>5.7175000000000002</v>
      </c>
      <c r="E62" s="5">
        <f t="shared" si="1"/>
        <v>4375</v>
      </c>
      <c r="F62" s="8">
        <f t="shared" si="2"/>
        <v>0.99844756184330141</v>
      </c>
      <c r="G62" s="5">
        <f t="shared" si="3"/>
        <v>770</v>
      </c>
      <c r="H62" s="4">
        <f t="shared" si="4"/>
        <v>5.7520564037792594</v>
      </c>
      <c r="I62" s="4">
        <f t="shared" si="5"/>
        <v>5.7070997494448976</v>
      </c>
      <c r="J62" s="4">
        <f t="shared" si="6"/>
        <v>4.4956654334361801E-2</v>
      </c>
    </row>
    <row r="63" spans="1:10" x14ac:dyDescent="0.25">
      <c r="A63" s="3">
        <v>44169</v>
      </c>
      <c r="B63" s="4">
        <v>5.68</v>
      </c>
      <c r="C63" s="4">
        <v>566.5</v>
      </c>
      <c r="D63" s="4">
        <f t="shared" si="0"/>
        <v>5.665</v>
      </c>
      <c r="E63" s="5">
        <f t="shared" si="1"/>
        <v>8050.0000000000146</v>
      </c>
      <c r="F63" s="8">
        <f t="shared" si="2"/>
        <v>0.9984233241296756</v>
      </c>
      <c r="G63" s="5">
        <f t="shared" si="3"/>
        <v>700</v>
      </c>
      <c r="H63" s="4">
        <f t="shared" si="4"/>
        <v>5.6810287142978533</v>
      </c>
      <c r="I63" s="4">
        <f t="shared" si="5"/>
        <v>5.6546952480289194</v>
      </c>
      <c r="J63" s="4">
        <f t="shared" si="6"/>
        <v>2.6333466268933847E-2</v>
      </c>
    </row>
    <row r="64" spans="1:10" x14ac:dyDescent="0.25">
      <c r="A64" s="3">
        <v>44172</v>
      </c>
      <c r="B64" s="4">
        <v>5.71</v>
      </c>
      <c r="C64" s="4">
        <v>571.25</v>
      </c>
      <c r="D64" s="4">
        <f t="shared" si="0"/>
        <v>5.7125000000000004</v>
      </c>
      <c r="E64" s="5">
        <f t="shared" si="1"/>
        <v>4724.9999999999927</v>
      </c>
      <c r="F64" s="8">
        <f t="shared" si="2"/>
        <v>0.99835061451902241</v>
      </c>
      <c r="G64" s="5">
        <f t="shared" si="3"/>
        <v>490</v>
      </c>
      <c r="H64" s="4">
        <f t="shared" si="4"/>
        <v>5.7075704632052506</v>
      </c>
      <c r="I64" s="4">
        <f t="shared" si="5"/>
        <v>5.702108844548138</v>
      </c>
      <c r="J64" s="4">
        <f t="shared" si="6"/>
        <v>5.461618657112588E-3</v>
      </c>
    </row>
    <row r="65" spans="1:10" x14ac:dyDescent="0.25">
      <c r="A65" s="3">
        <v>44173</v>
      </c>
      <c r="B65" s="4">
        <v>5.62</v>
      </c>
      <c r="C65" s="4">
        <v>563.75</v>
      </c>
      <c r="D65" s="4">
        <f t="shared" si="0"/>
        <v>5.6375000000000002</v>
      </c>
      <c r="E65" s="5">
        <f t="shared" si="1"/>
        <v>9975.0000000000055</v>
      </c>
      <c r="F65" s="8">
        <f t="shared" si="2"/>
        <v>0.99832637915883149</v>
      </c>
      <c r="G65" s="5">
        <f t="shared" si="3"/>
        <v>420</v>
      </c>
      <c r="H65" s="4">
        <f t="shared" si="4"/>
        <v>5.6165842091475859</v>
      </c>
      <c r="I65" s="4">
        <f t="shared" si="5"/>
        <v>5.62724527109674</v>
      </c>
      <c r="J65" s="4">
        <f t="shared" si="6"/>
        <v>-1.066106194915406E-2</v>
      </c>
    </row>
    <row r="66" spans="1:10" x14ac:dyDescent="0.25">
      <c r="A66" s="3">
        <v>44174</v>
      </c>
      <c r="B66" s="4">
        <v>5.76</v>
      </c>
      <c r="C66" s="4">
        <v>577</v>
      </c>
      <c r="D66" s="4">
        <f t="shared" si="0"/>
        <v>5.77</v>
      </c>
      <c r="E66" s="5">
        <f t="shared" si="1"/>
        <v>700.00000000004729</v>
      </c>
      <c r="F66" s="8">
        <f t="shared" si="2"/>
        <v>0.99830214438696407</v>
      </c>
      <c r="G66" s="5">
        <f t="shared" si="3"/>
        <v>350</v>
      </c>
      <c r="H66" s="4">
        <f t="shared" si="4"/>
        <v>5.7552118623908477</v>
      </c>
      <c r="I66" s="4">
        <f t="shared" si="5"/>
        <v>5.7595042508608758</v>
      </c>
      <c r="J66" s="4">
        <f t="shared" si="6"/>
        <v>-4.2923884700281079E-3</v>
      </c>
    </row>
    <row r="67" spans="1:10" x14ac:dyDescent="0.25">
      <c r="A67" s="3">
        <v>44175</v>
      </c>
      <c r="B67" s="4">
        <v>5.89</v>
      </c>
      <c r="C67" s="4">
        <v>590.25</v>
      </c>
      <c r="D67" s="4">
        <f t="shared" si="0"/>
        <v>5.9024999999999999</v>
      </c>
      <c r="E67" s="5">
        <f t="shared" si="1"/>
        <v>-8574.9999999999727</v>
      </c>
      <c r="F67" s="8">
        <f t="shared" si="2"/>
        <v>0.99827791020340517</v>
      </c>
      <c r="G67" s="5">
        <f t="shared" si="3"/>
        <v>280</v>
      </c>
      <c r="H67" s="4">
        <f t="shared" si="4"/>
        <v>5.8838500027388694</v>
      </c>
      <c r="I67" s="4">
        <f t="shared" si="5"/>
        <v>5.8917632306250125</v>
      </c>
      <c r="J67" s="4">
        <f t="shared" si="6"/>
        <v>-7.913227886143126E-3</v>
      </c>
    </row>
    <row r="68" spans="1:10" x14ac:dyDescent="0.25">
      <c r="A68" s="3">
        <v>44176</v>
      </c>
      <c r="B68" s="4">
        <v>6.06</v>
      </c>
      <c r="C68" s="4">
        <v>608.25</v>
      </c>
      <c r="D68" s="4">
        <f t="shared" si="0"/>
        <v>6.0824999999999996</v>
      </c>
      <c r="E68" s="5">
        <f t="shared" si="1"/>
        <v>-21174.999999999953</v>
      </c>
      <c r="F68" s="8">
        <f t="shared" si="2"/>
        <v>0.99825367660814068</v>
      </c>
      <c r="G68" s="5">
        <f t="shared" si="3"/>
        <v>210</v>
      </c>
      <c r="H68" s="4">
        <f t="shared" si="4"/>
        <v>6.052412041275157</v>
      </c>
      <c r="I68" s="4">
        <f t="shared" si="5"/>
        <v>6.0714358069083669</v>
      </c>
      <c r="J68" s="4">
        <f t="shared" si="6"/>
        <v>-1.9023765633209955E-2</v>
      </c>
    </row>
    <row r="69" spans="1:10" x14ac:dyDescent="0.25">
      <c r="A69" s="3">
        <v>44179</v>
      </c>
      <c r="B69" s="4">
        <v>5.87</v>
      </c>
      <c r="C69" s="4">
        <v>593.5</v>
      </c>
      <c r="D69" s="4">
        <f t="shared" si="0"/>
        <v>5.9349999999999996</v>
      </c>
      <c r="E69" s="5">
        <f t="shared" si="1"/>
        <v>-10849.999999999955</v>
      </c>
      <c r="F69" s="8">
        <f t="shared" si="2"/>
        <v>0.99818097935197159</v>
      </c>
      <c r="G69" s="5">
        <f t="shared" si="3"/>
        <v>0</v>
      </c>
      <c r="H69" s="4">
        <f t="shared" si="4"/>
        <v>5.8593223487960735</v>
      </c>
      <c r="I69" s="4">
        <f t="shared" si="5"/>
        <v>5.9242041124539506</v>
      </c>
      <c r="J69" s="4">
        <f t="shared" si="6"/>
        <v>-6.4881763657877123E-2</v>
      </c>
    </row>
    <row r="70" spans="1:10" x14ac:dyDescent="0.25">
      <c r="A70" s="3"/>
      <c r="B70" s="4"/>
      <c r="C70" s="4"/>
      <c r="D70" s="4"/>
      <c r="E70" s="4"/>
      <c r="F70" s="4"/>
    </row>
    <row r="71" spans="1:10" x14ac:dyDescent="0.25">
      <c r="A71" s="3"/>
      <c r="B71" s="4"/>
      <c r="C71" s="4"/>
      <c r="D71" s="4"/>
      <c r="E71" s="4"/>
      <c r="F71" s="4"/>
    </row>
    <row r="72" spans="1:10" x14ac:dyDescent="0.25">
      <c r="A72" s="3"/>
      <c r="B72" s="4"/>
      <c r="C72" s="4"/>
      <c r="D72" s="4"/>
      <c r="E72" s="4"/>
      <c r="F72" s="4"/>
    </row>
    <row r="73" spans="1:10" x14ac:dyDescent="0.25">
      <c r="A73" s="3"/>
      <c r="B73" s="4"/>
      <c r="C73" s="4"/>
      <c r="D73" s="4"/>
      <c r="E73" s="4"/>
      <c r="F73" s="4"/>
    </row>
    <row r="74" spans="1:10" x14ac:dyDescent="0.25">
      <c r="A74" s="3"/>
      <c r="B74" s="4"/>
      <c r="C74" s="4"/>
      <c r="D74" s="4"/>
      <c r="E74" s="4"/>
      <c r="F74" s="4"/>
    </row>
    <row r="75" spans="1:10" x14ac:dyDescent="0.25">
      <c r="A75" s="3"/>
      <c r="B75" s="4"/>
      <c r="C75" s="4"/>
      <c r="D75" s="4"/>
      <c r="E75" s="4"/>
      <c r="F75" s="4"/>
    </row>
    <row r="76" spans="1:10" x14ac:dyDescent="0.25">
      <c r="A76" s="3"/>
      <c r="B76" s="4"/>
      <c r="C76" s="4"/>
      <c r="D76" s="4"/>
      <c r="E76" s="4"/>
      <c r="F76" s="4"/>
    </row>
    <row r="77" spans="1:10" x14ac:dyDescent="0.25">
      <c r="A77" s="3"/>
      <c r="B77" s="4"/>
      <c r="C77" s="4"/>
      <c r="D77" s="4"/>
      <c r="E77" s="4"/>
      <c r="F77" s="4"/>
    </row>
    <row r="78" spans="1:10" x14ac:dyDescent="0.25">
      <c r="A78" s="3"/>
      <c r="B78" s="4"/>
      <c r="C78" s="4"/>
      <c r="D78" s="4"/>
      <c r="E78" s="4"/>
      <c r="F78" s="4"/>
    </row>
    <row r="79" spans="1:10" x14ac:dyDescent="0.25">
      <c r="A79" s="3"/>
      <c r="B79" s="4"/>
      <c r="C79" s="4"/>
      <c r="D79" s="4"/>
      <c r="E79" s="4"/>
      <c r="F79" s="4"/>
    </row>
    <row r="80" spans="1:10" x14ac:dyDescent="0.25">
      <c r="A80" s="3"/>
      <c r="B80" s="4"/>
      <c r="C80" s="4"/>
      <c r="D80" s="4"/>
      <c r="E80" s="4"/>
      <c r="F80" s="4"/>
    </row>
    <row r="81" spans="1:6" x14ac:dyDescent="0.25">
      <c r="A81" s="3"/>
      <c r="B81" s="4"/>
      <c r="C81" s="4"/>
      <c r="D81" s="4"/>
      <c r="E81" s="4"/>
      <c r="F81" s="4"/>
    </row>
    <row r="82" spans="1:6" x14ac:dyDescent="0.25">
      <c r="A82" s="3"/>
      <c r="B82" s="4"/>
      <c r="C82" s="4"/>
      <c r="D82" s="4"/>
      <c r="E82" s="4"/>
      <c r="F82" s="4"/>
    </row>
    <row r="83" spans="1:6" x14ac:dyDescent="0.25">
      <c r="A83" s="3"/>
      <c r="B83" s="4"/>
      <c r="C83" s="4"/>
      <c r="D83" s="4"/>
      <c r="E83" s="4"/>
      <c r="F83" s="4"/>
    </row>
  </sheetData>
  <mergeCells count="10">
    <mergeCell ref="A16:A17"/>
    <mergeCell ref="D3:E3"/>
    <mergeCell ref="G3:H3"/>
    <mergeCell ref="C16:D16"/>
    <mergeCell ref="I16:I17"/>
    <mergeCell ref="J16:J17"/>
    <mergeCell ref="E16:E17"/>
    <mergeCell ref="F16:F17"/>
    <mergeCell ref="G16:G17"/>
    <mergeCell ref="H16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Brent_long</vt:lpstr>
      <vt:lpstr>Wheat_short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2021-02-01T19:47:03Z</dcterms:created>
  <dcterms:modified xsi:type="dcterms:W3CDTF">2021-02-21T10:09:26Z</dcterms:modified>
</cp:coreProperties>
</file>