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FC6A067-6D9B-441F-8CDC-D7679365B1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KMV" sheetId="1" r:id="rId1"/>
  </sheets>
  <definedNames>
    <definedName name="solver_adj" localSheetId="0" hidden="1">NEDL_KMV!$D$73:$D$85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NEDL_KMV!$B$70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1" l="1"/>
  <c r="B106" i="1"/>
  <c r="B88" i="1"/>
  <c r="F73" i="1"/>
  <c r="G73" i="1" s="1"/>
  <c r="K85" i="1"/>
  <c r="C85" i="1"/>
  <c r="K84" i="1"/>
  <c r="C84" i="1"/>
  <c r="K83" i="1"/>
  <c r="C83" i="1"/>
  <c r="K82" i="1"/>
  <c r="C82" i="1"/>
  <c r="K81" i="1"/>
  <c r="C81" i="1"/>
  <c r="K80" i="1"/>
  <c r="C80" i="1"/>
  <c r="K79" i="1"/>
  <c r="C79" i="1"/>
  <c r="K78" i="1"/>
  <c r="C78" i="1"/>
  <c r="K77" i="1"/>
  <c r="C77" i="1"/>
  <c r="K76" i="1"/>
  <c r="C76" i="1"/>
  <c r="K75" i="1"/>
  <c r="C75" i="1"/>
  <c r="K74" i="1"/>
  <c r="E74" i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C74" i="1"/>
  <c r="E73" i="1"/>
  <c r="B69" i="1"/>
  <c r="F54" i="1"/>
  <c r="F55" i="1" s="1"/>
  <c r="K66" i="1"/>
  <c r="C66" i="1"/>
  <c r="K65" i="1"/>
  <c r="C65" i="1"/>
  <c r="K64" i="1"/>
  <c r="C64" i="1"/>
  <c r="K63" i="1"/>
  <c r="C63" i="1"/>
  <c r="K62" i="1"/>
  <c r="C62" i="1"/>
  <c r="K61" i="1"/>
  <c r="C61" i="1"/>
  <c r="K60" i="1"/>
  <c r="C60" i="1"/>
  <c r="K59" i="1"/>
  <c r="C59" i="1"/>
  <c r="K58" i="1"/>
  <c r="C58" i="1"/>
  <c r="K57" i="1"/>
  <c r="C57" i="1"/>
  <c r="K56" i="1"/>
  <c r="C56" i="1"/>
  <c r="K55" i="1"/>
  <c r="E55" i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C55" i="1"/>
  <c r="G54" i="1"/>
  <c r="E54" i="1"/>
  <c r="B50" i="1"/>
  <c r="K37" i="1"/>
  <c r="K38" i="1"/>
  <c r="K39" i="1"/>
  <c r="K40" i="1"/>
  <c r="K41" i="1"/>
  <c r="K42" i="1"/>
  <c r="K43" i="1"/>
  <c r="K44" i="1"/>
  <c r="K45" i="1"/>
  <c r="K46" i="1"/>
  <c r="K47" i="1"/>
  <c r="K36" i="1"/>
  <c r="G36" i="1"/>
  <c r="H36" i="1" s="1"/>
  <c r="I36" i="1" s="1"/>
  <c r="J36" i="1" s="1"/>
  <c r="G37" i="1"/>
  <c r="H37" i="1" s="1"/>
  <c r="G38" i="1"/>
  <c r="G39" i="1"/>
  <c r="H39" i="1" s="1"/>
  <c r="G40" i="1"/>
  <c r="H40" i="1" s="1"/>
  <c r="I40" i="1" s="1"/>
  <c r="J40" i="1" s="1"/>
  <c r="G41" i="1"/>
  <c r="H41" i="1" s="1"/>
  <c r="G42" i="1"/>
  <c r="H42" i="1" s="1"/>
  <c r="G43" i="1"/>
  <c r="H43" i="1" s="1"/>
  <c r="G44" i="1"/>
  <c r="H44" i="1" s="1"/>
  <c r="I44" i="1" s="1"/>
  <c r="J44" i="1" s="1"/>
  <c r="G45" i="1"/>
  <c r="H45" i="1" s="1"/>
  <c r="G46" i="1"/>
  <c r="G47" i="1"/>
  <c r="G35" i="1"/>
  <c r="H35" i="1" s="1"/>
  <c r="I35" i="1" s="1"/>
  <c r="J35" i="1" s="1"/>
  <c r="F37" i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36" i="1"/>
  <c r="F35" i="1"/>
  <c r="E37" i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36" i="1"/>
  <c r="E35" i="1"/>
  <c r="B31" i="1"/>
  <c r="B25" i="1"/>
  <c r="C37" i="1"/>
  <c r="C38" i="1"/>
  <c r="C39" i="1"/>
  <c r="C40" i="1"/>
  <c r="C41" i="1"/>
  <c r="C42" i="1"/>
  <c r="C43" i="1"/>
  <c r="C44" i="1"/>
  <c r="C45" i="1"/>
  <c r="C46" i="1"/>
  <c r="C47" i="1"/>
  <c r="C36" i="1"/>
  <c r="D28" i="1"/>
  <c r="B24" i="1"/>
  <c r="C28" i="1"/>
  <c r="B28" i="1"/>
  <c r="C20" i="1"/>
  <c r="B20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H73" i="1" l="1"/>
  <c r="I73" i="1" s="1"/>
  <c r="J73" i="1" s="1"/>
  <c r="F74" i="1"/>
  <c r="G55" i="1"/>
  <c r="F56" i="1"/>
  <c r="H54" i="1"/>
  <c r="I54" i="1" s="1"/>
  <c r="J54" i="1" s="1"/>
  <c r="H47" i="1"/>
  <c r="I47" i="1" s="1"/>
  <c r="J47" i="1" s="1"/>
  <c r="I43" i="1"/>
  <c r="J43" i="1" s="1"/>
  <c r="I39" i="1"/>
  <c r="J39" i="1" s="1"/>
  <c r="I45" i="1"/>
  <c r="J45" i="1" s="1"/>
  <c r="I37" i="1"/>
  <c r="J37" i="1" s="1"/>
  <c r="H46" i="1"/>
  <c r="I46" i="1" s="1"/>
  <c r="J46" i="1" s="1"/>
  <c r="H38" i="1"/>
  <c r="I38" i="1" s="1"/>
  <c r="J38" i="1" s="1"/>
  <c r="I42" i="1"/>
  <c r="J42" i="1" s="1"/>
  <c r="I41" i="1"/>
  <c r="J41" i="1" s="1"/>
  <c r="G74" i="1" l="1"/>
  <c r="F75" i="1"/>
  <c r="H55" i="1"/>
  <c r="I55" i="1" s="1"/>
  <c r="J55" i="1" s="1"/>
  <c r="G56" i="1"/>
  <c r="F57" i="1"/>
  <c r="B32" i="1"/>
  <c r="G75" i="1" l="1"/>
  <c r="F76" i="1"/>
  <c r="H74" i="1"/>
  <c r="I74" i="1" s="1"/>
  <c r="J74" i="1" s="1"/>
  <c r="G57" i="1"/>
  <c r="F58" i="1"/>
  <c r="H56" i="1"/>
  <c r="I56" i="1" s="1"/>
  <c r="J56" i="1" s="1"/>
  <c r="G76" i="1" l="1"/>
  <c r="F77" i="1"/>
  <c r="H75" i="1"/>
  <c r="I75" i="1" s="1"/>
  <c r="J75" i="1" s="1"/>
  <c r="G58" i="1"/>
  <c r="F59" i="1"/>
  <c r="H57" i="1"/>
  <c r="I57" i="1" s="1"/>
  <c r="J57" i="1" s="1"/>
  <c r="G77" i="1" l="1"/>
  <c r="F78" i="1"/>
  <c r="H76" i="1"/>
  <c r="I76" i="1" s="1"/>
  <c r="J76" i="1" s="1"/>
  <c r="H58" i="1"/>
  <c r="I58" i="1" s="1"/>
  <c r="J58" i="1" s="1"/>
  <c r="G59" i="1"/>
  <c r="F60" i="1"/>
  <c r="G78" i="1" l="1"/>
  <c r="F79" i="1"/>
  <c r="H77" i="1"/>
  <c r="I77" i="1" s="1"/>
  <c r="J77" i="1" s="1"/>
  <c r="G60" i="1"/>
  <c r="F61" i="1"/>
  <c r="H59" i="1"/>
  <c r="I59" i="1" s="1"/>
  <c r="J59" i="1" s="1"/>
  <c r="G79" i="1" l="1"/>
  <c r="F80" i="1"/>
  <c r="H78" i="1"/>
  <c r="I78" i="1" s="1"/>
  <c r="J78" i="1" s="1"/>
  <c r="H60" i="1"/>
  <c r="I60" i="1" s="1"/>
  <c r="J60" i="1" s="1"/>
  <c r="G61" i="1"/>
  <c r="F62" i="1"/>
  <c r="G80" i="1" l="1"/>
  <c r="F81" i="1"/>
  <c r="H79" i="1"/>
  <c r="I79" i="1" s="1"/>
  <c r="J79" i="1" s="1"/>
  <c r="G62" i="1"/>
  <c r="F63" i="1"/>
  <c r="H61" i="1"/>
  <c r="I61" i="1" s="1"/>
  <c r="J61" i="1" s="1"/>
  <c r="G81" i="1" l="1"/>
  <c r="F82" i="1"/>
  <c r="H80" i="1"/>
  <c r="I80" i="1" s="1"/>
  <c r="J80" i="1" s="1"/>
  <c r="G63" i="1"/>
  <c r="F64" i="1"/>
  <c r="H62" i="1"/>
  <c r="I62" i="1"/>
  <c r="J62" i="1" s="1"/>
  <c r="G82" i="1" l="1"/>
  <c r="F83" i="1"/>
  <c r="H81" i="1"/>
  <c r="I81" i="1" s="1"/>
  <c r="J81" i="1" s="1"/>
  <c r="G64" i="1"/>
  <c r="F65" i="1"/>
  <c r="H63" i="1"/>
  <c r="I63" i="1" s="1"/>
  <c r="J63" i="1" s="1"/>
  <c r="G83" i="1" l="1"/>
  <c r="F84" i="1"/>
  <c r="H82" i="1"/>
  <c r="I82" i="1" s="1"/>
  <c r="J82" i="1" s="1"/>
  <c r="G65" i="1"/>
  <c r="F66" i="1"/>
  <c r="G66" i="1" s="1"/>
  <c r="H64" i="1"/>
  <c r="I64" i="1" s="1"/>
  <c r="J64" i="1" s="1"/>
  <c r="G84" i="1" l="1"/>
  <c r="F85" i="1"/>
  <c r="G85" i="1" s="1"/>
  <c r="H83" i="1"/>
  <c r="I83" i="1" s="1"/>
  <c r="J83" i="1" s="1"/>
  <c r="H66" i="1"/>
  <c r="I66" i="1" s="1"/>
  <c r="J66" i="1" s="1"/>
  <c r="H65" i="1"/>
  <c r="I65" i="1" s="1"/>
  <c r="J65" i="1" s="1"/>
  <c r="H84" i="1" l="1"/>
  <c r="I84" i="1" s="1"/>
  <c r="J84" i="1" s="1"/>
  <c r="H85" i="1"/>
  <c r="I85" i="1" s="1"/>
  <c r="J85" i="1" s="1"/>
  <c r="B51" i="1"/>
  <c r="B70" i="1" l="1"/>
</calcChain>
</file>

<file path=xl/sharedStrings.xml><?xml version="1.0" encoding="utf-8"?>
<sst xmlns="http://schemas.openxmlformats.org/spreadsheetml/2006/main" count="73" uniqueCount="27">
  <si>
    <t>Date</t>
  </si>
  <si>
    <t>Stock price</t>
  </si>
  <si>
    <t>Assets</t>
  </si>
  <si>
    <t>Current liabilities</t>
  </si>
  <si>
    <t>Non-current liabilities</t>
  </si>
  <si>
    <t>Time horizon</t>
  </si>
  <si>
    <t>DPT</t>
  </si>
  <si>
    <t>Horizon</t>
  </si>
  <si>
    <t>Equity</t>
  </si>
  <si>
    <t>Risk-free rate</t>
  </si>
  <si>
    <t>DPT drift</t>
  </si>
  <si>
    <t>Time</t>
  </si>
  <si>
    <t>Market cap</t>
  </si>
  <si>
    <t>Equity return</t>
  </si>
  <si>
    <t>Market value volatility</t>
  </si>
  <si>
    <t>Iteration</t>
  </si>
  <si>
    <t>Volatility</t>
  </si>
  <si>
    <t>Value of assets</t>
  </si>
  <si>
    <t>d1</t>
  </si>
  <si>
    <t>d2</t>
  </si>
  <si>
    <t>Fair value</t>
  </si>
  <si>
    <t>Mispricing</t>
  </si>
  <si>
    <t>Asset return</t>
  </si>
  <si>
    <t>Shares</t>
  </si>
  <si>
    <t>d2 - distance to default</t>
  </si>
  <si>
    <t>Distance-to-default</t>
  </si>
  <si>
    <t>Probability of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</si>
</sst>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0.0"/>
    <numFmt numFmtId="165" formatCode="0.0000"/>
    <numFmt numFmtId="166" formatCode="0.000000"/>
    <numFmt numFmtId="167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165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2</xdr:row>
      <xdr:rowOff>23812</xdr:rowOff>
    </xdr:from>
    <xdr:ext cx="2378663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ADC0F9-C18B-E825-DD62-9FE5B675151F}"/>
                </a:ext>
              </a:extLst>
            </xdr:cNvPr>
            <xdr:cNvSpPr txBox="1"/>
          </xdr:nvSpPr>
          <xdr:spPr>
            <a:xfrm>
              <a:off x="5991225" y="404812"/>
              <a:ext cx="237866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𝐷𝑃𝑇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ADC0F9-C18B-E825-DD62-9FE5B675151F}"/>
                </a:ext>
              </a:extLst>
            </xdr:cNvPr>
            <xdr:cNvSpPr txBox="1"/>
          </xdr:nvSpPr>
          <xdr:spPr>
            <a:xfrm>
              <a:off x="5991225" y="404812"/>
              <a:ext cx="237866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𝐹𝑉=𝐴∗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(𝑑_1 )−𝐷𝑃𝑇∗𝑒^(−𝑟𝑇)∗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(𝑑_2)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123825</xdr:colOff>
      <xdr:row>3</xdr:row>
      <xdr:rowOff>176212</xdr:rowOff>
    </xdr:from>
    <xdr:ext cx="1645514" cy="587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3E1D96-D8BC-12C6-74EC-7096F605E1FC}"/>
                </a:ext>
              </a:extLst>
            </xdr:cNvPr>
            <xdr:cNvSpPr txBox="1"/>
          </xdr:nvSpPr>
          <xdr:spPr>
            <a:xfrm>
              <a:off x="6048375" y="747712"/>
              <a:ext cx="1645514" cy="58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𝐷𝑃𝑇</m:t>
                                </m:r>
                              </m:den>
                            </m:f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𝐴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func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3E1D96-D8BC-12C6-74EC-7096F605E1FC}"/>
                </a:ext>
              </a:extLst>
            </xdr:cNvPr>
            <xdr:cNvSpPr txBox="1"/>
          </xdr:nvSpPr>
          <xdr:spPr>
            <a:xfrm>
              <a:off x="6048375" y="747712"/>
              <a:ext cx="1645514" cy="58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𝑑_1=ln⁡〖𝐴/𝐷𝑃𝑇+(𝑟+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(𝜎_𝐴^2)/2)𝑇〗/(𝜎_𝐴 √𝑇)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104775</xdr:colOff>
      <xdr:row>7</xdr:row>
      <xdr:rowOff>133350</xdr:rowOff>
    </xdr:from>
    <xdr:ext cx="2481577" cy="587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AC3CB68-E14F-449C-9098-F31626182A4D}"/>
                </a:ext>
              </a:extLst>
            </xdr:cNvPr>
            <xdr:cNvSpPr txBox="1"/>
          </xdr:nvSpPr>
          <xdr:spPr>
            <a:xfrm>
              <a:off x="6029325" y="1466850"/>
              <a:ext cx="2481577" cy="58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𝐷𝑃𝑇</m:t>
                                </m:r>
                              </m:den>
                            </m:f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𝐴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func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AC3CB68-E14F-449C-9098-F31626182A4D}"/>
                </a:ext>
              </a:extLst>
            </xdr:cNvPr>
            <xdr:cNvSpPr txBox="1"/>
          </xdr:nvSpPr>
          <xdr:spPr>
            <a:xfrm>
              <a:off x="6029325" y="1466850"/>
              <a:ext cx="2481577" cy="587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𝑑_2=ln⁡〖𝐴/𝐷𝑃𝑇+(𝑟−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(𝜎_𝐴^2)/2)𝑇〗/(𝜎_𝐴 √𝑇)</a:t>
              </a:r>
              <a:r>
                <a:rPr lang="en-GB" sz="1100" b="0" i="0">
                  <a:latin typeface="Cambria Math" panose="02040503050406030204" pitchFamily="18" charset="0"/>
                </a:rPr>
                <a:t>=𝑑_1−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𝜎_𝐴 √𝑇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13</xdr:row>
      <xdr:rowOff>185737</xdr:rowOff>
    </xdr:from>
    <xdr:ext cx="9734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B18655-24FB-4AD9-647E-A77029715DCA}"/>
                </a:ext>
              </a:extLst>
            </xdr:cNvPr>
            <xdr:cNvSpPr txBox="1"/>
          </xdr:nvSpPr>
          <xdr:spPr>
            <a:xfrm>
              <a:off x="5981700" y="2662237"/>
              <a:ext cx="973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𝐸𝐷𝐹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B18655-24FB-4AD9-647E-A77029715DCA}"/>
                </a:ext>
              </a:extLst>
            </xdr:cNvPr>
            <xdr:cNvSpPr txBox="1"/>
          </xdr:nvSpPr>
          <xdr:spPr>
            <a:xfrm>
              <a:off x="5981700" y="2662237"/>
              <a:ext cx="973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𝐸𝐷𝐹=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(−𝑑_2)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66675</xdr:colOff>
      <xdr:row>0</xdr:row>
      <xdr:rowOff>23812</xdr:rowOff>
    </xdr:from>
    <xdr:ext cx="14928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5ACA907-0374-02CE-A522-D3D70502004B}"/>
                </a:ext>
              </a:extLst>
            </xdr:cNvPr>
            <xdr:cNvSpPr txBox="1"/>
          </xdr:nvSpPr>
          <xdr:spPr>
            <a:xfrm>
              <a:off x="5991225" y="23812"/>
              <a:ext cx="1492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𝐷𝑃𝑇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𝑆𝑇𝐷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+0.5∗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𝐿𝑇𝐷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5ACA907-0374-02CE-A522-D3D70502004B}"/>
                </a:ext>
              </a:extLst>
            </xdr:cNvPr>
            <xdr:cNvSpPr txBox="1"/>
          </xdr:nvSpPr>
          <xdr:spPr>
            <a:xfrm>
              <a:off x="5991225" y="23812"/>
              <a:ext cx="1492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𝐷𝑃𝑇=𝑆𝑇𝐷+0.5∗𝐿𝑇𝐷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94" workbookViewId="0">
      <selection activeCell="B107" sqref="B107"/>
    </sheetView>
  </sheetViews>
  <sheetFormatPr defaultRowHeight="15" x14ac:dyDescent="0.25"/>
  <cols>
    <col min="1" max="1" width="20.85546875" style="1" bestFit="1" customWidth="1"/>
    <col min="2" max="11" width="17" customWidth="1"/>
  </cols>
  <sheetData>
    <row r="1" spans="1:6" x14ac:dyDescent="0.25">
      <c r="A1" s="1" t="s">
        <v>0</v>
      </c>
      <c r="B1" s="1" t="s">
        <v>1</v>
      </c>
      <c r="C1" s="1" t="s">
        <v>23</v>
      </c>
      <c r="D1" s="1" t="s">
        <v>12</v>
      </c>
      <c r="E1" s="1"/>
    </row>
    <row r="2" spans="1:6" x14ac:dyDescent="0.25">
      <c r="A2" s="5">
        <v>44530</v>
      </c>
      <c r="B2" s="2">
        <v>49.052501999999997</v>
      </c>
      <c r="C2" s="3">
        <v>303.60000000000002</v>
      </c>
      <c r="D2" s="2">
        <f>B2*C2/1000</f>
        <v>14.8923396072</v>
      </c>
      <c r="E2" s="2"/>
    </row>
    <row r="3" spans="1:6" x14ac:dyDescent="0.25">
      <c r="A3" s="5">
        <v>44561</v>
      </c>
      <c r="B3" s="2">
        <v>37.097499999999997</v>
      </c>
      <c r="C3" s="3">
        <v>303.60000000000002</v>
      </c>
      <c r="D3" s="2">
        <f t="shared" ref="D3:D14" si="0">B3*C3/1000</f>
        <v>11.262801</v>
      </c>
      <c r="E3" s="2"/>
    </row>
    <row r="4" spans="1:6" x14ac:dyDescent="0.25">
      <c r="A4" s="5">
        <v>44592</v>
      </c>
      <c r="B4" s="2">
        <v>27.232500000000002</v>
      </c>
      <c r="C4" s="3">
        <v>303.60000000000002</v>
      </c>
      <c r="D4" s="2">
        <f t="shared" si="0"/>
        <v>8.2677870000000002</v>
      </c>
      <c r="E4" s="2"/>
    </row>
    <row r="5" spans="1:6" x14ac:dyDescent="0.25">
      <c r="A5" s="5">
        <v>44620</v>
      </c>
      <c r="B5" s="2">
        <v>30.834999</v>
      </c>
      <c r="C5" s="3">
        <v>303.60000000000002</v>
      </c>
      <c r="D5" s="2">
        <f t="shared" si="0"/>
        <v>9.3615056964000019</v>
      </c>
      <c r="E5" s="2"/>
    </row>
    <row r="6" spans="1:6" x14ac:dyDescent="0.25">
      <c r="A6" s="5">
        <v>44651</v>
      </c>
      <c r="B6" s="2">
        <v>41.645000000000003</v>
      </c>
      <c r="C6" s="3">
        <v>303.60000000000002</v>
      </c>
      <c r="D6" s="2">
        <f t="shared" si="0"/>
        <v>12.643422000000003</v>
      </c>
      <c r="E6" s="2"/>
    </row>
    <row r="7" spans="1:6" x14ac:dyDescent="0.25">
      <c r="A7" s="5">
        <v>44681</v>
      </c>
      <c r="B7" s="2">
        <v>31.267499999999998</v>
      </c>
      <c r="C7" s="3">
        <v>303.60000000000002</v>
      </c>
      <c r="D7" s="2">
        <f t="shared" si="0"/>
        <v>9.4928129999999999</v>
      </c>
      <c r="E7" s="2"/>
    </row>
    <row r="8" spans="1:6" x14ac:dyDescent="0.25">
      <c r="A8" s="5">
        <v>44712</v>
      </c>
      <c r="B8" s="2">
        <v>31.184999000000001</v>
      </c>
      <c r="C8" s="3">
        <v>303.60000000000002</v>
      </c>
      <c r="D8" s="2">
        <f t="shared" si="0"/>
        <v>9.4677656964000008</v>
      </c>
      <c r="E8" s="2"/>
    </row>
    <row r="9" spans="1:6" x14ac:dyDescent="0.25">
      <c r="A9" s="5">
        <v>44742</v>
      </c>
      <c r="B9" s="2">
        <v>30.575001</v>
      </c>
      <c r="C9" s="3">
        <v>303.60000000000002</v>
      </c>
      <c r="D9" s="2">
        <f t="shared" si="0"/>
        <v>9.2825703036000018</v>
      </c>
      <c r="E9" s="2"/>
    </row>
    <row r="10" spans="1:6" x14ac:dyDescent="0.25">
      <c r="A10" s="5">
        <v>44773</v>
      </c>
      <c r="B10" s="2">
        <v>34.009998000000003</v>
      </c>
      <c r="C10" s="3">
        <v>303.60000000000002</v>
      </c>
      <c r="D10" s="2">
        <f t="shared" si="0"/>
        <v>10.325435392800001</v>
      </c>
      <c r="E10" s="2"/>
    </row>
    <row r="11" spans="1:6" x14ac:dyDescent="0.25">
      <c r="A11" s="5">
        <v>44804</v>
      </c>
      <c r="B11" s="2">
        <v>28.639999</v>
      </c>
      <c r="C11" s="3">
        <v>303.60000000000002</v>
      </c>
      <c r="D11" s="2">
        <f t="shared" si="0"/>
        <v>8.6951036964000021</v>
      </c>
      <c r="E11" s="2"/>
    </row>
    <row r="12" spans="1:6" x14ac:dyDescent="0.25">
      <c r="A12" s="5">
        <v>44834</v>
      </c>
      <c r="B12" s="2">
        <v>25.129999000000002</v>
      </c>
      <c r="C12" s="3">
        <v>303.60000000000002</v>
      </c>
      <c r="D12" s="2">
        <f t="shared" si="0"/>
        <v>7.6294676964000008</v>
      </c>
      <c r="E12" s="2"/>
    </row>
    <row r="13" spans="1:6" x14ac:dyDescent="0.25">
      <c r="A13" s="5">
        <v>44865</v>
      </c>
      <c r="B13" s="2">
        <v>28.309999000000001</v>
      </c>
      <c r="C13" s="3">
        <v>303.60000000000002</v>
      </c>
      <c r="D13" s="2">
        <f t="shared" si="0"/>
        <v>8.5949156964000011</v>
      </c>
      <c r="E13" s="2"/>
      <c r="F13" t="s">
        <v>24</v>
      </c>
    </row>
    <row r="14" spans="1:6" x14ac:dyDescent="0.25">
      <c r="A14" s="5">
        <v>44895</v>
      </c>
      <c r="B14" s="2">
        <v>26.209999</v>
      </c>
      <c r="C14" s="3">
        <v>303.60000000000002</v>
      </c>
      <c r="D14" s="2">
        <f t="shared" si="0"/>
        <v>7.9573556964000005</v>
      </c>
      <c r="E14" s="2"/>
    </row>
    <row r="16" spans="1:6" x14ac:dyDescent="0.25">
      <c r="B16" s="4">
        <v>2021</v>
      </c>
      <c r="C16" s="4">
        <v>2022</v>
      </c>
    </row>
    <row r="17" spans="1:5" x14ac:dyDescent="0.25">
      <c r="A17" s="1" t="s">
        <v>2</v>
      </c>
      <c r="B17" s="7">
        <v>2.4725999999999999</v>
      </c>
      <c r="C17" s="7">
        <v>3.4992999999999999</v>
      </c>
    </row>
    <row r="18" spans="1:5" x14ac:dyDescent="0.25">
      <c r="A18" s="1" t="s">
        <v>3</v>
      </c>
      <c r="B18" s="7">
        <v>1.3427</v>
      </c>
      <c r="C18" s="7">
        <v>1.3547</v>
      </c>
    </row>
    <row r="19" spans="1:5" x14ac:dyDescent="0.25">
      <c r="A19" s="1" t="s">
        <v>4</v>
      </c>
      <c r="B19" s="7">
        <v>0.69320000000000004</v>
      </c>
      <c r="C19" s="7">
        <v>0.54210000000000003</v>
      </c>
    </row>
    <row r="20" spans="1:5" x14ac:dyDescent="0.25">
      <c r="A20" s="1" t="s">
        <v>8</v>
      </c>
      <c r="B20" s="7">
        <f>B17-B18-B19</f>
        <v>0.43669999999999987</v>
      </c>
      <c r="C20" s="7">
        <f>C17-C18-C19</f>
        <v>1.6024999999999996</v>
      </c>
    </row>
    <row r="22" spans="1:5" x14ac:dyDescent="0.25">
      <c r="A22" s="1" t="s">
        <v>5</v>
      </c>
      <c r="B22" s="8">
        <v>1</v>
      </c>
    </row>
    <row r="23" spans="1:5" x14ac:dyDescent="0.25">
      <c r="A23" s="1" t="s">
        <v>9</v>
      </c>
      <c r="B23" s="10">
        <v>4.0500000000000001E-2</v>
      </c>
    </row>
    <row r="24" spans="1:5" x14ac:dyDescent="0.25">
      <c r="A24" s="1" t="s">
        <v>10</v>
      </c>
      <c r="B24" s="10">
        <f>C28/B28-1</f>
        <v>-3.7619132184928628E-2</v>
      </c>
    </row>
    <row r="25" spans="1:5" x14ac:dyDescent="0.25">
      <c r="A25" s="1" t="s">
        <v>14</v>
      </c>
      <c r="B25" s="10">
        <f>_xlfn.STDEV.S(C36:C47)*SQRT(12)</f>
        <v>0.65461605563151293</v>
      </c>
    </row>
    <row r="27" spans="1:5" x14ac:dyDescent="0.25">
      <c r="B27" s="1">
        <v>2021</v>
      </c>
      <c r="C27" s="1">
        <v>2022</v>
      </c>
      <c r="D27" s="1" t="s">
        <v>7</v>
      </c>
      <c r="E27" s="1"/>
    </row>
    <row r="28" spans="1:5" x14ac:dyDescent="0.25">
      <c r="A28" s="1" t="s">
        <v>6</v>
      </c>
      <c r="B28" s="6">
        <f>B18+0.5*B19</f>
        <v>1.6893</v>
      </c>
      <c r="C28" s="6">
        <f>C18+0.5*C19</f>
        <v>1.62575</v>
      </c>
      <c r="D28" s="6">
        <f>C28*(1+B24)^B22</f>
        <v>1.5645906958503524</v>
      </c>
      <c r="E28" s="6"/>
    </row>
    <row r="30" spans="1:5" x14ac:dyDescent="0.25">
      <c r="A30" s="1" t="s">
        <v>15</v>
      </c>
      <c r="B30" s="1">
        <v>0</v>
      </c>
    </row>
    <row r="31" spans="1:5" x14ac:dyDescent="0.25">
      <c r="A31" s="1" t="s">
        <v>16</v>
      </c>
      <c r="B31" s="11">
        <f>B25</f>
        <v>0.65461605563151293</v>
      </c>
    </row>
    <row r="32" spans="1:5" x14ac:dyDescent="0.25">
      <c r="A32" s="1" t="s">
        <v>21</v>
      </c>
      <c r="B32" s="9">
        <f>SUMSQ(J35:J47)</f>
        <v>1.2152972631473006E-17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17</v>
      </c>
      <c r="E34" s="1" t="s">
        <v>16</v>
      </c>
      <c r="F34" s="1" t="s">
        <v>6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</row>
    <row r="35" spans="1:11" x14ac:dyDescent="0.25">
      <c r="A35" s="5">
        <v>44530</v>
      </c>
      <c r="B35" s="2">
        <v>14.8923396072</v>
      </c>
      <c r="D35" s="2">
        <v>16.514431895491121</v>
      </c>
      <c r="E35" s="10">
        <f>B31</f>
        <v>0.65461605563151293</v>
      </c>
      <c r="F35" s="6">
        <f>B28</f>
        <v>1.6893</v>
      </c>
      <c r="G35" s="6">
        <f>(LN(D35/F35) + (E35^2/2 + B$23)*B$22)/(E35*SQRT(B$22))</f>
        <v>3.8720124343732927</v>
      </c>
      <c r="H35" s="6">
        <f>G35-E35*SQRT(B$22)</f>
        <v>3.2173963787417796</v>
      </c>
      <c r="I35" s="6">
        <f>D35*_xlfn.NORM.S.DIST(G35,1) - F35*EXP(-B$23*B$22)*_xlfn.NORM.S.DIST(H35,1)</f>
        <v>14.892339605734175</v>
      </c>
      <c r="J35" s="6">
        <f>B35-I35</f>
        <v>1.4658247948773351E-9</v>
      </c>
    </row>
    <row r="36" spans="1:11" x14ac:dyDescent="0.25">
      <c r="A36" s="5">
        <v>44561</v>
      </c>
      <c r="B36" s="2">
        <v>11.262801</v>
      </c>
      <c r="C36" s="10">
        <f>B36/B35-1</f>
        <v>-0.24371849574564008</v>
      </c>
      <c r="D36" s="2">
        <v>12.879285342581783</v>
      </c>
      <c r="E36" s="10">
        <f>E35</f>
        <v>0.65461605563151293</v>
      </c>
      <c r="F36" s="6">
        <f>F35*(1+$B$24)^(1/12)</f>
        <v>1.6839105987202103</v>
      </c>
      <c r="G36" s="6">
        <f t="shared" ref="G36:G47" si="1">(LN(D36/F36) + (E36^2/2 + B$23)*B$22)/(E36*SQRT(B$22))</f>
        <v>3.4971071638081059</v>
      </c>
      <c r="H36" s="6">
        <f t="shared" ref="H36:H47" si="2">G36-E36*SQRT(B$22)</f>
        <v>2.8424911081765929</v>
      </c>
      <c r="I36" s="6">
        <f t="shared" ref="I36:I47" si="3">D36*_xlfn.NORM.S.DIST(G36,1) - F36*EXP(-B$23*B$22)*_xlfn.NORM.S.DIST(H36,1)</f>
        <v>11.262801000747668</v>
      </c>
      <c r="J36" s="6">
        <f t="shared" ref="J36:J47" si="4">B36-I36</f>
        <v>-7.4766859370356542E-10</v>
      </c>
      <c r="K36" s="10">
        <f>D36/D35-1</f>
        <v>-0.22011938260509156</v>
      </c>
    </row>
    <row r="37" spans="1:11" x14ac:dyDescent="0.25">
      <c r="A37" s="5">
        <v>44592</v>
      </c>
      <c r="B37" s="2">
        <v>8.2677870000000002</v>
      </c>
      <c r="C37" s="10">
        <f t="shared" ref="C37:C47" si="5">B37/B36-1</f>
        <v>-0.2659208841566143</v>
      </c>
      <c r="D37" s="2">
        <v>9.8775982241380422</v>
      </c>
      <c r="E37" s="10">
        <f t="shared" ref="E37:E47" si="6">E36</f>
        <v>0.65461605563151293</v>
      </c>
      <c r="F37" s="6">
        <f t="shared" ref="F37:F47" si="7">F36*(1+$B$24)^(1/12)</f>
        <v>1.6785383913350247</v>
      </c>
      <c r="G37" s="6">
        <f t="shared" si="1"/>
        <v>3.0966351200949398</v>
      </c>
      <c r="H37" s="6">
        <f t="shared" si="2"/>
        <v>2.4420190644634268</v>
      </c>
      <c r="I37" s="6">
        <f t="shared" si="3"/>
        <v>8.2677869986852848</v>
      </c>
      <c r="J37" s="6">
        <f t="shared" si="4"/>
        <v>1.314715447620074E-9</v>
      </c>
      <c r="K37" s="10">
        <f t="shared" ref="K37:K47" si="8">D37/D36-1</f>
        <v>-0.23306317381753283</v>
      </c>
    </row>
    <row r="38" spans="1:11" x14ac:dyDescent="0.25">
      <c r="A38" s="5">
        <v>44620</v>
      </c>
      <c r="B38" s="2">
        <v>9.3615056964000019</v>
      </c>
      <c r="C38" s="10">
        <f t="shared" si="5"/>
        <v>0.13228675296061709</v>
      </c>
      <c r="D38" s="2">
        <v>10.967015472207269</v>
      </c>
      <c r="E38" s="10">
        <f t="shared" si="6"/>
        <v>0.65461605563151293</v>
      </c>
      <c r="F38" s="6">
        <f t="shared" si="7"/>
        <v>1.6731833229904813</v>
      </c>
      <c r="G38" s="6">
        <f t="shared" si="1"/>
        <v>3.2613396096094456</v>
      </c>
      <c r="H38" s="6">
        <f t="shared" si="2"/>
        <v>2.6067235539779325</v>
      </c>
      <c r="I38" s="6">
        <f t="shared" si="3"/>
        <v>9.3615056967707577</v>
      </c>
      <c r="J38" s="6">
        <f t="shared" si="4"/>
        <v>-3.7075587044910208E-10</v>
      </c>
      <c r="K38" s="10">
        <f t="shared" si="8"/>
        <v>0.11029171498462054</v>
      </c>
    </row>
    <row r="39" spans="1:11" x14ac:dyDescent="0.25">
      <c r="A39" s="5">
        <v>44651</v>
      </c>
      <c r="B39" s="2">
        <v>12.643422000000003</v>
      </c>
      <c r="C39" s="10">
        <f t="shared" si="5"/>
        <v>0.35057568835984076</v>
      </c>
      <c r="D39" s="2">
        <v>14.244741309731639</v>
      </c>
      <c r="E39" s="10">
        <f t="shared" si="6"/>
        <v>0.65461605563151293</v>
      </c>
      <c r="F39" s="6">
        <f t="shared" si="7"/>
        <v>1.66784533900762</v>
      </c>
      <c r="G39" s="6">
        <f t="shared" si="1"/>
        <v>3.6656850989092487</v>
      </c>
      <c r="H39" s="6">
        <f t="shared" si="2"/>
        <v>3.0110690432777356</v>
      </c>
      <c r="I39" s="6">
        <f t="shared" si="3"/>
        <v>12.643421999662923</v>
      </c>
      <c r="J39" s="6">
        <f t="shared" si="4"/>
        <v>3.3707969748775213E-10</v>
      </c>
      <c r="K39" s="10">
        <f t="shared" si="8"/>
        <v>0.29887126956561882</v>
      </c>
    </row>
    <row r="40" spans="1:11" x14ac:dyDescent="0.25">
      <c r="A40" s="5">
        <v>44681</v>
      </c>
      <c r="B40" s="2">
        <v>9.4928129999999999</v>
      </c>
      <c r="C40" s="10">
        <f t="shared" si="5"/>
        <v>-0.24918957858086221</v>
      </c>
      <c r="D40" s="2">
        <v>11.088196038914118</v>
      </c>
      <c r="E40" s="10">
        <f t="shared" si="6"/>
        <v>0.65461605563151293</v>
      </c>
      <c r="F40" s="6">
        <f t="shared" si="7"/>
        <v>1.6625243848819236</v>
      </c>
      <c r="G40" s="6">
        <f t="shared" si="1"/>
        <v>3.2878891881119268</v>
      </c>
      <c r="H40" s="6">
        <f t="shared" si="2"/>
        <v>2.6332731324804137</v>
      </c>
      <c r="I40" s="6">
        <f t="shared" si="3"/>
        <v>9.4928130006410658</v>
      </c>
      <c r="J40" s="6">
        <f t="shared" si="4"/>
        <v>-6.4106586705747759E-10</v>
      </c>
      <c r="K40" s="10">
        <f t="shared" si="8"/>
        <v>-0.2215937237597323</v>
      </c>
    </row>
    <row r="41" spans="1:11" x14ac:dyDescent="0.25">
      <c r="A41" s="5">
        <v>44712</v>
      </c>
      <c r="B41" s="2">
        <v>9.4677656964000008</v>
      </c>
      <c r="C41" s="10">
        <f t="shared" si="5"/>
        <v>-2.6385544095305358E-3</v>
      </c>
      <c r="D41" s="2">
        <v>11.058061600328971</v>
      </c>
      <c r="E41" s="10">
        <f t="shared" si="6"/>
        <v>0.65461605563151293</v>
      </c>
      <c r="F41" s="6">
        <f t="shared" si="7"/>
        <v>1.6572204062827616</v>
      </c>
      <c r="G41" s="6">
        <f t="shared" si="1"/>
        <v>3.2886132952685037</v>
      </c>
      <c r="H41" s="6">
        <f t="shared" si="2"/>
        <v>2.6339972396369906</v>
      </c>
      <c r="I41" s="6">
        <f t="shared" si="3"/>
        <v>9.4677656970455288</v>
      </c>
      <c r="J41" s="6">
        <f t="shared" si="4"/>
        <v>-6.4552807543805102E-10</v>
      </c>
      <c r="K41" s="10">
        <f t="shared" si="8"/>
        <v>-2.7177043478839868E-3</v>
      </c>
    </row>
    <row r="42" spans="1:11" x14ac:dyDescent="0.25">
      <c r="A42" s="5">
        <v>44742</v>
      </c>
      <c r="B42" s="2">
        <v>9.2825703036000018</v>
      </c>
      <c r="C42" s="10">
        <f t="shared" si="5"/>
        <v>-1.9560622721199961E-2</v>
      </c>
      <c r="D42" s="2">
        <v>10.867711529514835</v>
      </c>
      <c r="E42" s="10">
        <f t="shared" si="6"/>
        <v>0.65461605563151293</v>
      </c>
      <c r="F42" s="6">
        <f t="shared" si="7"/>
        <v>1.6519333490528356</v>
      </c>
      <c r="G42" s="6">
        <f t="shared" si="1"/>
        <v>3.2669698385443877</v>
      </c>
      <c r="H42" s="6">
        <f t="shared" si="2"/>
        <v>2.6123537829128747</v>
      </c>
      <c r="I42" s="6">
        <f t="shared" si="3"/>
        <v>9.2825703040289298</v>
      </c>
      <c r="J42" s="6">
        <f t="shared" si="4"/>
        <v>-4.2892800422578148E-10</v>
      </c>
      <c r="K42" s="10">
        <f t="shared" si="8"/>
        <v>-1.7213692389674629E-2</v>
      </c>
    </row>
    <row r="43" spans="1:11" x14ac:dyDescent="0.25">
      <c r="A43" s="5">
        <v>44773</v>
      </c>
      <c r="B43" s="2">
        <v>10.325435392800001</v>
      </c>
      <c r="C43" s="10">
        <f t="shared" si="5"/>
        <v>0.11234658667713515</v>
      </c>
      <c r="D43" s="2">
        <v>11.905973273119304</v>
      </c>
      <c r="E43" s="10">
        <f t="shared" si="6"/>
        <v>0.65461605563151293</v>
      </c>
      <c r="F43" s="6">
        <f t="shared" si="7"/>
        <v>1.646663159207626</v>
      </c>
      <c r="G43" s="6">
        <f t="shared" si="1"/>
        <v>3.4112368438650709</v>
      </c>
      <c r="H43" s="6">
        <f t="shared" si="2"/>
        <v>2.7566207882335578</v>
      </c>
      <c r="I43" s="6">
        <f t="shared" si="3"/>
        <v>10.325435393842909</v>
      </c>
      <c r="J43" s="6">
        <f t="shared" si="4"/>
        <v>-1.042907982196084E-9</v>
      </c>
      <c r="K43" s="10">
        <f t="shared" si="8"/>
        <v>9.5536373116339002E-2</v>
      </c>
    </row>
    <row r="44" spans="1:11" x14ac:dyDescent="0.25">
      <c r="A44" s="5">
        <v>44804</v>
      </c>
      <c r="B44" s="2">
        <v>8.6951036964000021</v>
      </c>
      <c r="C44" s="10">
        <f t="shared" si="5"/>
        <v>-0.15789471672418198</v>
      </c>
      <c r="D44" s="2">
        <v>10.269817523225271</v>
      </c>
      <c r="E44" s="10">
        <f t="shared" si="6"/>
        <v>0.65461605563151293</v>
      </c>
      <c r="F44" s="6">
        <f t="shared" si="7"/>
        <v>1.6414097829348406</v>
      </c>
      <c r="G44" s="6">
        <f t="shared" si="1"/>
        <v>3.1902896846277238</v>
      </c>
      <c r="H44" s="6">
        <f t="shared" si="2"/>
        <v>2.5356736289962107</v>
      </c>
      <c r="I44" s="6">
        <f t="shared" si="3"/>
        <v>8.6951036957923122</v>
      </c>
      <c r="J44" s="6">
        <f t="shared" si="4"/>
        <v>6.0768989840198628E-10</v>
      </c>
      <c r="K44" s="10">
        <f t="shared" si="8"/>
        <v>-0.13742309951157561</v>
      </c>
    </row>
    <row r="45" spans="1:11" x14ac:dyDescent="0.25">
      <c r="A45" s="5">
        <v>44834</v>
      </c>
      <c r="B45" s="2">
        <v>7.6294676964000008</v>
      </c>
      <c r="C45" s="10">
        <f t="shared" si="5"/>
        <v>-0.12255587020097325</v>
      </c>
      <c r="D45" s="2">
        <v>9.1981744984004887</v>
      </c>
      <c r="E45" s="10">
        <f t="shared" si="6"/>
        <v>0.65461605563151293</v>
      </c>
      <c r="F45" s="6">
        <f t="shared" si="7"/>
        <v>1.6361731665938661</v>
      </c>
      <c r="G45" s="6">
        <f t="shared" si="1"/>
        <v>3.026821651025454</v>
      </c>
      <c r="H45" s="6">
        <f t="shared" si="2"/>
        <v>2.3722055953939409</v>
      </c>
      <c r="I45" s="6">
        <f t="shared" si="3"/>
        <v>7.6294676981675238</v>
      </c>
      <c r="J45" s="6">
        <f t="shared" si="4"/>
        <v>-1.767523016837913E-9</v>
      </c>
      <c r="K45" s="10">
        <f t="shared" si="8"/>
        <v>-0.10434878929457636</v>
      </c>
    </row>
    <row r="46" spans="1:11" x14ac:dyDescent="0.25">
      <c r="A46" s="5">
        <v>44865</v>
      </c>
      <c r="B46" s="2">
        <v>8.5949156964000011</v>
      </c>
      <c r="C46" s="10">
        <f t="shared" si="5"/>
        <v>0.12654198673068007</v>
      </c>
      <c r="D46" s="2">
        <v>10.159565649931556</v>
      </c>
      <c r="E46" s="10">
        <f t="shared" si="6"/>
        <v>0.65461605563151293</v>
      </c>
      <c r="F46" s="6">
        <f t="shared" si="7"/>
        <v>1.630953256715219</v>
      </c>
      <c r="G46" s="6">
        <f t="shared" si="1"/>
        <v>3.1835640120857911</v>
      </c>
      <c r="H46" s="6">
        <f t="shared" si="2"/>
        <v>2.5289479564542781</v>
      </c>
      <c r="I46" s="6">
        <f t="shared" si="3"/>
        <v>8.5949156956984396</v>
      </c>
      <c r="J46" s="6">
        <f t="shared" si="4"/>
        <v>7.0156147558009252E-10</v>
      </c>
      <c r="K46" s="10">
        <f t="shared" si="8"/>
        <v>0.1045197774513027</v>
      </c>
    </row>
    <row r="47" spans="1:11" x14ac:dyDescent="0.25">
      <c r="A47" s="5">
        <v>44895</v>
      </c>
      <c r="B47" s="2">
        <v>7.9573556964000005</v>
      </c>
      <c r="C47" s="10">
        <f t="shared" si="5"/>
        <v>-7.4178738049408E-2</v>
      </c>
      <c r="D47" s="2">
        <v>9.5164898632099337</v>
      </c>
      <c r="E47" s="10">
        <f t="shared" si="6"/>
        <v>0.65461605563151293</v>
      </c>
      <c r="F47" s="6">
        <f t="shared" si="7"/>
        <v>1.6257500000000007</v>
      </c>
      <c r="G47" s="6">
        <f t="shared" si="1"/>
        <v>3.0885553355277002</v>
      </c>
      <c r="H47" s="6">
        <f t="shared" si="2"/>
        <v>2.4339392798961872</v>
      </c>
      <c r="I47" s="6">
        <f t="shared" si="3"/>
        <v>7.9573556952249085</v>
      </c>
      <c r="J47" s="6">
        <f t="shared" si="4"/>
        <v>1.1750920236863749E-9</v>
      </c>
      <c r="K47" s="10">
        <f t="shared" si="8"/>
        <v>-6.3297566931511007E-2</v>
      </c>
    </row>
    <row r="49" spans="1:11" x14ac:dyDescent="0.25">
      <c r="A49" s="1" t="s">
        <v>15</v>
      </c>
      <c r="B49" s="1">
        <v>1</v>
      </c>
    </row>
    <row r="50" spans="1:11" x14ac:dyDescent="0.25">
      <c r="A50" s="1" t="s">
        <v>16</v>
      </c>
      <c r="B50" s="10">
        <f>_xlfn.STDEV.S(K36:K47)*SQRT(12)</f>
        <v>0.56708576172239433</v>
      </c>
    </row>
    <row r="51" spans="1:11" x14ac:dyDescent="0.25">
      <c r="A51" s="1" t="s">
        <v>21</v>
      </c>
      <c r="B51" s="9">
        <f>SUMSQ(J54:J66)</f>
        <v>5.5933039531981636E-13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17</v>
      </c>
      <c r="E53" s="1" t="s">
        <v>16</v>
      </c>
      <c r="F53" s="1" t="s">
        <v>6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22</v>
      </c>
    </row>
    <row r="54" spans="1:11" x14ac:dyDescent="0.25">
      <c r="A54" s="5">
        <v>44530</v>
      </c>
      <c r="B54" s="2">
        <v>14.8923396072</v>
      </c>
      <c r="D54" s="2">
        <v>16.514576535615312</v>
      </c>
      <c r="E54" s="10">
        <f>B50</f>
        <v>0.56708576172239433</v>
      </c>
      <c r="F54" s="6">
        <f>B28</f>
        <v>1.6893</v>
      </c>
      <c r="G54" s="6">
        <f>(LN(D54/F54) + (E54^2/2 + B$23)*B$22)/(E54*SQRT(B$22))</f>
        <v>4.3753916487119477</v>
      </c>
      <c r="H54" s="6">
        <f>G54-E54*SQRT(B$22)</f>
        <v>3.8083058869895536</v>
      </c>
      <c r="I54" s="6">
        <f>D54*_xlfn.NORM.S.DIST(G54,1) - F54*EXP(-B$23*B$22)*_xlfn.NORM.S.DIST(H54,1)</f>
        <v>14.892339667932541</v>
      </c>
      <c r="J54" s="6">
        <f>B54-I54</f>
        <v>-6.0732540774210975E-8</v>
      </c>
    </row>
    <row r="55" spans="1:11" x14ac:dyDescent="0.25">
      <c r="A55" s="5">
        <v>44561</v>
      </c>
      <c r="B55" s="2">
        <v>11.262801</v>
      </c>
      <c r="C55" s="10">
        <f>B55/B54-1</f>
        <v>-0.24371849574564008</v>
      </c>
      <c r="D55" s="2">
        <v>12.879799322943844</v>
      </c>
      <c r="E55" s="10">
        <f>E54</f>
        <v>0.56708576172239433</v>
      </c>
      <c r="F55" s="6">
        <f>F54*(1+$B$24)^(1/12)</f>
        <v>1.6839105987202103</v>
      </c>
      <c r="G55" s="6">
        <f t="shared" ref="G55:G66" si="9">(LN(D55/F55) + (E55^2/2 + B$23)*B$22)/(E55*SQRT(B$22))</f>
        <v>3.9426742756799515</v>
      </c>
      <c r="H55" s="6">
        <f t="shared" ref="H55:H66" si="10">G55-E55*SQRT(B$22)</f>
        <v>3.375588513957557</v>
      </c>
      <c r="I55" s="6">
        <f t="shared" ref="I55:I66" si="11">D55*_xlfn.NORM.S.DIST(G55,1) - F55*EXP(-B$23*B$22)*_xlfn.NORM.S.DIST(H55,1)</f>
        <v>11.262801180590698</v>
      </c>
      <c r="J55" s="6">
        <f t="shared" ref="J55:J66" si="12">B55-I55</f>
        <v>-1.8059069795128835E-7</v>
      </c>
      <c r="K55" s="10">
        <f>D55/D54-1</f>
        <v>-0.22009509022727358</v>
      </c>
    </row>
    <row r="56" spans="1:11" x14ac:dyDescent="0.25">
      <c r="A56" s="5">
        <v>44592</v>
      </c>
      <c r="B56" s="2">
        <v>8.2677870000000002</v>
      </c>
      <c r="C56" s="10">
        <f t="shared" ref="C56:C66" si="13">B56/B55-1</f>
        <v>-0.2659208841566143</v>
      </c>
      <c r="D56" s="2">
        <v>9.8792935726482671</v>
      </c>
      <c r="E56" s="10">
        <f t="shared" ref="E56:E66" si="14">E55</f>
        <v>0.56708576172239433</v>
      </c>
      <c r="F56" s="6">
        <f t="shared" ref="F56:F66" si="15">F55*(1+$B$24)^(1/12)</f>
        <v>1.6785383913350247</v>
      </c>
      <c r="G56" s="6">
        <f t="shared" si="9"/>
        <v>3.4806212087836541</v>
      </c>
      <c r="H56" s="6">
        <f t="shared" si="10"/>
        <v>2.9135354470612596</v>
      </c>
      <c r="I56" s="6">
        <f t="shared" si="11"/>
        <v>8.2677868835448969</v>
      </c>
      <c r="J56" s="6">
        <f t="shared" si="12"/>
        <v>1.1645510333835318E-7</v>
      </c>
      <c r="K56" s="10">
        <f t="shared" ref="K56:K66" si="16">D56/D55-1</f>
        <v>-0.23296215065637937</v>
      </c>
    </row>
    <row r="57" spans="1:11" x14ac:dyDescent="0.25">
      <c r="A57" s="5">
        <v>44620</v>
      </c>
      <c r="B57" s="2">
        <v>9.3615056964000019</v>
      </c>
      <c r="C57" s="10">
        <f t="shared" si="13"/>
        <v>0.13228675296061709</v>
      </c>
      <c r="D57" s="2">
        <v>10.9680698393006</v>
      </c>
      <c r="E57" s="10">
        <f t="shared" si="14"/>
        <v>0.56708576172239433</v>
      </c>
      <c r="F57" s="6">
        <f t="shared" si="15"/>
        <v>1.6731833229904813</v>
      </c>
      <c r="G57" s="6">
        <f t="shared" si="9"/>
        <v>3.6706149007181037</v>
      </c>
      <c r="H57" s="6">
        <f t="shared" si="10"/>
        <v>3.1035291389957091</v>
      </c>
      <c r="I57" s="6">
        <f t="shared" si="11"/>
        <v>9.3615058965958653</v>
      </c>
      <c r="J57" s="6">
        <f t="shared" si="12"/>
        <v>-2.0019586344233176E-7</v>
      </c>
      <c r="K57" s="10">
        <f t="shared" si="16"/>
        <v>0.11020790693645455</v>
      </c>
    </row>
    <row r="58" spans="1:11" x14ac:dyDescent="0.25">
      <c r="A58" s="5">
        <v>44651</v>
      </c>
      <c r="B58" s="2">
        <v>12.643422000000003</v>
      </c>
      <c r="C58" s="10">
        <f t="shared" si="13"/>
        <v>0.35057568835984076</v>
      </c>
      <c r="D58" s="2">
        <v>14.245033931903102</v>
      </c>
      <c r="E58" s="10">
        <f t="shared" si="14"/>
        <v>0.56708576172239433</v>
      </c>
      <c r="F58" s="6">
        <f t="shared" si="15"/>
        <v>1.66784533900762</v>
      </c>
      <c r="G58" s="6">
        <f t="shared" si="9"/>
        <v>4.1372382480510899</v>
      </c>
      <c r="H58" s="6">
        <f t="shared" si="10"/>
        <v>3.5701524863286958</v>
      </c>
      <c r="I58" s="6">
        <f t="shared" si="11"/>
        <v>12.643422116122457</v>
      </c>
      <c r="J58" s="6">
        <f t="shared" si="12"/>
        <v>-1.161224538748229E-7</v>
      </c>
      <c r="K58" s="10">
        <f t="shared" si="16"/>
        <v>0.29877308775519817</v>
      </c>
    </row>
    <row r="59" spans="1:11" x14ac:dyDescent="0.25">
      <c r="A59" s="5">
        <v>44681</v>
      </c>
      <c r="B59" s="2">
        <v>9.4928129999999999</v>
      </c>
      <c r="C59" s="10">
        <f t="shared" si="13"/>
        <v>-0.24918957858086221</v>
      </c>
      <c r="D59" s="2">
        <v>11.089164376863161</v>
      </c>
      <c r="E59" s="10">
        <f t="shared" si="14"/>
        <v>0.56708576172239433</v>
      </c>
      <c r="F59" s="6">
        <f t="shared" si="15"/>
        <v>1.6625243848819236</v>
      </c>
      <c r="G59" s="6">
        <f t="shared" si="9"/>
        <v>3.7012469021231809</v>
      </c>
      <c r="H59" s="6">
        <f t="shared" si="10"/>
        <v>3.1341611404007867</v>
      </c>
      <c r="I59" s="6">
        <f t="shared" si="11"/>
        <v>9.4928132104644138</v>
      </c>
      <c r="J59" s="6">
        <f t="shared" si="12"/>
        <v>-2.10464413896716E-7</v>
      </c>
      <c r="K59" s="10">
        <f t="shared" si="16"/>
        <v>-0.22154173658878218</v>
      </c>
    </row>
    <row r="60" spans="1:11" x14ac:dyDescent="0.25">
      <c r="A60" s="5">
        <v>44712</v>
      </c>
      <c r="B60" s="2">
        <v>9.4677656964000008</v>
      </c>
      <c r="C60" s="10">
        <f t="shared" si="13"/>
        <v>-2.6385544095305358E-3</v>
      </c>
      <c r="D60" s="2">
        <v>11.059024768718007</v>
      </c>
      <c r="E60" s="10">
        <f t="shared" si="14"/>
        <v>0.56708576172239433</v>
      </c>
      <c r="F60" s="6">
        <f t="shared" si="15"/>
        <v>1.6572204062827616</v>
      </c>
      <c r="G60" s="6">
        <f t="shared" si="9"/>
        <v>3.7020823713159876</v>
      </c>
      <c r="H60" s="6">
        <f t="shared" si="10"/>
        <v>3.1349966095935935</v>
      </c>
      <c r="I60" s="6">
        <f t="shared" si="11"/>
        <v>9.4677659064242174</v>
      </c>
      <c r="J60" s="6">
        <f t="shared" si="12"/>
        <v>-2.1002421668470106E-7</v>
      </c>
      <c r="K60" s="10">
        <f t="shared" si="16"/>
        <v>-2.717933211274115E-3</v>
      </c>
    </row>
    <row r="61" spans="1:11" x14ac:dyDescent="0.25">
      <c r="A61" s="5">
        <v>44742</v>
      </c>
      <c r="B61" s="2">
        <v>9.2825703036000018</v>
      </c>
      <c r="C61" s="10">
        <f t="shared" si="13"/>
        <v>-1.9560622721199961E-2</v>
      </c>
      <c r="D61" s="2">
        <v>10.868735334861675</v>
      </c>
      <c r="E61" s="10">
        <f t="shared" si="14"/>
        <v>0.56708576172239433</v>
      </c>
      <c r="F61" s="6">
        <f t="shared" si="15"/>
        <v>1.6519333490528356</v>
      </c>
      <c r="G61" s="6">
        <f t="shared" si="9"/>
        <v>3.6771107519806274</v>
      </c>
      <c r="H61" s="6">
        <f t="shared" si="10"/>
        <v>3.1100249902582329</v>
      </c>
      <c r="I61" s="6">
        <f t="shared" si="11"/>
        <v>9.282570504284962</v>
      </c>
      <c r="J61" s="6">
        <f t="shared" si="12"/>
        <v>-2.006849602054217E-7</v>
      </c>
      <c r="K61" s="10">
        <f t="shared" si="16"/>
        <v>-1.7206710160790339E-2</v>
      </c>
    </row>
    <row r="62" spans="1:11" x14ac:dyDescent="0.25">
      <c r="A62" s="5">
        <v>44773</v>
      </c>
      <c r="B62" s="2">
        <v>10.325435392800001</v>
      </c>
      <c r="C62" s="10">
        <f t="shared" si="13"/>
        <v>0.11234658667713515</v>
      </c>
      <c r="D62" s="2">
        <v>11.906632162932333</v>
      </c>
      <c r="E62" s="10">
        <f t="shared" si="14"/>
        <v>0.56708576172239433</v>
      </c>
      <c r="F62" s="6">
        <f t="shared" si="15"/>
        <v>1.646663159207626</v>
      </c>
      <c r="G62" s="6">
        <f t="shared" si="9"/>
        <v>3.8435769943268241</v>
      </c>
      <c r="H62" s="6">
        <f t="shared" si="10"/>
        <v>3.27649123260443</v>
      </c>
      <c r="I62" s="6">
        <f t="shared" si="11"/>
        <v>10.325435597529161</v>
      </c>
      <c r="J62" s="6">
        <f t="shared" si="12"/>
        <v>-2.0472915984726114E-7</v>
      </c>
      <c r="K62" s="10">
        <f t="shared" si="16"/>
        <v>9.5493799056968864E-2</v>
      </c>
    </row>
    <row r="63" spans="1:11" x14ac:dyDescent="0.25">
      <c r="A63" s="5">
        <v>44804</v>
      </c>
      <c r="B63" s="2">
        <v>8.6951036964000021</v>
      </c>
      <c r="C63" s="10">
        <f t="shared" si="13"/>
        <v>-0.15789471672418198</v>
      </c>
      <c r="D63" s="2">
        <v>10.27108977864863</v>
      </c>
      <c r="E63" s="10">
        <f t="shared" si="14"/>
        <v>0.56708576172239433</v>
      </c>
      <c r="F63" s="6">
        <f t="shared" si="15"/>
        <v>1.6414097829348406</v>
      </c>
      <c r="G63" s="6">
        <f t="shared" si="9"/>
        <v>3.5886472607084063</v>
      </c>
      <c r="H63" s="6">
        <f t="shared" si="10"/>
        <v>3.0215614989860118</v>
      </c>
      <c r="I63" s="6">
        <f t="shared" si="11"/>
        <v>8.695103822856165</v>
      </c>
      <c r="J63" s="6">
        <f t="shared" si="12"/>
        <v>-1.2645616287443318E-7</v>
      </c>
      <c r="K63" s="10">
        <f t="shared" si="16"/>
        <v>-0.13736398016690776</v>
      </c>
    </row>
    <row r="64" spans="1:11" x14ac:dyDescent="0.25">
      <c r="A64" s="5">
        <v>44834</v>
      </c>
      <c r="B64" s="2">
        <v>7.6294676964000008</v>
      </c>
      <c r="C64" s="10">
        <f t="shared" si="13"/>
        <v>-0.12255587020097325</v>
      </c>
      <c r="D64" s="2">
        <v>9.2001753928657273</v>
      </c>
      <c r="E64" s="10">
        <f t="shared" si="14"/>
        <v>0.56708576172239433</v>
      </c>
      <c r="F64" s="6">
        <f t="shared" si="15"/>
        <v>1.6361731665938661</v>
      </c>
      <c r="G64" s="6">
        <f t="shared" si="9"/>
        <v>3.4001128734084856</v>
      </c>
      <c r="H64" s="6">
        <f t="shared" si="10"/>
        <v>2.833027111686091</v>
      </c>
      <c r="I64" s="6">
        <f t="shared" si="11"/>
        <v>7.6294672116130844</v>
      </c>
      <c r="J64" s="6">
        <f t="shared" si="12"/>
        <v>4.8478691638820237E-7</v>
      </c>
      <c r="K64" s="10">
        <f t="shared" si="16"/>
        <v>-0.10426492308626312</v>
      </c>
    </row>
    <row r="65" spans="1:11" x14ac:dyDescent="0.25">
      <c r="A65" s="5">
        <v>44865</v>
      </c>
      <c r="B65" s="2">
        <v>8.5949156964000011</v>
      </c>
      <c r="C65" s="10">
        <f t="shared" si="13"/>
        <v>0.12654198673068007</v>
      </c>
      <c r="D65" s="2">
        <v>10.160854462575021</v>
      </c>
      <c r="E65" s="10">
        <f t="shared" si="14"/>
        <v>0.56708576172239433</v>
      </c>
      <c r="F65" s="6">
        <f t="shared" si="15"/>
        <v>1.630953256715219</v>
      </c>
      <c r="G65" s="6">
        <f t="shared" si="9"/>
        <v>3.580888717288389</v>
      </c>
      <c r="H65" s="6">
        <f t="shared" si="10"/>
        <v>3.0138029555659944</v>
      </c>
      <c r="I65" s="6">
        <f t="shared" si="11"/>
        <v>8.5949158115798969</v>
      </c>
      <c r="J65" s="6">
        <f t="shared" si="12"/>
        <v>-1.1517989584319821E-7</v>
      </c>
      <c r="K65" s="10">
        <f t="shared" si="16"/>
        <v>0.10441964730957753</v>
      </c>
    </row>
    <row r="66" spans="1:11" x14ac:dyDescent="0.25">
      <c r="A66" s="5">
        <v>44895</v>
      </c>
      <c r="B66" s="2">
        <v>7.9573556964000005</v>
      </c>
      <c r="C66" s="10">
        <f t="shared" si="13"/>
        <v>-7.4178738049408E-2</v>
      </c>
      <c r="D66" s="2">
        <v>9.5181690950895366</v>
      </c>
      <c r="E66" s="10">
        <f t="shared" si="14"/>
        <v>0.56708576172239433</v>
      </c>
      <c r="F66" s="6">
        <f t="shared" si="15"/>
        <v>1.6257500000000007</v>
      </c>
      <c r="G66" s="6">
        <f t="shared" si="9"/>
        <v>3.4713027976416093</v>
      </c>
      <c r="H66" s="6">
        <f t="shared" si="10"/>
        <v>2.9042170359192152</v>
      </c>
      <c r="I66" s="6">
        <f t="shared" si="11"/>
        <v>7.9573555513672201</v>
      </c>
      <c r="J66" s="6">
        <f t="shared" si="12"/>
        <v>1.4503278045197021E-7</v>
      </c>
      <c r="K66" s="10">
        <f t="shared" si="16"/>
        <v>-6.3251114347976922E-2</v>
      </c>
    </row>
    <row r="68" spans="1:11" x14ac:dyDescent="0.25">
      <c r="A68" s="1" t="s">
        <v>15</v>
      </c>
      <c r="B68" s="1">
        <v>2</v>
      </c>
    </row>
    <row r="69" spans="1:11" x14ac:dyDescent="0.25">
      <c r="A69" s="1" t="s">
        <v>16</v>
      </c>
      <c r="B69" s="10">
        <f>_xlfn.STDEV.S(K55:K66)*SQRT(12)</f>
        <v>0.56687054977331186</v>
      </c>
    </row>
    <row r="70" spans="1:11" x14ac:dyDescent="0.25">
      <c r="A70" s="1" t="s">
        <v>21</v>
      </c>
      <c r="B70" s="9">
        <f>SUMSQ(J73:J85)</f>
        <v>5.9856579632541466E-19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17</v>
      </c>
      <c r="E72" s="1" t="s">
        <v>16</v>
      </c>
      <c r="F72" s="1" t="s">
        <v>6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22</v>
      </c>
    </row>
    <row r="73" spans="1:11" x14ac:dyDescent="0.25">
      <c r="A73" s="5">
        <v>44530</v>
      </c>
      <c r="B73" s="2">
        <v>14.8923396072</v>
      </c>
      <c r="D73" s="2">
        <v>16.514576573346336</v>
      </c>
      <c r="E73" s="10">
        <f>B69</f>
        <v>0.56687054977331186</v>
      </c>
      <c r="F73" s="6">
        <f>B28</f>
        <v>1.6893</v>
      </c>
      <c r="G73" s="6">
        <f>(LN(D73/F73) + (E73^2/2 + B$23)*B$22)/(E73*SQRT(B$22))</f>
        <v>4.3768375138671773</v>
      </c>
      <c r="H73" s="6">
        <f>G73-E73*SQRT(B$22)</f>
        <v>3.8099669640938654</v>
      </c>
      <c r="I73" s="6">
        <f>D73*_xlfn.NORM.S.DIST(G73,1) - F73*EXP(-B$23*B$22)*_xlfn.NORM.S.DIST(H73,1)</f>
        <v>14.892339607218521</v>
      </c>
      <c r="J73" s="6">
        <f>B73-I73</f>
        <v>-1.8520296407587011E-11</v>
      </c>
    </row>
    <row r="74" spans="1:11" x14ac:dyDescent="0.25">
      <c r="A74" s="5">
        <v>44561</v>
      </c>
      <c r="B74" s="2">
        <v>11.262801</v>
      </c>
      <c r="C74" s="10">
        <f>B74/B73-1</f>
        <v>-0.24371849574564008</v>
      </c>
      <c r="D74" s="2">
        <v>12.879799607111607</v>
      </c>
      <c r="E74" s="10">
        <f>E73</f>
        <v>0.56687054977331186</v>
      </c>
      <c r="F74" s="6">
        <f>F73*(1+$B$24)^(1/12)</f>
        <v>1.6839105987202103</v>
      </c>
      <c r="G74" s="6">
        <f t="shared" ref="G74:G85" si="17">(LN(D74/F74) + (E74^2/2 + B$23)*B$22)/(E74*SQRT(B$22))</f>
        <v>3.9439558949223512</v>
      </c>
      <c r="H74" s="6">
        <f t="shared" ref="H74:H85" si="18">G74-E74*SQRT(B$22)</f>
        <v>3.3770853451490392</v>
      </c>
      <c r="I74" s="6">
        <f t="shared" ref="I74:I85" si="19">D74*_xlfn.NORM.S.DIST(G74,1) - F74*EXP(-B$23*B$22)*_xlfn.NORM.S.DIST(H74,1)</f>
        <v>11.26280100012017</v>
      </c>
      <c r="J74" s="6">
        <f t="shared" ref="J74:J85" si="20">B74-I74</f>
        <v>-1.2017054018542694E-10</v>
      </c>
      <c r="K74" s="10">
        <f>D74/D73-1</f>
        <v>-0.22009507480204293</v>
      </c>
    </row>
    <row r="75" spans="1:11" x14ac:dyDescent="0.25">
      <c r="A75" s="5">
        <v>44592</v>
      </c>
      <c r="B75" s="2">
        <v>8.2677870000000002</v>
      </c>
      <c r="C75" s="10">
        <f t="shared" ref="C75:C85" si="21">B75/B74-1</f>
        <v>-0.2659208841566143</v>
      </c>
      <c r="D75" s="2">
        <v>9.8792956711073003</v>
      </c>
      <c r="E75" s="10">
        <f t="shared" ref="E75:E85" si="22">E74</f>
        <v>0.56687054977331186</v>
      </c>
      <c r="F75" s="6">
        <f t="shared" ref="F75:F85" si="23">F74*(1+$B$24)^(1/12)</f>
        <v>1.6785383913350247</v>
      </c>
      <c r="G75" s="6">
        <f t="shared" si="17"/>
        <v>3.4817277457353955</v>
      </c>
      <c r="H75" s="6">
        <f t="shared" si="18"/>
        <v>2.9148571959620835</v>
      </c>
      <c r="I75" s="6">
        <f t="shared" si="19"/>
        <v>8.2677870000103244</v>
      </c>
      <c r="J75" s="6">
        <f t="shared" si="20"/>
        <v>-1.0324185950594256E-11</v>
      </c>
      <c r="K75" s="10">
        <f t="shared" ref="K75:K85" si="24">D75/D74-1</f>
        <v>-0.23296200465320693</v>
      </c>
    </row>
    <row r="76" spans="1:11" x14ac:dyDescent="0.25">
      <c r="A76" s="5">
        <v>44620</v>
      </c>
      <c r="B76" s="2">
        <v>9.3615056964000019</v>
      </c>
      <c r="C76" s="10">
        <f t="shared" si="21"/>
        <v>0.13228675296061709</v>
      </c>
      <c r="D76" s="2">
        <v>10.968070754399319</v>
      </c>
      <c r="E76" s="10">
        <f t="shared" si="22"/>
        <v>0.56687054977331186</v>
      </c>
      <c r="F76" s="6">
        <f t="shared" si="23"/>
        <v>1.6731833229904813</v>
      </c>
      <c r="G76" s="6">
        <f t="shared" si="17"/>
        <v>3.6717933410981338</v>
      </c>
      <c r="H76" s="6">
        <f t="shared" si="18"/>
        <v>3.1049227913248219</v>
      </c>
      <c r="I76" s="6">
        <f t="shared" si="19"/>
        <v>9.361505696639945</v>
      </c>
      <c r="J76" s="6">
        <f t="shared" si="20"/>
        <v>-2.3994317643882823E-10</v>
      </c>
      <c r="K76" s="10">
        <f t="shared" si="24"/>
        <v>0.11020776374536689</v>
      </c>
    </row>
    <row r="77" spans="1:11" x14ac:dyDescent="0.25">
      <c r="A77" s="5">
        <v>44651</v>
      </c>
      <c r="B77" s="2">
        <v>12.643422000000003</v>
      </c>
      <c r="C77" s="10">
        <f t="shared" si="21"/>
        <v>0.35057568835984076</v>
      </c>
      <c r="D77" s="2">
        <v>14.245034049920953</v>
      </c>
      <c r="E77" s="10">
        <f t="shared" si="22"/>
        <v>0.56687054977331186</v>
      </c>
      <c r="F77" s="6">
        <f t="shared" si="23"/>
        <v>1.66784533900762</v>
      </c>
      <c r="G77" s="6">
        <f t="shared" si="17"/>
        <v>4.1385937090436302</v>
      </c>
      <c r="H77" s="6">
        <f t="shared" si="18"/>
        <v>3.5717231592703182</v>
      </c>
      <c r="I77" s="6">
        <f t="shared" si="19"/>
        <v>12.643422000055242</v>
      </c>
      <c r="J77" s="6">
        <f t="shared" si="20"/>
        <v>-5.5239368634829589E-11</v>
      </c>
      <c r="K77" s="10">
        <f t="shared" si="24"/>
        <v>0.29877299015483061</v>
      </c>
    </row>
    <row r="78" spans="1:11" x14ac:dyDescent="0.25">
      <c r="A78" s="5">
        <v>44681</v>
      </c>
      <c r="B78" s="2">
        <v>9.4928129999999999</v>
      </c>
      <c r="C78" s="10">
        <f t="shared" si="21"/>
        <v>-0.24918957858086221</v>
      </c>
      <c r="D78" s="2">
        <v>11.089165173575648</v>
      </c>
      <c r="E78" s="10">
        <f t="shared" si="22"/>
        <v>0.56687054977331186</v>
      </c>
      <c r="F78" s="6">
        <f t="shared" si="23"/>
        <v>1.6625243848819236</v>
      </c>
      <c r="G78" s="6">
        <f t="shared" si="17"/>
        <v>3.7024369514777602</v>
      </c>
      <c r="H78" s="6">
        <f t="shared" si="18"/>
        <v>3.1355664017044482</v>
      </c>
      <c r="I78" s="6">
        <f t="shared" si="19"/>
        <v>9.4928130002306759</v>
      </c>
      <c r="J78" s="6">
        <f t="shared" si="20"/>
        <v>-2.3067592280767713E-10</v>
      </c>
      <c r="K78" s="10">
        <f t="shared" si="24"/>
        <v>-0.22154168710904676</v>
      </c>
    </row>
    <row r="79" spans="1:11" x14ac:dyDescent="0.25">
      <c r="A79" s="5">
        <v>44712</v>
      </c>
      <c r="B79" s="2">
        <v>9.4677656964000008</v>
      </c>
      <c r="C79" s="10">
        <f t="shared" si="21"/>
        <v>-2.6385544095305358E-3</v>
      </c>
      <c r="D79" s="2">
        <v>11.059025560030552</v>
      </c>
      <c r="E79" s="10">
        <f t="shared" si="22"/>
        <v>0.56687054977331186</v>
      </c>
      <c r="F79" s="6">
        <f t="shared" si="23"/>
        <v>1.6572204062827616</v>
      </c>
      <c r="G79" s="6">
        <f t="shared" si="17"/>
        <v>3.7032727373398218</v>
      </c>
      <c r="H79" s="6">
        <f t="shared" si="18"/>
        <v>3.1364021875665098</v>
      </c>
      <c r="I79" s="6">
        <f t="shared" si="19"/>
        <v>9.4677656966296428</v>
      </c>
      <c r="J79" s="6">
        <f t="shared" si="20"/>
        <v>-2.2964208312714618E-10</v>
      </c>
      <c r="K79" s="10">
        <f t="shared" si="24"/>
        <v>-2.7179335029579033E-3</v>
      </c>
    </row>
    <row r="80" spans="1:11" x14ac:dyDescent="0.25">
      <c r="A80" s="5">
        <v>44742</v>
      </c>
      <c r="B80" s="2">
        <v>9.2825703036000018</v>
      </c>
      <c r="C80" s="10">
        <f t="shared" si="21"/>
        <v>-1.9560622721199961E-2</v>
      </c>
      <c r="D80" s="2">
        <v>10.868736213298297</v>
      </c>
      <c r="E80" s="10">
        <f t="shared" si="22"/>
        <v>0.56687054977331186</v>
      </c>
      <c r="F80" s="6">
        <f t="shared" si="23"/>
        <v>1.6519333490528356</v>
      </c>
      <c r="G80" s="6">
        <f t="shared" si="17"/>
        <v>3.6782916539000241</v>
      </c>
      <c r="H80" s="6">
        <f t="shared" si="18"/>
        <v>3.1114211041267121</v>
      </c>
      <c r="I80" s="6">
        <f t="shared" si="19"/>
        <v>9.282570303835632</v>
      </c>
      <c r="J80" s="6">
        <f t="shared" si="20"/>
        <v>-2.3563018203276442E-10</v>
      </c>
      <c r="K80" s="10">
        <f t="shared" si="24"/>
        <v>-1.7206701051492024E-2</v>
      </c>
    </row>
    <row r="81" spans="1:11" x14ac:dyDescent="0.25">
      <c r="A81" s="5">
        <v>44773</v>
      </c>
      <c r="B81" s="2">
        <v>10.325435392800001</v>
      </c>
      <c r="C81" s="10">
        <f t="shared" si="21"/>
        <v>0.11234658667713515</v>
      </c>
      <c r="D81" s="2">
        <v>11.906632590212011</v>
      </c>
      <c r="E81" s="10">
        <f t="shared" si="22"/>
        <v>0.56687054977331186</v>
      </c>
      <c r="F81" s="6">
        <f t="shared" si="23"/>
        <v>1.646663159207626</v>
      </c>
      <c r="G81" s="6">
        <f t="shared" si="17"/>
        <v>3.8448210157503193</v>
      </c>
      <c r="H81" s="6">
        <f t="shared" si="18"/>
        <v>3.2779504659770073</v>
      </c>
      <c r="I81" s="6">
        <f t="shared" si="19"/>
        <v>10.325435392963403</v>
      </c>
      <c r="J81" s="6">
        <f t="shared" si="20"/>
        <v>-1.6340173658591084E-10</v>
      </c>
      <c r="K81" s="10">
        <f t="shared" si="24"/>
        <v>9.5493749829332453E-2</v>
      </c>
    </row>
    <row r="82" spans="1:11" x14ac:dyDescent="0.25">
      <c r="A82" s="5">
        <v>44804</v>
      </c>
      <c r="B82" s="2">
        <v>8.6951036964000021</v>
      </c>
      <c r="C82" s="10">
        <f t="shared" si="21"/>
        <v>-0.15789471672418198</v>
      </c>
      <c r="D82" s="2">
        <v>10.271091058648452</v>
      </c>
      <c r="E82" s="10">
        <f t="shared" si="22"/>
        <v>0.56687054977331186</v>
      </c>
      <c r="F82" s="6">
        <f t="shared" si="23"/>
        <v>1.6414097829348406</v>
      </c>
      <c r="G82" s="6">
        <f t="shared" si="17"/>
        <v>3.5897946547994044</v>
      </c>
      <c r="H82" s="6">
        <f t="shared" si="18"/>
        <v>3.0229241050260924</v>
      </c>
      <c r="I82" s="6">
        <f t="shared" si="19"/>
        <v>8.6951036966203592</v>
      </c>
      <c r="J82" s="6">
        <f t="shared" si="20"/>
        <v>-2.2035706592760107E-10</v>
      </c>
      <c r="K82" s="10">
        <f t="shared" si="24"/>
        <v>-0.13736390362024575</v>
      </c>
    </row>
    <row r="83" spans="1:11" x14ac:dyDescent="0.25">
      <c r="A83" s="5">
        <v>44834</v>
      </c>
      <c r="B83" s="2">
        <v>7.6294676964000008</v>
      </c>
      <c r="C83" s="10">
        <f t="shared" si="21"/>
        <v>-0.12255587020097325</v>
      </c>
      <c r="D83" s="2">
        <v>9.2001783125306655</v>
      </c>
      <c r="E83" s="10">
        <f t="shared" si="22"/>
        <v>0.56687054977331186</v>
      </c>
      <c r="F83" s="6">
        <f t="shared" si="23"/>
        <v>1.6361731665938661</v>
      </c>
      <c r="G83" s="6">
        <f t="shared" si="17"/>
        <v>3.4011890305551731</v>
      </c>
      <c r="H83" s="6">
        <f t="shared" si="18"/>
        <v>2.8343184807818611</v>
      </c>
      <c r="I83" s="6">
        <f t="shared" si="19"/>
        <v>7.6294676959099768</v>
      </c>
      <c r="J83" s="6">
        <f t="shared" si="20"/>
        <v>4.9002402136011369E-10</v>
      </c>
      <c r="K83" s="10">
        <f t="shared" si="24"/>
        <v>-0.10426475045375605</v>
      </c>
    </row>
    <row r="84" spans="1:11" x14ac:dyDescent="0.25">
      <c r="A84" s="5">
        <v>44865</v>
      </c>
      <c r="B84" s="2">
        <v>8.5949156964000011</v>
      </c>
      <c r="C84" s="10">
        <f t="shared" si="21"/>
        <v>0.12654198673068007</v>
      </c>
      <c r="D84" s="2">
        <v>10.160855778008504</v>
      </c>
      <c r="E84" s="10">
        <f t="shared" si="22"/>
        <v>0.56687054977331186</v>
      </c>
      <c r="F84" s="6">
        <f t="shared" si="23"/>
        <v>1.630953256715219</v>
      </c>
      <c r="G84" s="6">
        <f t="shared" si="17"/>
        <v>3.5820331743914653</v>
      </c>
      <c r="H84" s="6">
        <f t="shared" si="18"/>
        <v>3.0151626246181533</v>
      </c>
      <c r="I84" s="6">
        <f t="shared" si="19"/>
        <v>8.5949156966132474</v>
      </c>
      <c r="J84" s="6">
        <f t="shared" si="20"/>
        <v>-2.1324630949948187E-10</v>
      </c>
      <c r="K84" s="10">
        <f t="shared" si="24"/>
        <v>0.10441943980252999</v>
      </c>
    </row>
    <row r="85" spans="1:11" x14ac:dyDescent="0.25">
      <c r="A85" s="5">
        <v>44895</v>
      </c>
      <c r="B85" s="2">
        <v>7.9573556964000005</v>
      </c>
      <c r="C85" s="10">
        <f t="shared" si="21"/>
        <v>-7.4178738049408E-2</v>
      </c>
      <c r="D85" s="2">
        <v>9.5181712125515627</v>
      </c>
      <c r="E85" s="10">
        <f t="shared" si="22"/>
        <v>0.56687054977331186</v>
      </c>
      <c r="F85" s="6">
        <f t="shared" si="23"/>
        <v>1.6257500000000007</v>
      </c>
      <c r="G85" s="6">
        <f t="shared" si="17"/>
        <v>3.4724058146045511</v>
      </c>
      <c r="H85" s="6">
        <f t="shared" si="18"/>
        <v>2.9055352648312391</v>
      </c>
      <c r="I85" s="6">
        <f t="shared" si="19"/>
        <v>7.957355696373023</v>
      </c>
      <c r="J85" s="6">
        <f t="shared" si="20"/>
        <v>2.6977531319971604E-11</v>
      </c>
      <c r="K85" s="10">
        <f t="shared" si="24"/>
        <v>-6.3251027226262302E-2</v>
      </c>
    </row>
    <row r="87" spans="1:11" x14ac:dyDescent="0.25">
      <c r="A87" s="1" t="s">
        <v>15</v>
      </c>
      <c r="B87" s="1">
        <v>3</v>
      </c>
    </row>
    <row r="88" spans="1:11" x14ac:dyDescent="0.25">
      <c r="A88" s="1" t="s">
        <v>16</v>
      </c>
      <c r="B88" s="10">
        <f>_xlfn.STDEV.S(K74:K85)*SQRT(12)</f>
        <v>0.56687025734110341</v>
      </c>
    </row>
    <row r="89" spans="1:11" x14ac:dyDescent="0.25">
      <c r="A89" s="1" t="s">
        <v>21</v>
      </c>
      <c r="B89" s="9"/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17</v>
      </c>
      <c r="E91" s="1" t="s">
        <v>16</v>
      </c>
      <c r="F91" s="1" t="s">
        <v>6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22</v>
      </c>
    </row>
    <row r="92" spans="1:11" x14ac:dyDescent="0.25">
      <c r="A92" s="5">
        <v>44530</v>
      </c>
      <c r="B92" s="2">
        <v>14.8923396072</v>
      </c>
      <c r="D92" s="6"/>
      <c r="E92" s="10"/>
      <c r="F92" s="6"/>
      <c r="G92" s="6"/>
      <c r="H92" s="6"/>
      <c r="I92" s="6"/>
      <c r="J92" s="6"/>
    </row>
    <row r="93" spans="1:11" x14ac:dyDescent="0.25">
      <c r="A93" s="5">
        <v>44561</v>
      </c>
      <c r="B93" s="2">
        <v>11.262801</v>
      </c>
      <c r="C93" s="10"/>
      <c r="D93" s="6"/>
      <c r="E93" s="10"/>
      <c r="F93" s="6"/>
      <c r="G93" s="6"/>
      <c r="H93" s="6"/>
      <c r="I93" s="6"/>
      <c r="J93" s="6"/>
      <c r="K93" s="10"/>
    </row>
    <row r="94" spans="1:11" x14ac:dyDescent="0.25">
      <c r="A94" s="5">
        <v>44592</v>
      </c>
      <c r="B94" s="2">
        <v>8.2677870000000002</v>
      </c>
      <c r="C94" s="10"/>
      <c r="D94" s="6"/>
      <c r="E94" s="10"/>
      <c r="F94" s="6"/>
      <c r="G94" s="6"/>
      <c r="H94" s="6"/>
      <c r="I94" s="6"/>
      <c r="J94" s="6"/>
      <c r="K94" s="10"/>
    </row>
    <row r="95" spans="1:11" x14ac:dyDescent="0.25">
      <c r="A95" s="5">
        <v>44620</v>
      </c>
      <c r="B95" s="2">
        <v>9.3615056964000019</v>
      </c>
      <c r="C95" s="10"/>
      <c r="D95" s="6"/>
      <c r="E95" s="10"/>
      <c r="F95" s="6"/>
      <c r="G95" s="6"/>
      <c r="H95" s="6"/>
      <c r="I95" s="6"/>
      <c r="J95" s="6"/>
      <c r="K95" s="10"/>
    </row>
    <row r="96" spans="1:11" x14ac:dyDescent="0.25">
      <c r="A96" s="5">
        <v>44651</v>
      </c>
      <c r="B96" s="2">
        <v>12.643422000000003</v>
      </c>
      <c r="C96" s="10"/>
      <c r="D96" s="6"/>
      <c r="E96" s="10"/>
      <c r="F96" s="6"/>
      <c r="G96" s="6"/>
      <c r="H96" s="6"/>
      <c r="I96" s="6"/>
      <c r="J96" s="6"/>
      <c r="K96" s="10"/>
    </row>
    <row r="97" spans="1:11" x14ac:dyDescent="0.25">
      <c r="A97" s="5">
        <v>44681</v>
      </c>
      <c r="B97" s="2">
        <v>9.4928129999999999</v>
      </c>
      <c r="C97" s="10"/>
      <c r="D97" s="6"/>
      <c r="E97" s="10"/>
      <c r="F97" s="6"/>
      <c r="G97" s="6"/>
      <c r="H97" s="6"/>
      <c r="I97" s="6"/>
      <c r="J97" s="6"/>
      <c r="K97" s="10"/>
    </row>
    <row r="98" spans="1:11" x14ac:dyDescent="0.25">
      <c r="A98" s="5">
        <v>44712</v>
      </c>
      <c r="B98" s="2">
        <v>9.4677656964000008</v>
      </c>
      <c r="C98" s="10"/>
      <c r="D98" s="6"/>
      <c r="E98" s="10"/>
      <c r="F98" s="6"/>
      <c r="G98" s="6"/>
      <c r="H98" s="6"/>
      <c r="I98" s="6"/>
      <c r="J98" s="6"/>
      <c r="K98" s="10"/>
    </row>
    <row r="99" spans="1:11" x14ac:dyDescent="0.25">
      <c r="A99" s="5">
        <v>44742</v>
      </c>
      <c r="B99" s="2">
        <v>9.2825703036000018</v>
      </c>
      <c r="C99" s="10"/>
      <c r="D99" s="6"/>
      <c r="E99" s="10"/>
      <c r="F99" s="6"/>
      <c r="G99" s="6"/>
      <c r="H99" s="6"/>
      <c r="I99" s="6"/>
      <c r="J99" s="6"/>
      <c r="K99" s="10"/>
    </row>
    <row r="100" spans="1:11" x14ac:dyDescent="0.25">
      <c r="A100" s="5">
        <v>44773</v>
      </c>
      <c r="B100" s="2">
        <v>10.325435392800001</v>
      </c>
      <c r="C100" s="10"/>
      <c r="D100" s="6"/>
      <c r="E100" s="10"/>
      <c r="F100" s="6"/>
      <c r="G100" s="6"/>
      <c r="H100" s="6"/>
      <c r="I100" s="6"/>
      <c r="J100" s="6"/>
      <c r="K100" s="10"/>
    </row>
    <row r="101" spans="1:11" x14ac:dyDescent="0.25">
      <c r="A101" s="5">
        <v>44804</v>
      </c>
      <c r="B101" s="2">
        <v>8.6951036964000021</v>
      </c>
      <c r="C101" s="10"/>
      <c r="D101" s="6"/>
      <c r="E101" s="10"/>
      <c r="F101" s="6"/>
      <c r="G101" s="6"/>
      <c r="H101" s="6"/>
      <c r="I101" s="6"/>
      <c r="J101" s="6"/>
      <c r="K101" s="10"/>
    </row>
    <row r="102" spans="1:11" x14ac:dyDescent="0.25">
      <c r="A102" s="5">
        <v>44834</v>
      </c>
      <c r="B102" s="2">
        <v>7.6294676964000008</v>
      </c>
      <c r="C102" s="10"/>
      <c r="D102" s="6"/>
      <c r="E102" s="10"/>
      <c r="F102" s="6"/>
      <c r="G102" s="6"/>
      <c r="H102" s="6"/>
      <c r="I102" s="6"/>
      <c r="J102" s="6"/>
      <c r="K102" s="10"/>
    </row>
    <row r="103" spans="1:11" x14ac:dyDescent="0.25">
      <c r="A103" s="5">
        <v>44865</v>
      </c>
      <c r="B103" s="2">
        <v>8.5949156964000011</v>
      </c>
      <c r="C103" s="10"/>
      <c r="D103" s="6"/>
      <c r="E103" s="10"/>
      <c r="F103" s="6"/>
      <c r="G103" s="6"/>
      <c r="H103" s="6"/>
      <c r="I103" s="6"/>
      <c r="J103" s="6"/>
      <c r="K103" s="10"/>
    </row>
    <row r="104" spans="1:11" x14ac:dyDescent="0.25">
      <c r="A104" s="5">
        <v>44895</v>
      </c>
      <c r="B104" s="2">
        <v>7.9573556964000005</v>
      </c>
      <c r="C104" s="10"/>
      <c r="D104" s="6"/>
      <c r="E104" s="10"/>
      <c r="F104" s="6"/>
      <c r="G104" s="6"/>
      <c r="H104" s="6"/>
      <c r="I104" s="6"/>
      <c r="J104" s="6"/>
      <c r="K104" s="10"/>
    </row>
    <row r="106" spans="1:11" x14ac:dyDescent="0.25">
      <c r="A106" s="1" t="s">
        <v>25</v>
      </c>
      <c r="B106" s="6">
        <f>(LN(D85/F85) + (B23 - B88^2/2)*B22)/(B88*SQRT(B22))</f>
        <v>2.9055370561463509</v>
      </c>
      <c r="D106" s="13"/>
    </row>
    <row r="107" spans="1:11" x14ac:dyDescent="0.25">
      <c r="A107" s="1" t="s">
        <v>26</v>
      </c>
      <c r="B107" s="12">
        <f>_xlfn.NORM.S.DIST(-B106,1)</f>
        <v>1.8331171728634135E-3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NEDL_KMV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2022-12-14T13:32:18Z</dcterms:created>
  <dcterms:modified xsi:type="dcterms:W3CDTF">2023-01-12T16:58:28Z</dcterms:modified>
</cp:coreProperties>
</file>