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3f23a1743c5d8/Documents/"/>
    </mc:Choice>
  </mc:AlternateContent>
  <xr:revisionPtr revIDLastSave="238461" documentId="8_{136A495B-68F1-4ABC-9C03-85A950E9318F}" xr6:coauthVersionLast="47" xr6:coauthVersionMax="47" xr10:uidLastSave="{BB57F770-37D9-4961-AC1C-685EAB33CEC6}"/>
  <bookViews>
    <workbookView xWindow="-108" yWindow="-108" windowWidth="23256" windowHeight="12456" xr2:uid="{00000000-000D-0000-FFFF-FFFF00000000}"/>
  </bookViews>
  <sheets>
    <sheet name="NEDL_KMV_RBS" sheetId="1" r:id="rId1"/>
  </sheets>
  <definedNames>
    <definedName name="solver_adj" localSheetId="0" hidden="1">NEDL_KMV_RBS!$D$38:$D$50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NEDL_KMV_RBS!$E$35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NEDL_KMV_RBS!$B$35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49" i="1"/>
  <c r="K50" i="1"/>
  <c r="K39" i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9" i="1"/>
  <c r="F38" i="1"/>
  <c r="C40" i="1"/>
  <c r="C41" i="1"/>
  <c r="C42" i="1"/>
  <c r="C43" i="1"/>
  <c r="C44" i="1"/>
  <c r="C45" i="1"/>
  <c r="C46" i="1"/>
  <c r="C47" i="1"/>
  <c r="C48" i="1"/>
  <c r="C49" i="1"/>
  <c r="C50" i="1"/>
  <c r="C39" i="1"/>
  <c r="B39" i="1"/>
  <c r="B40" i="1"/>
  <c r="B41" i="1"/>
  <c r="B42" i="1"/>
  <c r="B43" i="1"/>
  <c r="B44" i="1"/>
  <c r="B45" i="1"/>
  <c r="B46" i="1"/>
  <c r="B47" i="1"/>
  <c r="B48" i="1"/>
  <c r="B49" i="1"/>
  <c r="B50" i="1"/>
  <c r="B38" i="1"/>
  <c r="C19" i="1"/>
  <c r="C29" i="1" s="1"/>
  <c r="B19" i="1"/>
  <c r="C18" i="1"/>
  <c r="B18" i="1"/>
  <c r="C17" i="1"/>
  <c r="B17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J26" i="1"/>
  <c r="B25" i="1" s="1"/>
  <c r="J21" i="1"/>
  <c r="J8" i="1"/>
  <c r="K8" i="1"/>
  <c r="B26" i="1" l="1"/>
  <c r="B29" i="1"/>
  <c r="C20" i="1"/>
  <c r="B20" i="1"/>
  <c r="B24" i="1" l="1"/>
  <c r="D29" i="1" s="1"/>
  <c r="E34" i="1" l="1"/>
  <c r="B34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G38" i="1" l="1"/>
  <c r="H38" i="1" s="1"/>
  <c r="I38" i="1" s="1"/>
  <c r="J38" i="1" s="1"/>
  <c r="B31" i="1"/>
  <c r="G40" i="1" l="1"/>
  <c r="H40" i="1" s="1"/>
  <c r="I40" i="1" s="1"/>
  <c r="J40" i="1" s="1"/>
  <c r="G39" i="1"/>
  <c r="H39" i="1" s="1"/>
  <c r="I39" i="1" s="1"/>
  <c r="J39" i="1" s="1"/>
  <c r="G41" i="1"/>
  <c r="H41" i="1" s="1"/>
  <c r="I41" i="1" s="1"/>
  <c r="J41" i="1" s="1"/>
  <c r="B32" i="1"/>
  <c r="G42" i="1" l="1"/>
  <c r="H42" i="1" l="1"/>
  <c r="I42" i="1" s="1"/>
  <c r="J42" i="1" s="1"/>
  <c r="G43" i="1"/>
  <c r="H43" i="1" s="1"/>
  <c r="I43" i="1" s="1"/>
  <c r="J43" i="1" s="1"/>
  <c r="G44" i="1" l="1"/>
  <c r="H44" i="1" l="1"/>
  <c r="I44" i="1" s="1"/>
  <c r="J44" i="1" s="1"/>
  <c r="G45" i="1"/>
  <c r="H45" i="1" l="1"/>
  <c r="I45" i="1" s="1"/>
  <c r="J45" i="1" s="1"/>
  <c r="G46" i="1"/>
  <c r="G47" i="1" l="1"/>
  <c r="H47" i="1" s="1"/>
  <c r="I47" i="1" s="1"/>
  <c r="J47" i="1" s="1"/>
  <c r="H46" i="1"/>
  <c r="I46" i="1" s="1"/>
  <c r="J46" i="1" s="1"/>
  <c r="G48" i="1" l="1"/>
  <c r="H48" i="1" l="1"/>
  <c r="I48" i="1" s="1"/>
  <c r="J48" i="1" s="1"/>
  <c r="G50" i="1"/>
  <c r="H50" i="1" s="1"/>
  <c r="I50" i="1" s="1"/>
  <c r="J50" i="1" s="1"/>
  <c r="G49" i="1"/>
  <c r="H49" i="1" s="1"/>
  <c r="I49" i="1" s="1"/>
  <c r="J49" i="1" s="1"/>
  <c r="B35" i="1" l="1"/>
</calcChain>
</file>

<file path=xl/sharedStrings.xml><?xml version="1.0" encoding="utf-8"?>
<sst xmlns="http://schemas.openxmlformats.org/spreadsheetml/2006/main" count="53" uniqueCount="48">
  <si>
    <t>Date</t>
  </si>
  <si>
    <t>Stock price</t>
  </si>
  <si>
    <t>Assets</t>
  </si>
  <si>
    <t>Current liabilities</t>
  </si>
  <si>
    <t>Non-current liabilities</t>
  </si>
  <si>
    <t>Time horizon</t>
  </si>
  <si>
    <t>DPT</t>
  </si>
  <si>
    <t>Horizon</t>
  </si>
  <si>
    <t>Equity</t>
  </si>
  <si>
    <t>Risk-free rate</t>
  </si>
  <si>
    <t>DPT drift</t>
  </si>
  <si>
    <t>Time</t>
  </si>
  <si>
    <t>Market cap</t>
  </si>
  <si>
    <t>Equity return</t>
  </si>
  <si>
    <t>Volatility</t>
  </si>
  <si>
    <t>Value of assets</t>
  </si>
  <si>
    <t>d1</t>
  </si>
  <si>
    <t>d2</t>
  </si>
  <si>
    <t>Fair value</t>
  </si>
  <si>
    <t>Mispricing</t>
  </si>
  <si>
    <t>Asset return</t>
  </si>
  <si>
    <t>Shares</t>
  </si>
  <si>
    <t>d2 - distance to default</t>
  </si>
  <si>
    <t>Distance-to-default</t>
  </si>
  <si>
    <t>Probability of default</t>
  </si>
  <si>
    <t>Deposits by banks</t>
  </si>
  <si>
    <t>Liabilities</t>
  </si>
  <si>
    <t>Customer accounts</t>
  </si>
  <si>
    <t>Debt securities</t>
  </si>
  <si>
    <t>Settlement balances</t>
  </si>
  <si>
    <t>Derivatives</t>
  </si>
  <si>
    <t>Accruals</t>
  </si>
  <si>
    <t>Retirement benefit liabilities</t>
  </si>
  <si>
    <t>Deferred taxation</t>
  </si>
  <si>
    <t>Insurance liabilities</t>
  </si>
  <si>
    <t>Subordinated liabilities</t>
  </si>
  <si>
    <t>Liabilities of disposal groups</t>
  </si>
  <si>
    <t>Source: https://investors.natwestgroup.com/~/media/Files/R/RBS-IR-V2/Archived/2008-annual-results-26-february-09-announcement.pdf</t>
  </si>
  <si>
    <t>(page 68)</t>
  </si>
  <si>
    <t>Strike</t>
  </si>
  <si>
    <t>Maturity</t>
  </si>
  <si>
    <t>Call price</t>
  </si>
  <si>
    <t>Underlying price</t>
  </si>
  <si>
    <t>Put price</t>
  </si>
  <si>
    <t>Implied volatility (B-S)</t>
  </si>
  <si>
    <t>Implied volatility</t>
  </si>
  <si>
    <t>Asset volatility</t>
  </si>
  <si>
    <t>Asset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</si>
</sst>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5" formatCode="0.0000"/>
    <numFmt numFmtId="167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0" fontId="0" fillId="0" borderId="0" xfId="2" applyNumberFormat="1" applyFon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2</xdr:row>
      <xdr:rowOff>23812</xdr:rowOff>
    </xdr:from>
    <xdr:ext cx="237866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EADC0F9-C18B-E825-DD62-9FE5B675151F}"/>
                </a:ext>
              </a:extLst>
            </xdr:cNvPr>
            <xdr:cNvSpPr txBox="1"/>
          </xdr:nvSpPr>
          <xdr:spPr>
            <a:xfrm>
              <a:off x="5991225" y="404812"/>
              <a:ext cx="237866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𝐷𝑃𝑇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EADC0F9-C18B-E825-DD62-9FE5B675151F}"/>
                </a:ext>
              </a:extLst>
            </xdr:cNvPr>
            <xdr:cNvSpPr txBox="1"/>
          </xdr:nvSpPr>
          <xdr:spPr>
            <a:xfrm>
              <a:off x="5991225" y="404812"/>
              <a:ext cx="237866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𝐹𝑉=𝐴∗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(𝑑_1 )−𝐷𝑃𝑇∗𝑒^(−𝑟𝑇)∗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(𝑑_2)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123825</xdr:colOff>
      <xdr:row>3</xdr:row>
      <xdr:rowOff>176212</xdr:rowOff>
    </xdr:from>
    <xdr:ext cx="1645514" cy="58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3E1D96-D8BC-12C6-74EC-7096F605E1FC}"/>
                </a:ext>
              </a:extLst>
            </xdr:cNvPr>
            <xdr:cNvSpPr txBox="1"/>
          </xdr:nvSpPr>
          <xdr:spPr>
            <a:xfrm>
              <a:off x="6048375" y="747712"/>
              <a:ext cx="1645514" cy="58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𝐷𝑃𝑇</m:t>
                                </m:r>
                              </m:den>
                            </m:f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sub>
                                      <m:sup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num>
                                  <m:den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3E1D96-D8BC-12C6-74EC-7096F605E1FC}"/>
                </a:ext>
              </a:extLst>
            </xdr:cNvPr>
            <xdr:cNvSpPr txBox="1"/>
          </xdr:nvSpPr>
          <xdr:spPr>
            <a:xfrm>
              <a:off x="6048375" y="747712"/>
              <a:ext cx="1645514" cy="58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𝑑_1=ln⁡〖𝐴/𝐷𝑃𝑇+(𝑟+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(𝜎_𝐴^2)/2)𝑇〗/(𝜎_𝐴 √𝑇)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104775</xdr:colOff>
      <xdr:row>7</xdr:row>
      <xdr:rowOff>133350</xdr:rowOff>
    </xdr:from>
    <xdr:ext cx="2481577" cy="58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C3CB68-E14F-449C-9098-F31626182A4D}"/>
                </a:ext>
              </a:extLst>
            </xdr:cNvPr>
            <xdr:cNvSpPr txBox="1"/>
          </xdr:nvSpPr>
          <xdr:spPr>
            <a:xfrm>
              <a:off x="6029325" y="1466850"/>
              <a:ext cx="2481577" cy="58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𝐷𝑃𝑇</m:t>
                                </m:r>
                              </m:den>
                            </m:f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sub>
                                      <m:sup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num>
                                  <m:den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C3CB68-E14F-449C-9098-F31626182A4D}"/>
                </a:ext>
              </a:extLst>
            </xdr:cNvPr>
            <xdr:cNvSpPr txBox="1"/>
          </xdr:nvSpPr>
          <xdr:spPr>
            <a:xfrm>
              <a:off x="6029325" y="1466850"/>
              <a:ext cx="2481577" cy="58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𝑑_2=ln⁡〖𝐴/𝐷𝑃𝑇+(𝑟−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(𝜎_𝐴^2)/2)𝑇〗/(𝜎_𝐴 √𝑇)</a:t>
              </a:r>
              <a:r>
                <a:rPr lang="en-GB" sz="1100" b="0" i="0">
                  <a:latin typeface="Cambria Math" panose="02040503050406030204" pitchFamily="18" charset="0"/>
                </a:rPr>
                <a:t>=𝑑_1−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𝜎_𝐴 √𝑇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13</xdr:row>
      <xdr:rowOff>185737</xdr:rowOff>
    </xdr:from>
    <xdr:ext cx="973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B18655-24FB-4AD9-647E-A77029715DCA}"/>
                </a:ext>
              </a:extLst>
            </xdr:cNvPr>
            <xdr:cNvSpPr txBox="1"/>
          </xdr:nvSpPr>
          <xdr:spPr>
            <a:xfrm>
              <a:off x="5981700" y="2662237"/>
              <a:ext cx="973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𝐸𝐷𝐹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(−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B18655-24FB-4AD9-647E-A77029715DCA}"/>
                </a:ext>
              </a:extLst>
            </xdr:cNvPr>
            <xdr:cNvSpPr txBox="1"/>
          </xdr:nvSpPr>
          <xdr:spPr>
            <a:xfrm>
              <a:off x="5981700" y="2662237"/>
              <a:ext cx="973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𝐸𝐷𝐹=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(−𝑑_2)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66675</xdr:colOff>
      <xdr:row>0</xdr:row>
      <xdr:rowOff>23812</xdr:rowOff>
    </xdr:from>
    <xdr:ext cx="1492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ACA907-0374-02CE-A522-D3D70502004B}"/>
                </a:ext>
              </a:extLst>
            </xdr:cNvPr>
            <xdr:cNvSpPr txBox="1"/>
          </xdr:nvSpPr>
          <xdr:spPr>
            <a:xfrm>
              <a:off x="5991225" y="23812"/>
              <a:ext cx="1492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𝐷𝑃𝑇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𝑆𝑇𝐷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+0.5∗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𝐿𝑇𝐷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ACA907-0374-02CE-A522-D3D70502004B}"/>
                </a:ext>
              </a:extLst>
            </xdr:cNvPr>
            <xdr:cNvSpPr txBox="1"/>
          </xdr:nvSpPr>
          <xdr:spPr>
            <a:xfrm>
              <a:off x="5991225" y="23812"/>
              <a:ext cx="1492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𝐷𝑃𝑇=𝑆𝑇𝐷+0.5∗𝐿𝑇𝐷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906780</xdr:colOff>
      <xdr:row>28</xdr:row>
      <xdr:rowOff>26670</xdr:rowOff>
    </xdr:from>
    <xdr:ext cx="1255857" cy="360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307D47E-3EB9-02CF-7EF7-89A3FA9730C5}"/>
                </a:ext>
              </a:extLst>
            </xdr:cNvPr>
            <xdr:cNvSpPr txBox="1"/>
          </xdr:nvSpPr>
          <xdr:spPr>
            <a:xfrm>
              <a:off x="10500360" y="4964430"/>
              <a:ext cx="1255857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0.5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𝐶𝑎𝑙𝑙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𝑃𝑢𝑡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0.398</m:t>
                        </m:r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307D47E-3EB9-02CF-7EF7-89A3FA9730C5}"/>
                </a:ext>
              </a:extLst>
            </xdr:cNvPr>
            <xdr:cNvSpPr txBox="1"/>
          </xdr:nvSpPr>
          <xdr:spPr>
            <a:xfrm>
              <a:off x="10500360" y="4964430"/>
              <a:ext cx="1255857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=0.5(𝐶𝑎𝑙𝑙+𝑃𝑢𝑡)/(0.398√𝑡)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A27" workbookViewId="0">
      <selection activeCell="B35" sqref="B35"/>
    </sheetView>
  </sheetViews>
  <sheetFormatPr defaultRowHeight="14.4" x14ac:dyDescent="0.3"/>
  <cols>
    <col min="1" max="1" width="20.88671875" style="1" bestFit="1" customWidth="1"/>
    <col min="2" max="8" width="17" customWidth="1"/>
    <col min="9" max="9" width="24.33203125" customWidth="1"/>
    <col min="10" max="10" width="15.77734375" style="1" customWidth="1"/>
    <col min="11" max="11" width="15.77734375" style="2" customWidth="1"/>
    <col min="12" max="12" width="10.5546875" bestFit="1" customWidth="1"/>
  </cols>
  <sheetData>
    <row r="1" spans="1:15" x14ac:dyDescent="0.3">
      <c r="A1" s="1" t="s">
        <v>0</v>
      </c>
      <c r="B1" s="1" t="s">
        <v>1</v>
      </c>
      <c r="C1" s="1" t="s">
        <v>21</v>
      </c>
      <c r="D1" s="1" t="s">
        <v>12</v>
      </c>
      <c r="E1" s="1"/>
    </row>
    <row r="2" spans="1:15" x14ac:dyDescent="0.3">
      <c r="A2" s="4">
        <v>39447</v>
      </c>
      <c r="B2" s="2">
        <v>41.040799999999997</v>
      </c>
      <c r="C2" s="3">
        <v>788</v>
      </c>
      <c r="D2" s="2">
        <f>B2*C2</f>
        <v>32340.150399999999</v>
      </c>
      <c r="E2" s="2"/>
      <c r="L2" s="13"/>
      <c r="M2" s="12"/>
      <c r="N2" s="11"/>
    </row>
    <row r="3" spans="1:15" x14ac:dyDescent="0.3">
      <c r="A3" s="4">
        <v>39478</v>
      </c>
      <c r="B3" s="2">
        <v>35.309899999999999</v>
      </c>
      <c r="C3" s="3">
        <v>788</v>
      </c>
      <c r="D3" s="2">
        <f t="shared" ref="D3:D14" si="0">B3*C3</f>
        <v>27824.2012</v>
      </c>
      <c r="E3" s="2"/>
      <c r="L3" s="13"/>
      <c r="M3" s="12"/>
      <c r="N3" s="11"/>
    </row>
    <row r="4" spans="1:15" x14ac:dyDescent="0.3">
      <c r="A4" s="4">
        <v>39507</v>
      </c>
      <c r="B4" s="2">
        <v>35.587199999999996</v>
      </c>
      <c r="C4" s="3">
        <v>788</v>
      </c>
      <c r="D4" s="2">
        <f t="shared" si="0"/>
        <v>28042.713599999995</v>
      </c>
      <c r="E4" s="2"/>
      <c r="I4" s="14" t="s">
        <v>37</v>
      </c>
      <c r="J4" s="2"/>
      <c r="K4" s="13"/>
      <c r="M4" s="12"/>
      <c r="N4" s="11"/>
    </row>
    <row r="5" spans="1:15" x14ac:dyDescent="0.3">
      <c r="A5" s="4">
        <v>39538</v>
      </c>
      <c r="B5" s="2">
        <v>31.173400000000001</v>
      </c>
      <c r="C5" s="3">
        <v>788</v>
      </c>
      <c r="D5" s="2">
        <f t="shared" si="0"/>
        <v>24564.639200000001</v>
      </c>
      <c r="E5" s="2"/>
      <c r="I5" s="14" t="s">
        <v>38</v>
      </c>
      <c r="J5" s="2"/>
      <c r="K5" s="13"/>
      <c r="M5" s="12"/>
      <c r="N5" s="11"/>
    </row>
    <row r="6" spans="1:15" x14ac:dyDescent="0.3">
      <c r="A6" s="4">
        <v>39568</v>
      </c>
      <c r="B6" s="2">
        <v>31.889800000000001</v>
      </c>
      <c r="C6" s="3">
        <v>788</v>
      </c>
      <c r="D6" s="2">
        <f t="shared" si="0"/>
        <v>25129.162400000001</v>
      </c>
      <c r="E6" s="2"/>
      <c r="I6" s="13"/>
      <c r="J6" s="3">
        <v>2007</v>
      </c>
      <c r="K6" s="3">
        <v>2008</v>
      </c>
      <c r="M6" s="12"/>
      <c r="N6" s="11"/>
    </row>
    <row r="7" spans="1:15" x14ac:dyDescent="0.3">
      <c r="A7" s="4">
        <v>39599</v>
      </c>
      <c r="B7" s="2">
        <v>24.607700000000001</v>
      </c>
      <c r="C7" s="3">
        <v>788</v>
      </c>
      <c r="D7" s="2">
        <f t="shared" si="0"/>
        <v>19390.867600000001</v>
      </c>
      <c r="E7" s="2"/>
      <c r="I7" s="1" t="s">
        <v>2</v>
      </c>
      <c r="J7" s="3">
        <v>1840829</v>
      </c>
      <c r="K7" s="3">
        <v>2401652</v>
      </c>
      <c r="M7" s="12"/>
      <c r="N7" s="11"/>
    </row>
    <row r="8" spans="1:15" x14ac:dyDescent="0.3">
      <c r="A8" s="4">
        <v>39629</v>
      </c>
      <c r="B8" s="2">
        <v>23.1538</v>
      </c>
      <c r="C8" s="3">
        <v>788</v>
      </c>
      <c r="D8" s="2">
        <f t="shared" si="0"/>
        <v>18245.1944</v>
      </c>
      <c r="E8" s="2"/>
      <c r="I8" s="13" t="s">
        <v>26</v>
      </c>
      <c r="J8" s="3">
        <f>SUM(J9:J19)</f>
        <v>1749403</v>
      </c>
      <c r="K8" s="3">
        <f>SUM(K9:K19)</f>
        <v>2321154</v>
      </c>
      <c r="M8" s="12"/>
      <c r="N8" s="11"/>
    </row>
    <row r="9" spans="1:15" x14ac:dyDescent="0.3">
      <c r="A9" s="4">
        <v>39660</v>
      </c>
      <c r="B9" s="2">
        <v>22.803800000000003</v>
      </c>
      <c r="C9" s="3">
        <v>788</v>
      </c>
      <c r="D9" s="2">
        <f t="shared" si="0"/>
        <v>17969.394400000001</v>
      </c>
      <c r="E9" s="2"/>
      <c r="I9" s="1" t="s">
        <v>25</v>
      </c>
      <c r="J9" s="3">
        <v>312294</v>
      </c>
      <c r="K9" s="3">
        <v>258044</v>
      </c>
      <c r="M9" s="12"/>
      <c r="N9" s="11"/>
    </row>
    <row r="10" spans="1:15" x14ac:dyDescent="0.3">
      <c r="A10" s="4">
        <v>39691</v>
      </c>
      <c r="B10" s="2">
        <v>25.280799999999999</v>
      </c>
      <c r="C10" s="3">
        <v>788</v>
      </c>
      <c r="D10" s="2">
        <f t="shared" si="0"/>
        <v>19921.270400000001</v>
      </c>
      <c r="E10" s="2"/>
      <c r="I10" s="13" t="s">
        <v>27</v>
      </c>
      <c r="J10" s="3">
        <v>682363</v>
      </c>
      <c r="K10" s="3">
        <v>639512</v>
      </c>
      <c r="M10" s="12"/>
      <c r="N10" s="11"/>
    </row>
    <row r="11" spans="1:15" x14ac:dyDescent="0.3">
      <c r="A11" s="4">
        <v>39721</v>
      </c>
      <c r="B11" s="2">
        <v>19.276900000000001</v>
      </c>
      <c r="C11" s="3">
        <v>788</v>
      </c>
      <c r="D11" s="2">
        <f t="shared" si="0"/>
        <v>15190.197200000001</v>
      </c>
      <c r="E11" s="2"/>
      <c r="I11" s="13" t="s">
        <v>28</v>
      </c>
      <c r="J11" s="3">
        <v>274172</v>
      </c>
      <c r="K11" s="3">
        <v>300289</v>
      </c>
      <c r="M11" s="12"/>
      <c r="N11" s="11"/>
    </row>
    <row r="12" spans="1:15" x14ac:dyDescent="0.3">
      <c r="A12" s="4">
        <v>39752</v>
      </c>
      <c r="B12" s="2">
        <v>7.2691999999999997</v>
      </c>
      <c r="C12" s="3">
        <v>788</v>
      </c>
      <c r="D12" s="2">
        <f t="shared" si="0"/>
        <v>5728.1295999999993</v>
      </c>
      <c r="E12" s="2"/>
      <c r="I12" s="13" t="s">
        <v>29</v>
      </c>
      <c r="J12" s="3">
        <v>91021</v>
      </c>
      <c r="K12" s="3">
        <v>54277</v>
      </c>
      <c r="N12" s="11"/>
    </row>
    <row r="13" spans="1:15" x14ac:dyDescent="0.3">
      <c r="A13" s="4">
        <v>39782</v>
      </c>
      <c r="B13" s="2">
        <v>5.9554</v>
      </c>
      <c r="C13" s="3">
        <v>788</v>
      </c>
      <c r="D13" s="2">
        <f t="shared" si="0"/>
        <v>4692.8552</v>
      </c>
      <c r="E13" s="2"/>
      <c r="F13" t="s">
        <v>22</v>
      </c>
      <c r="I13" s="13" t="s">
        <v>30</v>
      </c>
      <c r="J13" s="3">
        <v>272052</v>
      </c>
      <c r="K13" s="3">
        <v>971364</v>
      </c>
      <c r="N13" s="11"/>
    </row>
    <row r="14" spans="1:15" x14ac:dyDescent="0.3">
      <c r="A14" s="4">
        <v>39813</v>
      </c>
      <c r="B14" s="2">
        <v>5.32</v>
      </c>
      <c r="C14" s="3">
        <v>788</v>
      </c>
      <c r="D14" s="2">
        <f t="shared" si="0"/>
        <v>4192.16</v>
      </c>
      <c r="E14" s="2"/>
      <c r="I14" s="13" t="s">
        <v>31</v>
      </c>
      <c r="J14" s="3">
        <v>34208</v>
      </c>
      <c r="K14" s="3">
        <v>31482</v>
      </c>
      <c r="N14" s="11"/>
      <c r="O14">
        <v>1</v>
      </c>
    </row>
    <row r="15" spans="1:15" x14ac:dyDescent="0.3">
      <c r="I15" s="1" t="s">
        <v>32</v>
      </c>
      <c r="J15" s="3">
        <v>460</v>
      </c>
      <c r="K15" s="3">
        <v>2032</v>
      </c>
    </row>
    <row r="16" spans="1:15" x14ac:dyDescent="0.3">
      <c r="B16" s="3">
        <v>2007</v>
      </c>
      <c r="C16" s="3">
        <v>2008</v>
      </c>
      <c r="I16" s="1" t="s">
        <v>33</v>
      </c>
      <c r="J16" s="3">
        <v>5400</v>
      </c>
      <c r="K16" s="3">
        <v>4165</v>
      </c>
    </row>
    <row r="17" spans="1:11" x14ac:dyDescent="0.3">
      <c r="A17" s="1" t="s">
        <v>2</v>
      </c>
      <c r="B17" s="6">
        <f>J7</f>
        <v>1840829</v>
      </c>
      <c r="C17" s="6">
        <f>K7</f>
        <v>2401652</v>
      </c>
      <c r="I17" s="1" t="s">
        <v>34</v>
      </c>
      <c r="J17" s="3">
        <v>10162</v>
      </c>
      <c r="K17" s="3">
        <v>9976</v>
      </c>
    </row>
    <row r="18" spans="1:11" x14ac:dyDescent="0.3">
      <c r="A18" s="1" t="s">
        <v>3</v>
      </c>
      <c r="B18" s="6">
        <f>(J9+J10+J12+J13)</f>
        <v>1357730</v>
      </c>
      <c r="C18" s="6">
        <f>(K9+K10+K12+K13)</f>
        <v>1923197</v>
      </c>
      <c r="I18" s="1" t="s">
        <v>35</v>
      </c>
      <c r="J18" s="3">
        <v>38043</v>
      </c>
      <c r="K18" s="3">
        <v>49154</v>
      </c>
    </row>
    <row r="19" spans="1:11" x14ac:dyDescent="0.3">
      <c r="A19" s="1" t="s">
        <v>4</v>
      </c>
      <c r="B19" s="6">
        <f>(J11+J14+J15+J16+J17+J18+J19)</f>
        <v>391673</v>
      </c>
      <c r="C19" s="6">
        <f>(K11+K14+K15+K16+K17+K18+K19)</f>
        <v>397957</v>
      </c>
      <c r="I19" s="1" t="s">
        <v>36</v>
      </c>
      <c r="J19" s="3">
        <v>29228</v>
      </c>
      <c r="K19" s="3">
        <v>859</v>
      </c>
    </row>
    <row r="20" spans="1:11" x14ac:dyDescent="0.3">
      <c r="A20" s="1" t="s">
        <v>8</v>
      </c>
      <c r="B20" s="6">
        <f>B17-B18-B19</f>
        <v>91426</v>
      </c>
      <c r="C20" s="6">
        <f>C17-C18-C19</f>
        <v>80498</v>
      </c>
    </row>
    <row r="21" spans="1:11" x14ac:dyDescent="0.3">
      <c r="I21" s="1" t="s">
        <v>42</v>
      </c>
      <c r="J21" s="2">
        <f>B14</f>
        <v>5.32</v>
      </c>
    </row>
    <row r="22" spans="1:11" x14ac:dyDescent="0.3">
      <c r="A22" s="1" t="s">
        <v>5</v>
      </c>
      <c r="B22" s="6">
        <v>1</v>
      </c>
      <c r="I22" s="1" t="s">
        <v>39</v>
      </c>
      <c r="J22" s="2">
        <v>5.3</v>
      </c>
    </row>
    <row r="23" spans="1:11" x14ac:dyDescent="0.3">
      <c r="A23" s="1" t="s">
        <v>9</v>
      </c>
      <c r="B23" s="7">
        <v>4.0500000000000001E-2</v>
      </c>
      <c r="I23" s="1" t="s">
        <v>40</v>
      </c>
      <c r="J23" s="4">
        <v>39829</v>
      </c>
    </row>
    <row r="24" spans="1:11" x14ac:dyDescent="0.3">
      <c r="A24" s="1" t="s">
        <v>10</v>
      </c>
      <c r="B24" s="7">
        <f>C29/B29-1</f>
        <v>0.36600235651322288</v>
      </c>
      <c r="I24" s="1" t="s">
        <v>41</v>
      </c>
      <c r="J24" s="2">
        <v>0.09</v>
      </c>
    </row>
    <row r="25" spans="1:11" x14ac:dyDescent="0.3">
      <c r="A25" s="1" t="s">
        <v>45</v>
      </c>
      <c r="B25" s="7">
        <f>J26</f>
        <v>0.60003056452709791</v>
      </c>
      <c r="I25" s="1" t="s">
        <v>43</v>
      </c>
      <c r="J25" s="2">
        <v>0.01</v>
      </c>
    </row>
    <row r="26" spans="1:11" x14ac:dyDescent="0.3">
      <c r="A26" s="1" t="s">
        <v>47</v>
      </c>
      <c r="B26" s="7">
        <f>C17/B17-1</f>
        <v>0.30465784708954491</v>
      </c>
      <c r="I26" s="1" t="s">
        <v>44</v>
      </c>
      <c r="J26" s="7">
        <f>0.5*(J24+J25)/(0.398*SQRT((J23-A14)/365))</f>
        <v>0.60003056452709791</v>
      </c>
    </row>
    <row r="27" spans="1:11" x14ac:dyDescent="0.3">
      <c r="I27" s="1"/>
      <c r="J27" s="7"/>
    </row>
    <row r="28" spans="1:11" x14ac:dyDescent="0.3">
      <c r="B28" s="1">
        <v>2007</v>
      </c>
      <c r="C28" s="1">
        <v>2008</v>
      </c>
      <c r="D28" s="1" t="s">
        <v>7</v>
      </c>
      <c r="E28" s="1"/>
    </row>
    <row r="29" spans="1:11" x14ac:dyDescent="0.3">
      <c r="A29" s="1" t="s">
        <v>6</v>
      </c>
      <c r="B29" s="2">
        <f>B18+0.5*B19</f>
        <v>1553566.5</v>
      </c>
      <c r="C29" s="2">
        <f>C18+0.5*C19</f>
        <v>2122175.5</v>
      </c>
      <c r="D29" s="2">
        <f>C29*(1+B24)^B22</f>
        <v>2898896.7339346269</v>
      </c>
      <c r="E29" s="5"/>
    </row>
    <row r="31" spans="1:11" x14ac:dyDescent="0.3">
      <c r="A31" s="1" t="s">
        <v>23</v>
      </c>
      <c r="B31" s="5">
        <f>(LN(D50/F50) + (B23 - B34^2/2)*B22)/(B34*SQRT(B22))</f>
        <v>-0.37299724744946039</v>
      </c>
    </row>
    <row r="32" spans="1:11" x14ac:dyDescent="0.3">
      <c r="A32" s="1" t="s">
        <v>24</v>
      </c>
      <c r="B32" s="9">
        <f>_xlfn.NORM.S.DIST(-B31,1)</f>
        <v>0.6454247537036466</v>
      </c>
    </row>
    <row r="33" spans="1:12" x14ac:dyDescent="0.3">
      <c r="B33" s="9"/>
    </row>
    <row r="34" spans="1:12" x14ac:dyDescent="0.3">
      <c r="A34" s="1" t="s">
        <v>14</v>
      </c>
      <c r="B34" s="8">
        <f>E34</f>
        <v>8.5349902110568362E-3</v>
      </c>
      <c r="D34" s="1" t="s">
        <v>46</v>
      </c>
      <c r="E34" s="7">
        <f>_xlfn.STDEV.S(K39:K50)*SQRT(12)</f>
        <v>8.5349902110568362E-3</v>
      </c>
    </row>
    <row r="35" spans="1:12" x14ac:dyDescent="0.3">
      <c r="A35" s="1" t="s">
        <v>19</v>
      </c>
      <c r="B35" s="3">
        <f>SUMSQ(J38:J50)</f>
        <v>2.2563103382651949E-6</v>
      </c>
      <c r="D35" s="1"/>
      <c r="E35" s="7"/>
    </row>
    <row r="37" spans="1:12" x14ac:dyDescent="0.3">
      <c r="A37" s="1" t="s">
        <v>11</v>
      </c>
      <c r="B37" s="1" t="s">
        <v>12</v>
      </c>
      <c r="C37" s="1" t="s">
        <v>13</v>
      </c>
      <c r="D37" s="1" t="s">
        <v>15</v>
      </c>
      <c r="E37" s="1" t="s">
        <v>14</v>
      </c>
      <c r="F37" s="1" t="s">
        <v>6</v>
      </c>
      <c r="G37" s="1" t="s">
        <v>16</v>
      </c>
      <c r="H37" s="1" t="s">
        <v>17</v>
      </c>
      <c r="I37" s="1" t="s">
        <v>18</v>
      </c>
      <c r="J37" s="1" t="s">
        <v>19</v>
      </c>
      <c r="K37" s="2" t="s">
        <v>20</v>
      </c>
    </row>
    <row r="38" spans="1:12" x14ac:dyDescent="0.3">
      <c r="A38" s="4">
        <v>39447</v>
      </c>
      <c r="B38" s="2">
        <f>D2</f>
        <v>32340.150399999999</v>
      </c>
      <c r="D38" s="3">
        <v>1524219.3494858211</v>
      </c>
      <c r="E38" s="7">
        <f>B34</f>
        <v>8.5349902110568362E-3</v>
      </c>
      <c r="F38" s="3">
        <f>B29</f>
        <v>1553566.5</v>
      </c>
      <c r="G38" s="5">
        <f>(LN(D38/F38) + (E38^2/2 + B$23)*B$22)/(E38*SQRT(B$22))</f>
        <v>2.5150051744465758</v>
      </c>
      <c r="H38" s="5">
        <f>G38-E38*SQRT(B$22)</f>
        <v>2.506470184235519</v>
      </c>
      <c r="I38" s="3">
        <f>IFERROR(D38*_xlfn.NORM.S.DIST(G38,1) - F38*EXP(-B$23*B$22)*_xlfn.NORM.S.DIST(H38,1),0)</f>
        <v>32340.150738251163</v>
      </c>
      <c r="J38" s="3">
        <f>B38-I38</f>
        <v>-3.3825116406660527E-4</v>
      </c>
    </row>
    <row r="39" spans="1:12" x14ac:dyDescent="0.3">
      <c r="A39" s="4">
        <v>39478</v>
      </c>
      <c r="B39" s="2">
        <f t="shared" ref="B39:B50" si="1">D3</f>
        <v>27824.2012</v>
      </c>
      <c r="C39" s="7">
        <f>B39/B38-1</f>
        <v>-0.13963909085592874</v>
      </c>
      <c r="D39" s="3">
        <v>1558927.8442586164</v>
      </c>
      <c r="E39" s="7">
        <f>E38</f>
        <v>8.5349902110568362E-3</v>
      </c>
      <c r="F39" s="3">
        <f>F38*(1+$B$24)^(1/12)</f>
        <v>1594474.0979110966</v>
      </c>
      <c r="G39" s="5">
        <f t="shared" ref="G39:G50" si="2">(LN(D39/F39) + (E39^2/2 + B$23)*B$22)/(E39*SQRT(B$22))</f>
        <v>2.1078836120394051</v>
      </c>
      <c r="H39" s="5">
        <f t="shared" ref="H39:H50" si="3">G39-E39*SQRT(B$22)</f>
        <v>2.0993486218283484</v>
      </c>
      <c r="I39" s="3">
        <f t="shared" ref="I39:I50" si="4">IFERROR(D39*_xlfn.NORM.S.DIST(G39,1) - F39*EXP(-B$23*B$22)*_xlfn.NORM.S.DIST(H39,1),0)</f>
        <v>27824.201338180574</v>
      </c>
      <c r="J39" s="3">
        <f t="shared" ref="J39:J50" si="5">B39-I39</f>
        <v>-1.3818057414027862E-4</v>
      </c>
      <c r="K39" s="7">
        <f>D39/D38-1</f>
        <v>2.2771325389947306E-2</v>
      </c>
      <c r="L39" s="7"/>
    </row>
    <row r="40" spans="1:12" x14ac:dyDescent="0.3">
      <c r="A40" s="4">
        <v>39507</v>
      </c>
      <c r="B40" s="2">
        <f t="shared" si="1"/>
        <v>28042.713599999995</v>
      </c>
      <c r="C40" s="7">
        <f t="shared" ref="C40:C50" si="6">B40/B39-1</f>
        <v>7.8533215896956499E-3</v>
      </c>
      <c r="D40" s="3">
        <v>1599452.8524584915</v>
      </c>
      <c r="E40" s="7">
        <f t="shared" ref="E40:E50" si="7">E39</f>
        <v>8.5349902110568362E-3</v>
      </c>
      <c r="F40" s="3">
        <f t="shared" ref="F40:F50" si="8">F39*(1+$B$24)^(1/12)</f>
        <v>1636458.8505927527</v>
      </c>
      <c r="G40" s="5">
        <f t="shared" si="2"/>
        <v>2.069522783501843</v>
      </c>
      <c r="H40" s="5">
        <f t="shared" si="3"/>
        <v>2.0609877932907863</v>
      </c>
      <c r="I40" s="3">
        <f t="shared" si="4"/>
        <v>28042.713388049742</v>
      </c>
      <c r="J40" s="3">
        <f t="shared" si="5"/>
        <v>2.1195025328779593E-4</v>
      </c>
      <c r="K40" s="7">
        <f t="shared" ref="K40:K50" si="9">D40/D39-1</f>
        <v>2.5995435484153173E-2</v>
      </c>
      <c r="L40" s="7"/>
    </row>
    <row r="41" spans="1:12" x14ac:dyDescent="0.3">
      <c r="A41" s="4">
        <v>39538</v>
      </c>
      <c r="B41" s="2">
        <f t="shared" si="1"/>
        <v>24564.639200000001</v>
      </c>
      <c r="C41" s="7">
        <f t="shared" si="6"/>
        <v>-0.12402774031112296</v>
      </c>
      <c r="D41" s="3">
        <v>1637229.5751951397</v>
      </c>
      <c r="E41" s="7">
        <f t="shared" si="7"/>
        <v>8.5349902110568362E-3</v>
      </c>
      <c r="F41" s="3">
        <f t="shared" si="8"/>
        <v>1679549.1210498614</v>
      </c>
      <c r="G41" s="5">
        <f t="shared" si="2"/>
        <v>1.7594133749077279</v>
      </c>
      <c r="H41" s="5">
        <f t="shared" si="3"/>
        <v>1.7508783846966711</v>
      </c>
      <c r="I41" s="3">
        <f t="shared" si="4"/>
        <v>24564.639099618187</v>
      </c>
      <c r="J41" s="3">
        <f t="shared" si="5"/>
        <v>1.0038181426352821E-4</v>
      </c>
      <c r="K41" s="7">
        <f t="shared" si="9"/>
        <v>2.3618528472772571E-2</v>
      </c>
      <c r="L41" s="7"/>
    </row>
    <row r="42" spans="1:12" x14ac:dyDescent="0.3">
      <c r="A42" s="4">
        <v>39568</v>
      </c>
      <c r="B42" s="2">
        <f t="shared" si="1"/>
        <v>25129.162400000001</v>
      </c>
      <c r="C42" s="7">
        <f t="shared" si="6"/>
        <v>2.298113134916302E-2</v>
      </c>
      <c r="D42" s="3">
        <v>1680254.4566081823</v>
      </c>
      <c r="E42" s="7">
        <f t="shared" si="7"/>
        <v>8.5349902110568362E-3</v>
      </c>
      <c r="F42" s="3">
        <f t="shared" si="8"/>
        <v>1723774.0191252537</v>
      </c>
      <c r="G42" s="5">
        <f t="shared" si="2"/>
        <v>1.7534387990408258</v>
      </c>
      <c r="H42" s="5">
        <f t="shared" si="3"/>
        <v>1.744903808829769</v>
      </c>
      <c r="I42" s="3">
        <f t="shared" si="4"/>
        <v>25129.162577195792</v>
      </c>
      <c r="J42" s="3">
        <f t="shared" si="5"/>
        <v>-1.7719579045660794E-4</v>
      </c>
      <c r="K42" s="7">
        <f t="shared" si="9"/>
        <v>2.6279076596765316E-2</v>
      </c>
      <c r="L42" s="7"/>
    </row>
    <row r="43" spans="1:12" x14ac:dyDescent="0.3">
      <c r="A43" s="4">
        <v>39599</v>
      </c>
      <c r="B43" s="2">
        <f t="shared" si="1"/>
        <v>19390.867600000001</v>
      </c>
      <c r="C43" s="7">
        <f t="shared" si="6"/>
        <v>-0.22835201224215895</v>
      </c>
      <c r="D43" s="3">
        <v>1717646.1622630211</v>
      </c>
      <c r="E43" s="7">
        <f t="shared" si="7"/>
        <v>8.5349902110568362E-3</v>
      </c>
      <c r="F43" s="3">
        <f t="shared" si="8"/>
        <v>1769163.4211649932</v>
      </c>
      <c r="G43" s="5">
        <f t="shared" si="2"/>
        <v>1.2869932548276874</v>
      </c>
      <c r="H43" s="5">
        <f t="shared" si="3"/>
        <v>1.2784582646166307</v>
      </c>
      <c r="I43" s="3">
        <f t="shared" si="4"/>
        <v>19390.867329630768</v>
      </c>
      <c r="J43" s="3">
        <f t="shared" si="5"/>
        <v>2.7036923347623087E-4</v>
      </c>
      <c r="K43" s="7">
        <f t="shared" si="9"/>
        <v>2.2253597071433484E-2</v>
      </c>
      <c r="L43" s="7"/>
    </row>
    <row r="44" spans="1:12" x14ac:dyDescent="0.3">
      <c r="A44" s="4">
        <v>39629</v>
      </c>
      <c r="B44" s="2">
        <f t="shared" si="1"/>
        <v>18245.1944</v>
      </c>
      <c r="C44" s="7">
        <f t="shared" si="6"/>
        <v>-5.908313251543218E-2</v>
      </c>
      <c r="D44" s="3">
        <v>1761012.3702583173</v>
      </c>
      <c r="E44" s="7">
        <f t="shared" si="7"/>
        <v>8.5349902110568362E-3</v>
      </c>
      <c r="F44" s="3">
        <f t="shared" si="8"/>
        <v>1815747.9902014895</v>
      </c>
      <c r="G44" s="5">
        <f t="shared" si="2"/>
        <v>1.1631856866350403</v>
      </c>
      <c r="H44" s="5">
        <f t="shared" si="3"/>
        <v>1.1546506964239835</v>
      </c>
      <c r="I44" s="3">
        <f t="shared" si="4"/>
        <v>18245.19419046375</v>
      </c>
      <c r="J44" s="3">
        <f t="shared" si="5"/>
        <v>2.0953625062247738E-4</v>
      </c>
      <c r="K44" s="7">
        <f t="shared" si="9"/>
        <v>2.5247463038697404E-2</v>
      </c>
      <c r="L44" s="7"/>
    </row>
    <row r="45" spans="1:12" x14ac:dyDescent="0.3">
      <c r="A45" s="4">
        <v>39660</v>
      </c>
      <c r="B45" s="2">
        <f t="shared" si="1"/>
        <v>17969.394400000001</v>
      </c>
      <c r="C45" s="7">
        <f t="shared" si="6"/>
        <v>-1.5116309201945177E-2</v>
      </c>
      <c r="D45" s="3">
        <v>1806514.8802925139</v>
      </c>
      <c r="E45" s="7">
        <f t="shared" si="7"/>
        <v>8.5349902110568362E-3</v>
      </c>
      <c r="F45" s="3">
        <f t="shared" si="8"/>
        <v>1863559.1966680582</v>
      </c>
      <c r="G45" s="5">
        <f t="shared" si="2"/>
        <v>1.1069404449581441</v>
      </c>
      <c r="H45" s="5">
        <f t="shared" si="3"/>
        <v>1.0984054547470874</v>
      </c>
      <c r="I45" s="3">
        <f t="shared" si="4"/>
        <v>17969.394744463032</v>
      </c>
      <c r="J45" s="3">
        <f t="shared" si="5"/>
        <v>-3.4446303106960841E-4</v>
      </c>
      <c r="K45" s="7">
        <f t="shared" si="9"/>
        <v>2.5838836116478747E-2</v>
      </c>
      <c r="L45" s="7"/>
    </row>
    <row r="46" spans="1:12" x14ac:dyDescent="0.3">
      <c r="A46" s="4">
        <v>39691</v>
      </c>
      <c r="B46" s="2">
        <f t="shared" si="1"/>
        <v>19921.270400000001</v>
      </c>
      <c r="C46" s="7">
        <f t="shared" si="6"/>
        <v>0.10862224716933144</v>
      </c>
      <c r="D46" s="3">
        <v>1855769.2550084947</v>
      </c>
      <c r="E46" s="7">
        <f t="shared" si="7"/>
        <v>8.5349902110568362E-3</v>
      </c>
      <c r="F46" s="3">
        <f t="shared" si="8"/>
        <v>1912629.3396589269</v>
      </c>
      <c r="G46" s="5">
        <f t="shared" si="2"/>
        <v>1.2134533943511583</v>
      </c>
      <c r="H46" s="5">
        <f t="shared" si="3"/>
        <v>1.2049184041401015</v>
      </c>
      <c r="I46" s="3">
        <f t="shared" si="4"/>
        <v>19921.27079777047</v>
      </c>
      <c r="J46" s="3">
        <f t="shared" si="5"/>
        <v>-3.9777046913513914E-4</v>
      </c>
      <c r="K46" s="7">
        <f t="shared" si="9"/>
        <v>2.726485967721759E-2</v>
      </c>
      <c r="L46" s="7"/>
    </row>
    <row r="47" spans="1:12" x14ac:dyDescent="0.3">
      <c r="A47" s="4">
        <v>39721</v>
      </c>
      <c r="B47" s="2">
        <f t="shared" si="1"/>
        <v>15190.197200000001</v>
      </c>
      <c r="C47" s="7">
        <f t="shared" si="6"/>
        <v>-0.23748852884402394</v>
      </c>
      <c r="D47" s="3">
        <v>1898415.5425739423</v>
      </c>
      <c r="E47" s="7">
        <f t="shared" si="7"/>
        <v>8.5349902110568362E-3</v>
      </c>
      <c r="F47" s="3">
        <f t="shared" si="8"/>
        <v>1962991.5687490457</v>
      </c>
      <c r="G47" s="5">
        <f t="shared" si="2"/>
        <v>0.83027817907398505</v>
      </c>
      <c r="H47" s="5">
        <f t="shared" si="3"/>
        <v>0.82174318886292819</v>
      </c>
      <c r="I47" s="3">
        <f t="shared" si="4"/>
        <v>15190.197314424207</v>
      </c>
      <c r="J47" s="3">
        <f t="shared" si="5"/>
        <v>-1.1442420691309962E-4</v>
      </c>
      <c r="K47" s="7">
        <f t="shared" si="9"/>
        <v>2.2980382636661689E-2</v>
      </c>
      <c r="L47" s="7"/>
    </row>
    <row r="48" spans="1:12" x14ac:dyDescent="0.3">
      <c r="A48" s="4">
        <v>39752</v>
      </c>
      <c r="B48" s="2">
        <f t="shared" si="1"/>
        <v>5728.1295999999993</v>
      </c>
      <c r="C48" s="7">
        <f t="shared" si="6"/>
        <v>-0.62290617267299209</v>
      </c>
      <c r="D48" s="3">
        <v>1932925.2854572213</v>
      </c>
      <c r="E48" s="7">
        <f t="shared" si="7"/>
        <v>8.5349902110568362E-3</v>
      </c>
      <c r="F48" s="3">
        <f t="shared" si="8"/>
        <v>2014679.9063884444</v>
      </c>
      <c r="G48" s="5">
        <f t="shared" si="2"/>
        <v>-0.10420129099581314</v>
      </c>
      <c r="H48" s="5">
        <f t="shared" si="3"/>
        <v>-0.11273628120686997</v>
      </c>
      <c r="I48" s="3">
        <f t="shared" si="4"/>
        <v>5728.1286626032088</v>
      </c>
      <c r="J48" s="3">
        <f t="shared" si="5"/>
        <v>9.3739679050486302E-4</v>
      </c>
      <c r="K48" s="7">
        <f t="shared" si="9"/>
        <v>1.8178181809705096E-2</v>
      </c>
      <c r="L48" s="7"/>
    </row>
    <row r="49" spans="1:12" x14ac:dyDescent="0.3">
      <c r="A49" s="4">
        <v>39782</v>
      </c>
      <c r="B49" s="2">
        <f t="shared" si="1"/>
        <v>4692.8552</v>
      </c>
      <c r="C49" s="7">
        <f t="shared" si="6"/>
        <v>-0.18073515655092709</v>
      </c>
      <c r="D49" s="3">
        <v>1981038.533382768</v>
      </c>
      <c r="E49" s="7">
        <f t="shared" si="7"/>
        <v>8.5349902110568362E-3</v>
      </c>
      <c r="F49" s="3">
        <f t="shared" si="8"/>
        <v>2067729.2708862657</v>
      </c>
      <c r="G49" s="5">
        <f t="shared" si="2"/>
        <v>-0.26870476532221804</v>
      </c>
      <c r="H49" s="5">
        <f t="shared" si="3"/>
        <v>-0.2772397555332749</v>
      </c>
      <c r="I49" s="3">
        <f t="shared" si="4"/>
        <v>4692.8543368427781</v>
      </c>
      <c r="J49" s="3">
        <f t="shared" si="5"/>
        <v>8.6315722182916943E-4</v>
      </c>
      <c r="K49" s="7">
        <f t="shared" si="9"/>
        <v>2.4891416283669754E-2</v>
      </c>
      <c r="L49" s="7"/>
    </row>
    <row r="50" spans="1:12" x14ac:dyDescent="0.3">
      <c r="A50" s="4">
        <v>39813</v>
      </c>
      <c r="B50" s="2">
        <f t="shared" si="1"/>
        <v>4192.16</v>
      </c>
      <c r="C50" s="7">
        <f t="shared" si="6"/>
        <v>-0.10669308526715249</v>
      </c>
      <c r="D50" s="3">
        <v>2031541.0377196425</v>
      </c>
      <c r="E50" s="7">
        <f t="shared" si="7"/>
        <v>8.5349902110568362E-3</v>
      </c>
      <c r="F50" s="3">
        <f t="shared" si="8"/>
        <v>2122175.4999999991</v>
      </c>
      <c r="G50" s="5">
        <f t="shared" si="2"/>
        <v>-0.36446225723840348</v>
      </c>
      <c r="H50" s="5">
        <f t="shared" si="3"/>
        <v>-0.37299724744946033</v>
      </c>
      <c r="I50" s="3">
        <f t="shared" si="4"/>
        <v>4192.1599246492842</v>
      </c>
      <c r="J50" s="3">
        <f t="shared" si="5"/>
        <v>7.535071563324891E-5</v>
      </c>
      <c r="K50" s="7">
        <f t="shared" si="9"/>
        <v>2.5492943971482385E-2</v>
      </c>
      <c r="L50" s="7"/>
    </row>
    <row r="52" spans="1:12" x14ac:dyDescent="0.3">
      <c r="B52" s="8"/>
      <c r="L52" s="7"/>
    </row>
    <row r="53" spans="1:12" x14ac:dyDescent="0.3">
      <c r="B53" s="2"/>
      <c r="L53" s="10"/>
    </row>
    <row r="54" spans="1:12" x14ac:dyDescent="0.3">
      <c r="B54" s="2"/>
    </row>
    <row r="55" spans="1:12" x14ac:dyDescent="0.3">
      <c r="B55" s="1"/>
      <c r="C55" s="1"/>
      <c r="D55" s="1"/>
      <c r="E55" s="1"/>
      <c r="F55" s="1"/>
      <c r="G55" s="1"/>
      <c r="H55" s="1"/>
      <c r="I55" s="1"/>
    </row>
    <row r="56" spans="1:12" x14ac:dyDescent="0.3">
      <c r="A56" s="4"/>
      <c r="B56" s="2"/>
      <c r="D56" s="2"/>
      <c r="E56" s="7"/>
      <c r="F56" s="5"/>
      <c r="G56" s="5"/>
      <c r="H56" s="5"/>
      <c r="I56" s="5"/>
      <c r="J56" s="5"/>
    </row>
    <row r="57" spans="1:12" x14ac:dyDescent="0.3">
      <c r="A57" s="4"/>
      <c r="B57" s="2"/>
      <c r="C57" s="7"/>
      <c r="D57" s="2"/>
      <c r="E57" s="7"/>
      <c r="F57" s="5"/>
      <c r="G57" s="5"/>
      <c r="H57" s="5"/>
      <c r="I57" s="5"/>
      <c r="J57" s="5"/>
      <c r="K57" s="7"/>
    </row>
    <row r="58" spans="1:12" x14ac:dyDescent="0.3">
      <c r="A58" s="4"/>
      <c r="B58" s="2"/>
      <c r="C58" s="7"/>
      <c r="D58" s="2"/>
      <c r="E58" s="7"/>
      <c r="F58" s="5"/>
      <c r="G58" s="5"/>
      <c r="H58" s="5"/>
      <c r="I58" s="5"/>
      <c r="J58" s="5"/>
      <c r="K58" s="7"/>
    </row>
    <row r="59" spans="1:12" x14ac:dyDescent="0.3">
      <c r="A59" s="4"/>
      <c r="B59" s="2"/>
      <c r="C59" s="7"/>
      <c r="D59" s="2"/>
      <c r="E59" s="7"/>
      <c r="F59" s="5"/>
      <c r="G59" s="5"/>
      <c r="H59" s="5"/>
      <c r="I59" s="5"/>
      <c r="J59" s="5"/>
      <c r="K59" s="7"/>
    </row>
    <row r="60" spans="1:12" x14ac:dyDescent="0.3">
      <c r="A60" s="4"/>
      <c r="B60" s="2"/>
      <c r="C60" s="7"/>
      <c r="D60" s="2"/>
      <c r="E60" s="7"/>
      <c r="F60" s="5"/>
      <c r="G60" s="5"/>
      <c r="H60" s="5"/>
      <c r="I60" s="5"/>
      <c r="J60" s="5"/>
      <c r="K60" s="7"/>
    </row>
    <row r="61" spans="1:12" x14ac:dyDescent="0.3">
      <c r="A61" s="4"/>
      <c r="B61" s="2"/>
      <c r="C61" s="7"/>
      <c r="D61" s="2"/>
      <c r="E61" s="7"/>
      <c r="F61" s="5"/>
      <c r="G61" s="5"/>
      <c r="H61" s="5"/>
      <c r="I61" s="5"/>
      <c r="J61" s="5"/>
      <c r="K61" s="7"/>
    </row>
    <row r="62" spans="1:12" x14ac:dyDescent="0.3">
      <c r="A62" s="4"/>
      <c r="B62" s="2"/>
      <c r="C62" s="7"/>
      <c r="D62" s="2"/>
      <c r="E62" s="7"/>
      <c r="F62" s="5"/>
      <c r="G62" s="5"/>
      <c r="H62" s="5"/>
      <c r="I62" s="5"/>
      <c r="J62" s="5"/>
      <c r="K62" s="7"/>
    </row>
    <row r="63" spans="1:12" x14ac:dyDescent="0.3">
      <c r="A63" s="4"/>
      <c r="B63" s="2"/>
      <c r="C63" s="7"/>
      <c r="D63" s="2"/>
      <c r="E63" s="7"/>
      <c r="F63" s="5"/>
      <c r="G63" s="5"/>
      <c r="H63" s="5"/>
      <c r="I63" s="5"/>
      <c r="J63" s="5"/>
      <c r="K63" s="7"/>
    </row>
    <row r="64" spans="1:12" x14ac:dyDescent="0.3">
      <c r="A64" s="4"/>
      <c r="B64" s="2"/>
      <c r="C64" s="7"/>
      <c r="D64" s="2"/>
      <c r="E64" s="7"/>
      <c r="F64" s="5"/>
      <c r="G64" s="5"/>
      <c r="H64" s="5"/>
      <c r="I64" s="5"/>
      <c r="J64" s="5"/>
      <c r="K64" s="7"/>
    </row>
    <row r="65" spans="1:11" x14ac:dyDescent="0.3">
      <c r="A65" s="4"/>
      <c r="B65" s="2"/>
      <c r="C65" s="7"/>
      <c r="D65" s="2"/>
      <c r="E65" s="7"/>
      <c r="F65" s="5"/>
      <c r="G65" s="5"/>
      <c r="H65" s="5"/>
      <c r="I65" s="5"/>
      <c r="J65" s="5"/>
      <c r="K65" s="7"/>
    </row>
    <row r="66" spans="1:11" x14ac:dyDescent="0.3">
      <c r="A66" s="4"/>
      <c r="B66" s="2"/>
      <c r="C66" s="7"/>
      <c r="D66" s="2"/>
      <c r="E66" s="7"/>
      <c r="F66" s="5"/>
      <c r="G66" s="5"/>
      <c r="H66" s="5"/>
      <c r="I66" s="5"/>
      <c r="J66" s="5"/>
      <c r="K66" s="7"/>
    </row>
    <row r="67" spans="1:11" x14ac:dyDescent="0.3">
      <c r="A67" s="4"/>
      <c r="B67" s="2"/>
      <c r="C67" s="7"/>
      <c r="D67" s="2"/>
      <c r="E67" s="7"/>
      <c r="F67" s="5"/>
      <c r="G67" s="5"/>
      <c r="H67" s="5"/>
      <c r="I67" s="5"/>
      <c r="J67" s="5"/>
      <c r="K67" s="7"/>
    </row>
    <row r="68" spans="1:11" x14ac:dyDescent="0.3">
      <c r="A68" s="4"/>
      <c r="B68" s="2"/>
      <c r="C68" s="7"/>
      <c r="D68" s="2"/>
      <c r="E68" s="7"/>
      <c r="F68" s="5"/>
      <c r="G68" s="5"/>
      <c r="H68" s="5"/>
      <c r="I68" s="5"/>
      <c r="J68" s="5"/>
      <c r="K68" s="7"/>
    </row>
    <row r="69" spans="1:11" x14ac:dyDescent="0.3">
      <c r="A69" s="4"/>
      <c r="B69" s="2"/>
      <c r="C69" s="7"/>
      <c r="D69" s="2"/>
      <c r="E69" s="7"/>
      <c r="F69" s="5"/>
      <c r="G69" s="5"/>
      <c r="H69" s="5"/>
      <c r="I69" s="5"/>
      <c r="J69" s="5"/>
      <c r="K69" s="7"/>
    </row>
    <row r="71" spans="1:11" x14ac:dyDescent="0.3">
      <c r="B71" s="1"/>
    </row>
    <row r="72" spans="1:11" x14ac:dyDescent="0.3">
      <c r="B72" s="7"/>
    </row>
    <row r="73" spans="1:11" x14ac:dyDescent="0.3">
      <c r="B73" s="2"/>
    </row>
    <row r="75" spans="1:11" x14ac:dyDescent="0.3">
      <c r="B75" s="1"/>
      <c r="C75" s="1"/>
      <c r="D75" s="1"/>
      <c r="E75" s="1"/>
      <c r="F75" s="1"/>
      <c r="G75" s="1"/>
      <c r="H75" s="1"/>
      <c r="I75" s="1"/>
    </row>
    <row r="76" spans="1:11" x14ac:dyDescent="0.3">
      <c r="A76" s="4"/>
      <c r="B76" s="2"/>
      <c r="D76" s="2"/>
      <c r="E76" s="7"/>
      <c r="F76" s="5"/>
      <c r="G76" s="5"/>
      <c r="H76" s="5"/>
      <c r="I76" s="5"/>
      <c r="J76" s="5"/>
    </row>
    <row r="77" spans="1:11" x14ac:dyDescent="0.3">
      <c r="A77" s="4"/>
      <c r="B77" s="2"/>
      <c r="C77" s="7"/>
      <c r="D77" s="2"/>
      <c r="E77" s="7"/>
      <c r="F77" s="5"/>
      <c r="G77" s="5"/>
      <c r="H77" s="5"/>
      <c r="I77" s="5"/>
      <c r="J77" s="5"/>
      <c r="K77" s="7"/>
    </row>
    <row r="78" spans="1:11" x14ac:dyDescent="0.3">
      <c r="A78" s="4"/>
      <c r="B78" s="2"/>
      <c r="C78" s="7"/>
      <c r="D78" s="2"/>
      <c r="E78" s="7"/>
      <c r="F78" s="5"/>
      <c r="G78" s="5"/>
      <c r="H78" s="5"/>
      <c r="I78" s="5"/>
      <c r="J78" s="5"/>
      <c r="K78" s="7"/>
    </row>
    <row r="79" spans="1:11" x14ac:dyDescent="0.3">
      <c r="A79" s="4"/>
      <c r="B79" s="2"/>
      <c r="C79" s="7"/>
      <c r="D79" s="2"/>
      <c r="E79" s="7"/>
      <c r="F79" s="5"/>
      <c r="G79" s="5"/>
      <c r="H79" s="5"/>
      <c r="I79" s="5"/>
      <c r="J79" s="5"/>
      <c r="K79" s="7"/>
    </row>
    <row r="80" spans="1:11" x14ac:dyDescent="0.3">
      <c r="A80" s="4"/>
      <c r="B80" s="2"/>
      <c r="C80" s="7"/>
      <c r="D80" s="2"/>
      <c r="E80" s="7"/>
      <c r="F80" s="5"/>
      <c r="G80" s="5"/>
      <c r="H80" s="5"/>
      <c r="I80" s="5"/>
      <c r="J80" s="5"/>
      <c r="K80" s="7"/>
    </row>
    <row r="81" spans="1:11" x14ac:dyDescent="0.3">
      <c r="A81" s="4"/>
      <c r="B81" s="2"/>
      <c r="C81" s="7"/>
      <c r="D81" s="2"/>
      <c r="E81" s="7"/>
      <c r="F81" s="5"/>
      <c r="G81" s="5"/>
      <c r="H81" s="5"/>
      <c r="I81" s="5"/>
      <c r="J81" s="5"/>
      <c r="K81" s="7"/>
    </row>
    <row r="82" spans="1:11" x14ac:dyDescent="0.3">
      <c r="A82" s="4"/>
      <c r="B82" s="2"/>
      <c r="C82" s="7"/>
      <c r="D82" s="2"/>
      <c r="E82" s="7"/>
      <c r="F82" s="5"/>
      <c r="G82" s="5"/>
      <c r="H82" s="5"/>
      <c r="I82" s="5"/>
      <c r="J82" s="5"/>
      <c r="K82" s="7"/>
    </row>
    <row r="83" spans="1:11" x14ac:dyDescent="0.3">
      <c r="A83" s="4"/>
      <c r="B83" s="2"/>
      <c r="C83" s="7"/>
      <c r="D83" s="2"/>
      <c r="E83" s="7"/>
      <c r="F83" s="5"/>
      <c r="G83" s="5"/>
      <c r="H83" s="5"/>
      <c r="I83" s="5"/>
      <c r="J83" s="5"/>
      <c r="K83" s="7"/>
    </row>
    <row r="84" spans="1:11" x14ac:dyDescent="0.3">
      <c r="A84" s="4"/>
      <c r="B84" s="2"/>
      <c r="C84" s="7"/>
      <c r="D84" s="2"/>
      <c r="E84" s="7"/>
      <c r="F84" s="5"/>
      <c r="G84" s="5"/>
      <c r="H84" s="5"/>
      <c r="I84" s="5"/>
      <c r="J84" s="5"/>
      <c r="K84" s="7"/>
    </row>
    <row r="85" spans="1:11" x14ac:dyDescent="0.3">
      <c r="A85" s="4"/>
      <c r="B85" s="2"/>
      <c r="C85" s="7"/>
      <c r="D85" s="2"/>
      <c r="E85" s="7"/>
      <c r="F85" s="5"/>
      <c r="G85" s="5"/>
      <c r="H85" s="5"/>
      <c r="I85" s="5"/>
      <c r="J85" s="5"/>
      <c r="K85" s="7"/>
    </row>
    <row r="86" spans="1:11" x14ac:dyDescent="0.3">
      <c r="A86" s="4"/>
      <c r="B86" s="2"/>
      <c r="C86" s="7"/>
      <c r="D86" s="2"/>
      <c r="E86" s="7"/>
      <c r="F86" s="5"/>
      <c r="G86" s="5"/>
      <c r="H86" s="5"/>
      <c r="I86" s="5"/>
      <c r="J86" s="5"/>
      <c r="K86" s="7"/>
    </row>
    <row r="87" spans="1:11" x14ac:dyDescent="0.3">
      <c r="A87" s="4"/>
      <c r="B87" s="2"/>
      <c r="C87" s="7"/>
      <c r="D87" s="2"/>
      <c r="E87" s="7"/>
      <c r="F87" s="5"/>
      <c r="G87" s="5"/>
      <c r="H87" s="5"/>
      <c r="I87" s="5"/>
      <c r="J87" s="5"/>
      <c r="K87" s="7"/>
    </row>
    <row r="88" spans="1:11" x14ac:dyDescent="0.3">
      <c r="A88" s="4"/>
      <c r="B88" s="2"/>
      <c r="C88" s="7"/>
      <c r="D88" s="2"/>
      <c r="E88" s="7"/>
      <c r="F88" s="5"/>
      <c r="G88" s="5"/>
      <c r="H88" s="5"/>
      <c r="I88" s="5"/>
      <c r="J88" s="5"/>
      <c r="K88" s="7"/>
    </row>
    <row r="90" spans="1:11" x14ac:dyDescent="0.3">
      <c r="B90" s="1"/>
    </row>
    <row r="91" spans="1:11" x14ac:dyDescent="0.3">
      <c r="B91" s="7"/>
    </row>
    <row r="92" spans="1:11" x14ac:dyDescent="0.3">
      <c r="B92" s="2"/>
    </row>
    <row r="94" spans="1:11" x14ac:dyDescent="0.3">
      <c r="B94" s="1"/>
      <c r="C94" s="1"/>
      <c r="D94" s="1"/>
      <c r="E94" s="1"/>
      <c r="F94" s="1"/>
      <c r="G94" s="1"/>
      <c r="H94" s="1"/>
      <c r="I94" s="1"/>
    </row>
    <row r="95" spans="1:11" x14ac:dyDescent="0.3">
      <c r="A95" s="4"/>
      <c r="B95" s="2"/>
      <c r="D95" s="2"/>
      <c r="E95" s="7"/>
      <c r="F95" s="5"/>
      <c r="G95" s="5"/>
      <c r="H95" s="5"/>
      <c r="I95" s="5"/>
      <c r="J95" s="5"/>
    </row>
    <row r="96" spans="1:11" x14ac:dyDescent="0.3">
      <c r="A96" s="4"/>
      <c r="B96" s="2"/>
      <c r="C96" s="7"/>
      <c r="D96" s="2"/>
      <c r="E96" s="7"/>
      <c r="F96" s="5"/>
      <c r="G96" s="5"/>
      <c r="H96" s="5"/>
      <c r="I96" s="5"/>
      <c r="J96" s="5"/>
      <c r="K96" s="7"/>
    </row>
    <row r="97" spans="1:11" x14ac:dyDescent="0.3">
      <c r="A97" s="4"/>
      <c r="B97" s="2"/>
      <c r="C97" s="7"/>
      <c r="D97" s="2"/>
      <c r="E97" s="7"/>
      <c r="F97" s="5"/>
      <c r="G97" s="5"/>
      <c r="H97" s="5"/>
      <c r="I97" s="5"/>
      <c r="J97" s="5"/>
      <c r="K97" s="7"/>
    </row>
    <row r="98" spans="1:11" x14ac:dyDescent="0.3">
      <c r="A98" s="4"/>
      <c r="B98" s="2"/>
      <c r="C98" s="7"/>
      <c r="D98" s="2"/>
      <c r="E98" s="7"/>
      <c r="F98" s="5"/>
      <c r="G98" s="5"/>
      <c r="H98" s="5"/>
      <c r="I98" s="5"/>
      <c r="J98" s="5"/>
      <c r="K98" s="7"/>
    </row>
    <row r="99" spans="1:11" x14ac:dyDescent="0.3">
      <c r="A99" s="4"/>
      <c r="B99" s="2"/>
      <c r="C99" s="7"/>
      <c r="D99" s="2"/>
      <c r="E99" s="7"/>
      <c r="F99" s="5"/>
      <c r="G99" s="5"/>
      <c r="H99" s="5"/>
      <c r="I99" s="5"/>
      <c r="J99" s="5"/>
      <c r="K99" s="7"/>
    </row>
    <row r="100" spans="1:11" x14ac:dyDescent="0.3">
      <c r="A100" s="4"/>
      <c r="B100" s="2"/>
      <c r="C100" s="7"/>
      <c r="D100" s="2"/>
      <c r="E100" s="7"/>
      <c r="F100" s="5"/>
      <c r="G100" s="5"/>
      <c r="H100" s="5"/>
      <c r="I100" s="5"/>
      <c r="J100" s="5"/>
      <c r="K100" s="7"/>
    </row>
    <row r="101" spans="1:11" x14ac:dyDescent="0.3">
      <c r="A101" s="4"/>
      <c r="B101" s="2"/>
      <c r="C101" s="7"/>
      <c r="D101" s="2"/>
      <c r="E101" s="7"/>
      <c r="F101" s="5"/>
      <c r="G101" s="5"/>
      <c r="H101" s="5"/>
      <c r="I101" s="5"/>
      <c r="J101" s="5"/>
      <c r="K101" s="7"/>
    </row>
    <row r="102" spans="1:11" x14ac:dyDescent="0.3">
      <c r="A102" s="4"/>
      <c r="B102" s="2"/>
      <c r="C102" s="7"/>
      <c r="D102" s="2"/>
      <c r="E102" s="7"/>
      <c r="F102" s="5"/>
      <c r="G102" s="5"/>
      <c r="H102" s="5"/>
      <c r="I102" s="5"/>
      <c r="J102" s="5"/>
      <c r="K102" s="7"/>
    </row>
    <row r="103" spans="1:11" x14ac:dyDescent="0.3">
      <c r="A103" s="4"/>
      <c r="B103" s="2"/>
      <c r="C103" s="7"/>
      <c r="D103" s="2"/>
      <c r="E103" s="7"/>
      <c r="F103" s="5"/>
      <c r="G103" s="5"/>
      <c r="H103" s="5"/>
      <c r="I103" s="5"/>
      <c r="J103" s="5"/>
      <c r="K103" s="7"/>
    </row>
    <row r="104" spans="1:11" x14ac:dyDescent="0.3">
      <c r="A104" s="4"/>
      <c r="B104" s="2"/>
      <c r="C104" s="7"/>
      <c r="D104" s="2"/>
      <c r="E104" s="7"/>
      <c r="F104" s="5"/>
      <c r="G104" s="5"/>
      <c r="H104" s="5"/>
      <c r="I104" s="5"/>
      <c r="J104" s="5"/>
      <c r="K104" s="7"/>
    </row>
    <row r="105" spans="1:11" x14ac:dyDescent="0.3">
      <c r="A105" s="4"/>
      <c r="B105" s="2"/>
      <c r="C105" s="7"/>
      <c r="D105" s="2"/>
      <c r="E105" s="7"/>
      <c r="F105" s="5"/>
      <c r="G105" s="5"/>
      <c r="H105" s="5"/>
      <c r="I105" s="5"/>
      <c r="J105" s="5"/>
      <c r="K105" s="7"/>
    </row>
    <row r="106" spans="1:11" x14ac:dyDescent="0.3">
      <c r="A106" s="4"/>
      <c r="B106" s="2"/>
      <c r="C106" s="7"/>
      <c r="D106" s="2"/>
      <c r="E106" s="7"/>
      <c r="F106" s="5"/>
      <c r="G106" s="5"/>
      <c r="H106" s="5"/>
      <c r="I106" s="5"/>
      <c r="J106" s="5"/>
      <c r="K106" s="7"/>
    </row>
    <row r="107" spans="1:11" x14ac:dyDescent="0.3">
      <c r="A107" s="4"/>
      <c r="B107" s="2"/>
      <c r="C107" s="7"/>
      <c r="D107" s="2"/>
      <c r="E107" s="7"/>
      <c r="F107" s="5"/>
      <c r="G107" s="5"/>
      <c r="H107" s="5"/>
      <c r="I107" s="5"/>
      <c r="J107" s="5"/>
      <c r="K107" s="7"/>
    </row>
    <row r="109" spans="1:11" x14ac:dyDescent="0.3">
      <c r="B109" s="1"/>
    </row>
    <row r="110" spans="1:11" x14ac:dyDescent="0.3">
      <c r="B110" s="7"/>
    </row>
    <row r="111" spans="1:11" x14ac:dyDescent="0.3">
      <c r="B111" s="2"/>
    </row>
    <row r="113" spans="1:11" x14ac:dyDescent="0.3">
      <c r="B113" s="1"/>
      <c r="C113" s="1"/>
      <c r="D113" s="1"/>
      <c r="E113" s="1"/>
      <c r="F113" s="1"/>
      <c r="G113" s="1"/>
      <c r="H113" s="1"/>
      <c r="I113" s="1"/>
    </row>
    <row r="114" spans="1:11" x14ac:dyDescent="0.3">
      <c r="A114" s="4"/>
      <c r="B114" s="2"/>
      <c r="D114" s="2"/>
      <c r="E114" s="7"/>
      <c r="F114" s="5"/>
      <c r="G114" s="5"/>
      <c r="H114" s="5"/>
      <c r="I114" s="5"/>
      <c r="J114" s="5"/>
    </row>
    <row r="115" spans="1:11" x14ac:dyDescent="0.3">
      <c r="A115" s="4"/>
      <c r="B115" s="2"/>
      <c r="C115" s="7"/>
      <c r="D115" s="2"/>
      <c r="E115" s="7"/>
      <c r="F115" s="5"/>
      <c r="G115" s="5"/>
      <c r="H115" s="5"/>
      <c r="I115" s="5"/>
      <c r="J115" s="5"/>
      <c r="K115" s="7"/>
    </row>
    <row r="116" spans="1:11" x14ac:dyDescent="0.3">
      <c r="A116" s="4"/>
      <c r="B116" s="2"/>
      <c r="C116" s="7"/>
      <c r="D116" s="2"/>
      <c r="E116" s="7"/>
      <c r="F116" s="5"/>
      <c r="G116" s="5"/>
      <c r="H116" s="5"/>
      <c r="I116" s="5"/>
      <c r="J116" s="5"/>
      <c r="K116" s="7"/>
    </row>
    <row r="117" spans="1:11" x14ac:dyDescent="0.3">
      <c r="A117" s="4"/>
      <c r="B117" s="2"/>
      <c r="C117" s="7"/>
      <c r="D117" s="2"/>
      <c r="E117" s="7"/>
      <c r="F117" s="5"/>
      <c r="G117" s="5"/>
      <c r="H117" s="5"/>
      <c r="I117" s="5"/>
      <c r="J117" s="5"/>
      <c r="K117" s="7"/>
    </row>
    <row r="118" spans="1:11" x14ac:dyDescent="0.3">
      <c r="A118" s="4"/>
      <c r="B118" s="2"/>
      <c r="C118" s="7"/>
      <c r="D118" s="2"/>
      <c r="E118" s="7"/>
      <c r="F118" s="5"/>
      <c r="G118" s="5"/>
      <c r="H118" s="5"/>
      <c r="I118" s="5"/>
      <c r="J118" s="5"/>
      <c r="K118" s="7"/>
    </row>
    <row r="119" spans="1:11" x14ac:dyDescent="0.3">
      <c r="A119" s="4"/>
      <c r="B119" s="2"/>
      <c r="C119" s="7"/>
      <c r="D119" s="2"/>
      <c r="E119" s="7"/>
      <c r="F119" s="5"/>
      <c r="G119" s="5"/>
      <c r="H119" s="5"/>
      <c r="I119" s="5"/>
      <c r="J119" s="5"/>
      <c r="K119" s="7"/>
    </row>
    <row r="120" spans="1:11" x14ac:dyDescent="0.3">
      <c r="A120" s="4"/>
      <c r="B120" s="2"/>
      <c r="C120" s="7"/>
      <c r="D120" s="2"/>
      <c r="E120" s="7"/>
      <c r="F120" s="5"/>
      <c r="G120" s="5"/>
      <c r="H120" s="5"/>
      <c r="I120" s="5"/>
      <c r="J120" s="5"/>
      <c r="K120" s="7"/>
    </row>
    <row r="121" spans="1:11" x14ac:dyDescent="0.3">
      <c r="A121" s="4"/>
      <c r="B121" s="2"/>
      <c r="C121" s="7"/>
      <c r="D121" s="2"/>
      <c r="E121" s="7"/>
      <c r="F121" s="5"/>
      <c r="G121" s="5"/>
      <c r="H121" s="5"/>
      <c r="I121" s="5"/>
      <c r="J121" s="5"/>
      <c r="K121" s="7"/>
    </row>
    <row r="122" spans="1:11" x14ac:dyDescent="0.3">
      <c r="A122" s="4"/>
      <c r="B122" s="2"/>
      <c r="C122" s="7"/>
      <c r="D122" s="2"/>
      <c r="E122" s="7"/>
      <c r="F122" s="5"/>
      <c r="G122" s="5"/>
      <c r="H122" s="5"/>
      <c r="I122" s="5"/>
      <c r="J122" s="5"/>
      <c r="K122" s="7"/>
    </row>
    <row r="123" spans="1:11" x14ac:dyDescent="0.3">
      <c r="A123" s="4"/>
      <c r="B123" s="2"/>
      <c r="C123" s="7"/>
      <c r="D123" s="2"/>
      <c r="E123" s="7"/>
      <c r="F123" s="5"/>
      <c r="G123" s="5"/>
      <c r="H123" s="5"/>
      <c r="I123" s="5"/>
      <c r="J123" s="5"/>
      <c r="K123" s="7"/>
    </row>
    <row r="124" spans="1:11" x14ac:dyDescent="0.3">
      <c r="A124" s="4"/>
      <c r="B124" s="2"/>
      <c r="C124" s="7"/>
      <c r="D124" s="2"/>
      <c r="E124" s="7"/>
      <c r="F124" s="5"/>
      <c r="G124" s="5"/>
      <c r="H124" s="5"/>
      <c r="I124" s="5"/>
      <c r="J124" s="5"/>
      <c r="K124" s="7"/>
    </row>
    <row r="125" spans="1:11" x14ac:dyDescent="0.3">
      <c r="A125" s="4"/>
      <c r="B125" s="2"/>
      <c r="C125" s="7"/>
      <c r="D125" s="2"/>
      <c r="E125" s="7"/>
      <c r="F125" s="5"/>
      <c r="G125" s="5"/>
      <c r="H125" s="5"/>
      <c r="I125" s="5"/>
      <c r="J125" s="5"/>
      <c r="K125" s="7"/>
    </row>
    <row r="126" spans="1:11" x14ac:dyDescent="0.3">
      <c r="A126" s="4"/>
      <c r="B126" s="2"/>
      <c r="C126" s="7"/>
      <c r="D126" s="2"/>
      <c r="E126" s="7"/>
      <c r="F126" s="5"/>
      <c r="G126" s="5"/>
      <c r="H126" s="5"/>
      <c r="I126" s="5"/>
      <c r="J126" s="5"/>
      <c r="K126" s="7"/>
    </row>
    <row r="128" spans="1:11" x14ac:dyDescent="0.3">
      <c r="B128" s="1"/>
    </row>
    <row r="129" spans="1:11" x14ac:dyDescent="0.3">
      <c r="B129" s="7"/>
    </row>
    <row r="130" spans="1:11" x14ac:dyDescent="0.3">
      <c r="B130" s="2"/>
    </row>
    <row r="132" spans="1:11" x14ac:dyDescent="0.3">
      <c r="B132" s="1"/>
      <c r="C132" s="1"/>
      <c r="D132" s="1"/>
      <c r="E132" s="1"/>
      <c r="F132" s="1"/>
      <c r="G132" s="1"/>
      <c r="H132" s="1"/>
      <c r="I132" s="1"/>
    </row>
    <row r="133" spans="1:11" x14ac:dyDescent="0.3">
      <c r="A133" s="4"/>
      <c r="B133" s="2"/>
      <c r="D133" s="2"/>
      <c r="E133" s="7"/>
      <c r="F133" s="5"/>
      <c r="G133" s="5"/>
      <c r="H133" s="5"/>
      <c r="I133" s="5"/>
      <c r="J133" s="5"/>
    </row>
    <row r="134" spans="1:11" x14ac:dyDescent="0.3">
      <c r="A134" s="4"/>
      <c r="B134" s="2"/>
      <c r="C134" s="7"/>
      <c r="D134" s="2"/>
      <c r="E134" s="7"/>
      <c r="F134" s="5"/>
      <c r="G134" s="5"/>
      <c r="H134" s="5"/>
      <c r="I134" s="5"/>
      <c r="J134" s="5"/>
      <c r="K134" s="7"/>
    </row>
    <row r="135" spans="1:11" x14ac:dyDescent="0.3">
      <c r="A135" s="4"/>
      <c r="B135" s="2"/>
      <c r="C135" s="7"/>
      <c r="D135" s="2"/>
      <c r="E135" s="7"/>
      <c r="F135" s="5"/>
      <c r="G135" s="5"/>
      <c r="H135" s="5"/>
      <c r="I135" s="5"/>
      <c r="J135" s="5"/>
      <c r="K135" s="7"/>
    </row>
    <row r="136" spans="1:11" x14ac:dyDescent="0.3">
      <c r="A136" s="4"/>
      <c r="B136" s="2"/>
      <c r="C136" s="7"/>
      <c r="D136" s="2"/>
      <c r="E136" s="7"/>
      <c r="F136" s="5"/>
      <c r="G136" s="5"/>
      <c r="H136" s="5"/>
      <c r="I136" s="5"/>
      <c r="J136" s="5"/>
      <c r="K136" s="7"/>
    </row>
    <row r="137" spans="1:11" x14ac:dyDescent="0.3">
      <c r="A137" s="4"/>
      <c r="B137" s="2"/>
      <c r="C137" s="7"/>
      <c r="D137" s="2"/>
      <c r="E137" s="7"/>
      <c r="F137" s="5"/>
      <c r="G137" s="5"/>
      <c r="H137" s="5"/>
      <c r="I137" s="5"/>
      <c r="J137" s="5"/>
      <c r="K137" s="7"/>
    </row>
    <row r="138" spans="1:11" x14ac:dyDescent="0.3">
      <c r="A138" s="4"/>
      <c r="B138" s="2"/>
      <c r="C138" s="7"/>
      <c r="D138" s="2"/>
      <c r="E138" s="7"/>
      <c r="F138" s="5"/>
      <c r="G138" s="5"/>
      <c r="H138" s="5"/>
      <c r="I138" s="5"/>
      <c r="J138" s="5"/>
      <c r="K138" s="7"/>
    </row>
    <row r="139" spans="1:11" x14ac:dyDescent="0.3">
      <c r="A139" s="4"/>
      <c r="B139" s="2"/>
      <c r="C139" s="7"/>
      <c r="D139" s="2"/>
      <c r="E139" s="7"/>
      <c r="F139" s="5"/>
      <c r="G139" s="5"/>
      <c r="H139" s="5"/>
      <c r="I139" s="5"/>
      <c r="J139" s="5"/>
      <c r="K139" s="7"/>
    </row>
    <row r="140" spans="1:11" x14ac:dyDescent="0.3">
      <c r="A140" s="4"/>
      <c r="B140" s="2"/>
      <c r="C140" s="7"/>
      <c r="D140" s="2"/>
      <c r="E140" s="7"/>
      <c r="F140" s="5"/>
      <c r="G140" s="5"/>
      <c r="H140" s="5"/>
      <c r="I140" s="5"/>
      <c r="J140" s="5"/>
      <c r="K140" s="7"/>
    </row>
    <row r="141" spans="1:11" x14ac:dyDescent="0.3">
      <c r="A141" s="4"/>
      <c r="B141" s="2"/>
      <c r="C141" s="7"/>
      <c r="D141" s="2"/>
      <c r="E141" s="7"/>
      <c r="F141" s="5"/>
      <c r="G141" s="5"/>
      <c r="H141" s="5"/>
      <c r="I141" s="5"/>
      <c r="J141" s="5"/>
      <c r="K141" s="7"/>
    </row>
    <row r="142" spans="1:11" x14ac:dyDescent="0.3">
      <c r="A142" s="4"/>
      <c r="B142" s="2"/>
      <c r="C142" s="7"/>
      <c r="D142" s="2"/>
      <c r="E142" s="7"/>
      <c r="F142" s="5"/>
      <c r="G142" s="5"/>
      <c r="H142" s="5"/>
      <c r="I142" s="5"/>
      <c r="J142" s="5"/>
      <c r="K142" s="7"/>
    </row>
    <row r="143" spans="1:11" x14ac:dyDescent="0.3">
      <c r="A143" s="4"/>
      <c r="B143" s="2"/>
      <c r="C143" s="7"/>
      <c r="D143" s="2"/>
      <c r="E143" s="7"/>
      <c r="F143" s="5"/>
      <c r="G143" s="5"/>
      <c r="H143" s="5"/>
      <c r="I143" s="5"/>
      <c r="J143" s="5"/>
      <c r="K143" s="7"/>
    </row>
    <row r="144" spans="1:11" x14ac:dyDescent="0.3">
      <c r="A144" s="4"/>
      <c r="B144" s="2"/>
      <c r="C144" s="7"/>
      <c r="D144" s="2"/>
      <c r="E144" s="7"/>
      <c r="F144" s="5"/>
      <c r="G144" s="5"/>
      <c r="H144" s="5"/>
      <c r="I144" s="5"/>
      <c r="J144" s="5"/>
      <c r="K144" s="7"/>
    </row>
    <row r="145" spans="1:11" x14ac:dyDescent="0.3">
      <c r="A145" s="4"/>
      <c r="B145" s="2"/>
      <c r="C145" s="7"/>
      <c r="D145" s="2"/>
      <c r="E145" s="7"/>
      <c r="F145" s="5"/>
      <c r="G145" s="5"/>
      <c r="H145" s="5"/>
      <c r="I145" s="5"/>
      <c r="J145" s="5"/>
      <c r="K145" s="7"/>
    </row>
    <row r="147" spans="1:11" x14ac:dyDescent="0.3">
      <c r="B147" s="1"/>
    </row>
    <row r="148" spans="1:11" x14ac:dyDescent="0.3">
      <c r="B148" s="7"/>
    </row>
    <row r="149" spans="1:11" x14ac:dyDescent="0.3">
      <c r="B149" s="2"/>
    </row>
    <row r="151" spans="1:11" x14ac:dyDescent="0.3">
      <c r="B151" s="1"/>
      <c r="C151" s="1"/>
      <c r="D151" s="1"/>
      <c r="E151" s="1"/>
      <c r="F151" s="1"/>
      <c r="G151" s="1"/>
      <c r="H151" s="1"/>
      <c r="I151" s="1"/>
    </row>
    <row r="152" spans="1:11" x14ac:dyDescent="0.3">
      <c r="A152" s="4"/>
      <c r="B152" s="2"/>
      <c r="D152" s="2"/>
      <c r="E152" s="7"/>
      <c r="F152" s="5"/>
      <c r="G152" s="5"/>
      <c r="H152" s="5"/>
      <c r="I152" s="5"/>
      <c r="J152" s="5"/>
    </row>
    <row r="153" spans="1:11" x14ac:dyDescent="0.3">
      <c r="A153" s="4"/>
      <c r="B153" s="2"/>
      <c r="C153" s="7"/>
      <c r="D153" s="2"/>
      <c r="E153" s="7"/>
      <c r="F153" s="5"/>
      <c r="G153" s="5"/>
      <c r="H153" s="5"/>
      <c r="I153" s="5"/>
      <c r="J153" s="5"/>
      <c r="K153" s="7"/>
    </row>
    <row r="154" spans="1:11" x14ac:dyDescent="0.3">
      <c r="A154" s="4"/>
      <c r="B154" s="2"/>
      <c r="C154" s="7"/>
      <c r="D154" s="2"/>
      <c r="E154" s="7"/>
      <c r="F154" s="5"/>
      <c r="G154" s="5"/>
      <c r="H154" s="5"/>
      <c r="I154" s="5"/>
      <c r="J154" s="5"/>
      <c r="K154" s="7"/>
    </row>
    <row r="155" spans="1:11" x14ac:dyDescent="0.3">
      <c r="A155" s="4"/>
      <c r="B155" s="2"/>
      <c r="C155" s="7"/>
      <c r="D155" s="2"/>
      <c r="E155" s="7"/>
      <c r="F155" s="5"/>
      <c r="G155" s="5"/>
      <c r="H155" s="5"/>
      <c r="I155" s="5"/>
      <c r="J155" s="5"/>
      <c r="K155" s="7"/>
    </row>
    <row r="156" spans="1:11" x14ac:dyDescent="0.3">
      <c r="A156" s="4"/>
      <c r="B156" s="2"/>
      <c r="C156" s="7"/>
      <c r="D156" s="2"/>
      <c r="E156" s="7"/>
      <c r="F156" s="5"/>
      <c r="G156" s="5"/>
      <c r="H156" s="5"/>
      <c r="I156" s="5"/>
      <c r="J156" s="5"/>
      <c r="K156" s="7"/>
    </row>
    <row r="157" spans="1:11" x14ac:dyDescent="0.3">
      <c r="A157" s="4"/>
      <c r="B157" s="2"/>
      <c r="C157" s="7"/>
      <c r="D157" s="2"/>
      <c r="E157" s="7"/>
      <c r="F157" s="5"/>
      <c r="G157" s="5"/>
      <c r="H157" s="5"/>
      <c r="I157" s="5"/>
      <c r="J157" s="5"/>
      <c r="K157" s="7"/>
    </row>
    <row r="158" spans="1:11" x14ac:dyDescent="0.3">
      <c r="A158" s="4"/>
      <c r="B158" s="2"/>
      <c r="C158" s="7"/>
      <c r="D158" s="2"/>
      <c r="E158" s="7"/>
      <c r="F158" s="5"/>
      <c r="G158" s="5"/>
      <c r="H158" s="5"/>
      <c r="I158" s="5"/>
      <c r="J158" s="5"/>
      <c r="K158" s="7"/>
    </row>
    <row r="159" spans="1:11" x14ac:dyDescent="0.3">
      <c r="A159" s="4"/>
      <c r="B159" s="2"/>
      <c r="C159" s="7"/>
      <c r="D159" s="2"/>
      <c r="E159" s="7"/>
      <c r="F159" s="5"/>
      <c r="G159" s="5"/>
      <c r="H159" s="5"/>
      <c r="I159" s="5"/>
      <c r="J159" s="5"/>
      <c r="K159" s="7"/>
    </row>
    <row r="160" spans="1:11" x14ac:dyDescent="0.3">
      <c r="A160" s="4"/>
      <c r="B160" s="2"/>
      <c r="C160" s="7"/>
      <c r="D160" s="2"/>
      <c r="E160" s="7"/>
      <c r="F160" s="5"/>
      <c r="G160" s="5"/>
      <c r="H160" s="5"/>
      <c r="I160" s="5"/>
      <c r="J160" s="5"/>
      <c r="K160" s="7"/>
    </row>
    <row r="161" spans="1:11" x14ac:dyDescent="0.3">
      <c r="A161" s="4"/>
      <c r="B161" s="2"/>
      <c r="C161" s="7"/>
      <c r="D161" s="2"/>
      <c r="E161" s="7"/>
      <c r="F161" s="5"/>
      <c r="G161" s="5"/>
      <c r="H161" s="5"/>
      <c r="I161" s="5"/>
      <c r="J161" s="5"/>
      <c r="K161" s="7"/>
    </row>
    <row r="162" spans="1:11" x14ac:dyDescent="0.3">
      <c r="A162" s="4"/>
      <c r="B162" s="2"/>
      <c r="C162" s="7"/>
      <c r="D162" s="2"/>
      <c r="E162" s="7"/>
      <c r="F162" s="5"/>
      <c r="G162" s="5"/>
      <c r="H162" s="5"/>
      <c r="I162" s="5"/>
      <c r="J162" s="5"/>
      <c r="K162" s="7"/>
    </row>
    <row r="163" spans="1:11" x14ac:dyDescent="0.3">
      <c r="A163" s="4"/>
      <c r="B163" s="2"/>
      <c r="C163" s="7"/>
      <c r="D163" s="2"/>
      <c r="E163" s="7"/>
      <c r="F163" s="5"/>
      <c r="G163" s="5"/>
      <c r="H163" s="5"/>
      <c r="I163" s="5"/>
      <c r="J163" s="5"/>
      <c r="K163" s="7"/>
    </row>
    <row r="164" spans="1:11" x14ac:dyDescent="0.3">
      <c r="A164" s="4"/>
      <c r="B164" s="2"/>
      <c r="C164" s="7"/>
      <c r="D164" s="2"/>
      <c r="E164" s="7"/>
      <c r="F164" s="5"/>
      <c r="G164" s="5"/>
      <c r="H164" s="5"/>
      <c r="I164" s="5"/>
      <c r="J164" s="5"/>
      <c r="K164" s="7"/>
    </row>
    <row r="166" spans="1:11" x14ac:dyDescent="0.3">
      <c r="B166" s="1"/>
    </row>
    <row r="167" spans="1:11" x14ac:dyDescent="0.3">
      <c r="B167" s="7"/>
    </row>
    <row r="168" spans="1:11" x14ac:dyDescent="0.3">
      <c r="B168" s="2"/>
    </row>
    <row r="170" spans="1:11" x14ac:dyDescent="0.3">
      <c r="B170" s="1"/>
      <c r="C170" s="1"/>
      <c r="D170" s="1"/>
      <c r="E170" s="1"/>
      <c r="F170" s="1"/>
      <c r="G170" s="1"/>
      <c r="H170" s="1"/>
      <c r="I170" s="1"/>
    </row>
    <row r="171" spans="1:11" x14ac:dyDescent="0.3">
      <c r="A171" s="4"/>
      <c r="B171" s="2"/>
      <c r="D171" s="2"/>
      <c r="E171" s="7"/>
      <c r="F171" s="5"/>
      <c r="G171" s="5"/>
      <c r="H171" s="5"/>
      <c r="I171" s="5"/>
      <c r="J171" s="5"/>
    </row>
    <row r="172" spans="1:11" x14ac:dyDescent="0.3">
      <c r="A172" s="4"/>
      <c r="B172" s="2"/>
      <c r="C172" s="7"/>
      <c r="D172" s="2"/>
      <c r="E172" s="7"/>
      <c r="F172" s="5"/>
      <c r="G172" s="5"/>
      <c r="H172" s="5"/>
      <c r="I172" s="5"/>
      <c r="J172" s="5"/>
      <c r="K172" s="7"/>
    </row>
    <row r="173" spans="1:11" x14ac:dyDescent="0.3">
      <c r="A173" s="4"/>
      <c r="B173" s="2"/>
      <c r="C173" s="7"/>
      <c r="D173" s="2"/>
      <c r="E173" s="7"/>
      <c r="F173" s="5"/>
      <c r="G173" s="5"/>
      <c r="H173" s="5"/>
      <c r="I173" s="5"/>
      <c r="J173" s="5"/>
      <c r="K173" s="7"/>
    </row>
    <row r="174" spans="1:11" x14ac:dyDescent="0.3">
      <c r="A174" s="4"/>
      <c r="B174" s="2"/>
      <c r="C174" s="7"/>
      <c r="D174" s="2"/>
      <c r="E174" s="7"/>
      <c r="F174" s="5"/>
      <c r="G174" s="5"/>
      <c r="H174" s="5"/>
      <c r="I174" s="5"/>
      <c r="J174" s="5"/>
      <c r="K174" s="7"/>
    </row>
    <row r="175" spans="1:11" x14ac:dyDescent="0.3">
      <c r="A175" s="4"/>
      <c r="B175" s="2"/>
      <c r="C175" s="7"/>
      <c r="D175" s="2"/>
      <c r="E175" s="7"/>
      <c r="F175" s="5"/>
      <c r="G175" s="5"/>
      <c r="H175" s="5"/>
      <c r="I175" s="5"/>
      <c r="J175" s="5"/>
      <c r="K175" s="7"/>
    </row>
    <row r="176" spans="1:11" x14ac:dyDescent="0.3">
      <c r="A176" s="4"/>
      <c r="B176" s="2"/>
      <c r="C176" s="7"/>
      <c r="D176" s="2"/>
      <c r="E176" s="7"/>
      <c r="F176" s="5"/>
      <c r="G176" s="5"/>
      <c r="H176" s="5"/>
      <c r="I176" s="5"/>
      <c r="J176" s="5"/>
      <c r="K176" s="7"/>
    </row>
    <row r="177" spans="1:11" x14ac:dyDescent="0.3">
      <c r="A177" s="4"/>
      <c r="B177" s="2"/>
      <c r="C177" s="7"/>
      <c r="D177" s="2"/>
      <c r="E177" s="7"/>
      <c r="F177" s="5"/>
      <c r="G177" s="5"/>
      <c r="H177" s="5"/>
      <c r="I177" s="5"/>
      <c r="J177" s="5"/>
      <c r="K177" s="7"/>
    </row>
    <row r="178" spans="1:11" x14ac:dyDescent="0.3">
      <c r="A178" s="4"/>
      <c r="B178" s="2"/>
      <c r="C178" s="7"/>
      <c r="D178" s="2"/>
      <c r="E178" s="7"/>
      <c r="F178" s="5"/>
      <c r="G178" s="5"/>
      <c r="H178" s="5"/>
      <c r="I178" s="5"/>
      <c r="J178" s="5"/>
      <c r="K178" s="7"/>
    </row>
    <row r="179" spans="1:11" x14ac:dyDescent="0.3">
      <c r="A179" s="4"/>
      <c r="B179" s="2"/>
      <c r="C179" s="7"/>
      <c r="D179" s="2"/>
      <c r="E179" s="7"/>
      <c r="F179" s="5"/>
      <c r="G179" s="5"/>
      <c r="H179" s="5"/>
      <c r="I179" s="5"/>
      <c r="J179" s="5"/>
      <c r="K179" s="7"/>
    </row>
    <row r="180" spans="1:11" x14ac:dyDescent="0.3">
      <c r="A180" s="4"/>
      <c r="B180" s="2"/>
      <c r="C180" s="7"/>
      <c r="D180" s="2"/>
      <c r="E180" s="7"/>
      <c r="F180" s="5"/>
      <c r="G180" s="5"/>
      <c r="H180" s="5"/>
      <c r="I180" s="5"/>
      <c r="J180" s="5"/>
      <c r="K180" s="7"/>
    </row>
    <row r="181" spans="1:11" x14ac:dyDescent="0.3">
      <c r="A181" s="4"/>
      <c r="B181" s="2"/>
      <c r="C181" s="7"/>
      <c r="D181" s="2"/>
      <c r="E181" s="7"/>
      <c r="F181" s="5"/>
      <c r="G181" s="5"/>
      <c r="H181" s="5"/>
      <c r="I181" s="5"/>
      <c r="J181" s="5"/>
      <c r="K181" s="7"/>
    </row>
    <row r="182" spans="1:11" x14ac:dyDescent="0.3">
      <c r="A182" s="4"/>
      <c r="B182" s="2"/>
      <c r="C182" s="7"/>
      <c r="D182" s="2"/>
      <c r="E182" s="7"/>
      <c r="F182" s="5"/>
      <c r="G182" s="5"/>
      <c r="H182" s="5"/>
      <c r="I182" s="5"/>
      <c r="J182" s="5"/>
      <c r="K182" s="7"/>
    </row>
    <row r="183" spans="1:11" x14ac:dyDescent="0.3">
      <c r="A183" s="4"/>
      <c r="B183" s="2"/>
      <c r="C183" s="7"/>
      <c r="D183" s="2"/>
      <c r="E183" s="7"/>
      <c r="F183" s="5"/>
      <c r="G183" s="5"/>
      <c r="H183" s="5"/>
      <c r="I183" s="5"/>
      <c r="J183" s="5"/>
      <c r="K183" s="7"/>
    </row>
    <row r="185" spans="1:11" x14ac:dyDescent="0.3">
      <c r="B185" s="1"/>
    </row>
    <row r="186" spans="1:11" x14ac:dyDescent="0.3">
      <c r="B186" s="7"/>
    </row>
    <row r="187" spans="1:11" x14ac:dyDescent="0.3">
      <c r="B187" s="2"/>
    </row>
    <row r="189" spans="1:11" x14ac:dyDescent="0.3">
      <c r="B189" s="1"/>
      <c r="C189" s="1"/>
      <c r="D189" s="1"/>
      <c r="E189" s="1"/>
      <c r="F189" s="1"/>
      <c r="G189" s="1"/>
      <c r="H189" s="1"/>
      <c r="I189" s="1"/>
    </row>
    <row r="190" spans="1:11" x14ac:dyDescent="0.3">
      <c r="A190" s="4"/>
      <c r="B190" s="2"/>
      <c r="D190" s="2"/>
      <c r="E190" s="7"/>
      <c r="F190" s="5"/>
      <c r="G190" s="5"/>
      <c r="H190" s="5"/>
      <c r="I190" s="5"/>
      <c r="J190" s="5"/>
    </row>
    <row r="191" spans="1:11" x14ac:dyDescent="0.3">
      <c r="A191" s="4"/>
      <c r="B191" s="2"/>
      <c r="C191" s="7"/>
      <c r="D191" s="2"/>
      <c r="E191" s="7"/>
      <c r="F191" s="5"/>
      <c r="G191" s="5"/>
      <c r="H191" s="5"/>
      <c r="I191" s="5"/>
      <c r="J191" s="5"/>
      <c r="K191" s="7"/>
    </row>
    <row r="192" spans="1:11" x14ac:dyDescent="0.3">
      <c r="A192" s="4"/>
      <c r="B192" s="2"/>
      <c r="C192" s="7"/>
      <c r="D192" s="2"/>
      <c r="E192" s="7"/>
      <c r="F192" s="5"/>
      <c r="G192" s="5"/>
      <c r="H192" s="5"/>
      <c r="I192" s="5"/>
      <c r="J192" s="5"/>
      <c r="K192" s="7"/>
    </row>
    <row r="193" spans="1:11" x14ac:dyDescent="0.3">
      <c r="A193" s="4"/>
      <c r="B193" s="2"/>
      <c r="C193" s="7"/>
      <c r="D193" s="2"/>
      <c r="E193" s="7"/>
      <c r="F193" s="5"/>
      <c r="G193" s="5"/>
      <c r="H193" s="5"/>
      <c r="I193" s="5"/>
      <c r="J193" s="5"/>
      <c r="K193" s="7"/>
    </row>
    <row r="194" spans="1:11" x14ac:dyDescent="0.3">
      <c r="A194" s="4"/>
      <c r="B194" s="2"/>
      <c r="C194" s="7"/>
      <c r="D194" s="2"/>
      <c r="E194" s="7"/>
      <c r="F194" s="5"/>
      <c r="G194" s="5"/>
      <c r="H194" s="5"/>
      <c r="I194" s="5"/>
      <c r="J194" s="5"/>
      <c r="K194" s="7"/>
    </row>
    <row r="195" spans="1:11" x14ac:dyDescent="0.3">
      <c r="A195" s="4"/>
      <c r="B195" s="2"/>
      <c r="C195" s="7"/>
      <c r="D195" s="2"/>
      <c r="E195" s="7"/>
      <c r="F195" s="5"/>
      <c r="G195" s="5"/>
      <c r="H195" s="5"/>
      <c r="I195" s="5"/>
      <c r="J195" s="5"/>
      <c r="K195" s="7"/>
    </row>
    <row r="196" spans="1:11" x14ac:dyDescent="0.3">
      <c r="A196" s="4"/>
      <c r="B196" s="2"/>
      <c r="C196" s="7"/>
      <c r="D196" s="2"/>
      <c r="E196" s="7"/>
      <c r="F196" s="5"/>
      <c r="G196" s="5"/>
      <c r="H196" s="5"/>
      <c r="I196" s="5"/>
      <c r="J196" s="5"/>
      <c r="K196" s="7"/>
    </row>
    <row r="197" spans="1:11" x14ac:dyDescent="0.3">
      <c r="A197" s="4"/>
      <c r="B197" s="2"/>
      <c r="C197" s="7"/>
      <c r="D197" s="2"/>
      <c r="E197" s="7"/>
      <c r="F197" s="5"/>
      <c r="G197" s="5"/>
      <c r="H197" s="5"/>
      <c r="I197" s="5"/>
      <c r="J197" s="5"/>
      <c r="K197" s="7"/>
    </row>
    <row r="198" spans="1:11" x14ac:dyDescent="0.3">
      <c r="A198" s="4"/>
      <c r="B198" s="2"/>
      <c r="C198" s="7"/>
      <c r="D198" s="2"/>
      <c r="E198" s="7"/>
      <c r="F198" s="5"/>
      <c r="G198" s="5"/>
      <c r="H198" s="5"/>
      <c r="I198" s="5"/>
      <c r="J198" s="5"/>
      <c r="K198" s="7"/>
    </row>
    <row r="199" spans="1:11" x14ac:dyDescent="0.3">
      <c r="A199" s="4"/>
      <c r="B199" s="2"/>
      <c r="C199" s="7"/>
      <c r="D199" s="2"/>
      <c r="E199" s="7"/>
      <c r="F199" s="5"/>
      <c r="G199" s="5"/>
      <c r="H199" s="5"/>
      <c r="I199" s="5"/>
      <c r="J199" s="5"/>
      <c r="K199" s="7"/>
    </row>
    <row r="200" spans="1:11" x14ac:dyDescent="0.3">
      <c r="A200" s="4"/>
      <c r="B200" s="2"/>
      <c r="C200" s="7"/>
      <c r="D200" s="2"/>
      <c r="E200" s="7"/>
      <c r="F200" s="5"/>
      <c r="G200" s="5"/>
      <c r="H200" s="5"/>
      <c r="I200" s="5"/>
      <c r="J200" s="5"/>
      <c r="K200" s="7"/>
    </row>
    <row r="201" spans="1:11" x14ac:dyDescent="0.3">
      <c r="A201" s="4"/>
      <c r="B201" s="2"/>
      <c r="C201" s="7"/>
      <c r="D201" s="2"/>
      <c r="E201" s="7"/>
      <c r="F201" s="5"/>
      <c r="G201" s="5"/>
      <c r="H201" s="5"/>
      <c r="I201" s="5"/>
      <c r="J201" s="5"/>
      <c r="K201" s="7"/>
    </row>
    <row r="202" spans="1:11" x14ac:dyDescent="0.3">
      <c r="A202" s="4"/>
      <c r="B202" s="2"/>
      <c r="C202" s="7"/>
      <c r="D202" s="2"/>
      <c r="E202" s="7"/>
      <c r="F202" s="5"/>
      <c r="G202" s="5"/>
      <c r="H202" s="5"/>
      <c r="I202" s="5"/>
      <c r="J202" s="5"/>
      <c r="K202" s="7"/>
    </row>
    <row r="204" spans="1:11" x14ac:dyDescent="0.3">
      <c r="B204" s="1"/>
    </row>
    <row r="205" spans="1:11" x14ac:dyDescent="0.3">
      <c r="B205" s="7"/>
    </row>
    <row r="206" spans="1:11" x14ac:dyDescent="0.3">
      <c r="B206" s="2"/>
    </row>
    <row r="208" spans="1:11" x14ac:dyDescent="0.3">
      <c r="B208" s="1"/>
      <c r="C208" s="1"/>
      <c r="D208" s="1"/>
      <c r="E208" s="1"/>
      <c r="F208" s="1"/>
      <c r="G208" s="1"/>
      <c r="H208" s="1"/>
      <c r="I208" s="1"/>
    </row>
    <row r="209" spans="1:11" x14ac:dyDescent="0.3">
      <c r="A209" s="4"/>
      <c r="B209" s="2"/>
      <c r="D209" s="2"/>
      <c r="E209" s="7"/>
      <c r="F209" s="5"/>
      <c r="G209" s="5"/>
      <c r="H209" s="5"/>
      <c r="I209" s="5"/>
      <c r="J209" s="5"/>
    </row>
    <row r="210" spans="1:11" x14ac:dyDescent="0.3">
      <c r="A210" s="4"/>
      <c r="B210" s="2"/>
      <c r="C210" s="7"/>
      <c r="D210" s="2"/>
      <c r="E210" s="7"/>
      <c r="F210" s="5"/>
      <c r="G210" s="5"/>
      <c r="H210" s="5"/>
      <c r="I210" s="5"/>
      <c r="J210" s="5"/>
      <c r="K210" s="7"/>
    </row>
    <row r="211" spans="1:11" x14ac:dyDescent="0.3">
      <c r="A211" s="4"/>
      <c r="B211" s="2"/>
      <c r="C211" s="7"/>
      <c r="D211" s="2"/>
      <c r="E211" s="7"/>
      <c r="F211" s="5"/>
      <c r="G211" s="5"/>
      <c r="H211" s="5"/>
      <c r="I211" s="5"/>
      <c r="J211" s="5"/>
      <c r="K211" s="7"/>
    </row>
    <row r="212" spans="1:11" x14ac:dyDescent="0.3">
      <c r="A212" s="4"/>
      <c r="B212" s="2"/>
      <c r="C212" s="7"/>
      <c r="D212" s="2"/>
      <c r="E212" s="7"/>
      <c r="F212" s="5"/>
      <c r="G212" s="5"/>
      <c r="H212" s="5"/>
      <c r="I212" s="5"/>
      <c r="J212" s="5"/>
      <c r="K212" s="7"/>
    </row>
    <row r="213" spans="1:11" x14ac:dyDescent="0.3">
      <c r="A213" s="4"/>
      <c r="B213" s="2"/>
      <c r="C213" s="7"/>
      <c r="D213" s="2"/>
      <c r="E213" s="7"/>
      <c r="F213" s="5"/>
      <c r="G213" s="5"/>
      <c r="H213" s="5"/>
      <c r="I213" s="5"/>
      <c r="J213" s="5"/>
      <c r="K213" s="7"/>
    </row>
    <row r="214" spans="1:11" x14ac:dyDescent="0.3">
      <c r="A214" s="4"/>
      <c r="B214" s="2"/>
      <c r="C214" s="7"/>
      <c r="D214" s="2"/>
      <c r="E214" s="7"/>
      <c r="F214" s="5"/>
      <c r="G214" s="5"/>
      <c r="H214" s="5"/>
      <c r="I214" s="5"/>
      <c r="J214" s="5"/>
      <c r="K214" s="7"/>
    </row>
    <row r="215" spans="1:11" x14ac:dyDescent="0.3">
      <c r="A215" s="4"/>
      <c r="B215" s="2"/>
      <c r="C215" s="7"/>
      <c r="D215" s="2"/>
      <c r="E215" s="7"/>
      <c r="F215" s="5"/>
      <c r="G215" s="5"/>
      <c r="H215" s="5"/>
      <c r="I215" s="5"/>
      <c r="J215" s="5"/>
      <c r="K215" s="7"/>
    </row>
    <row r="216" spans="1:11" x14ac:dyDescent="0.3">
      <c r="A216" s="4"/>
      <c r="B216" s="2"/>
      <c r="C216" s="7"/>
      <c r="D216" s="2"/>
      <c r="E216" s="7"/>
      <c r="F216" s="5"/>
      <c r="G216" s="5"/>
      <c r="H216" s="5"/>
      <c r="I216" s="5"/>
      <c r="J216" s="5"/>
      <c r="K216" s="7"/>
    </row>
    <row r="217" spans="1:11" x14ac:dyDescent="0.3">
      <c r="A217" s="4"/>
      <c r="B217" s="2"/>
      <c r="C217" s="7"/>
      <c r="D217" s="2"/>
      <c r="E217" s="7"/>
      <c r="F217" s="5"/>
      <c r="G217" s="5"/>
      <c r="H217" s="5"/>
      <c r="I217" s="5"/>
      <c r="J217" s="5"/>
      <c r="K217" s="7"/>
    </row>
    <row r="218" spans="1:11" x14ac:dyDescent="0.3">
      <c r="A218" s="4"/>
      <c r="B218" s="2"/>
      <c r="C218" s="7"/>
      <c r="D218" s="2"/>
      <c r="E218" s="7"/>
      <c r="F218" s="5"/>
      <c r="G218" s="5"/>
      <c r="H218" s="5"/>
      <c r="I218" s="5"/>
      <c r="J218" s="5"/>
      <c r="K218" s="7"/>
    </row>
    <row r="219" spans="1:11" x14ac:dyDescent="0.3">
      <c r="A219" s="4"/>
      <c r="B219" s="2"/>
      <c r="C219" s="7"/>
      <c r="D219" s="2"/>
      <c r="E219" s="7"/>
      <c r="F219" s="5"/>
      <c r="G219" s="5"/>
      <c r="H219" s="5"/>
      <c r="I219" s="5"/>
      <c r="J219" s="5"/>
      <c r="K219" s="7"/>
    </row>
    <row r="220" spans="1:11" x14ac:dyDescent="0.3">
      <c r="A220" s="4"/>
      <c r="B220" s="2"/>
      <c r="C220" s="7"/>
      <c r="D220" s="2"/>
      <c r="E220" s="7"/>
      <c r="F220" s="5"/>
      <c r="G220" s="5"/>
      <c r="H220" s="5"/>
      <c r="I220" s="5"/>
      <c r="J220" s="5"/>
      <c r="K220" s="7"/>
    </row>
    <row r="221" spans="1:11" x14ac:dyDescent="0.3">
      <c r="A221" s="4"/>
      <c r="B221" s="2"/>
      <c r="C221" s="7"/>
      <c r="D221" s="2"/>
      <c r="E221" s="7"/>
      <c r="F221" s="5"/>
      <c r="G221" s="5"/>
      <c r="H221" s="5"/>
      <c r="I221" s="5"/>
      <c r="J221" s="5"/>
      <c r="K221" s="7"/>
    </row>
    <row r="223" spans="1:11" x14ac:dyDescent="0.3">
      <c r="B223" s="7"/>
    </row>
  </sheetData>
  <sortState xmlns:xlrd2="http://schemas.microsoft.com/office/spreadsheetml/2017/richdata2" ref="L2:O14">
    <sortCondition descending="1" ref="O2:O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NEDL_KMV_RBS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Savva Shanaev</cp:lastModifiedBy>
  <dcterms:created xsi:type="dcterms:W3CDTF">2022-12-14T13:32:18Z</dcterms:created>
  <dcterms:modified xsi:type="dcterms:W3CDTF">2023-09-27T14:57:58Z</dcterms:modified>
</cp:coreProperties>
</file>