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13_ncr:1_{2BC2B8B5-4FBA-45B1-8B8B-14BD60A40922}" xr6:coauthVersionLast="46" xr6:coauthVersionMax="46" xr10:uidLastSave="{00000000-0000-0000-0000-000000000000}"/>
  <bookViews>
    <workbookView xWindow="-120" yWindow="-120" windowWidth="20730" windowHeight="11160" activeTab="3" xr2:uid="{FA605F8C-7253-4EDC-BB63-618142D68F6B}"/>
  </bookViews>
  <sheets>
    <sheet name="LCR_2019" sheetId="1" r:id="rId1"/>
    <sheet name="LCR_2018" sheetId="2" r:id="rId2"/>
    <sheet name="NSFR_2019" sheetId="3" r:id="rId3"/>
    <sheet name="NSFR_2018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7" i="5" l="1"/>
  <c r="I41" i="5"/>
  <c r="L41" i="5"/>
  <c r="G7" i="3"/>
  <c r="I41" i="3"/>
  <c r="L41" i="3"/>
  <c r="M41" i="5"/>
  <c r="K41" i="5"/>
  <c r="J41" i="5"/>
  <c r="F41" i="5"/>
  <c r="F47" i="5" s="1"/>
  <c r="C9" i="5"/>
  <c r="C8" i="5"/>
  <c r="F44" i="5"/>
  <c r="B44" i="5"/>
  <c r="F43" i="5"/>
  <c r="B43" i="5"/>
  <c r="B41" i="5"/>
  <c r="C36" i="5" s="1"/>
  <c r="C35" i="5"/>
  <c r="B28" i="5"/>
  <c r="C27" i="5" s="1"/>
  <c r="F27" i="5"/>
  <c r="G8" i="5"/>
  <c r="C37" i="5" l="1"/>
  <c r="C43" i="5"/>
  <c r="G43" i="5"/>
  <c r="C28" i="5"/>
  <c r="C44" i="5"/>
  <c r="C11" i="5" s="1"/>
  <c r="C31" i="5"/>
  <c r="G44" i="5"/>
  <c r="C33" i="5"/>
  <c r="G26" i="5"/>
  <c r="C38" i="5"/>
  <c r="C39" i="5"/>
  <c r="C32" i="5"/>
  <c r="C40" i="5"/>
  <c r="C34" i="5"/>
  <c r="C41" i="5"/>
  <c r="C12" i="5"/>
  <c r="C14" i="5"/>
  <c r="C10" i="5"/>
  <c r="C15" i="5"/>
  <c r="C13" i="5"/>
  <c r="C25" i="5"/>
  <c r="C26" i="5"/>
  <c r="G13" i="5" l="1"/>
  <c r="G12" i="5"/>
  <c r="G25" i="5"/>
  <c r="G10" i="5" s="1"/>
  <c r="C16" i="5"/>
  <c r="B20" i="5" s="1"/>
  <c r="G11" i="5"/>
  <c r="F20" i="5" l="1"/>
  <c r="B22" i="5" s="1"/>
  <c r="F47" i="3" l="1"/>
  <c r="F27" i="3"/>
  <c r="F44" i="3"/>
  <c r="G44" i="3" s="1"/>
  <c r="F43" i="3"/>
  <c r="G43" i="3" s="1"/>
  <c r="G8" i="3"/>
  <c r="C9" i="3"/>
  <c r="C8" i="3"/>
  <c r="B28" i="3"/>
  <c r="C25" i="3" s="1"/>
  <c r="B41" i="3"/>
  <c r="C34" i="3" s="1"/>
  <c r="J41" i="3"/>
  <c r="K41" i="3"/>
  <c r="M41" i="3"/>
  <c r="B43" i="3"/>
  <c r="B44" i="3"/>
  <c r="C55" i="2"/>
  <c r="C49" i="2"/>
  <c r="C50" i="2" s="1"/>
  <c r="E44" i="2"/>
  <c r="E43" i="2"/>
  <c r="E42" i="2"/>
  <c r="E41" i="2"/>
  <c r="E40" i="2"/>
  <c r="D37" i="2"/>
  <c r="C37" i="2"/>
  <c r="E36" i="2"/>
  <c r="E35" i="2"/>
  <c r="D28" i="2"/>
  <c r="E27" i="2"/>
  <c r="F10" i="2"/>
  <c r="F9" i="2"/>
  <c r="F8" i="2"/>
  <c r="B14" i="2" s="1"/>
  <c r="F7" i="2"/>
  <c r="F6" i="2"/>
  <c r="B13" i="2" s="1"/>
  <c r="E41" i="1"/>
  <c r="E42" i="1"/>
  <c r="E43" i="1"/>
  <c r="E44" i="1"/>
  <c r="E40" i="1"/>
  <c r="D37" i="1"/>
  <c r="C37" i="1"/>
  <c r="E36" i="1"/>
  <c r="E35" i="1"/>
  <c r="E27" i="1"/>
  <c r="C56" i="1"/>
  <c r="D28" i="1"/>
  <c r="C50" i="1"/>
  <c r="C51" i="1" s="1"/>
  <c r="F8" i="1"/>
  <c r="F10" i="1"/>
  <c r="F7" i="1"/>
  <c r="F9" i="1"/>
  <c r="F6" i="1"/>
  <c r="B13" i="1" s="1"/>
  <c r="G26" i="3" l="1"/>
  <c r="G13" i="3" s="1"/>
  <c r="C44" i="3"/>
  <c r="C13" i="3" s="1"/>
  <c r="C39" i="3"/>
  <c r="C31" i="3"/>
  <c r="C38" i="3"/>
  <c r="C28" i="3"/>
  <c r="C32" i="3"/>
  <c r="C37" i="3"/>
  <c r="C36" i="3"/>
  <c r="C27" i="3"/>
  <c r="C40" i="3"/>
  <c r="C43" i="3"/>
  <c r="C35" i="3"/>
  <c r="C26" i="3"/>
  <c r="C33" i="3"/>
  <c r="C41" i="3"/>
  <c r="E37" i="2"/>
  <c r="B20" i="1"/>
  <c r="B20" i="2"/>
  <c r="D29" i="2"/>
  <c r="D30" i="2" s="1"/>
  <c r="B15" i="2"/>
  <c r="B16" i="2" s="1"/>
  <c r="B18" i="2" s="1"/>
  <c r="E29" i="2"/>
  <c r="E37" i="1"/>
  <c r="D29" i="1"/>
  <c r="E29" i="1" s="1"/>
  <c r="B15" i="1"/>
  <c r="B14" i="1"/>
  <c r="C15" i="3" l="1"/>
  <c r="G12" i="3"/>
  <c r="G25" i="3"/>
  <c r="G11" i="3" s="1"/>
  <c r="C11" i="3"/>
  <c r="C10" i="3"/>
  <c r="C12" i="3"/>
  <c r="C14" i="3"/>
  <c r="D31" i="2"/>
  <c r="E31" i="2" s="1"/>
  <c r="D30" i="1"/>
  <c r="D31" i="1" s="1"/>
  <c r="E31" i="1" s="1"/>
  <c r="B16" i="1"/>
  <c r="B18" i="1" s="1"/>
  <c r="G10" i="3" l="1"/>
  <c r="F20" i="3" s="1"/>
  <c r="C16" i="3"/>
  <c r="B20" i="3" s="1"/>
  <c r="D32" i="2"/>
  <c r="E32" i="2" s="1"/>
  <c r="B19" i="2" s="1"/>
  <c r="B21" i="2" s="1"/>
  <c r="B22" i="2" s="1"/>
  <c r="D32" i="1"/>
  <c r="E32" i="1" s="1"/>
  <c r="B19" i="1" s="1"/>
  <c r="B21" i="1" s="1"/>
  <c r="B22" i="1" s="1"/>
  <c r="B22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D6" authorId="0" shapeId="0" xr:uid="{65B2C850-35B9-41A9-8E27-708D31EAA6A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Contractual maturity of financial assets and liabilities (pp. 186-187)</t>
        </r>
      </text>
    </comment>
    <comment ref="D7" authorId="0" shapeId="0" xr:uid="{FAE7892B-F57D-4DEE-BC0B-B435F5AC0613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Assets and Liabilities held at fair value (p. 269)</t>
        </r>
      </text>
    </comment>
    <comment ref="D26" authorId="0" shapeId="0" xr:uid="{F61C9D2F-B7CB-434D-B44D-FD4655F90882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Contractual maturity of financial assets and liabilities (pp. 186-187)</t>
        </r>
      </text>
    </comment>
    <comment ref="D27" authorId="0" shapeId="0" xr:uid="{0B731198-1583-4E0D-8956-5EB48CD2C9DE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Loans and advances and deposits at amortised cost (p. 292)</t>
        </r>
      </text>
    </comment>
    <comment ref="C35" authorId="0" shapeId="0" xr:uid="{C9C005CF-9C15-46EF-B2EE-891D75D286CC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Contractual maturity of financial assets and liabilities (pp. 186-187)</t>
        </r>
      </text>
    </comment>
    <comment ref="C40" authorId="0" shapeId="0" xr:uid="{BA0CB347-538D-4EE1-A8BD-BA684145B171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Contractual maturity of financial assets and liabilities (pp. 186-187)</t>
        </r>
      </text>
    </comment>
    <comment ref="C49" authorId="0" shapeId="0" xr:uid="{AD19C709-8987-4D05-8697-EB62E063349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Analysis of Barclays UK (p. 219)</t>
        </r>
      </text>
    </comment>
    <comment ref="C54" authorId="0" shapeId="0" xr:uid="{52D105A7-4B34-4B40-81F0-3FE51372FBB3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Analysis of Barclays UK (p. 219)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D6" authorId="0" shapeId="0" xr:uid="{F9C6F818-9EC5-4423-B3E1-2D95F7206F22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Contractual maturity of financial assets and liabilities (pp. 186-187)</t>
        </r>
      </text>
    </comment>
    <comment ref="D7" authorId="0" shapeId="0" xr:uid="{A703689B-3ACC-457D-87FF-7BF0C0E03FF0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Assets and Liabilities held at fair value (p. 269)</t>
        </r>
      </text>
    </comment>
    <comment ref="D26" authorId="0" shapeId="0" xr:uid="{8B39969E-E858-45C8-B811-7FDD61D5227A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Contractual maturity of financial assets and liabilities (pp. 186-187)</t>
        </r>
      </text>
    </comment>
    <comment ref="D27" authorId="0" shapeId="0" xr:uid="{91645C3B-951C-4742-A7B5-817ED255B03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Loans and advances and deposits at amortised cost (p. 292)</t>
        </r>
      </text>
    </comment>
    <comment ref="C35" authorId="0" shapeId="0" xr:uid="{04E477B7-E43A-4AF2-AF01-EA5C350EB5C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Contractual maturity of financial assets and liabilities (pp. 186-187)</t>
        </r>
      </text>
    </comment>
    <comment ref="C40" authorId="0" shapeId="0" xr:uid="{46A2A613-FC4B-4388-99B0-BD64DDEA8D68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Contractual maturity of financial assets and liabilities (pp. 186-187)</t>
        </r>
      </text>
    </comment>
    <comment ref="C48" authorId="0" shapeId="0" xr:uid="{E70EBC84-4002-4BF4-B3DC-9E2F5A15E473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Analysis of Barclays UK (p. 219)</t>
        </r>
      </text>
    </comment>
    <comment ref="C53" authorId="0" shapeId="0" xr:uid="{0547B1F0-0F3B-4860-AAD4-808832311792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Analysis of Barclays UK (p. 219)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C8" authorId="0" shapeId="0" xr:uid="{8E09CB26-94C9-4A25-896E-57345540B121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Level 2A and 2B assets as per LCR calculations</t>
        </r>
      </text>
    </comment>
    <comment ref="G9" authorId="0" shapeId="0" xr:uid="{A54BD087-035A-4066-99E6-813655030AB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Loans and advances and deposits at amortised cost (p. 292)</t>
        </r>
      </text>
    </comment>
    <comment ref="C18" authorId="0" shapeId="0" xr:uid="{01FC0FD3-5AAD-45DF-8F56-B1396FE43EB5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Contractual maturity of financial assets and liabilities (pp. 186-187)</t>
        </r>
      </text>
    </comment>
    <comment ref="B25" authorId="0" shapeId="0" xr:uid="{E4E52313-4DEF-411D-8101-7BC021E30B3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Risk performance: Credit risk (pp. 149-150)</t>
        </r>
      </text>
    </comment>
    <comment ref="F25" authorId="0" shapeId="0" xr:uid="{0BDBEE8B-7DB8-4F99-8C85-4E02429F5931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Analysis of Barclays UK (p. 219)</t>
        </r>
      </text>
    </comment>
    <comment ref="B31" authorId="0" shapeId="0" xr:uid="{4E3846A8-86E4-4B17-ADE4-A3C4B4F8FFD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Contractual maturity of financial assets and liabilities (pp. 186-187)</t>
        </r>
      </text>
    </comment>
    <comment ref="F31" authorId="0" shapeId="0" xr:uid="{95FE2204-670B-49C2-B5F4-478530C7383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Contractual maturity of financial assets and liabilities (pp. 186-187)</t>
        </r>
      </text>
    </comment>
    <comment ref="I31" authorId="0" shapeId="0" xr:uid="{8431E86C-7298-43D8-A3D9-4E01C076BF74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Contractual maturity of financial assets and liabilities (pp. 186-187)</t>
        </r>
      </text>
    </comment>
    <comment ref="F46" authorId="0" shapeId="0" xr:uid="{D5060D59-9887-422F-B5FE-C1A92FE34BF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Loans and advances and deposits at amortised cost (p. 292)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HP</author>
  </authors>
  <commentList>
    <comment ref="C8" authorId="0" shapeId="0" xr:uid="{A853B7C4-4DAC-4B0F-924B-D633997B9D87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Level 2A and 2B assets as per LCR calculations</t>
        </r>
      </text>
    </comment>
    <comment ref="G9" authorId="0" shapeId="0" xr:uid="{C34BA239-0F3E-4146-9E0F-A89C5E796103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Loans and advances and deposits at amortised cost (p. 292)</t>
        </r>
      </text>
    </comment>
    <comment ref="C18" authorId="0" shapeId="0" xr:uid="{F139B2B6-F0A2-4D31-9139-3611F501E139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Contractual maturity of financial assets and liabilities (pp. 186-187)</t>
        </r>
      </text>
    </comment>
    <comment ref="B25" authorId="0" shapeId="0" xr:uid="{881F1978-7922-4793-AEDB-41441A652106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Risk performance: Credit risk (pp. 149-150)</t>
        </r>
      </text>
    </comment>
    <comment ref="F25" authorId="0" shapeId="0" xr:uid="{4E04041D-091B-4054-80BA-6DC66334A0D3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Analysis of Barclays UK (p. 219)</t>
        </r>
      </text>
    </comment>
    <comment ref="I31" authorId="0" shapeId="0" xr:uid="{99D4AD3E-2523-4559-97B1-17471DDF3BEF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Contractual maturity of financial assets and liabilities (pp. 186-187)</t>
        </r>
      </text>
    </comment>
    <comment ref="F46" authorId="0" shapeId="0" xr:uid="{4CE219D7-1B63-45EE-9FDE-3FE13DD5556B}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Loans and advances and deposits at amortised cost (p. 292)</t>
        </r>
      </text>
    </comment>
  </commentList>
</comments>
</file>

<file path=xl/sharedStrings.xml><?xml version="1.0" encoding="utf-8"?>
<sst xmlns="http://schemas.openxmlformats.org/spreadsheetml/2006/main" count="340" uniqueCount="112">
  <si>
    <t>HQLA</t>
  </si>
  <si>
    <t>Cash and balances at central banks</t>
  </si>
  <si>
    <t>On demand</t>
  </si>
  <si>
    <t>Not more than 3 months</t>
  </si>
  <si>
    <t>30-day proxy</t>
  </si>
  <si>
    <t>Weight</t>
  </si>
  <si>
    <t>Level</t>
  </si>
  <si>
    <t>2A</t>
  </si>
  <si>
    <t>2B</t>
  </si>
  <si>
    <t>Debt securities</t>
  </si>
  <si>
    <t>Debt securities (trading portfolio)</t>
  </si>
  <si>
    <t>Debt securities (at fair value)</t>
  </si>
  <si>
    <t>Equity securities (trading portfolio)</t>
  </si>
  <si>
    <t>Equity securities (at fair value)</t>
  </si>
  <si>
    <t>Total HQLA</t>
  </si>
  <si>
    <t>Total</t>
  </si>
  <si>
    <t>Level 2B - no more than 15% of total HQLA</t>
  </si>
  <si>
    <t>Levels 2A and 2B - no more than 40% of total HQLA</t>
  </si>
  <si>
    <t>HQLA item</t>
  </si>
  <si>
    <t>Deposits</t>
  </si>
  <si>
    <t>Run-off rate</t>
  </si>
  <si>
    <t>Coefficient</t>
  </si>
  <si>
    <t>https://home.barclays/content/dam/home-barclays/documents/investor-relations/reports-and-events/annual-reports/2019/Barclays%20PLC%20Annual%20Report%202019.pdf</t>
  </si>
  <si>
    <t>Of which commercial deposits</t>
  </si>
  <si>
    <t>Deposit structure</t>
  </si>
  <si>
    <t>Deposit structure for group:</t>
  </si>
  <si>
    <t>International</t>
  </si>
  <si>
    <t>UK</t>
  </si>
  <si>
    <t>Percentage international</t>
  </si>
  <si>
    <t>Of which deposits from banks</t>
  </si>
  <si>
    <t>Commercial and consumer deposits</t>
  </si>
  <si>
    <t>Deposit structure for UK:</t>
  </si>
  <si>
    <t>Personal</t>
  </si>
  <si>
    <t>Business</t>
  </si>
  <si>
    <t>Percentage business</t>
  </si>
  <si>
    <t>Consumer deposits</t>
  </si>
  <si>
    <t>Deposit run-off</t>
  </si>
  <si>
    <t>Stress scenario outflow</t>
  </si>
  <si>
    <t>Other outflow</t>
  </si>
  <si>
    <t>Value</t>
  </si>
  <si>
    <t>Liabilities</t>
  </si>
  <si>
    <t>Other liabilities</t>
  </si>
  <si>
    <t>Of which international consumers</t>
  </si>
  <si>
    <t>Of which UK consumers</t>
  </si>
  <si>
    <t>Inflow</t>
  </si>
  <si>
    <t>Settlement balances</t>
  </si>
  <si>
    <t>Loans and advances</t>
  </si>
  <si>
    <t>Reverse repurchase agreements</t>
  </si>
  <si>
    <t>Derivatives</t>
  </si>
  <si>
    <t>Other financial assets</t>
  </si>
  <si>
    <t>Outflows</t>
  </si>
  <si>
    <t>Inflows</t>
  </si>
  <si>
    <t>Net outflows</t>
  </si>
  <si>
    <t>Liquidity coverage ratio</t>
  </si>
  <si>
    <t>Inflows cannot compensate more than 75% of cash outflows in the stress scenario</t>
  </si>
  <si>
    <t>LCR reported by Barclays</t>
  </si>
  <si>
    <t>Outflows "unaccounted for" in the deposit run-off scenario</t>
  </si>
  <si>
    <t>Only asset items not included in HQLA can be inflows (no "double-counting")</t>
  </si>
  <si>
    <t>Source: Barclays (2019)</t>
  </si>
  <si>
    <t>Methodology: BCBS (2019)</t>
  </si>
  <si>
    <t>https://www.bis.org/basel_framework/chapter/LCR/40.htm</t>
  </si>
  <si>
    <t>Methodology: Hoerova et al. (2018)</t>
  </si>
  <si>
    <t>https://www.econstor.eu/bitstream/10419/183351/1/ecb.wp2169.en.pdf</t>
  </si>
  <si>
    <t>&gt;1 year</t>
  </si>
  <si>
    <t>&lt;1 year</t>
  </si>
  <si>
    <t>10+ years</t>
  </si>
  <si>
    <t>5-10 years</t>
  </si>
  <si>
    <t>3-5 years</t>
  </si>
  <si>
    <t>2-3 years</t>
  </si>
  <si>
    <t>1-2 years</t>
  </si>
  <si>
    <t>9-12 months</t>
  </si>
  <si>
    <t>6-9 months</t>
  </si>
  <si>
    <t>3-6 months</t>
  </si>
  <si>
    <t>Financial liabilities</t>
  </si>
  <si>
    <t>Subordinated debt</t>
  </si>
  <si>
    <t>Debt structure (maturity)</t>
  </si>
  <si>
    <t>Deposit structure (maturity)</t>
  </si>
  <si>
    <t>% of total</t>
  </si>
  <si>
    <t>£ mln</t>
  </si>
  <si>
    <t>Loan structure (maturity)</t>
  </si>
  <si>
    <t>Commercial (wholesale)</t>
  </si>
  <si>
    <t>Household (credit cards/retail)</t>
  </si>
  <si>
    <t>Mortgages (home loans)</t>
  </si>
  <si>
    <t>Loan structure (customers)</t>
  </si>
  <si>
    <t>Total assets</t>
  </si>
  <si>
    <t>Available stable funding</t>
  </si>
  <si>
    <t>Required stable funding</t>
  </si>
  <si>
    <t>Other assets</t>
  </si>
  <si>
    <t>Commercial deposits (&gt;1 year)</t>
  </si>
  <si>
    <t>Commercial (&gt;1 year)</t>
  </si>
  <si>
    <t>Commercial deposits (&lt;1 year)</t>
  </si>
  <si>
    <t>Commercial (&lt;1 year)</t>
  </si>
  <si>
    <t>Household deposits (&gt;1 year)</t>
  </si>
  <si>
    <t>Household loans (&gt;1 year)</t>
  </si>
  <si>
    <t>Household deposits (&lt;1 year)</t>
  </si>
  <si>
    <t>Household loans (&lt;1 year)</t>
  </si>
  <si>
    <t>Financial deposits</t>
  </si>
  <si>
    <t>Mortgages (&gt;1 year)</t>
  </si>
  <si>
    <t>Less stable funding (&lt;1 year)</t>
  </si>
  <si>
    <t>Mortgages (&lt;1 year)</t>
  </si>
  <si>
    <t>Level 2B assets</t>
  </si>
  <si>
    <t>Level 2A assets</t>
  </si>
  <si>
    <t>Stable funding (&gt;1 year)</t>
  </si>
  <si>
    <t>Capital</t>
  </si>
  <si>
    <t>Cash</t>
  </si>
  <si>
    <t>Amount</t>
  </si>
  <si>
    <t>https://www.bis.org/basel_framework/chapter/NSF/30.htm</t>
  </si>
  <si>
    <t>Non-financial deposits</t>
  </si>
  <si>
    <t>Group</t>
  </si>
  <si>
    <t>Net stable funding ratio</t>
  </si>
  <si>
    <t>Trading liabilities</t>
  </si>
  <si>
    <t>REPO and secured funding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</si>
</sst>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Alignment="1">
      <alignment horizontal="left"/>
    </xf>
    <xf numFmtId="10" fontId="0" fillId="0" borderId="0" xfId="1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9" fontId="0" fillId="0" borderId="0" xfId="1" applyNumberFormat="1" applyFont="1" applyAlignment="1">
      <alignment horizontal="center"/>
    </xf>
    <xf numFmtId="0" fontId="4" fillId="0" borderId="0" xfId="2"/>
    <xf numFmtId="0" fontId="0" fillId="0" borderId="0" xfId="0" applyAlignment="1"/>
    <xf numFmtId="3" fontId="0" fillId="0" borderId="0" xfId="0" applyNumberFormat="1"/>
    <xf numFmtId="3" fontId="0" fillId="0" borderId="0" xfId="0" applyNumberFormat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hyperlink" Target="https://home.barclays/content/dam/home-barclays/documents/investor-relations/reports-and-events/annual-reports/2019/Barclays%20PLC%20Annual%20Report%202019.pdf" TargetMode="External"/><Relationship Id="rId1" Type="http://schemas.openxmlformats.org/officeDocument/2006/relationships/hyperlink" Target="https://www.bis.org/basel_framework/chapter/LCR/40.htm" TargetMode="External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hyperlink" Target="https://home.barclays/content/dam/home-barclays/documents/investor-relations/reports-and-events/annual-reports/2019/Barclays%20PLC%20Annual%20Report%202019.pdf" TargetMode="External"/><Relationship Id="rId1" Type="http://schemas.openxmlformats.org/officeDocument/2006/relationships/hyperlink" Target="https://www.bis.org/basel_framework/chapter/LCR/40.htm" TargetMode="Externa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hyperlink" Target="https://home.barclays/content/dam/home-barclays/documents/investor-relations/reports-and-events/annual-reports/2019/Barclays%20PLC%20Annual%20Report%202019.pdf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hyperlink" Target="https://home.barclays/content/dam/home-barclays/documents/investor-relations/reports-and-events/annual-reports/2019/Barclays%20PLC%20Annual%20Report%202019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4F1A-DC5A-43A9-98C9-EFC1B201768A}">
  <dimension ref="A1:F56"/>
  <sheetViews>
    <sheetView topLeftCell="A21" workbookViewId="0">
      <selection activeCell="D27" sqref="D27"/>
    </sheetView>
  </sheetViews>
  <sheetFormatPr defaultRowHeight="15" x14ac:dyDescent="0.25"/>
  <cols>
    <col min="1" max="1" width="32.7109375" bestFit="1" customWidth="1"/>
    <col min="2" max="2" width="36.85546875" bestFit="1" customWidth="1"/>
    <col min="3" max="3" width="11.7109375" bestFit="1" customWidth="1"/>
    <col min="4" max="6" width="22.85546875" customWidth="1"/>
  </cols>
  <sheetData>
    <row r="1" spans="1:6" x14ac:dyDescent="0.25">
      <c r="A1" s="5" t="s">
        <v>58</v>
      </c>
      <c r="B1" s="9" t="s">
        <v>22</v>
      </c>
    </row>
    <row r="2" spans="1:6" x14ac:dyDescent="0.25">
      <c r="A2" s="10" t="s">
        <v>59</v>
      </c>
      <c r="B2" s="9" t="s">
        <v>60</v>
      </c>
    </row>
    <row r="3" spans="1:6" x14ac:dyDescent="0.25">
      <c r="A3" t="s">
        <v>61</v>
      </c>
      <c r="B3" s="9" t="s">
        <v>62</v>
      </c>
    </row>
    <row r="4" spans="1:6" x14ac:dyDescent="0.25">
      <c r="B4" s="9"/>
    </row>
    <row r="5" spans="1:6" x14ac:dyDescent="0.25">
      <c r="A5" s="1" t="s">
        <v>6</v>
      </c>
      <c r="B5" s="2" t="s">
        <v>18</v>
      </c>
      <c r="C5" s="1" t="s">
        <v>21</v>
      </c>
      <c r="D5" s="1" t="s">
        <v>2</v>
      </c>
      <c r="E5" s="1" t="s">
        <v>3</v>
      </c>
      <c r="F5" s="1" t="s">
        <v>4</v>
      </c>
    </row>
    <row r="6" spans="1:6" x14ac:dyDescent="0.25">
      <c r="A6" s="1">
        <v>1</v>
      </c>
      <c r="B6" t="s">
        <v>1</v>
      </c>
      <c r="C6" s="1">
        <v>1</v>
      </c>
      <c r="D6" s="1">
        <v>149383</v>
      </c>
      <c r="E6" s="1">
        <v>766</v>
      </c>
      <c r="F6" s="3">
        <f>(D6+E6/3)*C6</f>
        <v>149638.33333333334</v>
      </c>
    </row>
    <row r="7" spans="1:6" x14ac:dyDescent="0.25">
      <c r="A7" s="1" t="s">
        <v>7</v>
      </c>
      <c r="B7" t="s">
        <v>10</v>
      </c>
      <c r="C7" s="1">
        <v>0.85</v>
      </c>
      <c r="D7" s="1">
        <v>52739</v>
      </c>
      <c r="E7" s="1">
        <v>0</v>
      </c>
      <c r="F7" s="3">
        <f t="shared" ref="F7:F10" si="0">(D7+E7/3)*C7</f>
        <v>44828.15</v>
      </c>
    </row>
    <row r="8" spans="1:6" x14ac:dyDescent="0.25">
      <c r="A8" s="1" t="s">
        <v>7</v>
      </c>
      <c r="B8" t="s">
        <v>11</v>
      </c>
      <c r="C8" s="1">
        <v>0.85</v>
      </c>
      <c r="D8" s="1">
        <v>5249</v>
      </c>
      <c r="E8" s="1">
        <v>0</v>
      </c>
      <c r="F8" s="3">
        <f t="shared" si="0"/>
        <v>4461.6499999999996</v>
      </c>
    </row>
    <row r="9" spans="1:6" x14ac:dyDescent="0.25">
      <c r="A9" s="1" t="s">
        <v>8</v>
      </c>
      <c r="B9" t="s">
        <v>12</v>
      </c>
      <c r="C9" s="1">
        <v>0.5</v>
      </c>
      <c r="D9" s="1">
        <v>56000</v>
      </c>
      <c r="E9" s="1">
        <v>0</v>
      </c>
      <c r="F9" s="3">
        <f t="shared" si="0"/>
        <v>28000</v>
      </c>
    </row>
    <row r="10" spans="1:6" x14ac:dyDescent="0.25">
      <c r="A10" s="1" t="s">
        <v>8</v>
      </c>
      <c r="B10" t="s">
        <v>13</v>
      </c>
      <c r="C10" s="1">
        <v>0.5</v>
      </c>
      <c r="D10" s="1">
        <v>7495</v>
      </c>
      <c r="E10" s="1">
        <v>0</v>
      </c>
      <c r="F10" s="3">
        <f t="shared" si="0"/>
        <v>3747.5</v>
      </c>
    </row>
    <row r="12" spans="1:6" x14ac:dyDescent="0.25">
      <c r="A12" s="1" t="s">
        <v>6</v>
      </c>
      <c r="B12" s="1" t="s">
        <v>14</v>
      </c>
    </row>
    <row r="13" spans="1:6" x14ac:dyDescent="0.25">
      <c r="A13" s="1">
        <v>1</v>
      </c>
      <c r="B13" s="3">
        <f>SUM(F6:F6)</f>
        <v>149638.33333333334</v>
      </c>
    </row>
    <row r="14" spans="1:6" x14ac:dyDescent="0.25">
      <c r="A14" s="1" t="s">
        <v>7</v>
      </c>
      <c r="B14" s="3">
        <f>SUM(F7:F8)</f>
        <v>49289.8</v>
      </c>
      <c r="D14" t="s">
        <v>17</v>
      </c>
    </row>
    <row r="15" spans="1:6" x14ac:dyDescent="0.25">
      <c r="A15" s="1" t="s">
        <v>8</v>
      </c>
      <c r="B15" s="3">
        <f>SUM(F9:F10)</f>
        <v>31747.5</v>
      </c>
      <c r="D15" t="s">
        <v>16</v>
      </c>
    </row>
    <row r="16" spans="1:6" x14ac:dyDescent="0.25">
      <c r="A16" s="1" t="s">
        <v>15</v>
      </c>
      <c r="B16" s="3">
        <f>MIN(B13+B14+B15, B13/0.6, B13 + B14*8/5)</f>
        <v>228502.01333333337</v>
      </c>
    </row>
    <row r="17" spans="1:5" x14ac:dyDescent="0.25">
      <c r="A17" s="1"/>
      <c r="B17" s="3"/>
    </row>
    <row r="18" spans="1:5" x14ac:dyDescent="0.25">
      <c r="A18" s="1" t="s">
        <v>0</v>
      </c>
      <c r="B18" s="3">
        <f>B16</f>
        <v>228502.01333333337</v>
      </c>
    </row>
    <row r="19" spans="1:5" x14ac:dyDescent="0.25">
      <c r="A19" s="1" t="s">
        <v>50</v>
      </c>
      <c r="B19" s="3">
        <f>SUM(E26:E32)+E37</f>
        <v>414213.62181038386</v>
      </c>
    </row>
    <row r="20" spans="1:5" x14ac:dyDescent="0.25">
      <c r="A20" s="1" t="s">
        <v>51</v>
      </c>
      <c r="B20" s="3">
        <f>SUM(E40:E44)</f>
        <v>278731.33333333331</v>
      </c>
    </row>
    <row r="21" spans="1:5" x14ac:dyDescent="0.25">
      <c r="A21" s="1" t="s">
        <v>52</v>
      </c>
      <c r="B21" s="3">
        <f>MAX(B19-B20,B19*0.25)</f>
        <v>135482.28847705055</v>
      </c>
      <c r="D21" t="s">
        <v>54</v>
      </c>
    </row>
    <row r="22" spans="1:5" x14ac:dyDescent="0.25">
      <c r="A22" s="1" t="s">
        <v>53</v>
      </c>
      <c r="B22" s="8">
        <f>B18/B21</f>
        <v>1.6865821791314035</v>
      </c>
    </row>
    <row r="23" spans="1:5" x14ac:dyDescent="0.25">
      <c r="A23" s="1" t="s">
        <v>55</v>
      </c>
      <c r="B23" s="7">
        <v>1.6</v>
      </c>
    </row>
    <row r="24" spans="1:5" x14ac:dyDescent="0.25">
      <c r="A24" s="1"/>
    </row>
    <row r="25" spans="1:5" x14ac:dyDescent="0.25">
      <c r="B25" s="1" t="s">
        <v>36</v>
      </c>
      <c r="C25" s="2" t="s">
        <v>20</v>
      </c>
      <c r="D25" s="1" t="s">
        <v>39</v>
      </c>
      <c r="E25" s="1" t="s">
        <v>37</v>
      </c>
    </row>
    <row r="26" spans="1:5" x14ac:dyDescent="0.25">
      <c r="B26" s="3" t="s">
        <v>19</v>
      </c>
      <c r="D26" s="1">
        <v>415787</v>
      </c>
    </row>
    <row r="27" spans="1:5" x14ac:dyDescent="0.25">
      <c r="B27" s="1" t="s">
        <v>29</v>
      </c>
      <c r="C27" s="1">
        <v>1</v>
      </c>
      <c r="D27" s="1">
        <v>15402</v>
      </c>
      <c r="E27" s="3">
        <f>D27*C27</f>
        <v>15402</v>
      </c>
    </row>
    <row r="28" spans="1:5" x14ac:dyDescent="0.25">
      <c r="B28" s="1" t="s">
        <v>30</v>
      </c>
      <c r="C28" s="1"/>
      <c r="D28" s="1">
        <f>D26-D27</f>
        <v>400385</v>
      </c>
      <c r="E28" s="4"/>
    </row>
    <row r="29" spans="1:5" x14ac:dyDescent="0.25">
      <c r="B29" s="1" t="s">
        <v>23</v>
      </c>
      <c r="C29" s="1">
        <v>0.25</v>
      </c>
      <c r="D29" s="3">
        <f>D28*C56</f>
        <v>90208.39659367397</v>
      </c>
      <c r="E29" s="3">
        <f>D29*C29</f>
        <v>22552.099148418492</v>
      </c>
    </row>
    <row r="30" spans="1:5" x14ac:dyDescent="0.25">
      <c r="B30" s="1" t="s">
        <v>35</v>
      </c>
      <c r="C30" s="1"/>
      <c r="D30" s="3">
        <f>D28-D29</f>
        <v>310176.60340632603</v>
      </c>
      <c r="E30" s="4"/>
    </row>
    <row r="31" spans="1:5" x14ac:dyDescent="0.25">
      <c r="B31" s="1" t="s">
        <v>42</v>
      </c>
      <c r="C31" s="1">
        <v>0.1</v>
      </c>
      <c r="D31" s="3">
        <f>D30*C51</f>
        <v>156873.84983298197</v>
      </c>
      <c r="E31" s="3">
        <f>D31*C31</f>
        <v>15687.384983298198</v>
      </c>
    </row>
    <row r="32" spans="1:5" x14ac:dyDescent="0.25">
      <c r="B32" s="1" t="s">
        <v>43</v>
      </c>
      <c r="C32" s="1">
        <v>0.05</v>
      </c>
      <c r="D32" s="3">
        <f>D30-D31</f>
        <v>153302.75357334406</v>
      </c>
      <c r="E32" s="3">
        <f>D32*C32</f>
        <v>7665.1376786672035</v>
      </c>
    </row>
    <row r="33" spans="2:6" x14ac:dyDescent="0.25">
      <c r="B33" s="1"/>
      <c r="C33" s="1"/>
    </row>
    <row r="34" spans="2:6" x14ac:dyDescent="0.25">
      <c r="B34" s="1" t="s">
        <v>38</v>
      </c>
      <c r="C34" s="1" t="s">
        <v>2</v>
      </c>
      <c r="D34" s="1" t="s">
        <v>3</v>
      </c>
      <c r="E34" s="1" t="s">
        <v>4</v>
      </c>
    </row>
    <row r="35" spans="2:6" x14ac:dyDescent="0.25">
      <c r="B35" s="1" t="s">
        <v>40</v>
      </c>
      <c r="C35" s="1">
        <v>631133</v>
      </c>
      <c r="D35" s="1">
        <v>252690</v>
      </c>
      <c r="E35" s="3">
        <f>C35+D35/3</f>
        <v>715363</v>
      </c>
    </row>
    <row r="36" spans="2:6" x14ac:dyDescent="0.25">
      <c r="B36" s="1" t="s">
        <v>19</v>
      </c>
      <c r="C36" s="1">
        <v>348337</v>
      </c>
      <c r="D36" s="1">
        <v>42357</v>
      </c>
      <c r="E36" s="3">
        <f>C36+D36/3</f>
        <v>362456</v>
      </c>
    </row>
    <row r="37" spans="2:6" x14ac:dyDescent="0.25">
      <c r="B37" s="1" t="s">
        <v>41</v>
      </c>
      <c r="C37" s="1">
        <f>C35-C36</f>
        <v>282796</v>
      </c>
      <c r="D37" s="1">
        <f>D35-D36</f>
        <v>210333</v>
      </c>
      <c r="E37" s="3">
        <f>C37+D37/3</f>
        <v>352907</v>
      </c>
      <c r="F37" t="s">
        <v>56</v>
      </c>
    </row>
    <row r="38" spans="2:6" x14ac:dyDescent="0.25">
      <c r="B38" s="1"/>
      <c r="C38" s="1"/>
      <c r="D38" s="1"/>
      <c r="E38" s="3"/>
    </row>
    <row r="39" spans="2:6" x14ac:dyDescent="0.25">
      <c r="B39" s="1" t="s">
        <v>44</v>
      </c>
      <c r="C39" t="s">
        <v>2</v>
      </c>
      <c r="D39" s="1" t="s">
        <v>3</v>
      </c>
      <c r="E39" s="3" t="s">
        <v>4</v>
      </c>
    </row>
    <row r="40" spans="2:6" x14ac:dyDescent="0.25">
      <c r="B40" s="1" t="s">
        <v>45</v>
      </c>
      <c r="C40" s="1">
        <v>2022</v>
      </c>
      <c r="D40" s="1">
        <v>81231</v>
      </c>
      <c r="E40" s="3">
        <f>C40+D40/3</f>
        <v>29099</v>
      </c>
    </row>
    <row r="41" spans="2:6" x14ac:dyDescent="0.25">
      <c r="B41" s="1" t="s">
        <v>46</v>
      </c>
      <c r="C41" s="1">
        <v>14824</v>
      </c>
      <c r="D41" s="1">
        <v>10944</v>
      </c>
      <c r="E41" s="3">
        <f t="shared" ref="E41:E44" si="1">C41+D41/3</f>
        <v>18472</v>
      </c>
    </row>
    <row r="42" spans="2:6" x14ac:dyDescent="0.25">
      <c r="B42" s="1" t="s">
        <v>47</v>
      </c>
      <c r="C42" s="1">
        <v>13</v>
      </c>
      <c r="D42" s="1">
        <v>3097</v>
      </c>
      <c r="E42" s="3">
        <f t="shared" si="1"/>
        <v>1045.3333333333333</v>
      </c>
    </row>
    <row r="43" spans="2:6" x14ac:dyDescent="0.25">
      <c r="B43" s="1" t="s">
        <v>48</v>
      </c>
      <c r="C43" s="1">
        <v>229063</v>
      </c>
      <c r="D43" s="1">
        <v>30</v>
      </c>
      <c r="E43" s="3">
        <f t="shared" si="1"/>
        <v>229073</v>
      </c>
    </row>
    <row r="44" spans="2:6" x14ac:dyDescent="0.25">
      <c r="B44" s="1" t="s">
        <v>49</v>
      </c>
      <c r="C44" s="1">
        <v>895</v>
      </c>
      <c r="D44" s="1">
        <v>441</v>
      </c>
      <c r="E44" s="3">
        <f t="shared" si="1"/>
        <v>1042</v>
      </c>
      <c r="F44" t="s">
        <v>57</v>
      </c>
    </row>
    <row r="45" spans="2:6" x14ac:dyDescent="0.25">
      <c r="B45" s="1"/>
    </row>
    <row r="48" spans="2:6" x14ac:dyDescent="0.25">
      <c r="B48" s="1" t="s">
        <v>25</v>
      </c>
    </row>
    <row r="49" spans="2:3" x14ac:dyDescent="0.25">
      <c r="B49" s="1" t="s">
        <v>27</v>
      </c>
      <c r="C49" s="1">
        <v>205500</v>
      </c>
    </row>
    <row r="50" spans="2:3" x14ac:dyDescent="0.25">
      <c r="B50" s="1" t="s">
        <v>26</v>
      </c>
      <c r="C50" s="1">
        <f>D26-C49</f>
        <v>210287</v>
      </c>
    </row>
    <row r="51" spans="2:3" x14ac:dyDescent="0.25">
      <c r="B51" s="1" t="s">
        <v>28</v>
      </c>
      <c r="C51" s="6">
        <f>C50/D26</f>
        <v>0.50575655323519009</v>
      </c>
    </row>
    <row r="53" spans="2:3" x14ac:dyDescent="0.25">
      <c r="B53" s="1" t="s">
        <v>31</v>
      </c>
    </row>
    <row r="54" spans="2:3" x14ac:dyDescent="0.25">
      <c r="B54" s="1" t="s">
        <v>32</v>
      </c>
      <c r="C54" s="1">
        <v>159200</v>
      </c>
    </row>
    <row r="55" spans="2:3" x14ac:dyDescent="0.25">
      <c r="B55" s="1" t="s">
        <v>33</v>
      </c>
      <c r="C55" s="1">
        <v>46300</v>
      </c>
    </row>
    <row r="56" spans="2:3" x14ac:dyDescent="0.25">
      <c r="B56" s="1" t="s">
        <v>34</v>
      </c>
      <c r="C56" s="6">
        <f>C55/(C54+C55)</f>
        <v>0.22530413625304135</v>
      </c>
    </row>
  </sheetData>
  <hyperlinks>
    <hyperlink ref="B2" r:id="rId1" xr:uid="{13A4A454-113B-4D80-BFFD-FA7FC9EE6BE8}"/>
    <hyperlink ref="B1" r:id="rId2" xr:uid="{67A01A07-AE87-4CF5-801D-6FD179C36E01}"/>
  </hyperlinks>
  <pageMargins left="0.7" right="0.7" top="0.75" bottom="0.75" header="0.3" footer="0.3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95009-F009-495C-9C92-EB20998AB625}">
  <dimension ref="A1:F55"/>
  <sheetViews>
    <sheetView topLeftCell="A32" workbookViewId="0">
      <selection activeCell="B54" sqref="B54"/>
    </sheetView>
  </sheetViews>
  <sheetFormatPr defaultRowHeight="15" x14ac:dyDescent="0.25"/>
  <cols>
    <col min="1" max="1" width="32.7109375" bestFit="1" customWidth="1"/>
    <col min="2" max="2" width="36.85546875" bestFit="1" customWidth="1"/>
    <col min="3" max="3" width="11.7109375" bestFit="1" customWidth="1"/>
    <col min="4" max="6" width="22.85546875" customWidth="1"/>
  </cols>
  <sheetData>
    <row r="1" spans="1:6" x14ac:dyDescent="0.25">
      <c r="A1" s="5" t="s">
        <v>58</v>
      </c>
      <c r="B1" s="9" t="s">
        <v>22</v>
      </c>
    </row>
    <row r="2" spans="1:6" x14ac:dyDescent="0.25">
      <c r="A2" s="10" t="s">
        <v>59</v>
      </c>
      <c r="B2" s="9" t="s">
        <v>60</v>
      </c>
    </row>
    <row r="3" spans="1:6" x14ac:dyDescent="0.25">
      <c r="A3" t="s">
        <v>61</v>
      </c>
      <c r="B3" s="9" t="s">
        <v>62</v>
      </c>
    </row>
    <row r="5" spans="1:6" x14ac:dyDescent="0.25">
      <c r="A5" s="1" t="s">
        <v>6</v>
      </c>
      <c r="B5" s="2" t="s">
        <v>18</v>
      </c>
      <c r="C5" s="1" t="s">
        <v>21</v>
      </c>
      <c r="D5" s="1" t="s">
        <v>2</v>
      </c>
      <c r="E5" s="1" t="s">
        <v>3</v>
      </c>
      <c r="F5" s="1" t="s">
        <v>4</v>
      </c>
    </row>
    <row r="6" spans="1:6" x14ac:dyDescent="0.25">
      <c r="A6" s="1">
        <v>1</v>
      </c>
      <c r="B6" t="s">
        <v>1</v>
      </c>
      <c r="C6" s="1">
        <v>1</v>
      </c>
      <c r="D6" s="1">
        <v>175534</v>
      </c>
      <c r="E6" s="1">
        <v>1353</v>
      </c>
      <c r="F6" s="3">
        <f>(D6+E6/3)*C6</f>
        <v>175985</v>
      </c>
    </row>
    <row r="7" spans="1:6" x14ac:dyDescent="0.25">
      <c r="A7" s="1" t="s">
        <v>7</v>
      </c>
      <c r="B7" t="s">
        <v>10</v>
      </c>
      <c r="C7" s="1">
        <v>0.85</v>
      </c>
      <c r="D7" s="1">
        <v>57283</v>
      </c>
      <c r="E7" s="1">
        <v>0</v>
      </c>
      <c r="F7" s="3">
        <f t="shared" ref="F7:F10" si="0">(D7+E7/3)*C7</f>
        <v>48690.549999999996</v>
      </c>
    </row>
    <row r="8" spans="1:6" x14ac:dyDescent="0.25">
      <c r="A8" s="1" t="s">
        <v>7</v>
      </c>
      <c r="B8" t="s">
        <v>11</v>
      </c>
      <c r="C8" s="1">
        <v>0.85</v>
      </c>
      <c r="D8" s="1">
        <v>4522</v>
      </c>
      <c r="E8" s="1">
        <v>0</v>
      </c>
      <c r="F8" s="3">
        <f t="shared" si="0"/>
        <v>3843.7</v>
      </c>
    </row>
    <row r="9" spans="1:6" x14ac:dyDescent="0.25">
      <c r="A9" s="1" t="s">
        <v>8</v>
      </c>
      <c r="B9" t="s">
        <v>12</v>
      </c>
      <c r="C9" s="1">
        <v>0.5</v>
      </c>
      <c r="D9" s="1">
        <v>39565</v>
      </c>
      <c r="E9" s="1">
        <v>0</v>
      </c>
      <c r="F9" s="3">
        <f t="shared" si="0"/>
        <v>19782.5</v>
      </c>
    </row>
    <row r="10" spans="1:6" x14ac:dyDescent="0.25">
      <c r="A10" s="1" t="s">
        <v>8</v>
      </c>
      <c r="B10" t="s">
        <v>13</v>
      </c>
      <c r="C10" s="1">
        <v>0.5</v>
      </c>
      <c r="D10" s="1">
        <v>6012</v>
      </c>
      <c r="E10" s="1">
        <v>0</v>
      </c>
      <c r="F10" s="3">
        <f t="shared" si="0"/>
        <v>3006</v>
      </c>
    </row>
    <row r="12" spans="1:6" x14ac:dyDescent="0.25">
      <c r="A12" s="1" t="s">
        <v>6</v>
      </c>
      <c r="B12" s="1" t="s">
        <v>14</v>
      </c>
    </row>
    <row r="13" spans="1:6" x14ac:dyDescent="0.25">
      <c r="A13" s="1">
        <v>1</v>
      </c>
      <c r="B13" s="3">
        <f>SUM(F6:F6)</f>
        <v>175985</v>
      </c>
    </row>
    <row r="14" spans="1:6" x14ac:dyDescent="0.25">
      <c r="A14" s="1" t="s">
        <v>7</v>
      </c>
      <c r="B14" s="3">
        <f>SUM(F7:F8)</f>
        <v>52534.249999999993</v>
      </c>
      <c r="D14" t="s">
        <v>17</v>
      </c>
    </row>
    <row r="15" spans="1:6" x14ac:dyDescent="0.25">
      <c r="A15" s="1" t="s">
        <v>8</v>
      </c>
      <c r="B15" s="3">
        <f>SUM(F9:F10)</f>
        <v>22788.5</v>
      </c>
      <c r="D15" t="s">
        <v>16</v>
      </c>
    </row>
    <row r="16" spans="1:6" x14ac:dyDescent="0.25">
      <c r="A16" s="1" t="s">
        <v>15</v>
      </c>
      <c r="B16" s="3">
        <f>MIN(B13+B14+B15, B13/0.6, B13 + B14*8/5)</f>
        <v>251307.75</v>
      </c>
    </row>
    <row r="17" spans="1:5" x14ac:dyDescent="0.25">
      <c r="A17" s="1"/>
      <c r="B17" s="3"/>
    </row>
    <row r="18" spans="1:5" x14ac:dyDescent="0.25">
      <c r="A18" s="1" t="s">
        <v>0</v>
      </c>
      <c r="B18" s="3">
        <f>B16</f>
        <v>251307.75</v>
      </c>
    </row>
    <row r="19" spans="1:5" x14ac:dyDescent="0.25">
      <c r="A19" s="1" t="s">
        <v>50</v>
      </c>
      <c r="B19" s="3">
        <f>SUM(E26:E32)+E37</f>
        <v>411332.95907239435</v>
      </c>
    </row>
    <row r="20" spans="1:5" x14ac:dyDescent="0.25">
      <c r="A20" s="1" t="s">
        <v>51</v>
      </c>
      <c r="B20" s="3">
        <f>SUM(E40:E44)</f>
        <v>267199</v>
      </c>
    </row>
    <row r="21" spans="1:5" x14ac:dyDescent="0.25">
      <c r="A21" s="1" t="s">
        <v>52</v>
      </c>
      <c r="B21" s="3">
        <f>MAX(B19-B20,B19*0.25)</f>
        <v>144133.95907239435</v>
      </c>
      <c r="D21" t="s">
        <v>54</v>
      </c>
    </row>
    <row r="22" spans="1:5" x14ac:dyDescent="0.25">
      <c r="A22" s="1" t="s">
        <v>53</v>
      </c>
      <c r="B22" s="8">
        <f>B18/B21</f>
        <v>1.7435707144752426</v>
      </c>
    </row>
    <row r="23" spans="1:5" x14ac:dyDescent="0.25">
      <c r="A23" s="1" t="s">
        <v>55</v>
      </c>
      <c r="B23" s="7">
        <v>1.69</v>
      </c>
    </row>
    <row r="24" spans="1:5" x14ac:dyDescent="0.25">
      <c r="A24" s="1"/>
    </row>
    <row r="25" spans="1:5" x14ac:dyDescent="0.25">
      <c r="B25" s="1" t="s">
        <v>36</v>
      </c>
      <c r="C25" s="2" t="s">
        <v>20</v>
      </c>
      <c r="D25" s="1" t="s">
        <v>39</v>
      </c>
      <c r="E25" s="1" t="s">
        <v>37</v>
      </c>
    </row>
    <row r="26" spans="1:5" x14ac:dyDescent="0.25">
      <c r="B26" s="3" t="s">
        <v>19</v>
      </c>
      <c r="D26" s="1">
        <v>394838</v>
      </c>
    </row>
    <row r="27" spans="1:5" x14ac:dyDescent="0.25">
      <c r="B27" s="1" t="s">
        <v>29</v>
      </c>
      <c r="C27" s="1">
        <v>1</v>
      </c>
      <c r="D27" s="1">
        <v>14166</v>
      </c>
      <c r="E27" s="3">
        <f>D27*C27</f>
        <v>14166</v>
      </c>
    </row>
    <row r="28" spans="1:5" x14ac:dyDescent="0.25">
      <c r="B28" s="1" t="s">
        <v>30</v>
      </c>
      <c r="C28" s="1"/>
      <c r="D28" s="1">
        <f>D26-D27</f>
        <v>380672</v>
      </c>
      <c r="E28" s="4"/>
    </row>
    <row r="29" spans="1:5" x14ac:dyDescent="0.25">
      <c r="B29" s="1" t="s">
        <v>23</v>
      </c>
      <c r="C29" s="1">
        <v>0.25</v>
      </c>
      <c r="D29" s="3">
        <f>D28*C55</f>
        <v>83543.322858590982</v>
      </c>
      <c r="E29" s="3">
        <f>D29*C29</f>
        <v>20885.830714647745</v>
      </c>
    </row>
    <row r="30" spans="1:5" x14ac:dyDescent="0.25">
      <c r="B30" s="1" t="s">
        <v>35</v>
      </c>
      <c r="C30" s="1"/>
      <c r="D30" s="3">
        <f>D28-D29</f>
        <v>297128.67714140902</v>
      </c>
      <c r="E30" s="4"/>
    </row>
    <row r="31" spans="1:5" x14ac:dyDescent="0.25">
      <c r="B31" s="1" t="s">
        <v>42</v>
      </c>
      <c r="C31" s="1">
        <v>0.1</v>
      </c>
      <c r="D31" s="3">
        <f>D30*C50</f>
        <v>148653.89001352363</v>
      </c>
      <c r="E31" s="3">
        <f>D31*C31</f>
        <v>14865.389001352363</v>
      </c>
    </row>
    <row r="32" spans="1:5" x14ac:dyDescent="0.25">
      <c r="B32" s="1" t="s">
        <v>43</v>
      </c>
      <c r="C32" s="1">
        <v>0.05</v>
      </c>
      <c r="D32" s="3">
        <f>D30-D31</f>
        <v>148474.78712788539</v>
      </c>
      <c r="E32" s="3">
        <f>D32*C32</f>
        <v>7423.7393563942696</v>
      </c>
    </row>
    <row r="33" spans="2:6" x14ac:dyDescent="0.25">
      <c r="B33" s="1"/>
      <c r="C33" s="1"/>
    </row>
    <row r="34" spans="2:6" x14ac:dyDescent="0.25">
      <c r="B34" s="1" t="s">
        <v>38</v>
      </c>
      <c r="C34" s="1" t="s">
        <v>2</v>
      </c>
      <c r="D34" s="1" t="s">
        <v>3</v>
      </c>
      <c r="E34" s="1" t="s">
        <v>4</v>
      </c>
    </row>
    <row r="35" spans="2:6" x14ac:dyDescent="0.25">
      <c r="B35" s="1" t="s">
        <v>40</v>
      </c>
      <c r="C35" s="1">
        <v>619883</v>
      </c>
      <c r="D35" s="1">
        <v>261257</v>
      </c>
      <c r="E35" s="3">
        <f>C35+D35/3</f>
        <v>706968.66666666663</v>
      </c>
    </row>
    <row r="36" spans="2:6" x14ac:dyDescent="0.25">
      <c r="B36" s="1" t="s">
        <v>19</v>
      </c>
      <c r="C36" s="1">
        <v>342967</v>
      </c>
      <c r="D36" s="1">
        <v>30029</v>
      </c>
      <c r="E36" s="3">
        <f>C36+D36/3</f>
        <v>352976.66666666669</v>
      </c>
    </row>
    <row r="37" spans="2:6" x14ac:dyDescent="0.25">
      <c r="B37" s="1" t="s">
        <v>41</v>
      </c>
      <c r="C37" s="1">
        <f>C35-C36</f>
        <v>276916</v>
      </c>
      <c r="D37" s="1">
        <f>D35-D36</f>
        <v>231228</v>
      </c>
      <c r="E37" s="3">
        <f>C37+D37/3</f>
        <v>353992</v>
      </c>
      <c r="F37" t="s">
        <v>56</v>
      </c>
    </row>
    <row r="38" spans="2:6" x14ac:dyDescent="0.25">
      <c r="E38" s="4"/>
    </row>
    <row r="39" spans="2:6" x14ac:dyDescent="0.25">
      <c r="B39" s="1" t="s">
        <v>44</v>
      </c>
      <c r="C39" t="s">
        <v>2</v>
      </c>
      <c r="D39" s="1" t="s">
        <v>3</v>
      </c>
      <c r="E39" s="3" t="s">
        <v>4</v>
      </c>
    </row>
    <row r="40" spans="2:6" x14ac:dyDescent="0.25">
      <c r="B40" s="1" t="s">
        <v>45</v>
      </c>
      <c r="C40" s="1">
        <v>2389</v>
      </c>
      <c r="D40" s="1">
        <v>74786</v>
      </c>
      <c r="E40" s="3">
        <f>C40+D40/3</f>
        <v>27317.666666666668</v>
      </c>
    </row>
    <row r="41" spans="2:6" x14ac:dyDescent="0.25">
      <c r="B41" s="1" t="s">
        <v>46</v>
      </c>
      <c r="C41" s="1">
        <v>12506</v>
      </c>
      <c r="D41" s="1">
        <v>11171</v>
      </c>
      <c r="E41" s="3">
        <f t="shared" ref="E41:E44" si="1">C41+D41/3</f>
        <v>16229.666666666666</v>
      </c>
    </row>
    <row r="42" spans="2:6" x14ac:dyDescent="0.25">
      <c r="B42" s="1" t="s">
        <v>47</v>
      </c>
      <c r="C42" s="1">
        <v>31</v>
      </c>
      <c r="D42" s="1">
        <v>1245</v>
      </c>
      <c r="E42" s="3">
        <f t="shared" si="1"/>
        <v>446</v>
      </c>
    </row>
    <row r="43" spans="2:6" x14ac:dyDescent="0.25">
      <c r="B43" s="1" t="s">
        <v>48</v>
      </c>
      <c r="C43" s="1">
        <v>222384</v>
      </c>
      <c r="D43" s="1">
        <v>0</v>
      </c>
      <c r="E43" s="3">
        <f t="shared" si="1"/>
        <v>222384</v>
      </c>
    </row>
    <row r="44" spans="2:6" x14ac:dyDescent="0.25">
      <c r="B44" s="1" t="s">
        <v>49</v>
      </c>
      <c r="C44" s="1">
        <v>761</v>
      </c>
      <c r="D44" s="1">
        <v>182</v>
      </c>
      <c r="E44" s="3">
        <f t="shared" si="1"/>
        <v>821.66666666666663</v>
      </c>
      <c r="F44" t="s">
        <v>57</v>
      </c>
    </row>
    <row r="45" spans="2:6" x14ac:dyDescent="0.25">
      <c r="B45" s="1"/>
    </row>
    <row r="47" spans="2:6" x14ac:dyDescent="0.25">
      <c r="B47" s="1" t="s">
        <v>25</v>
      </c>
    </row>
    <row r="48" spans="2:6" x14ac:dyDescent="0.25">
      <c r="B48" s="1" t="s">
        <v>27</v>
      </c>
      <c r="C48" s="1">
        <v>197300</v>
      </c>
    </row>
    <row r="49" spans="2:3" x14ac:dyDescent="0.25">
      <c r="B49" s="1" t="s">
        <v>26</v>
      </c>
      <c r="C49" s="1">
        <f>D26-C48</f>
        <v>197538</v>
      </c>
    </row>
    <row r="50" spans="2:3" x14ac:dyDescent="0.25">
      <c r="B50" s="1" t="s">
        <v>28</v>
      </c>
      <c r="C50" s="6">
        <f>C49/D26</f>
        <v>0.50030138943060187</v>
      </c>
    </row>
    <row r="52" spans="2:3" x14ac:dyDescent="0.25">
      <c r="B52" s="1" t="s">
        <v>31</v>
      </c>
    </row>
    <row r="53" spans="2:3" x14ac:dyDescent="0.25">
      <c r="B53" s="1" t="s">
        <v>32</v>
      </c>
      <c r="C53" s="1">
        <v>154000</v>
      </c>
    </row>
    <row r="54" spans="2:3" x14ac:dyDescent="0.25">
      <c r="B54" s="1" t="s">
        <v>33</v>
      </c>
      <c r="C54" s="1">
        <v>43300</v>
      </c>
    </row>
    <row r="55" spans="2:3" x14ac:dyDescent="0.25">
      <c r="B55" s="1" t="s">
        <v>34</v>
      </c>
      <c r="C55" s="6">
        <f>C54/(C53+C54)</f>
        <v>0.21946274708565636</v>
      </c>
    </row>
  </sheetData>
  <hyperlinks>
    <hyperlink ref="B2" r:id="rId1" xr:uid="{A4DF7162-20B3-4DB0-84C7-1D085AA508AF}"/>
    <hyperlink ref="B1" r:id="rId2" xr:uid="{15898794-FF5B-4437-B307-EB888758A55D}"/>
  </hyperlinks>
  <pageMargins left="0.7" right="0.7" top="0.75" bottom="0.75" header="0.3" footer="0.3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CF62-1860-4248-8580-5EE2C5AF84D5}">
  <dimension ref="A1:Z47"/>
  <sheetViews>
    <sheetView workbookViewId="0">
      <selection activeCell="D23" sqref="D23"/>
    </sheetView>
  </sheetViews>
  <sheetFormatPr defaultRowHeight="15" x14ac:dyDescent="0.25"/>
  <cols>
    <col min="1" max="1" width="32.7109375" bestFit="1" customWidth="1"/>
    <col min="5" max="5" width="31.28515625" bestFit="1" customWidth="1"/>
    <col min="8" max="8" width="23.5703125" bestFit="1" customWidth="1"/>
    <col min="9" max="9" width="23.5703125" customWidth="1"/>
    <col min="10" max="13" width="19.42578125" style="1" customWidth="1"/>
  </cols>
  <sheetData>
    <row r="1" spans="1:7" x14ac:dyDescent="0.25">
      <c r="A1" t="s">
        <v>58</v>
      </c>
      <c r="B1" s="9" t="s">
        <v>22</v>
      </c>
    </row>
    <row r="2" spans="1:7" x14ac:dyDescent="0.25">
      <c r="A2" t="s">
        <v>59</v>
      </c>
      <c r="B2" s="9" t="s">
        <v>106</v>
      </c>
    </row>
    <row r="3" spans="1:7" x14ac:dyDescent="0.25">
      <c r="A3" t="s">
        <v>61</v>
      </c>
      <c r="B3" s="9" t="s">
        <v>62</v>
      </c>
    </row>
    <row r="5" spans="1:7" x14ac:dyDescent="0.25">
      <c r="A5" t="s">
        <v>86</v>
      </c>
      <c r="B5" s="1" t="s">
        <v>5</v>
      </c>
      <c r="C5" s="1" t="s">
        <v>105</v>
      </c>
      <c r="E5" t="s">
        <v>85</v>
      </c>
      <c r="F5" s="1" t="s">
        <v>5</v>
      </c>
      <c r="G5" s="1" t="s">
        <v>105</v>
      </c>
    </row>
    <row r="6" spans="1:7" x14ac:dyDescent="0.25">
      <c r="A6" t="s">
        <v>104</v>
      </c>
      <c r="B6" s="1">
        <v>0</v>
      </c>
      <c r="C6" s="1">
        <v>150258</v>
      </c>
      <c r="E6" t="s">
        <v>103</v>
      </c>
      <c r="F6" s="1">
        <v>1</v>
      </c>
      <c r="G6" s="1">
        <v>65660</v>
      </c>
    </row>
    <row r="7" spans="1:7" x14ac:dyDescent="0.25">
      <c r="A7" t="s">
        <v>45</v>
      </c>
      <c r="B7" s="1">
        <v>0</v>
      </c>
      <c r="C7" s="1">
        <v>83256</v>
      </c>
      <c r="E7" t="s">
        <v>102</v>
      </c>
      <c r="F7" s="1">
        <v>1</v>
      </c>
      <c r="G7" s="1">
        <f>SUM(I36:M40)</f>
        <v>119681</v>
      </c>
    </row>
    <row r="8" spans="1:7" x14ac:dyDescent="0.25">
      <c r="A8" t="s">
        <v>101</v>
      </c>
      <c r="B8" s="1">
        <v>0.15</v>
      </c>
      <c r="C8" s="3">
        <f>LCR_2019!B14</f>
        <v>49289.8</v>
      </c>
      <c r="E8" t="s">
        <v>98</v>
      </c>
      <c r="F8" s="1">
        <v>0.5</v>
      </c>
      <c r="G8" s="1">
        <f>SUM(J31:M35)</f>
        <v>227831</v>
      </c>
    </row>
    <row r="9" spans="1:7" x14ac:dyDescent="0.25">
      <c r="A9" t="s">
        <v>100</v>
      </c>
      <c r="B9" s="1">
        <v>0.5</v>
      </c>
      <c r="C9" s="3">
        <f>LCR_2019!B15</f>
        <v>31747.5</v>
      </c>
      <c r="E9" t="s">
        <v>96</v>
      </c>
      <c r="F9" s="1">
        <v>0</v>
      </c>
      <c r="G9" s="1">
        <v>15402</v>
      </c>
    </row>
    <row r="10" spans="1:7" x14ac:dyDescent="0.25">
      <c r="A10" t="s">
        <v>99</v>
      </c>
      <c r="B10" s="1">
        <v>0.5</v>
      </c>
      <c r="C10" s="3">
        <f>B25*C43</f>
        <v>24437.214381551981</v>
      </c>
      <c r="E10" t="s">
        <v>94</v>
      </c>
      <c r="F10" s="1">
        <v>0.95</v>
      </c>
      <c r="G10" s="3">
        <f>G25*G43</f>
        <v>305332.08719364821</v>
      </c>
    </row>
    <row r="11" spans="1:7" x14ac:dyDescent="0.25">
      <c r="A11" t="s">
        <v>97</v>
      </c>
      <c r="B11" s="1">
        <v>0.65</v>
      </c>
      <c r="C11" s="3">
        <f>B25*C44</f>
        <v>130041.78561844802</v>
      </c>
      <c r="E11" t="s">
        <v>92</v>
      </c>
      <c r="F11" s="1">
        <v>1</v>
      </c>
      <c r="G11" s="3">
        <f>G25*G44</f>
        <v>4844.5162126778405</v>
      </c>
    </row>
    <row r="12" spans="1:7" x14ac:dyDescent="0.25">
      <c r="A12" s="5" t="s">
        <v>95</v>
      </c>
      <c r="B12" s="1">
        <v>0.5</v>
      </c>
      <c r="C12" s="3">
        <f>B26*C43</f>
        <v>8747.339162231101</v>
      </c>
      <c r="E12" t="s">
        <v>90</v>
      </c>
      <c r="F12" s="1">
        <v>0.9</v>
      </c>
      <c r="G12" s="3">
        <f>G26*G43</f>
        <v>88799.470082072308</v>
      </c>
    </row>
    <row r="13" spans="1:7" x14ac:dyDescent="0.25">
      <c r="A13" s="5" t="s">
        <v>93</v>
      </c>
      <c r="B13" s="1">
        <v>0.85</v>
      </c>
      <c r="C13" s="3">
        <f>B26*C44</f>
        <v>46548.660837768897</v>
      </c>
      <c r="E13" t="s">
        <v>88</v>
      </c>
      <c r="F13" s="1">
        <v>1</v>
      </c>
      <c r="G13" s="3">
        <f>G26*G44</f>
        <v>1408.9265116016584</v>
      </c>
    </row>
    <row r="14" spans="1:7" x14ac:dyDescent="0.25">
      <c r="A14" t="s">
        <v>91</v>
      </c>
      <c r="B14" s="1">
        <v>0.5</v>
      </c>
      <c r="C14" s="3">
        <f>B27*C43</f>
        <v>20460.446456216916</v>
      </c>
    </row>
    <row r="15" spans="1:7" x14ac:dyDescent="0.25">
      <c r="A15" t="s">
        <v>89</v>
      </c>
      <c r="B15" s="1">
        <v>0.85</v>
      </c>
      <c r="C15" s="3">
        <f>B27*C44</f>
        <v>108879.55354378308</v>
      </c>
    </row>
    <row r="16" spans="1:7" x14ac:dyDescent="0.25">
      <c r="A16" t="s">
        <v>87</v>
      </c>
      <c r="B16" s="1">
        <v>1</v>
      </c>
      <c r="C16" s="3">
        <f>C18-SUM(C6:C15)</f>
        <v>486562.69999999995</v>
      </c>
    </row>
    <row r="17" spans="1:26" x14ac:dyDescent="0.25">
      <c r="B17" s="1"/>
      <c r="C17" s="3"/>
    </row>
    <row r="18" spans="1:26" x14ac:dyDescent="0.25">
      <c r="A18" t="s">
        <v>84</v>
      </c>
      <c r="C18" s="1">
        <v>1140229</v>
      </c>
    </row>
    <row r="19" spans="1:26" x14ac:dyDescent="0.25">
      <c r="B19" s="1"/>
      <c r="C19" s="1"/>
    </row>
    <row r="20" spans="1:26" x14ac:dyDescent="0.25">
      <c r="A20" t="s">
        <v>86</v>
      </c>
      <c r="B20" s="3">
        <f>SUMPRODUCT(B6:B16,C6:C16)</f>
        <v>753293.56287631043</v>
      </c>
      <c r="C20" s="1"/>
      <c r="E20" t="s">
        <v>85</v>
      </c>
      <c r="F20" s="3">
        <f>SUMPRODUCT(F6:F13,G6:G13)</f>
        <v>675494.94863211038</v>
      </c>
    </row>
    <row r="22" spans="1:26" x14ac:dyDescent="0.25">
      <c r="A22" t="s">
        <v>109</v>
      </c>
      <c r="B22" s="6">
        <f>F20/B20</f>
        <v>0.89672205089986345</v>
      </c>
    </row>
    <row r="24" spans="1:26" x14ac:dyDescent="0.25">
      <c r="A24" t="s">
        <v>83</v>
      </c>
      <c r="B24" s="2" t="s">
        <v>78</v>
      </c>
      <c r="C24" s="2" t="s">
        <v>77</v>
      </c>
      <c r="E24" s="1" t="s">
        <v>24</v>
      </c>
      <c r="F24" s="1" t="s">
        <v>27</v>
      </c>
      <c r="G24" s="1" t="s">
        <v>108</v>
      </c>
    </row>
    <row r="25" spans="1:26" x14ac:dyDescent="0.25">
      <c r="A25" t="s">
        <v>82</v>
      </c>
      <c r="B25" s="1">
        <v>154479</v>
      </c>
      <c r="C25" s="6">
        <f>B25/B$28</f>
        <v>0.45553573271604025</v>
      </c>
      <c r="E25" s="1" t="s">
        <v>32</v>
      </c>
      <c r="F25" s="1">
        <v>159200</v>
      </c>
      <c r="G25" s="3">
        <f>F47-G26</f>
        <v>310176.60340632603</v>
      </c>
    </row>
    <row r="26" spans="1:26" x14ac:dyDescent="0.25">
      <c r="A26" t="s">
        <v>81</v>
      </c>
      <c r="B26" s="1">
        <v>55296</v>
      </c>
      <c r="C26" s="6">
        <f>B26/B$28</f>
        <v>0.16305972900048657</v>
      </c>
      <c r="E26" s="1" t="s">
        <v>33</v>
      </c>
      <c r="F26" s="1">
        <v>46300</v>
      </c>
      <c r="G26" s="3">
        <f>F27*F47</f>
        <v>90208.39659367397</v>
      </c>
    </row>
    <row r="27" spans="1:26" x14ac:dyDescent="0.25">
      <c r="A27" t="s">
        <v>80</v>
      </c>
      <c r="B27" s="1">
        <v>129340</v>
      </c>
      <c r="C27" s="6">
        <f>B27/B$28</f>
        <v>0.38140453828347315</v>
      </c>
      <c r="E27" s="1" t="s">
        <v>34</v>
      </c>
      <c r="F27" s="6">
        <f>F26/(F25+F26)</f>
        <v>0.22530413625304135</v>
      </c>
    </row>
    <row r="28" spans="1:26" x14ac:dyDescent="0.25">
      <c r="A28" t="s">
        <v>15</v>
      </c>
      <c r="B28" s="1">
        <f>SUM(B25:B27)</f>
        <v>339115</v>
      </c>
      <c r="C28" s="6">
        <f>B28/B$28</f>
        <v>1</v>
      </c>
    </row>
    <row r="30" spans="1:26" x14ac:dyDescent="0.25">
      <c r="A30" t="s">
        <v>79</v>
      </c>
      <c r="B30" s="2" t="s">
        <v>78</v>
      </c>
      <c r="C30" s="2" t="s">
        <v>77</v>
      </c>
      <c r="E30" t="s">
        <v>76</v>
      </c>
      <c r="F30" s="1" t="s">
        <v>19</v>
      </c>
      <c r="H30" t="s">
        <v>75</v>
      </c>
      <c r="I30" t="s">
        <v>111</v>
      </c>
      <c r="J30" s="1" t="s">
        <v>9</v>
      </c>
      <c r="K30" s="1" t="s">
        <v>74</v>
      </c>
      <c r="L30" s="1" t="s">
        <v>110</v>
      </c>
      <c r="M30" s="1" t="s">
        <v>73</v>
      </c>
    </row>
    <row r="31" spans="1:26" x14ac:dyDescent="0.25">
      <c r="A31" t="s">
        <v>2</v>
      </c>
      <c r="B31" s="1">
        <v>14824</v>
      </c>
      <c r="C31" s="6">
        <f>B31/B$41</f>
        <v>4.3713784409418636E-2</v>
      </c>
      <c r="E31" t="s">
        <v>2</v>
      </c>
      <c r="F31" s="1">
        <v>348337</v>
      </c>
      <c r="H31" t="s">
        <v>2</v>
      </c>
      <c r="I31" s="1">
        <v>7</v>
      </c>
      <c r="J31" s="1">
        <v>0</v>
      </c>
      <c r="K31" s="1">
        <v>0</v>
      </c>
      <c r="L31" s="1">
        <v>36916</v>
      </c>
      <c r="M31" s="1">
        <v>13952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x14ac:dyDescent="0.25">
      <c r="A32" t="s">
        <v>3</v>
      </c>
      <c r="B32" s="1">
        <v>10944</v>
      </c>
      <c r="C32" s="6">
        <f>B32/B$41</f>
        <v>3.2272238031346295E-2</v>
      </c>
      <c r="E32" t="s">
        <v>3</v>
      </c>
      <c r="F32" s="1">
        <v>42357</v>
      </c>
      <c r="G32" s="11"/>
      <c r="H32" t="s">
        <v>3</v>
      </c>
      <c r="I32" s="1">
        <v>2755</v>
      </c>
      <c r="J32" s="1">
        <v>12795</v>
      </c>
      <c r="K32" s="1">
        <v>207</v>
      </c>
      <c r="L32" s="1">
        <v>0</v>
      </c>
      <c r="M32" s="1">
        <v>127939</v>
      </c>
      <c r="N32" s="11"/>
      <c r="S32" s="11"/>
      <c r="U32" s="11"/>
      <c r="V32" s="11"/>
      <c r="W32" s="11"/>
      <c r="X32" s="11"/>
      <c r="Y32" s="11"/>
      <c r="Z32" s="11"/>
    </row>
    <row r="33" spans="1:26" x14ac:dyDescent="0.25">
      <c r="A33" t="s">
        <v>72</v>
      </c>
      <c r="B33" s="1">
        <v>13108</v>
      </c>
      <c r="C33" s="6">
        <f>B33/B$41</f>
        <v>3.8653554104064992E-2</v>
      </c>
      <c r="E33" t="s">
        <v>72</v>
      </c>
      <c r="F33" s="1">
        <v>10671</v>
      </c>
      <c r="H33" t="s">
        <v>72</v>
      </c>
      <c r="I33" s="1">
        <v>10</v>
      </c>
      <c r="J33" s="1">
        <v>6560</v>
      </c>
      <c r="K33" s="1">
        <v>78</v>
      </c>
      <c r="L33" s="1">
        <v>0</v>
      </c>
      <c r="M33" s="1">
        <v>10890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x14ac:dyDescent="0.25">
      <c r="A34" t="s">
        <v>71</v>
      </c>
      <c r="B34" s="1">
        <v>7738</v>
      </c>
      <c r="C34" s="6">
        <f>B34/B$41</f>
        <v>2.2818218008640138E-2</v>
      </c>
      <c r="D34" s="11"/>
      <c r="E34" t="s">
        <v>71</v>
      </c>
      <c r="F34" s="1">
        <v>3861</v>
      </c>
      <c r="G34" s="11"/>
      <c r="H34" t="s">
        <v>71</v>
      </c>
      <c r="I34" s="1">
        <v>0</v>
      </c>
      <c r="J34" s="1">
        <v>4147</v>
      </c>
      <c r="K34" s="1">
        <v>75</v>
      </c>
      <c r="L34" s="1">
        <v>0</v>
      </c>
      <c r="M34" s="1">
        <v>6519</v>
      </c>
      <c r="N34" s="11"/>
      <c r="O34" s="11"/>
    </row>
    <row r="35" spans="1:26" x14ac:dyDescent="0.25">
      <c r="A35" t="s">
        <v>70</v>
      </c>
      <c r="B35" s="1">
        <v>7031</v>
      </c>
      <c r="C35" s="6">
        <f>B35/B$41</f>
        <v>2.0733379532017163E-2</v>
      </c>
      <c r="E35" t="s">
        <v>70</v>
      </c>
      <c r="F35" s="1">
        <v>4067</v>
      </c>
      <c r="H35" t="s">
        <v>70</v>
      </c>
      <c r="I35" s="1">
        <v>0</v>
      </c>
      <c r="J35" s="1">
        <v>3123</v>
      </c>
      <c r="K35" s="1">
        <v>832</v>
      </c>
      <c r="L35" s="1">
        <v>0</v>
      </c>
      <c r="M35" s="1">
        <v>3798</v>
      </c>
    </row>
    <row r="36" spans="1:26" x14ac:dyDescent="0.25">
      <c r="A36" t="s">
        <v>69</v>
      </c>
      <c r="B36" s="1">
        <v>21771</v>
      </c>
      <c r="C36" s="6">
        <f>B36/B$41</f>
        <v>6.4199460360054847E-2</v>
      </c>
      <c r="E36" t="s">
        <v>69</v>
      </c>
      <c r="F36" s="1">
        <v>3935</v>
      </c>
      <c r="H36" t="s">
        <v>69</v>
      </c>
      <c r="I36" s="1">
        <v>10007</v>
      </c>
      <c r="J36" s="1">
        <v>8387</v>
      </c>
      <c r="K36" s="1">
        <v>4979</v>
      </c>
      <c r="L36" s="1">
        <v>0</v>
      </c>
      <c r="M36" s="1">
        <v>6981</v>
      </c>
    </row>
    <row r="37" spans="1:26" x14ac:dyDescent="0.25">
      <c r="A37" t="s">
        <v>68</v>
      </c>
      <c r="B37" s="1">
        <v>22478</v>
      </c>
      <c r="C37" s="6">
        <f>B37/B$41</f>
        <v>6.628429883667783E-2</v>
      </c>
      <c r="E37" t="s">
        <v>68</v>
      </c>
      <c r="F37" s="1">
        <v>930</v>
      </c>
      <c r="H37" t="s">
        <v>68</v>
      </c>
      <c r="I37" s="1">
        <v>1201</v>
      </c>
      <c r="J37" s="1">
        <v>3325</v>
      </c>
      <c r="K37" s="1">
        <v>3266</v>
      </c>
      <c r="L37" s="1">
        <v>0</v>
      </c>
      <c r="M37" s="1">
        <v>6235</v>
      </c>
    </row>
    <row r="38" spans="1:26" x14ac:dyDescent="0.25">
      <c r="A38" t="s">
        <v>67</v>
      </c>
      <c r="B38" s="1">
        <v>37408</v>
      </c>
      <c r="C38" s="6">
        <f>B38/B$41</f>
        <v>0.11031066157498194</v>
      </c>
      <c r="E38" t="s">
        <v>67</v>
      </c>
      <c r="F38" s="1">
        <v>530</v>
      </c>
      <c r="H38" t="s">
        <v>67</v>
      </c>
      <c r="I38" s="1">
        <v>470</v>
      </c>
      <c r="J38" s="1">
        <v>18189</v>
      </c>
      <c r="K38" s="1">
        <v>1075</v>
      </c>
      <c r="L38" s="1">
        <v>0</v>
      </c>
      <c r="M38" s="1">
        <v>7706</v>
      </c>
    </row>
    <row r="39" spans="1:26" x14ac:dyDescent="0.25">
      <c r="A39" t="s">
        <v>66</v>
      </c>
      <c r="B39" s="1">
        <v>40702</v>
      </c>
      <c r="C39" s="6">
        <f>B39/B$41</f>
        <v>0.12002418058770624</v>
      </c>
      <c r="E39" t="s">
        <v>66</v>
      </c>
      <c r="F39" s="1">
        <v>545</v>
      </c>
      <c r="H39" t="s">
        <v>66</v>
      </c>
      <c r="I39" s="1">
        <v>0</v>
      </c>
      <c r="J39" s="1">
        <v>14342</v>
      </c>
      <c r="K39" s="1">
        <v>5979</v>
      </c>
      <c r="L39" s="1">
        <v>0</v>
      </c>
      <c r="M39" s="1">
        <v>7127</v>
      </c>
    </row>
    <row r="40" spans="1:26" x14ac:dyDescent="0.25">
      <c r="A40" t="s">
        <v>65</v>
      </c>
      <c r="B40" s="1">
        <v>163111</v>
      </c>
      <c r="C40" s="6">
        <f>B40/B$41</f>
        <v>0.48099022455509194</v>
      </c>
      <c r="E40" t="s">
        <v>65</v>
      </c>
      <c r="F40" s="1">
        <v>554</v>
      </c>
      <c r="H40" t="s">
        <v>65</v>
      </c>
      <c r="I40" s="1">
        <v>67</v>
      </c>
      <c r="J40" s="1">
        <v>5501</v>
      </c>
      <c r="K40" s="1">
        <v>1665</v>
      </c>
      <c r="L40" s="1">
        <v>0</v>
      </c>
      <c r="M40" s="1">
        <v>13179</v>
      </c>
    </row>
    <row r="41" spans="1:26" x14ac:dyDescent="0.25">
      <c r="A41" t="s">
        <v>15</v>
      </c>
      <c r="B41" s="1">
        <f>SUM(B31:B40)</f>
        <v>339115</v>
      </c>
      <c r="C41" s="6">
        <f>B41/B$41</f>
        <v>1</v>
      </c>
      <c r="E41" t="s">
        <v>15</v>
      </c>
      <c r="F41" s="1">
        <v>415787</v>
      </c>
      <c r="H41" t="s">
        <v>15</v>
      </c>
      <c r="I41" s="1">
        <f>SUM(I31:I40)</f>
        <v>14517</v>
      </c>
      <c r="J41" s="1">
        <f>SUM(J31:J40)</f>
        <v>76369</v>
      </c>
      <c r="K41" s="1">
        <f>SUM(K31:K40)</f>
        <v>18156</v>
      </c>
      <c r="L41" s="1">
        <f>SUM(L31:L40)</f>
        <v>36916</v>
      </c>
      <c r="M41" s="1">
        <f>SUM(M31:M40)</f>
        <v>204326</v>
      </c>
    </row>
    <row r="42" spans="1:26" x14ac:dyDescent="0.25">
      <c r="B42" s="1"/>
      <c r="C42" s="6"/>
    </row>
    <row r="43" spans="1:26" x14ac:dyDescent="0.25">
      <c r="A43" t="s">
        <v>64</v>
      </c>
      <c r="B43" s="1">
        <f>SUM(B31:B35)</f>
        <v>53645</v>
      </c>
      <c r="C43" s="6">
        <f>B43/B$41</f>
        <v>0.15819117408548722</v>
      </c>
      <c r="E43" t="s">
        <v>64</v>
      </c>
      <c r="F43" s="1">
        <f>SUM(F31:F35)</f>
        <v>409293</v>
      </c>
      <c r="G43" s="6">
        <f>F43/F$41</f>
        <v>0.98438142606671208</v>
      </c>
      <c r="K43" s="12"/>
      <c r="O43" s="11"/>
      <c r="P43" s="11"/>
      <c r="T43" s="11"/>
    </row>
    <row r="44" spans="1:26" x14ac:dyDescent="0.25">
      <c r="A44" t="s">
        <v>63</v>
      </c>
      <c r="B44" s="1">
        <f>SUM(B36:B40)</f>
        <v>285470</v>
      </c>
      <c r="C44" s="6">
        <f>B44/B$41</f>
        <v>0.84180882591451278</v>
      </c>
      <c r="E44" t="s">
        <v>63</v>
      </c>
      <c r="F44" s="1">
        <f>SUM(F36:F40)</f>
        <v>6494</v>
      </c>
      <c r="G44" s="6">
        <f>F44/F$41</f>
        <v>1.5618573933287958E-2</v>
      </c>
    </row>
    <row r="46" spans="1:26" x14ac:dyDescent="0.25">
      <c r="E46" t="s">
        <v>96</v>
      </c>
      <c r="F46" s="1">
        <v>15402</v>
      </c>
    </row>
    <row r="47" spans="1:26" x14ac:dyDescent="0.25">
      <c r="E47" t="s">
        <v>107</v>
      </c>
      <c r="F47" s="1">
        <f>F41-F46</f>
        <v>400385</v>
      </c>
    </row>
  </sheetData>
  <hyperlinks>
    <hyperlink ref="B1" r:id="rId1" xr:uid="{DC4E5ECF-45C5-4D4A-8DAC-29CBCE7EF1B4}"/>
  </hyperlinks>
  <pageMargins left="0.7" right="0.7" top="0.75" bottom="0.75" header="0.3" footer="0.3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45C04-030D-4267-8D78-4805EFDB16FD}">
  <dimension ref="A1:Z49"/>
  <sheetViews>
    <sheetView tabSelected="1" topLeftCell="A23" workbookViewId="0">
      <selection activeCell="B34" sqref="B34"/>
    </sheetView>
  </sheetViews>
  <sheetFormatPr defaultRowHeight="15" x14ac:dyDescent="0.25"/>
  <cols>
    <col min="1" max="1" width="32.7109375" bestFit="1" customWidth="1"/>
    <col min="5" max="5" width="31.28515625" bestFit="1" customWidth="1"/>
    <col min="8" max="8" width="23.5703125" bestFit="1" customWidth="1"/>
    <col min="9" max="9" width="23.5703125" customWidth="1"/>
    <col min="10" max="13" width="19.42578125" style="1" customWidth="1"/>
  </cols>
  <sheetData>
    <row r="1" spans="1:7" x14ac:dyDescent="0.25">
      <c r="A1" t="s">
        <v>58</v>
      </c>
      <c r="B1" s="9" t="s">
        <v>22</v>
      </c>
    </row>
    <row r="2" spans="1:7" x14ac:dyDescent="0.25">
      <c r="A2" t="s">
        <v>59</v>
      </c>
      <c r="B2" s="9" t="s">
        <v>106</v>
      </c>
    </row>
    <row r="3" spans="1:7" x14ac:dyDescent="0.25">
      <c r="A3" t="s">
        <v>61</v>
      </c>
      <c r="B3" s="9" t="s">
        <v>62</v>
      </c>
    </row>
    <row r="5" spans="1:7" x14ac:dyDescent="0.25">
      <c r="A5" t="s">
        <v>86</v>
      </c>
      <c r="B5" s="1" t="s">
        <v>5</v>
      </c>
      <c r="C5" s="1" t="s">
        <v>105</v>
      </c>
      <c r="E5" t="s">
        <v>85</v>
      </c>
      <c r="F5" s="1" t="s">
        <v>5</v>
      </c>
      <c r="G5" s="1" t="s">
        <v>105</v>
      </c>
    </row>
    <row r="6" spans="1:7" x14ac:dyDescent="0.25">
      <c r="A6" t="s">
        <v>104</v>
      </c>
      <c r="B6" s="1">
        <v>0</v>
      </c>
      <c r="C6" s="3">
        <v>175985</v>
      </c>
      <c r="E6" t="s">
        <v>103</v>
      </c>
      <c r="F6" s="1">
        <v>1</v>
      </c>
      <c r="G6" s="1">
        <v>65660</v>
      </c>
    </row>
    <row r="7" spans="1:7" x14ac:dyDescent="0.25">
      <c r="A7" t="s">
        <v>45</v>
      </c>
      <c r="B7" s="1">
        <v>0</v>
      </c>
      <c r="C7" s="1">
        <v>77222</v>
      </c>
      <c r="E7" t="s">
        <v>102</v>
      </c>
      <c r="F7" s="1">
        <v>1</v>
      </c>
      <c r="G7" s="3">
        <f>SUM(I36:M40)</f>
        <v>120016</v>
      </c>
    </row>
    <row r="8" spans="1:7" x14ac:dyDescent="0.25">
      <c r="A8" t="s">
        <v>101</v>
      </c>
      <c r="B8" s="1">
        <v>0.15</v>
      </c>
      <c r="C8" s="3">
        <f>LCR_2018!B14</f>
        <v>52534.249999999993</v>
      </c>
      <c r="E8" t="s">
        <v>98</v>
      </c>
      <c r="F8" s="1">
        <v>0.5</v>
      </c>
      <c r="G8" s="1">
        <f>SUM(J31:M35)</f>
        <v>249250</v>
      </c>
    </row>
    <row r="9" spans="1:7" x14ac:dyDescent="0.25">
      <c r="A9" t="s">
        <v>100</v>
      </c>
      <c r="B9" s="1">
        <v>0.5</v>
      </c>
      <c r="C9" s="3">
        <f>LCR_2018!B15</f>
        <v>22788.5</v>
      </c>
      <c r="E9" t="s">
        <v>96</v>
      </c>
      <c r="F9" s="1">
        <v>0</v>
      </c>
      <c r="G9" s="1">
        <v>15402</v>
      </c>
    </row>
    <row r="10" spans="1:7" x14ac:dyDescent="0.25">
      <c r="A10" t="s">
        <v>99</v>
      </c>
      <c r="B10" s="1">
        <v>0.5</v>
      </c>
      <c r="C10" s="3">
        <f>B25*C43</f>
        <v>20305.923457289387</v>
      </c>
      <c r="E10" t="s">
        <v>94</v>
      </c>
      <c r="F10" s="1">
        <v>0.95</v>
      </c>
      <c r="G10" s="3">
        <f>G25*G43</f>
        <v>291371.04614133068</v>
      </c>
    </row>
    <row r="11" spans="1:7" x14ac:dyDescent="0.25">
      <c r="A11" t="s">
        <v>97</v>
      </c>
      <c r="B11" s="1">
        <v>0.65</v>
      </c>
      <c r="C11" s="3">
        <f>B25*C44</f>
        <v>129978.07654271061</v>
      </c>
      <c r="E11" t="s">
        <v>92</v>
      </c>
      <c r="F11" s="1">
        <v>1</v>
      </c>
      <c r="G11" s="3">
        <f>G25*G44</f>
        <v>5757.6310000783124</v>
      </c>
    </row>
    <row r="12" spans="1:7" x14ac:dyDescent="0.25">
      <c r="A12" s="5" t="s">
        <v>95</v>
      </c>
      <c r="B12" s="1">
        <v>0.5</v>
      </c>
      <c r="C12" s="3">
        <f>B26*C43</f>
        <v>7624.7875130971852</v>
      </c>
      <c r="E12" t="s">
        <v>90</v>
      </c>
      <c r="F12" s="1">
        <v>0.9</v>
      </c>
      <c r="G12" s="3">
        <f>G26*G43</f>
        <v>81924.456479997534</v>
      </c>
    </row>
    <row r="13" spans="1:7" x14ac:dyDescent="0.25">
      <c r="A13" s="5" t="s">
        <v>93</v>
      </c>
      <c r="B13" s="1">
        <v>0.85</v>
      </c>
      <c r="C13" s="3">
        <f>B26*C44</f>
        <v>48806.212486902812</v>
      </c>
      <c r="E13" t="s">
        <v>88</v>
      </c>
      <c r="F13" s="1">
        <v>1</v>
      </c>
      <c r="G13" s="3">
        <f>G26*G44</f>
        <v>1618.8663785934475</v>
      </c>
    </row>
    <row r="14" spans="1:7" x14ac:dyDescent="0.25">
      <c r="A14" t="s">
        <v>91</v>
      </c>
      <c r="B14" s="1">
        <v>0.5</v>
      </c>
      <c r="C14" s="3">
        <f>B27*C43</f>
        <v>15766.938025036305</v>
      </c>
    </row>
    <row r="15" spans="1:7" x14ac:dyDescent="0.25">
      <c r="A15" t="s">
        <v>89</v>
      </c>
      <c r="B15" s="1">
        <v>0.85</v>
      </c>
      <c r="C15" s="3">
        <f>B27*C44</f>
        <v>100924.0619749637</v>
      </c>
    </row>
    <row r="16" spans="1:7" x14ac:dyDescent="0.25">
      <c r="A16" t="s">
        <v>87</v>
      </c>
      <c r="B16" s="1">
        <v>1</v>
      </c>
      <c r="C16" s="3">
        <f>C18-SUM(C6:C15)</f>
        <v>481347.25</v>
      </c>
    </row>
    <row r="17" spans="1:26" x14ac:dyDescent="0.25">
      <c r="B17" s="1"/>
      <c r="C17" s="3"/>
    </row>
    <row r="18" spans="1:26" x14ac:dyDescent="0.25">
      <c r="A18" t="s">
        <v>84</v>
      </c>
      <c r="C18" s="1">
        <v>1133283</v>
      </c>
    </row>
    <row r="19" spans="1:26" x14ac:dyDescent="0.25">
      <c r="B19" s="1"/>
      <c r="C19" s="1"/>
    </row>
    <row r="20" spans="1:26" x14ac:dyDescent="0.25">
      <c r="A20" t="s">
        <v>86</v>
      </c>
      <c r="B20" s="3">
        <f>SUMPRODUCT(B6:B16,C6:C16)</f>
        <v>734226.94504305988</v>
      </c>
      <c r="C20" s="1"/>
      <c r="E20" t="s">
        <v>85</v>
      </c>
      <c r="F20" s="3">
        <f>SUMPRODUCT(F6:F13,G6:G13)</f>
        <v>668212.00204493362</v>
      </c>
    </row>
    <row r="22" spans="1:26" x14ac:dyDescent="0.25">
      <c r="A22" t="s">
        <v>109</v>
      </c>
      <c r="B22" s="6">
        <f>F20/B20</f>
        <v>0.91008918503494218</v>
      </c>
    </row>
    <row r="24" spans="1:26" x14ac:dyDescent="0.25">
      <c r="A24" t="s">
        <v>83</v>
      </c>
      <c r="B24" s="2" t="s">
        <v>78</v>
      </c>
      <c r="C24" s="2" t="s">
        <v>77</v>
      </c>
      <c r="E24" s="1" t="s">
        <v>24</v>
      </c>
      <c r="F24" s="1" t="s">
        <v>27</v>
      </c>
      <c r="G24" s="1" t="s">
        <v>108</v>
      </c>
    </row>
    <row r="25" spans="1:26" x14ac:dyDescent="0.25">
      <c r="A25" t="s">
        <v>82</v>
      </c>
      <c r="B25" s="1">
        <v>150284</v>
      </c>
      <c r="C25" s="6">
        <f>B25/B$28</f>
        <v>0.46469144048038691</v>
      </c>
      <c r="E25" s="1" t="s">
        <v>32</v>
      </c>
      <c r="F25" s="1">
        <v>154000</v>
      </c>
      <c r="G25" s="3">
        <f>F47-G26</f>
        <v>297128.67714140902</v>
      </c>
    </row>
    <row r="26" spans="1:26" x14ac:dyDescent="0.25">
      <c r="A26" t="s">
        <v>81</v>
      </c>
      <c r="B26" s="1">
        <v>56431</v>
      </c>
      <c r="C26" s="6">
        <f>B26/B$28</f>
        <v>0.17448965077951553</v>
      </c>
      <c r="E26" s="1" t="s">
        <v>33</v>
      </c>
      <c r="F26" s="1">
        <v>43300</v>
      </c>
      <c r="G26" s="3">
        <f>F27*F47</f>
        <v>83543.322858590982</v>
      </c>
    </row>
    <row r="27" spans="1:26" x14ac:dyDescent="0.25">
      <c r="A27" t="s">
        <v>80</v>
      </c>
      <c r="B27" s="1">
        <v>116691</v>
      </c>
      <c r="C27" s="6">
        <f>B27/B$28</f>
        <v>0.36081890874009759</v>
      </c>
      <c r="E27" s="1" t="s">
        <v>34</v>
      </c>
      <c r="F27" s="6">
        <f>F26/(F25+F26)</f>
        <v>0.21946274708565636</v>
      </c>
    </row>
    <row r="28" spans="1:26" x14ac:dyDescent="0.25">
      <c r="A28" t="s">
        <v>15</v>
      </c>
      <c r="B28" s="1">
        <f>SUM(B25:B27)</f>
        <v>323406</v>
      </c>
      <c r="C28" s="6">
        <f>B28/B$28</f>
        <v>1</v>
      </c>
    </row>
    <row r="30" spans="1:26" x14ac:dyDescent="0.25">
      <c r="A30" t="s">
        <v>79</v>
      </c>
      <c r="B30" s="2" t="s">
        <v>78</v>
      </c>
      <c r="C30" s="2" t="s">
        <v>77</v>
      </c>
      <c r="E30" t="s">
        <v>76</v>
      </c>
      <c r="F30" s="1" t="s">
        <v>19</v>
      </c>
      <c r="H30" t="s">
        <v>75</v>
      </c>
      <c r="I30" t="s">
        <v>111</v>
      </c>
      <c r="J30" s="1" t="s">
        <v>9</v>
      </c>
      <c r="K30" s="1" t="s">
        <v>74</v>
      </c>
      <c r="L30" s="1" t="s">
        <v>110</v>
      </c>
      <c r="M30" s="1" t="s">
        <v>73</v>
      </c>
    </row>
    <row r="31" spans="1:26" x14ac:dyDescent="0.25">
      <c r="A31" t="s">
        <v>2</v>
      </c>
      <c r="B31" s="1">
        <v>12506</v>
      </c>
      <c r="C31" s="6">
        <f>B31/B$41</f>
        <v>3.8314246674387112E-2</v>
      </c>
      <c r="E31" t="s">
        <v>2</v>
      </c>
      <c r="F31" s="1">
        <v>342967</v>
      </c>
      <c r="H31" t="s">
        <v>2</v>
      </c>
      <c r="I31" s="1">
        <v>1331</v>
      </c>
      <c r="J31" s="1">
        <v>26</v>
      </c>
      <c r="K31" s="1">
        <v>0</v>
      </c>
      <c r="L31" s="1">
        <v>37882</v>
      </c>
      <c r="M31" s="1">
        <v>14280</v>
      </c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x14ac:dyDescent="0.25">
      <c r="A32" t="s">
        <v>3</v>
      </c>
      <c r="B32" s="1">
        <v>11171</v>
      </c>
      <c r="C32" s="6">
        <f>B32/B$41</f>
        <v>3.422424832876847E-2</v>
      </c>
      <c r="E32" t="s">
        <v>3</v>
      </c>
      <c r="F32" s="1">
        <v>30029</v>
      </c>
      <c r="G32" s="11"/>
      <c r="H32" t="s">
        <v>3</v>
      </c>
      <c r="I32" s="3">
        <v>5542</v>
      </c>
      <c r="J32" s="1">
        <v>14779</v>
      </c>
      <c r="K32" s="1">
        <v>306</v>
      </c>
      <c r="L32" s="1">
        <v>0</v>
      </c>
      <c r="M32" s="1">
        <v>143635</v>
      </c>
      <c r="N32" s="11"/>
      <c r="S32" s="11"/>
      <c r="U32" s="11"/>
      <c r="V32" s="11"/>
      <c r="W32" s="11"/>
      <c r="X32" s="11"/>
      <c r="Y32" s="11"/>
      <c r="Z32" s="11"/>
    </row>
    <row r="33" spans="1:26" x14ac:dyDescent="0.25">
      <c r="A33" t="s">
        <v>72</v>
      </c>
      <c r="B33" s="1">
        <v>7938</v>
      </c>
      <c r="C33" s="6">
        <f>B33/B$41</f>
        <v>2.431940589327402E-2</v>
      </c>
      <c r="E33" t="s">
        <v>72</v>
      </c>
      <c r="F33" s="1">
        <v>7282</v>
      </c>
      <c r="H33" t="s">
        <v>72</v>
      </c>
      <c r="I33" s="3">
        <v>0</v>
      </c>
      <c r="J33" s="1">
        <v>5937</v>
      </c>
      <c r="K33" s="1">
        <v>0</v>
      </c>
      <c r="L33" s="1">
        <v>0</v>
      </c>
      <c r="M33" s="1">
        <v>6809</v>
      </c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x14ac:dyDescent="0.25">
      <c r="A34" t="s">
        <v>71</v>
      </c>
      <c r="B34" s="1">
        <v>5416</v>
      </c>
      <c r="C34" s="6">
        <f>B34/B$41</f>
        <v>1.659283223960344E-2</v>
      </c>
      <c r="D34" s="11"/>
      <c r="E34" t="s">
        <v>71</v>
      </c>
      <c r="F34" s="1">
        <v>3672</v>
      </c>
      <c r="G34" s="11"/>
      <c r="H34" t="s">
        <v>71</v>
      </c>
      <c r="I34" s="3">
        <v>0</v>
      </c>
      <c r="J34" s="1">
        <v>5159</v>
      </c>
      <c r="K34" s="1">
        <v>78</v>
      </c>
      <c r="L34" s="1">
        <v>0</v>
      </c>
      <c r="M34" s="1">
        <v>9051</v>
      </c>
      <c r="N34" s="11"/>
      <c r="O34" s="11"/>
    </row>
    <row r="35" spans="1:26" x14ac:dyDescent="0.25">
      <c r="A35" t="s">
        <v>70</v>
      </c>
      <c r="B35" s="1">
        <v>7072</v>
      </c>
      <c r="C35" s="6">
        <f>B35/B$41</f>
        <v>2.1666268389674209E-2</v>
      </c>
      <c r="E35" t="s">
        <v>70</v>
      </c>
      <c r="F35" s="1">
        <v>3237</v>
      </c>
      <c r="H35" t="s">
        <v>70</v>
      </c>
      <c r="I35" s="3">
        <v>0</v>
      </c>
      <c r="J35" s="1">
        <v>7686</v>
      </c>
      <c r="K35" s="1">
        <v>45</v>
      </c>
      <c r="L35" s="1">
        <v>0</v>
      </c>
      <c r="M35" s="1">
        <v>3577</v>
      </c>
    </row>
    <row r="36" spans="1:26" x14ac:dyDescent="0.25">
      <c r="A36" t="s">
        <v>69</v>
      </c>
      <c r="B36" s="1">
        <v>26336</v>
      </c>
      <c r="C36" s="6">
        <f>B36/B$41</f>
        <v>8.0684791333492642E-2</v>
      </c>
      <c r="E36" t="s">
        <v>69</v>
      </c>
      <c r="F36" s="1">
        <v>3983</v>
      </c>
      <c r="H36" t="s">
        <v>69</v>
      </c>
      <c r="I36" s="3">
        <v>3</v>
      </c>
      <c r="J36" s="1">
        <v>6984</v>
      </c>
      <c r="K36" s="1">
        <v>860</v>
      </c>
      <c r="L36" s="1">
        <v>0</v>
      </c>
      <c r="M36" s="1">
        <v>10383</v>
      </c>
    </row>
    <row r="37" spans="1:26" x14ac:dyDescent="0.25">
      <c r="A37" t="s">
        <v>68</v>
      </c>
      <c r="B37" s="1">
        <v>25559</v>
      </c>
      <c r="C37" s="6">
        <f>B37/B$41</f>
        <v>7.8304320386267404E-2</v>
      </c>
      <c r="E37" t="s">
        <v>68</v>
      </c>
      <c r="F37" s="1">
        <v>2053</v>
      </c>
      <c r="H37" t="s">
        <v>68</v>
      </c>
      <c r="I37" s="3">
        <v>10017</v>
      </c>
      <c r="J37" s="1">
        <v>6248</v>
      </c>
      <c r="K37" s="1">
        <v>5156</v>
      </c>
      <c r="L37" s="1">
        <v>0</v>
      </c>
      <c r="M37" s="1">
        <v>5689</v>
      </c>
    </row>
    <row r="38" spans="1:26" x14ac:dyDescent="0.25">
      <c r="A38" t="s">
        <v>67</v>
      </c>
      <c r="B38" s="1">
        <v>39604</v>
      </c>
      <c r="C38" s="6">
        <f>B38/B$41</f>
        <v>0.12133355391751377</v>
      </c>
      <c r="E38" t="s">
        <v>67</v>
      </c>
      <c r="F38" s="1">
        <v>520</v>
      </c>
      <c r="H38" t="s">
        <v>67</v>
      </c>
      <c r="I38" s="3">
        <v>1201</v>
      </c>
      <c r="J38" s="1">
        <v>12988</v>
      </c>
      <c r="K38" s="1">
        <v>3387</v>
      </c>
      <c r="L38" s="1">
        <v>0</v>
      </c>
      <c r="M38" s="1">
        <v>7116</v>
      </c>
    </row>
    <row r="39" spans="1:26" x14ac:dyDescent="0.25">
      <c r="A39" t="s">
        <v>66</v>
      </c>
      <c r="B39" s="1">
        <v>48606</v>
      </c>
      <c r="C39" s="6">
        <f>B39/B$41</f>
        <v>0.14891270381059171</v>
      </c>
      <c r="E39" t="s">
        <v>66</v>
      </c>
      <c r="F39" s="1">
        <v>349</v>
      </c>
      <c r="H39" t="s">
        <v>66</v>
      </c>
      <c r="I39" s="3">
        <v>484</v>
      </c>
      <c r="J39" s="1">
        <v>15812</v>
      </c>
      <c r="K39" s="1">
        <v>6968</v>
      </c>
      <c r="L39" s="1">
        <v>0</v>
      </c>
      <c r="M39" s="1">
        <v>4415</v>
      </c>
    </row>
    <row r="40" spans="1:26" x14ac:dyDescent="0.25">
      <c r="A40" t="s">
        <v>65</v>
      </c>
      <c r="B40" s="1">
        <v>142198</v>
      </c>
      <c r="C40" s="6">
        <f>B40/B$41</f>
        <v>0.43564762902642723</v>
      </c>
      <c r="E40" t="s">
        <v>65</v>
      </c>
      <c r="F40" s="1">
        <v>746</v>
      </c>
      <c r="H40" t="s">
        <v>65</v>
      </c>
      <c r="I40" s="3">
        <v>0</v>
      </c>
      <c r="J40" s="1">
        <v>6667</v>
      </c>
      <c r="K40" s="1">
        <v>3759</v>
      </c>
      <c r="L40" s="1">
        <v>0</v>
      </c>
      <c r="M40" s="1">
        <v>11879</v>
      </c>
    </row>
    <row r="41" spans="1:26" x14ac:dyDescent="0.25">
      <c r="A41" t="s">
        <v>15</v>
      </c>
      <c r="B41" s="1">
        <f>SUM(B31:B40)</f>
        <v>326406</v>
      </c>
      <c r="C41" s="6">
        <f>B41/B$41</f>
        <v>1</v>
      </c>
      <c r="E41" t="s">
        <v>15</v>
      </c>
      <c r="F41" s="1">
        <f>SUM(F31:F40)</f>
        <v>394838</v>
      </c>
      <c r="H41" t="s">
        <v>15</v>
      </c>
      <c r="I41" s="1">
        <f>SUM(I31:I40)</f>
        <v>18578</v>
      </c>
      <c r="J41" s="1">
        <f>SUM(J31:J40)</f>
        <v>82286</v>
      </c>
      <c r="K41" s="1">
        <f>SUM(K31:K40)</f>
        <v>20559</v>
      </c>
      <c r="L41" s="1">
        <f>SUM(L31:L40)</f>
        <v>37882</v>
      </c>
      <c r="M41" s="1">
        <f>SUM(M31:M40)</f>
        <v>216834</v>
      </c>
    </row>
    <row r="42" spans="1:26" x14ac:dyDescent="0.25">
      <c r="B42" s="1"/>
      <c r="C42" s="6"/>
    </row>
    <row r="43" spans="1:26" x14ac:dyDescent="0.25">
      <c r="A43" t="s">
        <v>64</v>
      </c>
      <c r="B43" s="1">
        <f>SUM(B31:B35)</f>
        <v>44103</v>
      </c>
      <c r="C43" s="6">
        <f>B43/B$41</f>
        <v>0.13511700152570724</v>
      </c>
      <c r="E43" t="s">
        <v>64</v>
      </c>
      <c r="F43" s="1">
        <f>SUM(F31:F35)</f>
        <v>387187</v>
      </c>
      <c r="G43" s="6">
        <f>F43/F$41</f>
        <v>0.98062243249130021</v>
      </c>
      <c r="I43" s="11"/>
      <c r="J43" s="12"/>
      <c r="O43" s="11"/>
      <c r="P43" s="11"/>
      <c r="S43" s="11"/>
    </row>
    <row r="44" spans="1:26" x14ac:dyDescent="0.25">
      <c r="A44" t="s">
        <v>63</v>
      </c>
      <c r="B44" s="1">
        <f>SUM(B36:B40)</f>
        <v>282303</v>
      </c>
      <c r="C44" s="6">
        <f>B44/B$41</f>
        <v>0.86488299847429273</v>
      </c>
      <c r="E44" t="s">
        <v>63</v>
      </c>
      <c r="F44" s="1">
        <f>SUM(F36:F40)</f>
        <v>7651</v>
      </c>
      <c r="G44" s="6">
        <f>F44/F$41</f>
        <v>1.9377567508699772E-2</v>
      </c>
    </row>
    <row r="46" spans="1:26" x14ac:dyDescent="0.25">
      <c r="E46" t="s">
        <v>96</v>
      </c>
      <c r="F46" s="1">
        <v>14166</v>
      </c>
      <c r="J46"/>
      <c r="K46" s="12"/>
      <c r="L46" s="12"/>
      <c r="M46" s="12"/>
      <c r="N46" s="11"/>
      <c r="O46" s="11"/>
      <c r="P46" s="11"/>
      <c r="Q46" s="11"/>
      <c r="R46" s="11"/>
      <c r="S46" s="11"/>
      <c r="T46" s="11"/>
      <c r="U46" s="11"/>
    </row>
    <row r="47" spans="1:26" x14ac:dyDescent="0.25">
      <c r="E47" t="s">
        <v>107</v>
      </c>
      <c r="F47" s="1">
        <f>F41-F46</f>
        <v>380672</v>
      </c>
      <c r="J47"/>
      <c r="Q47" s="11"/>
      <c r="R47" s="11"/>
      <c r="S47" s="11"/>
      <c r="T47" s="11"/>
      <c r="U47" s="11"/>
    </row>
    <row r="48" spans="1:26" x14ac:dyDescent="0.25">
      <c r="J48" s="11"/>
      <c r="K48" s="12"/>
      <c r="L48" s="12"/>
      <c r="M48" s="12"/>
      <c r="N48" s="11"/>
      <c r="O48" s="11"/>
      <c r="P48" s="11"/>
      <c r="Q48" s="11"/>
      <c r="R48" s="11"/>
      <c r="S48" s="11"/>
      <c r="T48" s="11"/>
      <c r="U48" s="11"/>
      <c r="V48" s="11"/>
    </row>
    <row r="49" spans="2:13" x14ac:dyDescent="0.25">
      <c r="B49" s="11"/>
      <c r="C49" s="11"/>
      <c r="D49" s="11"/>
      <c r="E49" s="11"/>
      <c r="F49" s="11"/>
      <c r="G49" s="11"/>
      <c r="H49" s="11"/>
      <c r="I49" s="11"/>
      <c r="J49" s="12"/>
      <c r="K49" s="12"/>
      <c r="L49" s="12"/>
      <c r="M49" s="12"/>
    </row>
  </sheetData>
  <hyperlinks>
    <hyperlink ref="B1" r:id="rId1" xr:uid="{97A7020E-7122-4BE7-A236-CA385AE27026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LCR_2019</vt:lpstr>
      <vt:lpstr>LCR_2018</vt:lpstr>
      <vt:lpstr>NSFR_2019</vt:lpstr>
      <vt:lpstr>NSFR_2018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2021-02-24T16:27:49Z</dcterms:created>
  <dcterms:modified xsi:type="dcterms:W3CDTF">2021-02-25T01:53:22Z</dcterms:modified>
</cp:coreProperties>
</file>