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82677E4F-DDED-431C-813A-AAAB65964BD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BI" sheetId="1" r:id="rId1"/>
    <sheet name="IL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B11" i="2" s="1"/>
  <c r="B13" i="2" l="1"/>
  <c r="B12" i="2"/>
  <c r="B15" i="2" s="1"/>
  <c r="C9" i="1"/>
  <c r="D9" i="1"/>
  <c r="E9" i="1"/>
  <c r="F9" i="1"/>
  <c r="G9" i="1"/>
  <c r="H9" i="1"/>
  <c r="I9" i="1"/>
  <c r="K9" i="1"/>
  <c r="B9" i="1"/>
  <c r="J7" i="1"/>
  <c r="J8" i="1"/>
  <c r="J6" i="1"/>
  <c r="J9" i="1" s="1"/>
  <c r="B13" i="1" s="1"/>
  <c r="B12" i="1" l="1"/>
  <c r="B14" i="1" s="1"/>
  <c r="B15" i="1" s="1"/>
  <c r="B17" i="1" l="1"/>
  <c r="B19" i="1" s="1"/>
  <c r="D25" i="1" l="1"/>
  <c r="D26" i="1"/>
  <c r="B20" i="1"/>
  <c r="D27" i="1"/>
  <c r="D29" i="1"/>
  <c r="D28" i="1"/>
  <c r="B19" i="2" l="1"/>
  <c r="B21" i="1"/>
  <c r="B16" i="2" s="1"/>
  <c r="B17" i="2" s="1"/>
  <c r="B20" i="2" l="1"/>
  <c r="B21" i="2" s="1"/>
</calcChain>
</file>

<file path=xl/sharedStrings.xml><?xml version="1.0" encoding="utf-8"?>
<sst xmlns="http://schemas.openxmlformats.org/spreadsheetml/2006/main" count="56" uniqueCount="49">
  <si>
    <t>Dividends received</t>
  </si>
  <si>
    <t>Interest earning assets</t>
  </si>
  <si>
    <t>Interest income</t>
  </si>
  <si>
    <t>Interest expense</t>
  </si>
  <si>
    <t>Fee income</t>
  </si>
  <si>
    <t>Fee expense</t>
  </si>
  <si>
    <t>Other operating income</t>
  </si>
  <si>
    <t>Net trading profit</t>
  </si>
  <si>
    <t>Net profit</t>
  </si>
  <si>
    <t>Net non-trading profit</t>
  </si>
  <si>
    <t>HSBC - all data from HSBC 2019 annual report</t>
  </si>
  <si>
    <t>page 3</t>
  </si>
  <si>
    <t>page 49</t>
  </si>
  <si>
    <t>page 232</t>
  </si>
  <si>
    <t>page 229</t>
  </si>
  <si>
    <t>page 48</t>
  </si>
  <si>
    <t>avg</t>
  </si>
  <si>
    <t>ILDC</t>
  </si>
  <si>
    <t>FC</t>
  </si>
  <si>
    <t>https://www.bis.org/bcbs/publ/d355.pdf</t>
  </si>
  <si>
    <t>all formulae from page 5</t>
  </si>
  <si>
    <t>uBI</t>
  </si>
  <si>
    <t>SC</t>
  </si>
  <si>
    <t>inf</t>
  </si>
  <si>
    <t>from</t>
  </si>
  <si>
    <t>to</t>
  </si>
  <si>
    <t>Bucket</t>
  </si>
  <si>
    <t>BI range</t>
  </si>
  <si>
    <t>BI component</t>
  </si>
  <si>
    <t>USDEUR</t>
  </si>
  <si>
    <t>BI (in bln EUR)</t>
  </si>
  <si>
    <t>BI (in mln USD)</t>
  </si>
  <si>
    <t>BI component, mln EUR</t>
  </si>
  <si>
    <t>HSBC - all data from</t>
  </si>
  <si>
    <t>That's 2016 average loss data</t>
  </si>
  <si>
    <t>http://subscriptions.risk.net/wp-content/uploads/2017/01/JournalofOperationalRisk.pdf</t>
  </si>
  <si>
    <t>page 88</t>
  </si>
  <si>
    <t>Average loss (mln USD)</t>
  </si>
  <si>
    <t>Average loss (mln EUR)</t>
  </si>
  <si>
    <t>Assuming exponential distribution:</t>
  </si>
  <si>
    <t>Average loss</t>
  </si>
  <si>
    <t>Average loss over 10 mln EUR</t>
  </si>
  <si>
    <t>Average loss over 100 mln EUR</t>
  </si>
  <si>
    <t>Loss component, mln EUR</t>
  </si>
  <si>
    <t>Business indicator component, mln EUR</t>
  </si>
  <si>
    <t>Internal loss multiplier</t>
  </si>
  <si>
    <t>Operational risk capial charge, mln EUR</t>
  </si>
  <si>
    <t>Operational risk capital charge, bln USD</t>
  </si>
  <si>
    <t>Actual operational risk capital charge, bln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</si>
</sst>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2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4" fontId="2" fillId="0" borderId="0" xfId="2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s.org/bcbs/publ/d35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ubscriptions.risk.net/wp-content/uploads/2017/01/JournalofOperationalRisk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0"/>
  <sheetViews>
    <sheetView tabSelected="1" zoomScale="150" zoomScaleNormal="150" workbookViewId="0"/>
  </sheetViews>
  <sheetFormatPr defaultRowHeight="15" x14ac:dyDescent="0.25"/>
  <cols>
    <col min="1" max="1" width="22" bestFit="1" customWidth="1"/>
    <col min="2" max="2" width="21.42578125" bestFit="1" customWidth="1"/>
    <col min="3" max="4" width="21.42578125" customWidth="1"/>
    <col min="5" max="5" width="17.42578125" customWidth="1"/>
    <col min="6" max="7" width="21.42578125" customWidth="1"/>
    <col min="8" max="8" width="22.5703125" bestFit="1" customWidth="1"/>
    <col min="9" max="9" width="16.5703125" bestFit="1" customWidth="1"/>
    <col min="10" max="10" width="20.85546875" bestFit="1" customWidth="1"/>
  </cols>
  <sheetData>
    <row r="2" spans="1:11" x14ac:dyDescent="0.25">
      <c r="B2" t="s">
        <v>10</v>
      </c>
    </row>
    <row r="4" spans="1:11" x14ac:dyDescent="0.25">
      <c r="B4" t="s">
        <v>11</v>
      </c>
      <c r="C4" t="s">
        <v>12</v>
      </c>
      <c r="D4" t="s">
        <v>12</v>
      </c>
      <c r="E4" t="s">
        <v>13</v>
      </c>
      <c r="F4" t="s">
        <v>14</v>
      </c>
      <c r="G4" t="s">
        <v>14</v>
      </c>
      <c r="H4" t="s">
        <v>15</v>
      </c>
      <c r="I4" t="s">
        <v>15</v>
      </c>
      <c r="J4" t="s">
        <v>15</v>
      </c>
      <c r="K4" t="s">
        <v>15</v>
      </c>
    </row>
    <row r="5" spans="1:11" x14ac:dyDescent="0.25">
      <c r="B5" t="s">
        <v>1</v>
      </c>
      <c r="C5" t="s">
        <v>2</v>
      </c>
      <c r="D5" t="s">
        <v>3</v>
      </c>
      <c r="E5" t="s">
        <v>0</v>
      </c>
      <c r="F5" s="1" t="s">
        <v>4</v>
      </c>
      <c r="G5" s="1" t="s">
        <v>5</v>
      </c>
      <c r="H5" t="s">
        <v>6</v>
      </c>
      <c r="I5" t="s">
        <v>7</v>
      </c>
      <c r="J5" t="s">
        <v>9</v>
      </c>
      <c r="K5" t="s">
        <v>8</v>
      </c>
    </row>
    <row r="6" spans="1:11" x14ac:dyDescent="0.25">
      <c r="A6">
        <v>2019</v>
      </c>
      <c r="B6" s="1">
        <v>1922822</v>
      </c>
      <c r="C6" s="1">
        <v>54695</v>
      </c>
      <c r="D6" s="1">
        <v>24233</v>
      </c>
      <c r="E6" s="1">
        <v>2369</v>
      </c>
      <c r="F6" s="1">
        <v>15439</v>
      </c>
      <c r="G6" s="1">
        <v>3416</v>
      </c>
      <c r="H6" s="1">
        <v>2957</v>
      </c>
      <c r="I6" s="1">
        <v>10231</v>
      </c>
      <c r="J6" s="1">
        <f>K6-I6</f>
        <v>-1523</v>
      </c>
      <c r="K6" s="1">
        <v>8708</v>
      </c>
    </row>
    <row r="7" spans="1:11" x14ac:dyDescent="0.25">
      <c r="A7">
        <v>2018</v>
      </c>
      <c r="B7" s="1">
        <v>1839346</v>
      </c>
      <c r="C7" s="1">
        <v>49609</v>
      </c>
      <c r="D7" s="1">
        <v>19120</v>
      </c>
      <c r="E7" s="1">
        <v>1702</v>
      </c>
      <c r="F7" s="1">
        <v>16044</v>
      </c>
      <c r="G7" s="1">
        <v>3424</v>
      </c>
      <c r="H7" s="1">
        <v>960</v>
      </c>
      <c r="I7" s="1">
        <v>9531</v>
      </c>
      <c r="J7" s="1">
        <f t="shared" ref="J7:J8" si="0">K7-I7</f>
        <v>5494</v>
      </c>
      <c r="K7" s="1">
        <v>15025</v>
      </c>
    </row>
    <row r="8" spans="1:11" x14ac:dyDescent="0.25">
      <c r="A8">
        <v>2017</v>
      </c>
      <c r="B8" s="1">
        <v>1726120</v>
      </c>
      <c r="C8" s="1">
        <v>40995</v>
      </c>
      <c r="D8" s="1">
        <v>12819</v>
      </c>
      <c r="E8" s="1">
        <v>2225</v>
      </c>
      <c r="F8" s="1">
        <v>15853</v>
      </c>
      <c r="G8" s="1">
        <v>3042</v>
      </c>
      <c r="H8" s="1">
        <v>443</v>
      </c>
      <c r="I8" s="1">
        <v>8426</v>
      </c>
      <c r="J8" s="1">
        <f t="shared" si="0"/>
        <v>3453</v>
      </c>
      <c r="K8" s="1">
        <v>11879</v>
      </c>
    </row>
    <row r="9" spans="1:11" x14ac:dyDescent="0.25">
      <c r="A9" t="s">
        <v>16</v>
      </c>
      <c r="B9" s="6">
        <f>AVERAGE(B6:B8)</f>
        <v>1829429.3333333333</v>
      </c>
      <c r="C9" s="6">
        <f t="shared" ref="C9:K9" si="1">AVERAGE(C6:C8)</f>
        <v>48433</v>
      </c>
      <c r="D9" s="6">
        <f t="shared" si="1"/>
        <v>18724</v>
      </c>
      <c r="E9" s="6">
        <f t="shared" si="1"/>
        <v>2098.6666666666665</v>
      </c>
      <c r="F9" s="6">
        <f t="shared" si="1"/>
        <v>15778.666666666666</v>
      </c>
      <c r="G9" s="6">
        <f t="shared" si="1"/>
        <v>3294</v>
      </c>
      <c r="H9" s="6">
        <f t="shared" si="1"/>
        <v>1453.3333333333333</v>
      </c>
      <c r="I9" s="6">
        <f t="shared" si="1"/>
        <v>9396</v>
      </c>
      <c r="J9" s="6">
        <f t="shared" si="1"/>
        <v>2474.6666666666665</v>
      </c>
      <c r="K9" s="6">
        <f t="shared" si="1"/>
        <v>11870.666666666666</v>
      </c>
    </row>
    <row r="10" spans="1:11" x14ac:dyDescent="0.25">
      <c r="B10" s="2"/>
      <c r="C10" s="4"/>
      <c r="D10" s="2"/>
      <c r="F10" s="2"/>
      <c r="G10" s="2"/>
    </row>
    <row r="11" spans="1:11" x14ac:dyDescent="0.25">
      <c r="B11" s="3"/>
      <c r="C11" s="4"/>
      <c r="D11" s="3"/>
      <c r="F11" s="3"/>
      <c r="G11" s="3"/>
    </row>
    <row r="12" spans="1:11" x14ac:dyDescent="0.25">
      <c r="A12" t="s">
        <v>17</v>
      </c>
      <c r="B12" s="6">
        <f>MIN(ABS(C9-D9),0.035*B9)+E9</f>
        <v>31807.666666666668</v>
      </c>
      <c r="C12" s="4"/>
      <c r="D12" s="3" t="s">
        <v>20</v>
      </c>
      <c r="F12" s="3"/>
      <c r="G12" s="3"/>
    </row>
    <row r="13" spans="1:11" x14ac:dyDescent="0.25">
      <c r="A13" t="s">
        <v>18</v>
      </c>
      <c r="B13" s="6">
        <f>ABS(J9)+ABS(I9)</f>
        <v>11870.666666666666</v>
      </c>
      <c r="C13" s="3"/>
      <c r="D13" s="13" t="s">
        <v>19</v>
      </c>
      <c r="F13" s="3"/>
      <c r="G13" s="3"/>
    </row>
    <row r="14" spans="1:11" x14ac:dyDescent="0.25">
      <c r="A14" t="s">
        <v>21</v>
      </c>
      <c r="B14" s="6">
        <f>B12+H9+MAX(F9:G9)+B13</f>
        <v>60910.333333333328</v>
      </c>
      <c r="C14" s="3"/>
      <c r="D14" s="3"/>
      <c r="F14" s="3"/>
      <c r="G14" s="3"/>
    </row>
    <row r="15" spans="1:11" x14ac:dyDescent="0.25">
      <c r="A15" t="s">
        <v>22</v>
      </c>
      <c r="B15" s="6">
        <f>H9+MAX(ABS(F9-G9),MIN(MAX(F9:G9), 0.5*B14 + 0.1*(MAX(F9:G9) - 0.5*B14)))</f>
        <v>17232</v>
      </c>
      <c r="C15" s="3"/>
      <c r="D15" s="3"/>
      <c r="F15" s="3"/>
      <c r="G15" s="3"/>
    </row>
    <row r="16" spans="1:11" x14ac:dyDescent="0.25">
      <c r="B16" s="3"/>
      <c r="C16" s="3"/>
      <c r="D16" s="3"/>
      <c r="F16" s="3"/>
      <c r="G16" s="3"/>
    </row>
    <row r="17" spans="1:7" x14ac:dyDescent="0.25">
      <c r="A17" t="s">
        <v>31</v>
      </c>
      <c r="B17" s="6">
        <f>B12+B13+B15</f>
        <v>60910.333333333336</v>
      </c>
      <c r="C17" s="3"/>
      <c r="D17" s="3"/>
      <c r="F17" s="3"/>
      <c r="G17" s="3"/>
    </row>
    <row r="18" spans="1:7" x14ac:dyDescent="0.25">
      <c r="A18" t="s">
        <v>29</v>
      </c>
      <c r="B18" s="8">
        <v>1.1302000000000001</v>
      </c>
      <c r="C18" s="3"/>
      <c r="D18" s="3"/>
      <c r="F18" s="3"/>
      <c r="G18" s="3"/>
    </row>
    <row r="19" spans="1:7" x14ac:dyDescent="0.25">
      <c r="A19" t="s">
        <v>30</v>
      </c>
      <c r="B19" s="6">
        <f>B17/B18/1000</f>
        <v>53.893411195658587</v>
      </c>
      <c r="C19" s="3"/>
      <c r="D19" s="3"/>
      <c r="F19" s="3"/>
      <c r="G19" s="3"/>
    </row>
    <row r="20" spans="1:7" x14ac:dyDescent="0.25">
      <c r="A20" t="s">
        <v>26</v>
      </c>
      <c r="B20" s="6">
        <f>IF(B19&gt;30,5,IF(B19&gt;10,4,IF(B19&gt;3,3,IF(B19&gt;1,2,1))))</f>
        <v>5</v>
      </c>
      <c r="C20" s="3"/>
      <c r="D20" s="3"/>
      <c r="F20" s="3"/>
      <c r="G20" s="3"/>
    </row>
    <row r="21" spans="1:7" x14ac:dyDescent="0.25">
      <c r="A21" t="s">
        <v>32</v>
      </c>
      <c r="B21" s="6">
        <f>VLOOKUP(B20,A25:D29,4,0)</f>
        <v>13269.08924674099</v>
      </c>
      <c r="C21" s="3"/>
      <c r="D21" s="3"/>
      <c r="F21" s="3"/>
      <c r="G21" s="3"/>
    </row>
    <row r="22" spans="1:7" x14ac:dyDescent="0.25">
      <c r="B22" s="3"/>
      <c r="C22" s="3"/>
      <c r="D22" s="3"/>
      <c r="F22" s="3"/>
      <c r="G22" s="3"/>
    </row>
    <row r="23" spans="1:7" x14ac:dyDescent="0.25">
      <c r="A23" s="10" t="s">
        <v>26</v>
      </c>
      <c r="B23" s="11" t="s">
        <v>27</v>
      </c>
      <c r="C23" s="11"/>
      <c r="D23" s="12" t="s">
        <v>28</v>
      </c>
      <c r="F23" s="3"/>
      <c r="G23" s="3"/>
    </row>
    <row r="24" spans="1:7" x14ac:dyDescent="0.25">
      <c r="A24" s="10"/>
      <c r="B24" s="7" t="s">
        <v>24</v>
      </c>
      <c r="C24" s="7" t="s">
        <v>25</v>
      </c>
      <c r="D24" s="12"/>
      <c r="F24" s="3"/>
      <c r="G24" s="3"/>
    </row>
    <row r="25" spans="1:7" x14ac:dyDescent="0.25">
      <c r="A25" s="1">
        <v>1</v>
      </c>
      <c r="B25" s="1">
        <v>0</v>
      </c>
      <c r="C25" s="1">
        <v>1</v>
      </c>
      <c r="D25" s="6">
        <f>110*B19</f>
        <v>5928.2752315224443</v>
      </c>
    </row>
    <row r="26" spans="1:7" x14ac:dyDescent="0.25">
      <c r="A26" s="1">
        <v>2</v>
      </c>
      <c r="B26" s="1">
        <v>1</v>
      </c>
      <c r="C26" s="1">
        <v>3</v>
      </c>
      <c r="D26" s="6">
        <f>110 + 150*(B19-1)</f>
        <v>8044.0116793487878</v>
      </c>
    </row>
    <row r="27" spans="1:7" x14ac:dyDescent="0.25">
      <c r="A27" s="1">
        <v>3</v>
      </c>
      <c r="B27" s="1">
        <v>3</v>
      </c>
      <c r="C27" s="1">
        <v>10</v>
      </c>
      <c r="D27" s="6">
        <f>410 + 190*(B19-3)</f>
        <v>10079.748127175131</v>
      </c>
    </row>
    <row r="28" spans="1:7" x14ac:dyDescent="0.25">
      <c r="A28" s="1">
        <v>4</v>
      </c>
      <c r="B28" s="1">
        <v>10</v>
      </c>
      <c r="C28" s="1">
        <v>30</v>
      </c>
      <c r="D28" s="6">
        <f>1740 + 230*(B19-10)</f>
        <v>11835.484575001476</v>
      </c>
    </row>
    <row r="29" spans="1:7" x14ac:dyDescent="0.25">
      <c r="A29" s="1">
        <v>5</v>
      </c>
      <c r="B29" s="1">
        <v>30</v>
      </c>
      <c r="C29" s="1" t="s">
        <v>23</v>
      </c>
      <c r="D29" s="6">
        <f>6340 + 290*(B19-30)</f>
        <v>13269.08924674099</v>
      </c>
    </row>
    <row r="30" spans="1:7" x14ac:dyDescent="0.25">
      <c r="D30" s="5"/>
    </row>
  </sheetData>
  <mergeCells count="3">
    <mergeCell ref="A23:A24"/>
    <mergeCell ref="B23:C23"/>
    <mergeCell ref="D23:D24"/>
  </mergeCells>
  <hyperlinks>
    <hyperlink ref="D13" r:id="rId1" xr:uid="{3E36B0F4-4C00-4C76-834A-213E95518F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22"/>
  <sheetViews>
    <sheetView zoomScale="150" zoomScaleNormal="150" workbookViewId="0">
      <selection activeCell="A22" sqref="A22"/>
    </sheetView>
  </sheetViews>
  <sheetFormatPr defaultRowHeight="15" x14ac:dyDescent="0.25"/>
  <cols>
    <col min="1" max="1" width="42.42578125" bestFit="1" customWidth="1"/>
    <col min="2" max="2" width="20.7109375" customWidth="1"/>
    <col min="3" max="3" width="21.28515625" customWidth="1"/>
  </cols>
  <sheetData>
    <row r="2" spans="1:3" x14ac:dyDescent="0.25">
      <c r="B2" t="s">
        <v>33</v>
      </c>
    </row>
    <row r="3" spans="1:3" x14ac:dyDescent="0.25">
      <c r="B3" s="9" t="s">
        <v>35</v>
      </c>
    </row>
    <row r="4" spans="1:3" x14ac:dyDescent="0.25">
      <c r="B4" t="s">
        <v>34</v>
      </c>
    </row>
    <row r="5" spans="1:3" x14ac:dyDescent="0.25">
      <c r="B5" t="s">
        <v>36</v>
      </c>
    </row>
    <row r="7" spans="1:3" x14ac:dyDescent="0.25">
      <c r="B7" t="s">
        <v>37</v>
      </c>
      <c r="C7" t="s">
        <v>38</v>
      </c>
    </row>
    <row r="8" spans="1:3" x14ac:dyDescent="0.25">
      <c r="B8" s="1">
        <v>179</v>
      </c>
      <c r="C8" s="5">
        <f>B8/BI!B18</f>
        <v>158.37904795611394</v>
      </c>
    </row>
    <row r="10" spans="1:3" x14ac:dyDescent="0.25">
      <c r="B10" t="s">
        <v>39</v>
      </c>
    </row>
    <row r="11" spans="1:3" x14ac:dyDescent="0.25">
      <c r="A11" t="s">
        <v>40</v>
      </c>
      <c r="B11" s="5">
        <f>C8</f>
        <v>158.37904795611394</v>
      </c>
    </row>
    <row r="12" spans="1:3" x14ac:dyDescent="0.25">
      <c r="A12" t="s">
        <v>41</v>
      </c>
      <c r="B12" s="5">
        <f>B11+10</f>
        <v>168.37904795611394</v>
      </c>
    </row>
    <row r="13" spans="1:3" x14ac:dyDescent="0.25">
      <c r="A13" t="s">
        <v>42</v>
      </c>
      <c r="B13" s="5">
        <f>B11+100</f>
        <v>258.37904795611394</v>
      </c>
    </row>
    <row r="15" spans="1:3" x14ac:dyDescent="0.25">
      <c r="A15" t="s">
        <v>43</v>
      </c>
      <c r="B15" s="5">
        <f>7*B11+7*B12+B13*5</f>
        <v>3579.2019111661648</v>
      </c>
    </row>
    <row r="16" spans="1:3" x14ac:dyDescent="0.25">
      <c r="A16" t="s">
        <v>44</v>
      </c>
      <c r="B16" s="5">
        <f>BI!B21</f>
        <v>13269.08924674099</v>
      </c>
    </row>
    <row r="17" spans="1:2" x14ac:dyDescent="0.25">
      <c r="A17" t="s">
        <v>45</v>
      </c>
      <c r="B17" s="5">
        <f>LN(EXP(1) - 1 + B15/B16)</f>
        <v>0.68714000404190645</v>
      </c>
    </row>
    <row r="19" spans="1:2" x14ac:dyDescent="0.25">
      <c r="A19" t="s">
        <v>26</v>
      </c>
      <c r="B19" s="6">
        <f>BI!B20</f>
        <v>5</v>
      </c>
    </row>
    <row r="20" spans="1:2" x14ac:dyDescent="0.25">
      <c r="A20" t="s">
        <v>46</v>
      </c>
      <c r="B20" s="5">
        <f>IF(B19=1,B16,110+(B16-110)*B17)</f>
        <v>9152.1366381934113</v>
      </c>
    </row>
    <row r="21" spans="1:2" x14ac:dyDescent="0.25">
      <c r="A21" t="s">
        <v>47</v>
      </c>
      <c r="B21" s="5">
        <f>B20*BI!B18/1000</f>
        <v>10.343744828486194</v>
      </c>
    </row>
    <row r="22" spans="1:2" x14ac:dyDescent="0.25">
      <c r="A22" t="s">
        <v>48</v>
      </c>
      <c r="B22" s="1">
        <v>7.4</v>
      </c>
    </row>
  </sheetData>
  <hyperlinks>
    <hyperlink ref="B3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</vt:lpstr>
      <vt:lpstr>ILM</vt:lpstr>
    </vt:vector>
  </TitlesOfParts>
  <Company>Northumbria University at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Savva Shanaev</dc:creator>
  <cp:lastModifiedBy>HP</cp:lastModifiedBy>
  <dcterms:created xsi:type="dcterms:W3CDTF">2020-03-06T14:01:24Z</dcterms:created>
  <dcterms:modified xsi:type="dcterms:W3CDTF">2021-04-22T15:39:14Z</dcterms:modified>
</cp:coreProperties>
</file>