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ropbox\Distance learning\Academic matters\NEDL spreadsheets\"/>
    </mc:Choice>
  </mc:AlternateContent>
  <xr:revisionPtr revIDLastSave="0" documentId="8_{B1723E25-87BB-4003-B607-F71D4EEE88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ynor_Bl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" l="1"/>
  <c r="B27" i="1"/>
  <c r="D27" i="1"/>
  <c r="B24" i="1"/>
  <c r="B23" i="1"/>
  <c r="B22" i="1"/>
  <c r="B20" i="1"/>
  <c r="B19" i="1"/>
  <c r="B17" i="1"/>
  <c r="B16" i="1" a="1"/>
  <c r="B16" i="1" s="1"/>
  <c r="B14" i="1"/>
  <c r="B13" i="1"/>
  <c r="B12" i="1"/>
  <c r="C10" i="1"/>
  <c r="B10" i="1"/>
  <c r="C9" i="1"/>
  <c r="B9" i="1"/>
  <c r="C5" i="1"/>
  <c r="N8" i="1" s="1"/>
  <c r="B5" i="1"/>
  <c r="M5" i="1"/>
  <c r="M7" i="1"/>
  <c r="N7" i="1"/>
  <c r="M9" i="1"/>
  <c r="N9" i="1"/>
  <c r="M11" i="1"/>
  <c r="N11" i="1"/>
  <c r="M13" i="1"/>
  <c r="M14" i="1"/>
  <c r="N14" i="1"/>
  <c r="M15" i="1"/>
  <c r="N16" i="1"/>
  <c r="M17" i="1"/>
  <c r="N17" i="1"/>
  <c r="M18" i="1"/>
  <c r="M19" i="1"/>
  <c r="M20" i="1"/>
  <c r="N20" i="1"/>
  <c r="M21" i="1"/>
  <c r="N21" i="1"/>
  <c r="M22" i="1"/>
  <c r="M23" i="1"/>
  <c r="M24" i="1"/>
  <c r="N24" i="1"/>
  <c r="M25" i="1"/>
  <c r="N25" i="1"/>
  <c r="M26" i="1"/>
  <c r="M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N4" i="1"/>
  <c r="M4" i="1"/>
  <c r="C6" i="1"/>
  <c r="B6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K4" i="1"/>
  <c r="L4" i="1"/>
  <c r="J4" i="1"/>
  <c r="N12" i="1" l="1"/>
  <c r="N6" i="1"/>
  <c r="N15" i="1"/>
  <c r="N5" i="1"/>
  <c r="C7" i="1" s="1"/>
  <c r="C8" i="1" s="1"/>
  <c r="N27" i="1"/>
  <c r="N23" i="1"/>
  <c r="N19" i="1"/>
  <c r="N10" i="1"/>
  <c r="N26" i="1"/>
  <c r="N22" i="1"/>
  <c r="N18" i="1"/>
  <c r="N13" i="1"/>
  <c r="M10" i="1"/>
  <c r="M6" i="1"/>
  <c r="M16" i="1"/>
  <c r="M12" i="1"/>
  <c r="B7" i="1" s="1"/>
  <c r="B8" i="1" s="1"/>
  <c r="M8" i="1"/>
</calcChain>
</file>

<file path=xl/sharedStrings.xml><?xml version="1.0" encoding="utf-8"?>
<sst xmlns="http://schemas.openxmlformats.org/spreadsheetml/2006/main" count="37" uniqueCount="27">
  <si>
    <t>Market price</t>
  </si>
  <si>
    <t>Fair value</t>
  </si>
  <si>
    <t>Months to converge</t>
  </si>
  <si>
    <t>Alpha</t>
  </si>
  <si>
    <t>FTSE 250</t>
  </si>
  <si>
    <t>Total return indices</t>
  </si>
  <si>
    <t>Total returns</t>
  </si>
  <si>
    <t>RDS</t>
  </si>
  <si>
    <t>BP</t>
  </si>
  <si>
    <t>Beta</t>
  </si>
  <si>
    <t>Abnormal returns</t>
  </si>
  <si>
    <t>Idiosyncratic variance</t>
  </si>
  <si>
    <t>Appraisal ratio</t>
  </si>
  <si>
    <t>Active weight</t>
  </si>
  <si>
    <t>Market return</t>
  </si>
  <si>
    <t>Market variance</t>
  </si>
  <si>
    <t>Risk-free rate (annual)</t>
  </si>
  <si>
    <t>Risk-free rate (monthly)</t>
  </si>
  <si>
    <t>Excess market return</t>
  </si>
  <si>
    <t>Active alpha</t>
  </si>
  <si>
    <t>Active beta</t>
  </si>
  <si>
    <t>Active volatility</t>
  </si>
  <si>
    <t>Active weight squared</t>
  </si>
  <si>
    <t>Uncorrected active weight</t>
  </si>
  <si>
    <t>Corrected active weight</t>
  </si>
  <si>
    <t>Passive weight</t>
  </si>
  <si>
    <t>Final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</si>
</sst>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2" fillId="0" borderId="0" xfId="0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11" zoomScale="120" zoomScaleNormal="120" workbookViewId="0">
      <selection activeCell="B27" sqref="B27:D27"/>
    </sheetView>
  </sheetViews>
  <sheetFormatPr defaultRowHeight="15" x14ac:dyDescent="0.25"/>
  <cols>
    <col min="1" max="1" width="24.5703125" bestFit="1" customWidth="1"/>
    <col min="2" max="3" width="13.7109375" style="2" customWidth="1"/>
    <col min="4" max="4" width="13.7109375" customWidth="1"/>
    <col min="6" max="6" width="11.28515625" bestFit="1" customWidth="1"/>
    <col min="7" max="9" width="11.5703125" style="2" customWidth="1"/>
    <col min="10" max="15" width="11.5703125" customWidth="1"/>
  </cols>
  <sheetData>
    <row r="1" spans="1:15" x14ac:dyDescent="0.25">
      <c r="B1" s="6" t="s">
        <v>7</v>
      </c>
      <c r="C1" s="6" t="s">
        <v>8</v>
      </c>
      <c r="G1" s="14" t="s">
        <v>5</v>
      </c>
      <c r="H1" s="14"/>
      <c r="I1" s="14"/>
      <c r="J1" s="14" t="s">
        <v>6</v>
      </c>
      <c r="K1" s="14"/>
      <c r="L1" s="14"/>
      <c r="M1" s="14" t="s">
        <v>10</v>
      </c>
      <c r="N1" s="14"/>
      <c r="O1" s="3"/>
    </row>
    <row r="2" spans="1:15" x14ac:dyDescent="0.25">
      <c r="A2" s="2" t="s">
        <v>0</v>
      </c>
      <c r="B2" s="1">
        <v>21.524999999999999</v>
      </c>
      <c r="C2" s="1">
        <v>4.625</v>
      </c>
      <c r="D2" s="2"/>
      <c r="G2" s="2" t="s">
        <v>7</v>
      </c>
      <c r="H2" s="2" t="s">
        <v>8</v>
      </c>
      <c r="I2" s="2" t="s">
        <v>4</v>
      </c>
      <c r="J2" s="2" t="s">
        <v>7</v>
      </c>
      <c r="K2" s="2" t="s">
        <v>8</v>
      </c>
      <c r="L2" s="2" t="s">
        <v>4</v>
      </c>
      <c r="M2" s="2" t="s">
        <v>7</v>
      </c>
      <c r="N2" s="2" t="s">
        <v>8</v>
      </c>
      <c r="O2" s="2"/>
    </row>
    <row r="3" spans="1:15" x14ac:dyDescent="0.25">
      <c r="A3" s="2" t="s">
        <v>1</v>
      </c>
      <c r="B3" s="4">
        <v>34.073602856888805</v>
      </c>
      <c r="C3" s="4">
        <v>5.6765172419029648</v>
      </c>
      <c r="D3" s="2"/>
      <c r="F3" s="8">
        <v>41973</v>
      </c>
      <c r="G3" s="9">
        <v>21.324999999999999</v>
      </c>
      <c r="H3" s="9">
        <v>4.202</v>
      </c>
      <c r="I3" s="9">
        <v>15851.76</v>
      </c>
      <c r="J3" s="7"/>
      <c r="K3" s="7"/>
      <c r="L3" s="7"/>
    </row>
    <row r="4" spans="1:15" x14ac:dyDescent="0.25">
      <c r="A4" s="2" t="s">
        <v>2</v>
      </c>
      <c r="B4" s="2">
        <v>36</v>
      </c>
      <c r="C4" s="2">
        <v>36</v>
      </c>
      <c r="F4" s="8">
        <v>42004</v>
      </c>
      <c r="G4" s="9">
        <v>21.535</v>
      </c>
      <c r="H4" s="9">
        <v>4.1100000000000003</v>
      </c>
      <c r="I4" s="9">
        <v>16116.7379</v>
      </c>
      <c r="J4" s="5">
        <f>G4/G3-1</f>
        <v>9.8475967174678214E-3</v>
      </c>
      <c r="K4" s="5">
        <f t="shared" ref="K4:L4" si="0">H4/H3-1</f>
        <v>-2.1894336030461647E-2</v>
      </c>
      <c r="L4" s="5">
        <f t="shared" si="0"/>
        <v>1.6715992419769066E-2</v>
      </c>
      <c r="M4" s="5">
        <f>J4-(B$5+B$6*$L4)</f>
        <v>-9.2735769697960754E-3</v>
      </c>
      <c r="N4" s="5">
        <f>K4-(C$5+C$6*$L4)</f>
        <v>-3.5746582083317498E-2</v>
      </c>
      <c r="O4" s="5"/>
    </row>
    <row r="5" spans="1:15" x14ac:dyDescent="0.25">
      <c r="A5" s="2" t="s">
        <v>3</v>
      </c>
      <c r="B5" s="5">
        <f>(B3/B2)^(1/B4)-1</f>
        <v>1.284029104742257E-2</v>
      </c>
      <c r="C5" s="5">
        <f>(C3/C2)^(1/C4)-1</f>
        <v>5.706819764572435E-3</v>
      </c>
      <c r="F5" s="8">
        <v>42035</v>
      </c>
      <c r="G5" s="9">
        <v>20.18</v>
      </c>
      <c r="H5" s="9">
        <v>4.2450000000000001</v>
      </c>
      <c r="I5" s="9">
        <v>16352.4681</v>
      </c>
      <c r="J5" s="5">
        <f t="shared" ref="J5:J63" si="1">G5/G4-1</f>
        <v>-6.2920826561411625E-2</v>
      </c>
      <c r="K5" s="5">
        <f t="shared" ref="K5:K63" si="2">H5/H4-1</f>
        <v>3.2846715328467058E-2</v>
      </c>
      <c r="L5" s="5">
        <f t="shared" ref="L5:L63" si="3">I5/I4-1</f>
        <v>1.4626421392631705E-2</v>
      </c>
      <c r="M5" s="5">
        <f t="shared" ref="M5:M63" si="4">J5-(B$5+B$6*$L5)</f>
        <v>-8.1256862874866886E-2</v>
      </c>
      <c r="N5" s="5">
        <f t="shared" ref="N5:N63" si="5">K5-(C$5+C$6*$L5)</f>
        <v>2.0012682633709582E-2</v>
      </c>
      <c r="O5" s="5"/>
    </row>
    <row r="6" spans="1:15" x14ac:dyDescent="0.25">
      <c r="A6" s="2" t="s">
        <v>9</v>
      </c>
      <c r="B6" s="10">
        <f>SLOPE(J4:J63,$L$4:$L$63)</f>
        <v>0.37574093611177284</v>
      </c>
      <c r="C6" s="10">
        <f>SLOPE(K4:K63,$L$4:$L$63)</f>
        <v>0.48728343993804851</v>
      </c>
      <c r="F6" s="8">
        <v>42063</v>
      </c>
      <c r="G6" s="9">
        <v>21.501999999999999</v>
      </c>
      <c r="H6" s="9">
        <v>4.548</v>
      </c>
      <c r="I6" s="9">
        <v>17334.419099999999</v>
      </c>
      <c r="J6" s="5">
        <f t="shared" si="1"/>
        <v>6.5510406342913718E-2</v>
      </c>
      <c r="K6" s="5">
        <f t="shared" si="2"/>
        <v>7.1378091872791538E-2</v>
      </c>
      <c r="L6" s="5">
        <f t="shared" si="3"/>
        <v>6.0049100477988393E-2</v>
      </c>
      <c r="M6" s="5">
        <f t="shared" si="4"/>
        <v>3.0107210069221887E-2</v>
      </c>
      <c r="N6" s="5">
        <f t="shared" si="5"/>
        <v>3.6410339862119404E-2</v>
      </c>
      <c r="O6" s="5"/>
    </row>
    <row r="7" spans="1:15" x14ac:dyDescent="0.25">
      <c r="A7" s="2" t="s">
        <v>11</v>
      </c>
      <c r="B7" s="11">
        <f>_xlfn.VAR.S(M4:M63)</f>
        <v>3.4133540726670932E-3</v>
      </c>
      <c r="C7" s="11">
        <f>_xlfn.VAR.S(N4:N63)</f>
        <v>3.6852091110018115E-3</v>
      </c>
      <c r="F7" s="8">
        <v>42094</v>
      </c>
      <c r="G7" s="9">
        <v>20.385000000000002</v>
      </c>
      <c r="H7" s="9">
        <v>4.4329999999999998</v>
      </c>
      <c r="I7" s="9">
        <v>17188.796999999999</v>
      </c>
      <c r="J7" s="5">
        <f t="shared" si="1"/>
        <v>-5.1948655938982347E-2</v>
      </c>
      <c r="K7" s="5">
        <f t="shared" si="2"/>
        <v>-2.5285839929639398E-2</v>
      </c>
      <c r="L7" s="5">
        <f t="shared" si="3"/>
        <v>-8.4007487738657627E-3</v>
      </c>
      <c r="M7" s="5">
        <f t="shared" si="4"/>
        <v>-6.1632441778072769E-2</v>
      </c>
      <c r="N7" s="5">
        <f t="shared" si="5"/>
        <v>-2.6899113933627181E-2</v>
      </c>
      <c r="O7" s="5"/>
    </row>
    <row r="8" spans="1:15" x14ac:dyDescent="0.25">
      <c r="A8" s="2" t="s">
        <v>12</v>
      </c>
      <c r="B8" s="10">
        <f>B5/B7</f>
        <v>3.7617811613049414</v>
      </c>
      <c r="C8" s="10">
        <f>C5/C7</f>
        <v>1.5485742037094485</v>
      </c>
      <c r="F8" s="8">
        <v>42124</v>
      </c>
      <c r="G8" s="9">
        <v>20.908000000000001</v>
      </c>
      <c r="H8" s="9">
        <v>4.7720000000000002</v>
      </c>
      <c r="I8" s="9">
        <v>17658.514500000001</v>
      </c>
      <c r="J8" s="5">
        <f t="shared" si="1"/>
        <v>2.5656119695854684E-2</v>
      </c>
      <c r="K8" s="5">
        <f t="shared" si="2"/>
        <v>7.6471915181592687E-2</v>
      </c>
      <c r="L8" s="5">
        <f t="shared" si="3"/>
        <v>2.7326956040030215E-2</v>
      </c>
      <c r="M8" s="5">
        <f t="shared" si="4"/>
        <v>2.547972604865896E-3</v>
      </c>
      <c r="N8" s="5">
        <f t="shared" si="5"/>
        <v>5.7449122274798495E-2</v>
      </c>
      <c r="O8" s="5"/>
    </row>
    <row r="9" spans="1:15" x14ac:dyDescent="0.25">
      <c r="A9" s="2" t="s">
        <v>13</v>
      </c>
      <c r="B9" s="5">
        <f>B8/SUM($B$8:$C$8)</f>
        <v>0.70838595587938546</v>
      </c>
      <c r="C9" s="5">
        <f>C8/SUM($B$8:$C$8)</f>
        <v>0.29161404412061459</v>
      </c>
      <c r="F9" s="8">
        <v>42155</v>
      </c>
      <c r="G9" s="9">
        <v>20.021000000000001</v>
      </c>
      <c r="H9" s="9">
        <v>4.641</v>
      </c>
      <c r="I9" s="9">
        <v>18400.703399999999</v>
      </c>
      <c r="J9" s="5">
        <f t="shared" si="1"/>
        <v>-4.2423952554046296E-2</v>
      </c>
      <c r="K9" s="5">
        <f t="shared" si="2"/>
        <v>-2.7451802179379814E-2</v>
      </c>
      <c r="L9" s="5">
        <f t="shared" si="3"/>
        <v>4.2030086958900092E-2</v>
      </c>
      <c r="M9" s="5">
        <f t="shared" si="4"/>
        <v>-7.1056667820265207E-2</v>
      </c>
      <c r="N9" s="5">
        <f t="shared" si="5"/>
        <v>-5.3639187298180402E-2</v>
      </c>
      <c r="O9" s="5"/>
    </row>
    <row r="10" spans="1:15" x14ac:dyDescent="0.25">
      <c r="A10" s="2" t="s">
        <v>22</v>
      </c>
      <c r="B10" s="5">
        <f>B9^2</f>
        <v>0.50181066248715067</v>
      </c>
      <c r="C10" s="5">
        <f>C9^2</f>
        <v>8.5038750728379756E-2</v>
      </c>
      <c r="F10" s="8">
        <v>42185</v>
      </c>
      <c r="G10" s="9">
        <v>18.408000000000001</v>
      </c>
      <c r="H10" s="9">
        <v>4.3250000000000002</v>
      </c>
      <c r="I10" s="9">
        <v>17800.622299999999</v>
      </c>
      <c r="J10" s="5">
        <f t="shared" si="1"/>
        <v>-8.05654063233604E-2</v>
      </c>
      <c r="K10" s="5">
        <f t="shared" si="2"/>
        <v>-6.8088773971126892E-2</v>
      </c>
      <c r="L10" s="5">
        <f t="shared" si="3"/>
        <v>-3.2611856566309272E-2</v>
      </c>
      <c r="M10" s="5">
        <f t="shared" si="4"/>
        <v>-8.1152087856215055E-2</v>
      </c>
      <c r="N10" s="5">
        <f t="shared" si="5"/>
        <v>-5.7904376085301912E-2</v>
      </c>
      <c r="O10" s="5"/>
    </row>
    <row r="11" spans="1:15" x14ac:dyDescent="0.25">
      <c r="F11" s="8">
        <v>42216</v>
      </c>
      <c r="G11" s="9">
        <v>18.96</v>
      </c>
      <c r="H11" s="9">
        <v>4.0709999999999997</v>
      </c>
      <c r="I11" s="9">
        <v>17978.505799999999</v>
      </c>
      <c r="J11" s="5">
        <f t="shared" si="1"/>
        <v>2.9986962190351907E-2</v>
      </c>
      <c r="K11" s="5">
        <f t="shared" si="2"/>
        <v>-5.8728323699422047E-2</v>
      </c>
      <c r="L11" s="5">
        <f t="shared" si="3"/>
        <v>9.9931056904678517E-3</v>
      </c>
      <c r="M11" s="5">
        <f t="shared" si="4"/>
        <v>1.3391852256129062E-2</v>
      </c>
      <c r="N11" s="5">
        <f t="shared" si="5"/>
        <v>-6.930461838051015E-2</v>
      </c>
      <c r="O11" s="5"/>
    </row>
    <row r="12" spans="1:15" x14ac:dyDescent="0.25">
      <c r="A12" s="2" t="s">
        <v>19</v>
      </c>
      <c r="B12" s="5">
        <f>SUMPRODUCT(B9:C9,B5:C5)</f>
        <v>1.0760070638012374E-2</v>
      </c>
      <c r="F12" s="8">
        <v>42247</v>
      </c>
      <c r="G12" s="9">
        <v>17.754999999999999</v>
      </c>
      <c r="H12" s="9">
        <v>3.7749999999999999</v>
      </c>
      <c r="I12" s="9">
        <v>17452.096000000001</v>
      </c>
      <c r="J12" s="5">
        <f t="shared" si="1"/>
        <v>-6.3554852320675148E-2</v>
      </c>
      <c r="K12" s="5">
        <f t="shared" si="2"/>
        <v>-7.270940800786041E-2</v>
      </c>
      <c r="L12" s="5">
        <f t="shared" si="3"/>
        <v>-2.9279952731110614E-2</v>
      </c>
      <c r="M12" s="5">
        <f t="shared" si="4"/>
        <v>-6.5393466519601762E-2</v>
      </c>
      <c r="N12" s="5">
        <f t="shared" si="5"/>
        <v>-6.414859168439381E-2</v>
      </c>
      <c r="O12" s="5"/>
    </row>
    <row r="13" spans="1:15" x14ac:dyDescent="0.25">
      <c r="A13" s="2" t="s">
        <v>20</v>
      </c>
      <c r="B13" s="10">
        <f>SUMPRODUCT(B9:C9,B6:C6)</f>
        <v>0.4082682967438922</v>
      </c>
      <c r="F13" s="8">
        <v>42277</v>
      </c>
      <c r="G13" s="9">
        <v>16.277999999999999</v>
      </c>
      <c r="H13" s="9">
        <v>3.4969999999999999</v>
      </c>
      <c r="I13" s="9">
        <v>17055.795999999998</v>
      </c>
      <c r="J13" s="5">
        <f t="shared" si="1"/>
        <v>-8.3187834412841499E-2</v>
      </c>
      <c r="K13" s="5">
        <f t="shared" si="2"/>
        <v>-7.3642384105960246E-2</v>
      </c>
      <c r="L13" s="5">
        <f t="shared" si="3"/>
        <v>-2.2707874171675635E-2</v>
      </c>
      <c r="M13" s="5">
        <f t="shared" si="4"/>
        <v>-8.7495847561890314E-2</v>
      </c>
      <c r="N13" s="5">
        <f t="shared" si="5"/>
        <v>-6.8284032830478208E-2</v>
      </c>
      <c r="O13" s="5"/>
    </row>
    <row r="14" spans="1:15" x14ac:dyDescent="0.25">
      <c r="A14" s="2" t="s">
        <v>21</v>
      </c>
      <c r="B14" s="11">
        <f>SUMPRODUCT(B10:C10,B7:C7)</f>
        <v>2.0262430474807247E-3</v>
      </c>
      <c r="F14" s="8">
        <v>42308</v>
      </c>
      <c r="G14" s="9">
        <v>17.701999999999998</v>
      </c>
      <c r="H14" s="9">
        <v>4.0460000000000003</v>
      </c>
      <c r="I14" s="9">
        <v>17541.863799999999</v>
      </c>
      <c r="J14" s="5">
        <f t="shared" si="1"/>
        <v>8.7480034402260598E-2</v>
      </c>
      <c r="K14" s="5">
        <f t="shared" si="2"/>
        <v>0.15699170717758082</v>
      </c>
      <c r="L14" s="5">
        <f t="shared" si="3"/>
        <v>2.8498687484301621E-2</v>
      </c>
      <c r="M14" s="5">
        <f t="shared" si="4"/>
        <v>6.3931619841529674E-2</v>
      </c>
      <c r="N14" s="5">
        <f t="shared" si="5"/>
        <v>0.13739794894193849</v>
      </c>
      <c r="O14" s="5"/>
    </row>
    <row r="15" spans="1:15" x14ac:dyDescent="0.25">
      <c r="F15" s="8">
        <v>42338</v>
      </c>
      <c r="G15" s="9">
        <v>17.541</v>
      </c>
      <c r="H15" s="9">
        <v>4.1029999999999998</v>
      </c>
      <c r="I15" s="9">
        <v>17874.843199999999</v>
      </c>
      <c r="J15" s="5">
        <f t="shared" si="1"/>
        <v>-9.0950175121453647E-3</v>
      </c>
      <c r="K15" s="5">
        <f t="shared" si="2"/>
        <v>1.4087988136430862E-2</v>
      </c>
      <c r="L15" s="5">
        <f t="shared" si="3"/>
        <v>1.8981985255181355E-2</v>
      </c>
      <c r="M15" s="5">
        <f t="shared" si="4"/>
        <v>-2.9067617468609645E-2</v>
      </c>
      <c r="N15" s="5">
        <f t="shared" si="5"/>
        <v>-8.6843870013965895E-4</v>
      </c>
      <c r="O15" s="5"/>
    </row>
    <row r="16" spans="1:15" x14ac:dyDescent="0.25">
      <c r="A16" s="2" t="s">
        <v>14</v>
      </c>
      <c r="B16" s="5">
        <f t="array" ref="B16">PRODUCT(1+L4:L63)^(1/60)-1</f>
        <v>6.8568780642170868E-3</v>
      </c>
      <c r="F16" s="8">
        <v>42369</v>
      </c>
      <c r="G16" s="9">
        <v>16.292000000000002</v>
      </c>
      <c r="H16" s="9">
        <v>3.77</v>
      </c>
      <c r="I16" s="9">
        <v>17916.686600000001</v>
      </c>
      <c r="J16" s="5">
        <f t="shared" si="1"/>
        <v>-7.1204606350835142E-2</v>
      </c>
      <c r="K16" s="5">
        <f t="shared" si="2"/>
        <v>-8.1160126736534166E-2</v>
      </c>
      <c r="L16" s="5">
        <f t="shared" si="3"/>
        <v>2.3409100450180187E-3</v>
      </c>
      <c r="M16" s="5">
        <f t="shared" si="4"/>
        <v>-8.4924473129926237E-2</v>
      </c>
      <c r="N16" s="5">
        <f t="shared" si="5"/>
        <v>-8.8007633200428509E-2</v>
      </c>
      <c r="O16" s="5"/>
    </row>
    <row r="17" spans="1:15" x14ac:dyDescent="0.25">
      <c r="A17" s="2" t="s">
        <v>15</v>
      </c>
      <c r="B17" s="11">
        <f>_xlfn.VAR.S(L4:L63)</f>
        <v>8.8906122551503212E-4</v>
      </c>
      <c r="F17" s="8">
        <v>42400</v>
      </c>
      <c r="G17" s="9">
        <v>16.207000000000001</v>
      </c>
      <c r="H17" s="9">
        <v>4.0049999999999999</v>
      </c>
      <c r="I17" s="9">
        <v>16964.253400000001</v>
      </c>
      <c r="J17" s="5">
        <f t="shared" si="1"/>
        <v>-5.2172845568377868E-3</v>
      </c>
      <c r="K17" s="5">
        <f t="shared" si="2"/>
        <v>6.2334217506631262E-2</v>
      </c>
      <c r="L17" s="5">
        <f t="shared" si="3"/>
        <v>-5.3159003183099629E-2</v>
      </c>
      <c r="M17" s="5">
        <f t="shared" si="4"/>
        <v>1.9164380145262096E-3</v>
      </c>
      <c r="N17" s="5">
        <f t="shared" si="5"/>
        <v>8.253089967679729E-2</v>
      </c>
      <c r="O17" s="5"/>
    </row>
    <row r="18" spans="1:15" x14ac:dyDescent="0.25">
      <c r="A18" s="2" t="s">
        <v>16</v>
      </c>
      <c r="B18" s="12">
        <v>7.9100000000000004E-3</v>
      </c>
      <c r="F18" s="8">
        <v>42429</v>
      </c>
      <c r="G18" s="9">
        <v>17.951000000000001</v>
      </c>
      <c r="H18" s="9">
        <v>3.827</v>
      </c>
      <c r="I18" s="9">
        <v>17096.960299999999</v>
      </c>
      <c r="J18" s="5">
        <f t="shared" si="1"/>
        <v>0.10760782377984812</v>
      </c>
      <c r="K18" s="5">
        <f t="shared" si="2"/>
        <v>-4.4444444444444398E-2</v>
      </c>
      <c r="L18" s="5">
        <f t="shared" si="3"/>
        <v>7.8227374273953654E-3</v>
      </c>
      <c r="M18" s="5">
        <f t="shared" si="4"/>
        <v>9.182821004849942E-2</v>
      </c>
      <c r="N18" s="5">
        <f t="shared" si="5"/>
        <v>-5.3963154612370168E-2</v>
      </c>
      <c r="O18" s="5"/>
    </row>
    <row r="19" spans="1:15" x14ac:dyDescent="0.25">
      <c r="A19" s="2" t="s">
        <v>17</v>
      </c>
      <c r="B19" s="5">
        <f>(1+B18)^(1/12)-1</f>
        <v>6.5678892050646809E-4</v>
      </c>
      <c r="F19" s="8">
        <v>42460</v>
      </c>
      <c r="G19" s="9">
        <v>18.349</v>
      </c>
      <c r="H19" s="9">
        <v>3.8129999999999997</v>
      </c>
      <c r="I19" s="9">
        <v>17478.940699999999</v>
      </c>
      <c r="J19" s="5">
        <f t="shared" si="1"/>
        <v>2.2171466770653403E-2</v>
      </c>
      <c r="K19" s="5">
        <f t="shared" si="2"/>
        <v>-3.6582179252678815E-3</v>
      </c>
      <c r="L19" s="5">
        <f t="shared" si="3"/>
        <v>2.2342006608040199E-2</v>
      </c>
      <c r="M19" s="5">
        <f t="shared" si="4"/>
        <v>9.3636924571039587E-4</v>
      </c>
      <c r="N19" s="5">
        <f t="shared" si="5"/>
        <v>-2.0251927524924756E-2</v>
      </c>
      <c r="O19" s="5"/>
    </row>
    <row r="20" spans="1:15" x14ac:dyDescent="0.25">
      <c r="A20" s="2" t="s">
        <v>18</v>
      </c>
      <c r="B20" s="12">
        <f>B16-B19</f>
        <v>6.2000891437106187E-3</v>
      </c>
      <c r="F20" s="8">
        <v>42490</v>
      </c>
      <c r="G20" s="9">
        <v>19.39</v>
      </c>
      <c r="H20" s="9">
        <v>4.07</v>
      </c>
      <c r="I20" s="9">
        <v>17429.799900000002</v>
      </c>
      <c r="J20" s="5">
        <f t="shared" si="1"/>
        <v>5.6733336966592107E-2</v>
      </c>
      <c r="K20" s="5">
        <f t="shared" si="2"/>
        <v>6.7400996590611273E-2</v>
      </c>
      <c r="L20" s="5">
        <f t="shared" si="3"/>
        <v>-2.8114289557603644E-3</v>
      </c>
      <c r="M20" s="5">
        <f t="shared" si="4"/>
        <v>4.4949414866818679E-2</v>
      </c>
      <c r="N20" s="5">
        <f t="shared" si="5"/>
        <v>6.3064139598743185E-2</v>
      </c>
      <c r="O20" s="5"/>
    </row>
    <row r="21" spans="1:15" x14ac:dyDescent="0.25">
      <c r="F21" s="8">
        <v>42521</v>
      </c>
      <c r="G21" s="9">
        <v>18.411000000000001</v>
      </c>
      <c r="H21" s="9">
        <v>3.9649999999999999</v>
      </c>
      <c r="I21" s="9">
        <v>17883.981800000001</v>
      </c>
      <c r="J21" s="5">
        <f t="shared" si="1"/>
        <v>-5.0489943269726667E-2</v>
      </c>
      <c r="K21" s="5">
        <f t="shared" si="2"/>
        <v>-2.5798525798525929E-2</v>
      </c>
      <c r="L21" s="5">
        <f t="shared" si="3"/>
        <v>2.6057780502689587E-2</v>
      </c>
      <c r="M21" s="5">
        <f t="shared" si="4"/>
        <v>-7.3121209156224928E-2</v>
      </c>
      <c r="N21" s="5">
        <f t="shared" si="5"/>
        <v>-4.4202870483599555E-2</v>
      </c>
      <c r="O21" s="5"/>
    </row>
    <row r="22" spans="1:15" x14ac:dyDescent="0.25">
      <c r="A22" s="2" t="s">
        <v>23</v>
      </c>
      <c r="B22" s="5">
        <f>(B12/B14)/(B20/B17)</f>
        <v>0.7614779302857676</v>
      </c>
      <c r="F22" s="8">
        <v>42551</v>
      </c>
      <c r="G22" s="9">
        <v>22.742999999999999</v>
      </c>
      <c r="H22" s="9">
        <v>4.8629999999999995</v>
      </c>
      <c r="I22" s="9">
        <v>16978.574199999999</v>
      </c>
      <c r="J22" s="5">
        <f t="shared" si="1"/>
        <v>0.23529411764705865</v>
      </c>
      <c r="K22" s="5">
        <f t="shared" si="2"/>
        <v>0.22648171500630521</v>
      </c>
      <c r="L22" s="5">
        <f t="shared" si="3"/>
        <v>-5.0626734589944711E-2</v>
      </c>
      <c r="M22" s="5">
        <f t="shared" si="4"/>
        <v>0.24147636324674418</v>
      </c>
      <c r="N22" s="5">
        <f t="shared" si="5"/>
        <v>0.24544446462555161</v>
      </c>
      <c r="O22" s="5"/>
    </row>
    <row r="23" spans="1:15" x14ac:dyDescent="0.25">
      <c r="A23" s="2" t="s">
        <v>24</v>
      </c>
      <c r="B23" s="5">
        <f>B22/(1+(1-B13)*B22)</f>
        <v>0.52494336660574914</v>
      </c>
      <c r="F23" s="8">
        <v>42582</v>
      </c>
      <c r="G23" s="9">
        <v>21.593</v>
      </c>
      <c r="H23" s="9">
        <v>4.7379999999999995</v>
      </c>
      <c r="I23" s="9">
        <v>18061.269700000001</v>
      </c>
      <c r="J23" s="5">
        <f t="shared" si="1"/>
        <v>-5.0565009013762374E-2</v>
      </c>
      <c r="K23" s="5">
        <f t="shared" si="2"/>
        <v>-2.5704297758585293E-2</v>
      </c>
      <c r="L23" s="5">
        <f t="shared" si="3"/>
        <v>6.3768340453464134E-2</v>
      </c>
      <c r="M23" s="5">
        <f t="shared" si="4"/>
        <v>-8.7365675997463782E-2</v>
      </c>
      <c r="N23" s="5">
        <f t="shared" si="5"/>
        <v>-6.2484373818462349E-2</v>
      </c>
      <c r="O23" s="5"/>
    </row>
    <row r="24" spans="1:15" x14ac:dyDescent="0.25">
      <c r="A24" s="2" t="s">
        <v>25</v>
      </c>
      <c r="B24" s="12">
        <f>1-B23</f>
        <v>0.47505663339425086</v>
      </c>
      <c r="F24" s="8">
        <v>42613</v>
      </c>
      <c r="G24" s="9">
        <v>21.056000000000001</v>
      </c>
      <c r="H24" s="9">
        <v>4.8360000000000003</v>
      </c>
      <c r="I24" s="9">
        <v>18569.976200000001</v>
      </c>
      <c r="J24" s="5">
        <f t="shared" si="1"/>
        <v>-2.4869170564534748E-2</v>
      </c>
      <c r="K24" s="5">
        <f t="shared" si="2"/>
        <v>2.0683832840861394E-2</v>
      </c>
      <c r="L24" s="5">
        <f t="shared" si="3"/>
        <v>2.8165600118357226E-2</v>
      </c>
      <c r="M24" s="5">
        <f t="shared" si="4"/>
        <v>-4.8292430566578726E-2</v>
      </c>
      <c r="N24" s="5">
        <f t="shared" si="5"/>
        <v>1.2523825626963442E-3</v>
      </c>
      <c r="O24" s="5"/>
    </row>
    <row r="25" spans="1:15" x14ac:dyDescent="0.25">
      <c r="F25" s="8">
        <v>42643</v>
      </c>
      <c r="G25" s="9">
        <v>21.661000000000001</v>
      </c>
      <c r="H25" s="9">
        <v>5.0860000000000003</v>
      </c>
      <c r="I25" s="9">
        <v>18786.734899999999</v>
      </c>
      <c r="J25" s="5">
        <f t="shared" si="1"/>
        <v>2.8732902735562282E-2</v>
      </c>
      <c r="K25" s="5">
        <f t="shared" si="2"/>
        <v>5.1695616211745232E-2</v>
      </c>
      <c r="L25" s="5">
        <f t="shared" si="3"/>
        <v>1.1672535153814501E-2</v>
      </c>
      <c r="M25" s="5">
        <f t="shared" si="4"/>
        <v>1.1506762402647877E-2</v>
      </c>
      <c r="N25" s="5">
        <f t="shared" si="5"/>
        <v>4.030096336462427E-2</v>
      </c>
      <c r="O25" s="5"/>
    </row>
    <row r="26" spans="1:15" x14ac:dyDescent="0.25">
      <c r="B26" s="2" t="s">
        <v>7</v>
      </c>
      <c r="C26" s="2" t="s">
        <v>8</v>
      </c>
      <c r="D26" s="2" t="s">
        <v>4</v>
      </c>
      <c r="F26" s="8">
        <v>42674</v>
      </c>
      <c r="G26" s="9">
        <v>23.07</v>
      </c>
      <c r="H26" s="9">
        <v>5.4660000000000002</v>
      </c>
      <c r="I26" s="9">
        <v>18473.954699999998</v>
      </c>
      <c r="J26" s="5">
        <f t="shared" si="1"/>
        <v>6.5047781727528786E-2</v>
      </c>
      <c r="K26" s="5">
        <f t="shared" si="2"/>
        <v>7.4714903657097986E-2</v>
      </c>
      <c r="L26" s="5">
        <f t="shared" si="3"/>
        <v>-1.6648992050236511E-2</v>
      </c>
      <c r="M26" s="5">
        <f t="shared" si="4"/>
        <v>5.846319853837955E-2</v>
      </c>
      <c r="N26" s="5">
        <f t="shared" si="5"/>
        <v>7.7120862010266023E-2</v>
      </c>
      <c r="O26" s="5"/>
    </row>
    <row r="27" spans="1:15" x14ac:dyDescent="0.25">
      <c r="A27" s="2" t="s">
        <v>26</v>
      </c>
      <c r="B27" s="13">
        <f>B23*B9</f>
        <v>0.3718625085355563</v>
      </c>
      <c r="C27" s="5">
        <f>B23*C9</f>
        <v>0.15308085807019289</v>
      </c>
      <c r="D27" s="5">
        <f>B24</f>
        <v>0.47505663339425086</v>
      </c>
      <c r="F27" s="8">
        <v>42704</v>
      </c>
      <c r="G27" s="9">
        <v>23.36</v>
      </c>
      <c r="H27" s="9">
        <v>5.2839999999999998</v>
      </c>
      <c r="I27" s="9">
        <v>18499.914700000001</v>
      </c>
      <c r="J27" s="5">
        <f t="shared" si="1"/>
        <v>1.257043779800604E-2</v>
      </c>
      <c r="K27" s="5">
        <f t="shared" si="2"/>
        <v>-3.3296743505305648E-2</v>
      </c>
      <c r="L27" s="5">
        <f t="shared" si="3"/>
        <v>1.4052215901558807E-3</v>
      </c>
      <c r="M27" s="5">
        <f t="shared" si="4"/>
        <v>-7.9785252514617475E-4</v>
      </c>
      <c r="N27" s="5">
        <f t="shared" si="5"/>
        <v>-3.9688304480204453E-2</v>
      </c>
      <c r="O27" s="5"/>
    </row>
    <row r="28" spans="1:15" x14ac:dyDescent="0.25">
      <c r="F28" s="8">
        <v>42735</v>
      </c>
      <c r="G28" s="9">
        <v>25.856000000000002</v>
      </c>
      <c r="H28" s="9">
        <v>5.8609999999999998</v>
      </c>
      <c r="I28" s="9">
        <v>19108.629499999999</v>
      </c>
      <c r="J28" s="5">
        <f t="shared" si="1"/>
        <v>0.10684931506849327</v>
      </c>
      <c r="K28" s="5">
        <f t="shared" si="2"/>
        <v>0.10919757759273274</v>
      </c>
      <c r="L28" s="5">
        <f t="shared" si="3"/>
        <v>3.2903654415228134E-2</v>
      </c>
      <c r="M28" s="5">
        <f t="shared" si="4"/>
        <v>8.1645774109594615E-2</v>
      </c>
      <c r="N28" s="5">
        <f t="shared" si="5"/>
        <v>8.7457351918175191E-2</v>
      </c>
      <c r="O28" s="5"/>
    </row>
    <row r="29" spans="1:15" x14ac:dyDescent="0.25">
      <c r="F29" s="8">
        <v>42766</v>
      </c>
      <c r="G29" s="9">
        <v>24.760999999999999</v>
      </c>
      <c r="H29" s="9">
        <v>5.4379999999999997</v>
      </c>
      <c r="I29" s="9">
        <v>19196.246800000001</v>
      </c>
      <c r="J29" s="5">
        <f t="shared" si="1"/>
        <v>-4.2349938118811936E-2</v>
      </c>
      <c r="K29" s="5">
        <f t="shared" si="2"/>
        <v>-7.2171984303019965E-2</v>
      </c>
      <c r="L29" s="5">
        <f t="shared" si="3"/>
        <v>4.5852215618080727E-3</v>
      </c>
      <c r="M29" s="5">
        <f t="shared" si="4"/>
        <v>-5.691308460814816E-2</v>
      </c>
      <c r="N29" s="5">
        <f t="shared" si="5"/>
        <v>-8.0113106603108344E-2</v>
      </c>
      <c r="O29" s="5"/>
    </row>
    <row r="30" spans="1:15" x14ac:dyDescent="0.25">
      <c r="F30" s="8">
        <v>42794</v>
      </c>
      <c r="G30" s="9">
        <v>24.402999999999999</v>
      </c>
      <c r="H30" s="9">
        <v>5.3109999999999999</v>
      </c>
      <c r="I30" s="9">
        <v>19868.620999999999</v>
      </c>
      <c r="J30" s="5">
        <f t="shared" si="1"/>
        <v>-1.4458220588829285E-2</v>
      </c>
      <c r="K30" s="5">
        <f t="shared" si="2"/>
        <v>-2.3354174328797273E-2</v>
      </c>
      <c r="L30" s="5">
        <f t="shared" si="3"/>
        <v>3.5026336502404165E-2</v>
      </c>
      <c r="M30" s="5">
        <f t="shared" si="4"/>
        <v>-4.0459340102231151E-2</v>
      </c>
      <c r="N30" s="5">
        <f t="shared" si="5"/>
        <v>-4.6128747832688846E-2</v>
      </c>
      <c r="O30" s="5"/>
    </row>
    <row r="31" spans="1:15" x14ac:dyDescent="0.25">
      <c r="F31" s="8">
        <v>42825</v>
      </c>
      <c r="G31" s="9">
        <v>24.597000000000001</v>
      </c>
      <c r="H31" s="9">
        <v>5.3579999999999997</v>
      </c>
      <c r="I31" s="9">
        <v>20145.609899999999</v>
      </c>
      <c r="J31" s="5">
        <f t="shared" si="1"/>
        <v>7.949842232512605E-3</v>
      </c>
      <c r="K31" s="5">
        <f t="shared" si="2"/>
        <v>8.8495575221239076E-3</v>
      </c>
      <c r="L31" s="5">
        <f t="shared" si="3"/>
        <v>1.394102288226251E-2</v>
      </c>
      <c r="M31" s="5">
        <f t="shared" si="4"/>
        <v>-1.0128661803046925E-2</v>
      </c>
      <c r="N31" s="5">
        <f t="shared" si="5"/>
        <v>-3.6504918287724522E-3</v>
      </c>
      <c r="O31" s="5"/>
    </row>
    <row r="32" spans="1:15" x14ac:dyDescent="0.25">
      <c r="F32" s="8">
        <v>42855</v>
      </c>
      <c r="G32" s="9">
        <v>23.5</v>
      </c>
      <c r="H32" s="9">
        <v>5.1820000000000004</v>
      </c>
      <c r="I32" s="9">
        <v>20918.399000000001</v>
      </c>
      <c r="J32" s="5">
        <f t="shared" si="1"/>
        <v>-4.4598934829450765E-2</v>
      </c>
      <c r="K32" s="5">
        <f t="shared" si="2"/>
        <v>-3.2848077640910689E-2</v>
      </c>
      <c r="L32" s="5">
        <f t="shared" si="3"/>
        <v>3.8360173945391596E-2</v>
      </c>
      <c r="M32" s="5">
        <f t="shared" si="4"/>
        <v>-7.1852713544525215E-2</v>
      </c>
      <c r="N32" s="5">
        <f t="shared" si="5"/>
        <v>-5.7247174922215441E-2</v>
      </c>
      <c r="O32" s="5"/>
    </row>
    <row r="33" spans="6:15" x14ac:dyDescent="0.25">
      <c r="F33" s="8">
        <v>42886</v>
      </c>
      <c r="G33" s="9">
        <v>25.062999999999999</v>
      </c>
      <c r="H33" s="9">
        <v>5.5579999999999998</v>
      </c>
      <c r="I33" s="9">
        <v>21369.027399999999</v>
      </c>
      <c r="J33" s="5">
        <f t="shared" si="1"/>
        <v>6.6510638297872182E-2</v>
      </c>
      <c r="K33" s="5">
        <f t="shared" si="2"/>
        <v>7.2558857583944203E-2</v>
      </c>
      <c r="L33" s="5">
        <f t="shared" si="3"/>
        <v>2.1542203110285651E-2</v>
      </c>
      <c r="M33" s="5">
        <f t="shared" si="4"/>
        <v>4.5576059687880935E-2</v>
      </c>
      <c r="N33" s="5">
        <f t="shared" si="5"/>
        <v>5.635487898394765E-2</v>
      </c>
      <c r="O33" s="5"/>
    </row>
    <row r="34" spans="6:15" x14ac:dyDescent="0.25">
      <c r="F34" s="8">
        <v>42916</v>
      </c>
      <c r="G34" s="9">
        <v>24.288</v>
      </c>
      <c r="H34" s="9">
        <v>5.274</v>
      </c>
      <c r="I34" s="9">
        <v>20741.479599999999</v>
      </c>
      <c r="J34" s="5">
        <f t="shared" si="1"/>
        <v>-3.092207636755373E-2</v>
      </c>
      <c r="K34" s="5">
        <f t="shared" si="2"/>
        <v>-5.1097517092479228E-2</v>
      </c>
      <c r="L34" s="5">
        <f t="shared" si="3"/>
        <v>-2.9367167173925735E-2</v>
      </c>
      <c r="M34" s="5">
        <f t="shared" si="4"/>
        <v>-3.2727920530094518E-2</v>
      </c>
      <c r="N34" s="5">
        <f t="shared" si="5"/>
        <v>-4.2494202615305392E-2</v>
      </c>
      <c r="O34" s="5"/>
    </row>
    <row r="35" spans="6:15" x14ac:dyDescent="0.25">
      <c r="F35" s="8">
        <v>42947</v>
      </c>
      <c r="G35" s="9">
        <v>25.457000000000001</v>
      </c>
      <c r="H35" s="9">
        <v>5.3090000000000002</v>
      </c>
      <c r="I35" s="9">
        <v>21243.523000000001</v>
      </c>
      <c r="J35" s="5">
        <f t="shared" si="1"/>
        <v>4.8130764163372808E-2</v>
      </c>
      <c r="K35" s="5">
        <f t="shared" si="2"/>
        <v>6.6363291619264686E-3</v>
      </c>
      <c r="L35" s="5">
        <f t="shared" si="3"/>
        <v>2.4204801667090381E-2</v>
      </c>
      <c r="M35" s="5">
        <f t="shared" si="4"/>
        <v>2.6195738279157901E-2</v>
      </c>
      <c r="N35" s="5">
        <f t="shared" si="5"/>
        <v>-1.0865089622003977E-2</v>
      </c>
      <c r="O35" s="5"/>
    </row>
    <row r="36" spans="6:15" x14ac:dyDescent="0.25">
      <c r="F36" s="8">
        <v>42978</v>
      </c>
      <c r="G36" s="9">
        <v>25.805</v>
      </c>
      <c r="H36" s="9">
        <v>5.39</v>
      </c>
      <c r="I36" s="9">
        <v>21331.803400000001</v>
      </c>
      <c r="J36" s="5">
        <f t="shared" si="1"/>
        <v>1.3670110382212997E-2</v>
      </c>
      <c r="K36" s="5">
        <f t="shared" si="2"/>
        <v>1.5257110566961662E-2</v>
      </c>
      <c r="L36" s="5">
        <f t="shared" si="3"/>
        <v>4.1556384032912508E-3</v>
      </c>
      <c r="M36" s="5">
        <f t="shared" si="4"/>
        <v>-7.3162412900426056E-4</v>
      </c>
      <c r="N36" s="5">
        <f t="shared" si="5"/>
        <v>7.525317026094807E-3</v>
      </c>
      <c r="O36" s="5"/>
    </row>
    <row r="37" spans="6:15" x14ac:dyDescent="0.25">
      <c r="F37" s="8">
        <v>43008</v>
      </c>
      <c r="G37" s="9">
        <v>27.279</v>
      </c>
      <c r="H37" s="9">
        <v>5.7789999999999999</v>
      </c>
      <c r="I37" s="9">
        <v>21469.393599999999</v>
      </c>
      <c r="J37" s="5">
        <f t="shared" si="1"/>
        <v>5.7120713040108573E-2</v>
      </c>
      <c r="K37" s="5">
        <f t="shared" si="2"/>
        <v>7.2170686456400901E-2</v>
      </c>
      <c r="L37" s="5">
        <f t="shared" si="3"/>
        <v>6.4500031910099676E-3</v>
      </c>
      <c r="M37" s="5">
        <f t="shared" si="4"/>
        <v>4.1856891755771994E-2</v>
      </c>
      <c r="N37" s="5">
        <f t="shared" si="5"/>
        <v>6.3320886949301741E-2</v>
      </c>
      <c r="O37" s="5"/>
    </row>
    <row r="38" spans="6:15" x14ac:dyDescent="0.25">
      <c r="F38" s="8">
        <v>43039</v>
      </c>
      <c r="G38" s="9">
        <v>28.699000000000002</v>
      </c>
      <c r="H38" s="9">
        <v>6.1769999999999996</v>
      </c>
      <c r="I38" s="9">
        <v>21897.618600000002</v>
      </c>
      <c r="J38" s="5">
        <f t="shared" si="1"/>
        <v>5.2054694087026787E-2</v>
      </c>
      <c r="K38" s="5">
        <f t="shared" si="2"/>
        <v>6.8870046720885814E-2</v>
      </c>
      <c r="L38" s="5">
        <f t="shared" si="3"/>
        <v>1.994583582463183E-2</v>
      </c>
      <c r="M38" s="5">
        <f t="shared" si="4"/>
        <v>3.1719936015325315E-2</v>
      </c>
      <c r="N38" s="5">
        <f t="shared" si="5"/>
        <v>5.3443951463247222E-2</v>
      </c>
      <c r="O38" s="5"/>
    </row>
    <row r="39" spans="6:15" x14ac:dyDescent="0.25">
      <c r="F39" s="8">
        <v>43069</v>
      </c>
      <c r="G39" s="9">
        <v>29.038</v>
      </c>
      <c r="H39" s="9">
        <v>6.008</v>
      </c>
      <c r="I39" s="9">
        <v>21633.828699999998</v>
      </c>
      <c r="J39" s="5">
        <f t="shared" si="1"/>
        <v>1.1812258266838516E-2</v>
      </c>
      <c r="K39" s="5">
        <f t="shared" si="2"/>
        <v>-2.7359559656791266E-2</v>
      </c>
      <c r="L39" s="5">
        <f t="shared" si="3"/>
        <v>-1.2046510847531278E-2</v>
      </c>
      <c r="M39" s="5">
        <f t="shared" si="4"/>
        <v>3.4983344821479731E-3</v>
      </c>
      <c r="N39" s="5">
        <f t="shared" si="5"/>
        <v>-2.7196314176327643E-2</v>
      </c>
      <c r="O39" s="5"/>
    </row>
    <row r="40" spans="6:15" x14ac:dyDescent="0.25">
      <c r="F40" s="8">
        <v>43100</v>
      </c>
      <c r="G40" s="9">
        <v>30.547000000000001</v>
      </c>
      <c r="H40" s="9">
        <v>6.42</v>
      </c>
      <c r="I40" s="9">
        <v>22508.021000000001</v>
      </c>
      <c r="J40" s="5">
        <f t="shared" si="1"/>
        <v>5.1966388869756797E-2</v>
      </c>
      <c r="K40" s="5">
        <f t="shared" si="2"/>
        <v>6.8575233022636572E-2</v>
      </c>
      <c r="L40" s="5">
        <f t="shared" si="3"/>
        <v>4.0408580104916991E-2</v>
      </c>
      <c r="M40" s="5">
        <f t="shared" si="4"/>
        <v>2.3942940106765155E-2</v>
      </c>
      <c r="N40" s="5">
        <f t="shared" si="5"/>
        <v>4.3177981341527998E-2</v>
      </c>
      <c r="O40" s="5"/>
    </row>
    <row r="41" spans="6:15" x14ac:dyDescent="0.25">
      <c r="F41" s="8">
        <v>43131</v>
      </c>
      <c r="G41" s="9">
        <v>30.332000000000001</v>
      </c>
      <c r="H41" s="9">
        <v>6.1550000000000002</v>
      </c>
      <c r="I41" s="9">
        <v>22004.613399999998</v>
      </c>
      <c r="J41" s="5">
        <f t="shared" si="1"/>
        <v>-7.0383343699872425E-3</v>
      </c>
      <c r="K41" s="5">
        <f t="shared" si="2"/>
        <v>-4.127725856697817E-2</v>
      </c>
      <c r="L41" s="5">
        <f t="shared" si="3"/>
        <v>-2.2365697988286137E-2</v>
      </c>
      <c r="M41" s="5">
        <f t="shared" si="4"/>
        <v>-1.1474917118497983E-2</v>
      </c>
      <c r="N41" s="5">
        <f t="shared" si="5"/>
        <v>-3.6085644079203047E-2</v>
      </c>
      <c r="O41" s="5"/>
    </row>
    <row r="42" spans="6:15" x14ac:dyDescent="0.25">
      <c r="F42" s="8">
        <v>43159</v>
      </c>
      <c r="G42" s="9">
        <v>28.768000000000001</v>
      </c>
      <c r="H42" s="9">
        <v>5.9249999999999998</v>
      </c>
      <c r="I42" s="9">
        <v>21408.919099999999</v>
      </c>
      <c r="J42" s="5">
        <f t="shared" si="1"/>
        <v>-5.1562706053013274E-2</v>
      </c>
      <c r="K42" s="5">
        <f t="shared" si="2"/>
        <v>-3.7367993501218555E-2</v>
      </c>
      <c r="L42" s="5">
        <f t="shared" si="3"/>
        <v>-2.7071336777041433E-2</v>
      </c>
      <c r="M42" s="5">
        <f t="shared" si="4"/>
        <v>-5.4231187678033234E-2</v>
      </c>
      <c r="N42" s="5">
        <f t="shared" si="5"/>
        <v>-2.9883399157352837E-2</v>
      </c>
      <c r="O42" s="5"/>
    </row>
    <row r="43" spans="6:15" x14ac:dyDescent="0.25">
      <c r="F43" s="8">
        <v>43190</v>
      </c>
      <c r="G43" s="9">
        <v>27.923999999999999</v>
      </c>
      <c r="H43" s="9">
        <v>5.976</v>
      </c>
      <c r="I43" s="9">
        <v>21222.635999999999</v>
      </c>
      <c r="J43" s="5">
        <f t="shared" si="1"/>
        <v>-2.9338153503893238E-2</v>
      </c>
      <c r="K43" s="5">
        <f t="shared" si="2"/>
        <v>8.6075949367088178E-3</v>
      </c>
      <c r="L43" s="5">
        <f t="shared" si="3"/>
        <v>-8.7011912712585682E-3</v>
      </c>
      <c r="M43" s="5">
        <f t="shared" si="4"/>
        <v>-3.8909050797765528E-2</v>
      </c>
      <c r="N43" s="5">
        <f t="shared" si="5"/>
        <v>7.1407215863541797E-3</v>
      </c>
      <c r="O43" s="5"/>
    </row>
    <row r="44" spans="6:15" x14ac:dyDescent="0.25">
      <c r="F44" s="8">
        <v>43220</v>
      </c>
      <c r="G44" s="9">
        <v>31.643999999999998</v>
      </c>
      <c r="H44" s="9">
        <v>6.7089999999999996</v>
      </c>
      <c r="I44" s="9">
        <v>22223.818299999999</v>
      </c>
      <c r="J44" s="5">
        <f t="shared" si="1"/>
        <v>0.13321873657069183</v>
      </c>
      <c r="K44" s="5">
        <f t="shared" si="2"/>
        <v>0.12265729585006691</v>
      </c>
      <c r="L44" s="5">
        <f t="shared" si="3"/>
        <v>4.7175209526281403E-2</v>
      </c>
      <c r="M44" s="5">
        <f t="shared" si="4"/>
        <v>0.10265278813459526</v>
      </c>
      <c r="N44" s="5">
        <f t="shared" si="5"/>
        <v>9.3962777707729872E-2</v>
      </c>
      <c r="O44" s="5"/>
    </row>
    <row r="45" spans="6:15" x14ac:dyDescent="0.25">
      <c r="F45" s="8">
        <v>43251</v>
      </c>
      <c r="G45" s="9">
        <v>33.031999999999996</v>
      </c>
      <c r="H45" s="9">
        <v>7.282</v>
      </c>
      <c r="I45" s="9">
        <v>22904.775399999999</v>
      </c>
      <c r="J45" s="5">
        <f t="shared" si="1"/>
        <v>4.3862975603589982E-2</v>
      </c>
      <c r="K45" s="5">
        <f t="shared" si="2"/>
        <v>8.5407661350424879E-2</v>
      </c>
      <c r="L45" s="5">
        <f t="shared" si="3"/>
        <v>3.0640868765562157E-2</v>
      </c>
      <c r="M45" s="5">
        <f t="shared" si="4"/>
        <v>1.9509655842917105E-2</v>
      </c>
      <c r="N45" s="5">
        <f t="shared" si="5"/>
        <v>6.4770053651079018E-2</v>
      </c>
      <c r="O45" s="5"/>
    </row>
    <row r="46" spans="6:15" x14ac:dyDescent="0.25">
      <c r="F46" s="8">
        <v>43281</v>
      </c>
      <c r="G46" s="9">
        <v>33.311</v>
      </c>
      <c r="H46" s="9">
        <v>7.3070000000000004</v>
      </c>
      <c r="I46" s="9">
        <v>22934.303899999999</v>
      </c>
      <c r="J46" s="5">
        <f t="shared" si="1"/>
        <v>8.4463550496489681E-3</v>
      </c>
      <c r="K46" s="5">
        <f t="shared" si="2"/>
        <v>3.4331227684702981E-3</v>
      </c>
      <c r="L46" s="5">
        <f t="shared" si="3"/>
        <v>1.2891853111121065E-3</v>
      </c>
      <c r="M46" s="5">
        <f t="shared" si="4"/>
        <v>-4.8783356933924122E-3</v>
      </c>
      <c r="N46" s="5">
        <f t="shared" si="5"/>
        <v>-2.9018956492184479E-3</v>
      </c>
      <c r="O46" s="5"/>
    </row>
    <row r="47" spans="6:15" x14ac:dyDescent="0.25">
      <c r="F47" s="8">
        <v>43312</v>
      </c>
      <c r="G47" s="9">
        <v>33.133000000000003</v>
      </c>
      <c r="H47" s="9">
        <v>7.2439999999999998</v>
      </c>
      <c r="I47" s="9">
        <v>23023.367399999999</v>
      </c>
      <c r="J47" s="5">
        <f t="shared" si="1"/>
        <v>-5.3435801987330445E-3</v>
      </c>
      <c r="K47" s="5">
        <f t="shared" si="2"/>
        <v>-8.6218694402628859E-3</v>
      </c>
      <c r="L47" s="5">
        <f t="shared" si="3"/>
        <v>3.8834184978249198E-3</v>
      </c>
      <c r="M47" s="5">
        <f t="shared" si="4"/>
        <v>-1.9643030547842125E-2</v>
      </c>
      <c r="N47" s="5">
        <f t="shared" si="5"/>
        <v>-1.6221014729174497E-2</v>
      </c>
      <c r="O47" s="5"/>
    </row>
    <row r="48" spans="6:15" x14ac:dyDescent="0.25">
      <c r="F48" s="8">
        <v>43343</v>
      </c>
      <c r="G48" s="9">
        <v>32.145000000000003</v>
      </c>
      <c r="H48" s="9">
        <v>7.0119999999999996</v>
      </c>
      <c r="I48" s="9">
        <v>22880.8649</v>
      </c>
      <c r="J48" s="5">
        <f t="shared" si="1"/>
        <v>-2.9819213472972561E-2</v>
      </c>
      <c r="K48" s="5">
        <f t="shared" si="2"/>
        <v>-3.2026504693539515E-2</v>
      </c>
      <c r="L48" s="5">
        <f t="shared" si="3"/>
        <v>-6.1894725269422413E-3</v>
      </c>
      <c r="M48" s="5">
        <f t="shared" si="4"/>
        <v>-4.0333866319083755E-2</v>
      </c>
      <c r="N48" s="5">
        <f t="shared" si="5"/>
        <v>-3.4717296993781489E-2</v>
      </c>
      <c r="O48" s="5"/>
    </row>
    <row r="49" spans="6:15" x14ac:dyDescent="0.25">
      <c r="F49" s="8">
        <v>43373</v>
      </c>
      <c r="G49" s="9">
        <v>33.880000000000003</v>
      </c>
      <c r="H49" s="9">
        <v>7.55</v>
      </c>
      <c r="I49" s="9">
        <v>22524.734899999999</v>
      </c>
      <c r="J49" s="5">
        <f t="shared" si="1"/>
        <v>5.3974179499144403E-2</v>
      </c>
      <c r="K49" s="5">
        <f t="shared" si="2"/>
        <v>7.672561323445537E-2</v>
      </c>
      <c r="L49" s="5">
        <f t="shared" si="3"/>
        <v>-1.5564534013747022E-2</v>
      </c>
      <c r="M49" s="5">
        <f t="shared" si="4"/>
        <v>4.6982121032190668E-2</v>
      </c>
      <c r="N49" s="5">
        <f t="shared" si="5"/>
        <v>7.8603133145134341E-2</v>
      </c>
      <c r="O49" s="5"/>
    </row>
    <row r="50" spans="6:15" x14ac:dyDescent="0.25">
      <c r="F50" s="8">
        <v>43404</v>
      </c>
      <c r="G50" s="9">
        <v>32.131999999999998</v>
      </c>
      <c r="H50" s="9">
        <v>7.2690000000000001</v>
      </c>
      <c r="I50" s="9">
        <v>21024.252899999999</v>
      </c>
      <c r="J50" s="5">
        <f t="shared" si="1"/>
        <v>-5.1593860684769899E-2</v>
      </c>
      <c r="K50" s="5">
        <f t="shared" si="2"/>
        <v>-3.7218543046357522E-2</v>
      </c>
      <c r="L50" s="5">
        <f t="shared" si="3"/>
        <v>-6.6614857251882653E-2</v>
      </c>
      <c r="M50" s="5">
        <f t="shared" si="4"/>
        <v>-3.940422290941796E-2</v>
      </c>
      <c r="N50" s="5">
        <f t="shared" si="5"/>
        <v>-1.0465046018250518E-2</v>
      </c>
      <c r="O50" s="5"/>
    </row>
    <row r="51" spans="6:15" x14ac:dyDescent="0.25">
      <c r="F51" s="8">
        <v>43434</v>
      </c>
      <c r="G51" s="9">
        <v>30.92</v>
      </c>
      <c r="H51" s="9">
        <v>6.7640000000000002</v>
      </c>
      <c r="I51" s="9">
        <v>20580.959299999999</v>
      </c>
      <c r="J51" s="5">
        <f t="shared" si="1"/>
        <v>-3.7719407444292141E-2</v>
      </c>
      <c r="K51" s="5">
        <f t="shared" si="2"/>
        <v>-6.9473104966295218E-2</v>
      </c>
      <c r="L51" s="5">
        <f t="shared" si="3"/>
        <v>-2.1084868133411816E-2</v>
      </c>
      <c r="M51" s="5">
        <f t="shared" si="4"/>
        <v>-4.2637250401473266E-2</v>
      </c>
      <c r="N51" s="5">
        <f t="shared" si="5"/>
        <v>-6.490561765617861E-2</v>
      </c>
      <c r="O51" s="5"/>
    </row>
    <row r="52" spans="6:15" x14ac:dyDescent="0.25">
      <c r="F52" s="8">
        <v>43465</v>
      </c>
      <c r="G52" s="9">
        <v>30.103999999999999</v>
      </c>
      <c r="H52" s="9">
        <v>6.4509999999999996</v>
      </c>
      <c r="I52" s="9">
        <v>19525.0959</v>
      </c>
      <c r="J52" s="5">
        <f t="shared" si="1"/>
        <v>-2.6390685640362288E-2</v>
      </c>
      <c r="K52" s="5">
        <f t="shared" si="2"/>
        <v>-4.627439384979315E-2</v>
      </c>
      <c r="L52" s="5">
        <f t="shared" si="3"/>
        <v>-5.1302924446286591E-2</v>
      </c>
      <c r="M52" s="5">
        <f t="shared" si="4"/>
        <v>-1.9954367831065578E-2</v>
      </c>
      <c r="N52" s="5">
        <f t="shared" si="5"/>
        <v>-2.698214811129725E-2</v>
      </c>
      <c r="O52" s="5"/>
    </row>
    <row r="53" spans="6:15" x14ac:dyDescent="0.25">
      <c r="F53" s="8">
        <v>43496</v>
      </c>
      <c r="G53" s="9">
        <v>30.815000000000001</v>
      </c>
      <c r="H53" s="9">
        <v>6.7649999999999997</v>
      </c>
      <c r="I53" s="9">
        <v>20909.952600000001</v>
      </c>
      <c r="J53" s="5">
        <f t="shared" si="1"/>
        <v>2.3618123837363836E-2</v>
      </c>
      <c r="K53" s="5">
        <f t="shared" si="2"/>
        <v>4.8674624089288576E-2</v>
      </c>
      <c r="L53" s="5">
        <f t="shared" si="3"/>
        <v>7.0927011426356268E-2</v>
      </c>
      <c r="M53" s="5">
        <f t="shared" si="4"/>
        <v>-1.587234887900825E-2</v>
      </c>
      <c r="N53" s="5">
        <f t="shared" si="5"/>
        <v>8.4062462123559861E-3</v>
      </c>
      <c r="O53" s="5"/>
    </row>
    <row r="54" spans="6:15" x14ac:dyDescent="0.25">
      <c r="F54" s="8">
        <v>43524</v>
      </c>
      <c r="G54" s="9">
        <v>31.117999999999999</v>
      </c>
      <c r="H54" s="9">
        <v>7.05</v>
      </c>
      <c r="I54" s="9">
        <v>21452.197899999999</v>
      </c>
      <c r="J54" s="5">
        <f t="shared" si="1"/>
        <v>9.8328736005190986E-3</v>
      </c>
      <c r="K54" s="5">
        <f t="shared" si="2"/>
        <v>4.2128603104212958E-2</v>
      </c>
      <c r="L54" s="5">
        <f t="shared" si="3"/>
        <v>2.5932402161447099E-2</v>
      </c>
      <c r="M54" s="5">
        <f t="shared" si="4"/>
        <v>-1.2751282510672566E-2</v>
      </c>
      <c r="N54" s="5">
        <f t="shared" si="5"/>
        <v>2.3785353208553697E-2</v>
      </c>
      <c r="O54" s="5"/>
    </row>
    <row r="55" spans="6:15" x14ac:dyDescent="0.25">
      <c r="F55" s="8">
        <v>43555</v>
      </c>
      <c r="G55" s="9">
        <v>31.966000000000001</v>
      </c>
      <c r="H55" s="9">
        <v>7.3680000000000003</v>
      </c>
      <c r="I55" s="9">
        <v>21428.577099999999</v>
      </c>
      <c r="J55" s="5">
        <f t="shared" si="1"/>
        <v>2.7251108683077341E-2</v>
      </c>
      <c r="K55" s="5">
        <f t="shared" si="2"/>
        <v>4.5106382978723492E-2</v>
      </c>
      <c r="L55" s="5">
        <f t="shared" si="3"/>
        <v>-1.1010899726969781E-3</v>
      </c>
      <c r="M55" s="5">
        <f t="shared" si="4"/>
        <v>1.482454221273922E-2</v>
      </c>
      <c r="N55" s="5">
        <f t="shared" si="5"/>
        <v>3.9936106123728131E-2</v>
      </c>
      <c r="O55" s="5"/>
    </row>
    <row r="56" spans="6:15" x14ac:dyDescent="0.25">
      <c r="F56" s="8">
        <v>43585</v>
      </c>
      <c r="G56" s="9">
        <v>32.448999999999998</v>
      </c>
      <c r="H56" s="9">
        <v>7.375</v>
      </c>
      <c r="I56" s="9">
        <v>22332.561099999999</v>
      </c>
      <c r="J56" s="5">
        <f t="shared" si="1"/>
        <v>1.510980416692731E-2</v>
      </c>
      <c r="K56" s="5">
        <f t="shared" si="2"/>
        <v>9.5005428881655973E-4</v>
      </c>
      <c r="L56" s="5">
        <f t="shared" si="3"/>
        <v>4.2185908834796226E-2</v>
      </c>
      <c r="M56" s="5">
        <f t="shared" si="4"/>
        <v>-1.3581459756807503E-2</v>
      </c>
      <c r="N56" s="5">
        <f t="shared" si="5"/>
        <v>-2.5313260249688291E-2</v>
      </c>
      <c r="O56" s="5"/>
    </row>
    <row r="57" spans="6:15" x14ac:dyDescent="0.25">
      <c r="F57" s="8">
        <v>43616</v>
      </c>
      <c r="G57" s="9">
        <v>33.064</v>
      </c>
      <c r="H57" s="9">
        <v>7.2350000000000003</v>
      </c>
      <c r="I57" s="9">
        <v>21442.788</v>
      </c>
      <c r="J57" s="5">
        <f t="shared" si="1"/>
        <v>1.8952818268667793E-2</v>
      </c>
      <c r="K57" s="5">
        <f t="shared" si="2"/>
        <v>-1.898305084745755E-2</v>
      </c>
      <c r="L57" s="5">
        <f t="shared" si="3"/>
        <v>-3.9841964207141367E-2</v>
      </c>
      <c r="M57" s="5">
        <f t="shared" si="4"/>
        <v>2.1082784148968269E-2</v>
      </c>
      <c r="N57" s="5">
        <f t="shared" si="5"/>
        <v>-5.2755412392855375E-3</v>
      </c>
      <c r="O57" s="5"/>
    </row>
    <row r="58" spans="6:15" x14ac:dyDescent="0.25">
      <c r="F58" s="8">
        <v>43646</v>
      </c>
      <c r="G58" s="9">
        <v>34.561999999999998</v>
      </c>
      <c r="H58" s="9">
        <v>7.3490000000000002</v>
      </c>
      <c r="I58" s="9">
        <v>22058.210200000001</v>
      </c>
      <c r="J58" s="5">
        <f t="shared" si="1"/>
        <v>4.5306073070408903E-2</v>
      </c>
      <c r="K58" s="5">
        <f t="shared" si="2"/>
        <v>1.575673807878375E-2</v>
      </c>
      <c r="L58" s="5">
        <f t="shared" si="3"/>
        <v>2.8700661499801328E-2</v>
      </c>
      <c r="M58" s="5">
        <f t="shared" si="4"/>
        <v>2.1681768604023863E-2</v>
      </c>
      <c r="N58" s="5">
        <f t="shared" si="5"/>
        <v>-3.9354387499093875E-3</v>
      </c>
      <c r="O58" s="5"/>
    </row>
    <row r="59" spans="6:15" x14ac:dyDescent="0.25">
      <c r="F59" s="8">
        <v>43677</v>
      </c>
      <c r="G59" s="9">
        <v>34.850999999999999</v>
      </c>
      <c r="H59" s="9">
        <v>7.31</v>
      </c>
      <c r="I59" s="9">
        <v>22339.9205</v>
      </c>
      <c r="J59" s="5">
        <f t="shared" si="1"/>
        <v>8.3617846189456557E-3</v>
      </c>
      <c r="K59" s="5">
        <f t="shared" si="2"/>
        <v>-5.3068444686352745E-3</v>
      </c>
      <c r="L59" s="5">
        <f t="shared" si="3"/>
        <v>1.2771222027796236E-2</v>
      </c>
      <c r="M59" s="5">
        <f t="shared" si="4"/>
        <v>-9.2771773484923645E-3</v>
      </c>
      <c r="N59" s="5">
        <f t="shared" si="5"/>
        <v>-1.7236869235124838E-2</v>
      </c>
      <c r="O59" s="5"/>
    </row>
    <row r="60" spans="6:15" x14ac:dyDescent="0.25">
      <c r="F60" s="8">
        <v>43708</v>
      </c>
      <c r="G60" s="9">
        <v>31.094999999999999</v>
      </c>
      <c r="H60" s="9">
        <v>6.8120000000000003</v>
      </c>
      <c r="I60" s="9">
        <v>22099.231</v>
      </c>
      <c r="J60" s="5">
        <f t="shared" si="1"/>
        <v>-0.10777309115950762</v>
      </c>
      <c r="K60" s="5">
        <f t="shared" si="2"/>
        <v>-6.8125854993159929E-2</v>
      </c>
      <c r="L60" s="5">
        <f t="shared" si="3"/>
        <v>-1.0773964034473615E-2</v>
      </c>
      <c r="M60" s="5">
        <f t="shared" si="4"/>
        <v>-0.1165651628749825</v>
      </c>
      <c r="N60" s="5">
        <f t="shared" si="5"/>
        <v>-6.858270050124525E-2</v>
      </c>
      <c r="O60" s="5"/>
    </row>
    <row r="61" spans="6:15" x14ac:dyDescent="0.25">
      <c r="F61" s="8">
        <v>43738</v>
      </c>
      <c r="G61" s="9">
        <v>32.578000000000003</v>
      </c>
      <c r="H61" s="9">
        <v>7.024</v>
      </c>
      <c r="I61" s="9">
        <v>22788.062699999999</v>
      </c>
      <c r="J61" s="5">
        <f t="shared" si="1"/>
        <v>4.7692555073163057E-2</v>
      </c>
      <c r="K61" s="5">
        <f t="shared" si="2"/>
        <v>3.1121550205519544E-2</v>
      </c>
      <c r="L61" s="5">
        <f t="shared" si="3"/>
        <v>3.1169939804692737E-2</v>
      </c>
      <c r="M61" s="5">
        <f t="shared" si="4"/>
        <v>2.3140441664977626E-2</v>
      </c>
      <c r="N61" s="5">
        <f t="shared" si="5"/>
        <v>1.0226134950254526E-2</v>
      </c>
      <c r="O61" s="5"/>
    </row>
    <row r="62" spans="6:15" x14ac:dyDescent="0.25">
      <c r="F62" s="8">
        <v>43769</v>
      </c>
      <c r="G62" s="9">
        <v>30.515000000000001</v>
      </c>
      <c r="H62" s="9">
        <v>6.6630000000000003</v>
      </c>
      <c r="I62" s="9">
        <v>22933.923299999999</v>
      </c>
      <c r="J62" s="5">
        <f t="shared" si="1"/>
        <v>-6.3324943213211471E-2</v>
      </c>
      <c r="K62" s="5">
        <f t="shared" si="2"/>
        <v>-5.1395216400911159E-2</v>
      </c>
      <c r="L62" s="5">
        <f t="shared" si="3"/>
        <v>6.4007459484478613E-3</v>
      </c>
      <c r="M62" s="5">
        <f t="shared" si="4"/>
        <v>-7.8570256535117483E-2</v>
      </c>
      <c r="N62" s="5">
        <f t="shared" si="5"/>
        <v>-6.0221013669412793E-2</v>
      </c>
      <c r="O62" s="5"/>
    </row>
    <row r="63" spans="6:15" x14ac:dyDescent="0.25">
      <c r="F63" s="8">
        <v>43799</v>
      </c>
      <c r="G63" s="9">
        <v>30.690999999999999</v>
      </c>
      <c r="H63" s="9">
        <v>6.6390000000000002</v>
      </c>
      <c r="I63" s="9">
        <v>23885.9192</v>
      </c>
      <c r="J63" s="5">
        <f t="shared" si="1"/>
        <v>5.7676552515155688E-3</v>
      </c>
      <c r="K63" s="5">
        <f t="shared" si="2"/>
        <v>-3.6019810895993043E-3</v>
      </c>
      <c r="L63" s="5">
        <f t="shared" si="3"/>
        <v>4.1510381261282037E-2</v>
      </c>
      <c r="M63" s="5">
        <f t="shared" si="4"/>
        <v>-2.2669785309377709E-2</v>
      </c>
      <c r="N63" s="5">
        <f t="shared" si="5"/>
        <v>-2.9536122228309158E-2</v>
      </c>
      <c r="O63" s="5"/>
    </row>
    <row r="64" spans="6:15" x14ac:dyDescent="0.25">
      <c r="O64" s="5"/>
    </row>
  </sheetData>
  <mergeCells count="3">
    <mergeCell ref="G1:I1"/>
    <mergeCell ref="J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Treynor_Black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2019-12-15T16:19:42Z</dcterms:created>
  <dcterms:modified xsi:type="dcterms:W3CDTF">2020-08-06T12:42:36Z</dcterms:modified>
</cp:coreProperties>
</file>