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47\Desktop\Sodic2021大湾区水资源\lgb_fold_submit\data\"/>
    </mc:Choice>
  </mc:AlternateContent>
  <xr:revisionPtr revIDLastSave="0" documentId="13_ncr:1_{8FE44F55-6136-40D3-9EBE-962E8B34C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gb_kfold_play_" sheetId="1" r:id="rId1"/>
  </sheets>
  <calcPr calcId="191029"/>
</workbook>
</file>

<file path=xl/calcChain.xml><?xml version="1.0" encoding="utf-8"?>
<calcChain xmlns="http://schemas.openxmlformats.org/spreadsheetml/2006/main">
  <c r="Q100" i="1" l="1"/>
  <c r="Q104" i="1"/>
  <c r="Q108" i="1"/>
  <c r="Q112" i="1"/>
  <c r="Q116" i="1"/>
  <c r="Q118" i="1"/>
  <c r="Q119" i="1"/>
  <c r="Q124" i="1"/>
  <c r="Q126" i="1"/>
  <c r="Q127" i="1"/>
  <c r="Q132" i="1"/>
  <c r="Q134" i="1"/>
  <c r="Q135" i="1"/>
  <c r="Q140" i="1"/>
  <c r="Q142" i="1"/>
  <c r="Q143" i="1"/>
  <c r="Q148" i="1"/>
  <c r="Q150" i="1"/>
  <c r="Q151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P94" i="1" s="1"/>
  <c r="O94" i="1"/>
  <c r="Q94" i="1" s="1"/>
  <c r="N95" i="1"/>
  <c r="P95" i="1" s="1"/>
  <c r="O95" i="1"/>
  <c r="Q95" i="1" s="1"/>
  <c r="N96" i="1"/>
  <c r="P96" i="1" s="1"/>
  <c r="O96" i="1"/>
  <c r="Q96" i="1" s="1"/>
  <c r="N97" i="1"/>
  <c r="P97" i="1" s="1"/>
  <c r="O97" i="1"/>
  <c r="Q97" i="1" s="1"/>
  <c r="N98" i="1"/>
  <c r="P98" i="1" s="1"/>
  <c r="O98" i="1"/>
  <c r="Q98" i="1" s="1"/>
  <c r="N99" i="1"/>
  <c r="P99" i="1" s="1"/>
  <c r="O99" i="1"/>
  <c r="Q99" i="1" s="1"/>
  <c r="N100" i="1"/>
  <c r="P100" i="1" s="1"/>
  <c r="O100" i="1"/>
  <c r="N101" i="1"/>
  <c r="P101" i="1" s="1"/>
  <c r="O101" i="1"/>
  <c r="Q101" i="1" s="1"/>
  <c r="N102" i="1"/>
  <c r="P102" i="1" s="1"/>
  <c r="O102" i="1"/>
  <c r="Q102" i="1" s="1"/>
  <c r="N103" i="1"/>
  <c r="P103" i="1" s="1"/>
  <c r="O103" i="1"/>
  <c r="Q103" i="1" s="1"/>
  <c r="N104" i="1"/>
  <c r="P104" i="1" s="1"/>
  <c r="O104" i="1"/>
  <c r="N105" i="1"/>
  <c r="P105" i="1" s="1"/>
  <c r="O105" i="1"/>
  <c r="Q105" i="1" s="1"/>
  <c r="N106" i="1"/>
  <c r="P106" i="1" s="1"/>
  <c r="O106" i="1"/>
  <c r="Q106" i="1" s="1"/>
  <c r="N107" i="1"/>
  <c r="P107" i="1" s="1"/>
  <c r="O107" i="1"/>
  <c r="Q107" i="1" s="1"/>
  <c r="N108" i="1"/>
  <c r="P108" i="1" s="1"/>
  <c r="O108" i="1"/>
  <c r="N109" i="1"/>
  <c r="P109" i="1" s="1"/>
  <c r="O109" i="1"/>
  <c r="Q109" i="1" s="1"/>
  <c r="N110" i="1"/>
  <c r="P110" i="1" s="1"/>
  <c r="O110" i="1"/>
  <c r="Q110" i="1" s="1"/>
  <c r="N111" i="1"/>
  <c r="P111" i="1" s="1"/>
  <c r="O111" i="1"/>
  <c r="Q111" i="1" s="1"/>
  <c r="N112" i="1"/>
  <c r="P112" i="1" s="1"/>
  <c r="O112" i="1"/>
  <c r="N113" i="1"/>
  <c r="P113" i="1" s="1"/>
  <c r="O113" i="1"/>
  <c r="Q113" i="1" s="1"/>
  <c r="N114" i="1"/>
  <c r="P114" i="1" s="1"/>
  <c r="O114" i="1"/>
  <c r="Q114" i="1" s="1"/>
  <c r="N115" i="1"/>
  <c r="P115" i="1" s="1"/>
  <c r="O115" i="1"/>
  <c r="Q115" i="1" s="1"/>
  <c r="N116" i="1"/>
  <c r="P116" i="1" s="1"/>
  <c r="O116" i="1"/>
  <c r="N117" i="1"/>
  <c r="P117" i="1" s="1"/>
  <c r="O117" i="1"/>
  <c r="Q117" i="1" s="1"/>
  <c r="N118" i="1"/>
  <c r="P118" i="1" s="1"/>
  <c r="O118" i="1"/>
  <c r="N119" i="1"/>
  <c r="P119" i="1" s="1"/>
  <c r="O119" i="1"/>
  <c r="N120" i="1"/>
  <c r="P120" i="1" s="1"/>
  <c r="O120" i="1"/>
  <c r="Q120" i="1" s="1"/>
  <c r="N121" i="1"/>
  <c r="P121" i="1" s="1"/>
  <c r="O121" i="1"/>
  <c r="Q121" i="1" s="1"/>
  <c r="N122" i="1"/>
  <c r="P122" i="1" s="1"/>
  <c r="O122" i="1"/>
  <c r="Q122" i="1" s="1"/>
  <c r="N123" i="1"/>
  <c r="P123" i="1" s="1"/>
  <c r="O123" i="1"/>
  <c r="Q123" i="1" s="1"/>
  <c r="N124" i="1"/>
  <c r="P124" i="1" s="1"/>
  <c r="O124" i="1"/>
  <c r="N125" i="1"/>
  <c r="P125" i="1" s="1"/>
  <c r="O125" i="1"/>
  <c r="Q125" i="1" s="1"/>
  <c r="N126" i="1"/>
  <c r="P126" i="1" s="1"/>
  <c r="O126" i="1"/>
  <c r="N127" i="1"/>
  <c r="P127" i="1" s="1"/>
  <c r="O127" i="1"/>
  <c r="N128" i="1"/>
  <c r="P128" i="1" s="1"/>
  <c r="O128" i="1"/>
  <c r="Q128" i="1" s="1"/>
  <c r="N129" i="1"/>
  <c r="P129" i="1" s="1"/>
  <c r="O129" i="1"/>
  <c r="Q129" i="1" s="1"/>
  <c r="N130" i="1"/>
  <c r="P130" i="1" s="1"/>
  <c r="O130" i="1"/>
  <c r="Q130" i="1" s="1"/>
  <c r="N131" i="1"/>
  <c r="P131" i="1" s="1"/>
  <c r="O131" i="1"/>
  <c r="Q131" i="1" s="1"/>
  <c r="N132" i="1"/>
  <c r="P132" i="1" s="1"/>
  <c r="O132" i="1"/>
  <c r="N133" i="1"/>
  <c r="P133" i="1" s="1"/>
  <c r="O133" i="1"/>
  <c r="Q133" i="1" s="1"/>
  <c r="N134" i="1"/>
  <c r="P134" i="1" s="1"/>
  <c r="O134" i="1"/>
  <c r="N135" i="1"/>
  <c r="P135" i="1" s="1"/>
  <c r="O135" i="1"/>
  <c r="N136" i="1"/>
  <c r="P136" i="1" s="1"/>
  <c r="O136" i="1"/>
  <c r="Q136" i="1" s="1"/>
  <c r="N137" i="1"/>
  <c r="P137" i="1" s="1"/>
  <c r="O137" i="1"/>
  <c r="Q137" i="1" s="1"/>
  <c r="N138" i="1"/>
  <c r="P138" i="1" s="1"/>
  <c r="O138" i="1"/>
  <c r="Q138" i="1" s="1"/>
  <c r="N139" i="1"/>
  <c r="P139" i="1" s="1"/>
  <c r="O139" i="1"/>
  <c r="Q139" i="1" s="1"/>
  <c r="N140" i="1"/>
  <c r="P140" i="1" s="1"/>
  <c r="O140" i="1"/>
  <c r="N141" i="1"/>
  <c r="P141" i="1" s="1"/>
  <c r="O141" i="1"/>
  <c r="Q141" i="1" s="1"/>
  <c r="N142" i="1"/>
  <c r="P142" i="1" s="1"/>
  <c r="O142" i="1"/>
  <c r="N143" i="1"/>
  <c r="P143" i="1" s="1"/>
  <c r="O143" i="1"/>
  <c r="N144" i="1"/>
  <c r="P144" i="1" s="1"/>
  <c r="O144" i="1"/>
  <c r="Q144" i="1" s="1"/>
  <c r="N145" i="1"/>
  <c r="P145" i="1" s="1"/>
  <c r="O145" i="1"/>
  <c r="Q145" i="1" s="1"/>
  <c r="N146" i="1"/>
  <c r="P146" i="1" s="1"/>
  <c r="O146" i="1"/>
  <c r="Q146" i="1" s="1"/>
  <c r="N147" i="1"/>
  <c r="P147" i="1" s="1"/>
  <c r="O147" i="1"/>
  <c r="Q147" i="1" s="1"/>
  <c r="N148" i="1"/>
  <c r="P148" i="1" s="1"/>
  <c r="O148" i="1"/>
  <c r="N149" i="1"/>
  <c r="P149" i="1" s="1"/>
  <c r="O149" i="1"/>
  <c r="Q149" i="1" s="1"/>
  <c r="N150" i="1"/>
  <c r="P150" i="1" s="1"/>
  <c r="O150" i="1"/>
  <c r="N151" i="1"/>
  <c r="P151" i="1" s="1"/>
  <c r="O151" i="1"/>
  <c r="N152" i="1"/>
  <c r="P152" i="1" s="1"/>
  <c r="O152" i="1"/>
  <c r="Q152" i="1" s="1"/>
  <c r="O63" i="1"/>
  <c r="N63" i="1"/>
  <c r="G65" i="1"/>
  <c r="F66" i="1"/>
  <c r="G68" i="1"/>
  <c r="G69" i="1"/>
  <c r="G73" i="1"/>
  <c r="F74" i="1"/>
  <c r="G76" i="1"/>
  <c r="G81" i="1"/>
  <c r="F82" i="1"/>
  <c r="G84" i="1"/>
  <c r="G85" i="1"/>
  <c r="G89" i="1"/>
  <c r="F90" i="1"/>
  <c r="G93" i="1"/>
  <c r="G97" i="1"/>
  <c r="F98" i="1"/>
  <c r="G101" i="1"/>
  <c r="G105" i="1"/>
  <c r="F106" i="1"/>
  <c r="F108" i="1"/>
  <c r="G108" i="1"/>
  <c r="G109" i="1"/>
  <c r="G113" i="1"/>
  <c r="F114" i="1"/>
  <c r="G116" i="1"/>
  <c r="G117" i="1"/>
  <c r="G121" i="1"/>
  <c r="F122" i="1"/>
  <c r="G124" i="1"/>
  <c r="G125" i="1"/>
  <c r="G129" i="1"/>
  <c r="F130" i="1"/>
  <c r="G132" i="1"/>
  <c r="G133" i="1"/>
  <c r="G137" i="1"/>
  <c r="F138" i="1"/>
  <c r="G140" i="1"/>
  <c r="G141" i="1"/>
  <c r="F144" i="1"/>
  <c r="G144" i="1"/>
  <c r="F146" i="1"/>
  <c r="G148" i="1"/>
  <c r="G149" i="1"/>
  <c r="G152" i="1"/>
  <c r="E149" i="1"/>
  <c r="E150" i="1"/>
  <c r="G150" i="1" s="1"/>
  <c r="E151" i="1"/>
  <c r="G151" i="1" s="1"/>
  <c r="E152" i="1"/>
  <c r="E148" i="1"/>
  <c r="E147" i="1"/>
  <c r="G147" i="1" s="1"/>
  <c r="E146" i="1"/>
  <c r="G146" i="1" s="1"/>
  <c r="E144" i="1"/>
  <c r="E145" i="1"/>
  <c r="G145" i="1" s="1"/>
  <c r="E143" i="1"/>
  <c r="G143" i="1" s="1"/>
  <c r="E142" i="1"/>
  <c r="G142" i="1" s="1"/>
  <c r="E141" i="1"/>
  <c r="E140" i="1"/>
  <c r="E139" i="1"/>
  <c r="G139" i="1" s="1"/>
  <c r="E138" i="1"/>
  <c r="G138" i="1" s="1"/>
  <c r="E137" i="1"/>
  <c r="E136" i="1"/>
  <c r="G136" i="1" s="1"/>
  <c r="E135" i="1"/>
  <c r="G135" i="1" s="1"/>
  <c r="E134" i="1"/>
  <c r="G134" i="1" s="1"/>
  <c r="E133" i="1"/>
  <c r="E132" i="1"/>
  <c r="E131" i="1"/>
  <c r="G131" i="1" s="1"/>
  <c r="E130" i="1"/>
  <c r="G130" i="1" s="1"/>
  <c r="E129" i="1"/>
  <c r="E128" i="1"/>
  <c r="G128" i="1" s="1"/>
  <c r="E127" i="1"/>
  <c r="G127" i="1" s="1"/>
  <c r="E126" i="1"/>
  <c r="G126" i="1" s="1"/>
  <c r="E125" i="1"/>
  <c r="E124" i="1"/>
  <c r="E123" i="1"/>
  <c r="G123" i="1" s="1"/>
  <c r="E122" i="1"/>
  <c r="G122" i="1" s="1"/>
  <c r="E121" i="1"/>
  <c r="E120" i="1"/>
  <c r="G120" i="1" s="1"/>
  <c r="E119" i="1"/>
  <c r="G119" i="1" s="1"/>
  <c r="E118" i="1"/>
  <c r="G118" i="1" s="1"/>
  <c r="E117" i="1"/>
  <c r="E116" i="1"/>
  <c r="E115" i="1"/>
  <c r="G115" i="1" s="1"/>
  <c r="E114" i="1"/>
  <c r="G114" i="1" s="1"/>
  <c r="E113" i="1"/>
  <c r="E112" i="1"/>
  <c r="G112" i="1" s="1"/>
  <c r="E111" i="1"/>
  <c r="G111" i="1" s="1"/>
  <c r="E110" i="1"/>
  <c r="G110" i="1" s="1"/>
  <c r="E109" i="1"/>
  <c r="E108" i="1"/>
  <c r="E107" i="1"/>
  <c r="G107" i="1" s="1"/>
  <c r="E106" i="1"/>
  <c r="G106" i="1" s="1"/>
  <c r="E105" i="1"/>
  <c r="E104" i="1"/>
  <c r="G104" i="1" s="1"/>
  <c r="E103" i="1"/>
  <c r="G103" i="1" s="1"/>
  <c r="E102" i="1"/>
  <c r="G102" i="1" s="1"/>
  <c r="E101" i="1"/>
  <c r="E99" i="1"/>
  <c r="G99" i="1" s="1"/>
  <c r="E100" i="1"/>
  <c r="G100" i="1" s="1"/>
  <c r="E98" i="1"/>
  <c r="G98" i="1" s="1"/>
  <c r="E97" i="1"/>
  <c r="E96" i="1"/>
  <c r="G96" i="1" s="1"/>
  <c r="E95" i="1"/>
  <c r="G95" i="1" s="1"/>
  <c r="E94" i="1"/>
  <c r="G94" i="1" s="1"/>
  <c r="E93" i="1"/>
  <c r="E91" i="1"/>
  <c r="G91" i="1" s="1"/>
  <c r="E92" i="1"/>
  <c r="G92" i="1" s="1"/>
  <c r="E90" i="1"/>
  <c r="G90" i="1" s="1"/>
  <c r="E89" i="1"/>
  <c r="E88" i="1"/>
  <c r="G88" i="1" s="1"/>
  <c r="E87" i="1"/>
  <c r="G87" i="1" s="1"/>
  <c r="E86" i="1"/>
  <c r="G86" i="1" s="1"/>
  <c r="E85" i="1"/>
  <c r="E84" i="1"/>
  <c r="E83" i="1"/>
  <c r="G83" i="1" s="1"/>
  <c r="E82" i="1"/>
  <c r="G82" i="1" s="1"/>
  <c r="E81" i="1"/>
  <c r="E80" i="1"/>
  <c r="G80" i="1" s="1"/>
  <c r="E79" i="1"/>
  <c r="G79" i="1" s="1"/>
  <c r="E77" i="1"/>
  <c r="G77" i="1" s="1"/>
  <c r="E76" i="1"/>
  <c r="E78" i="1"/>
  <c r="G78" i="1" s="1"/>
  <c r="E75" i="1"/>
  <c r="G75" i="1" s="1"/>
  <c r="E74" i="1"/>
  <c r="G74" i="1" s="1"/>
  <c r="E73" i="1"/>
  <c r="E72" i="1"/>
  <c r="G72" i="1" s="1"/>
  <c r="E71" i="1"/>
  <c r="G71" i="1" s="1"/>
  <c r="E70" i="1"/>
  <c r="G70" i="1" s="1"/>
  <c r="E69" i="1"/>
  <c r="E68" i="1"/>
  <c r="E67" i="1"/>
  <c r="G67" i="1" s="1"/>
  <c r="E66" i="1"/>
  <c r="G66" i="1" s="1"/>
  <c r="E65" i="1"/>
  <c r="E64" i="1"/>
  <c r="G64" i="1" s="1"/>
  <c r="E63" i="1"/>
  <c r="G6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D144" i="1"/>
  <c r="D145" i="1"/>
  <c r="F145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2" i="1"/>
  <c r="D123" i="1"/>
  <c r="F123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06" i="1"/>
  <c r="D110" i="1"/>
  <c r="F110" i="1" s="1"/>
  <c r="D107" i="1"/>
  <c r="F107" i="1" s="1"/>
  <c r="D108" i="1"/>
  <c r="D109" i="1"/>
  <c r="F109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D65" i="1"/>
  <c r="F65" i="1" s="1"/>
  <c r="D64" i="1"/>
  <c r="F64" i="1" s="1"/>
  <c r="D63" i="1"/>
  <c r="F63" i="1" s="1"/>
</calcChain>
</file>

<file path=xl/sharedStrings.xml><?xml version="1.0" encoding="utf-8"?>
<sst xmlns="http://schemas.openxmlformats.org/spreadsheetml/2006/main" count="7" uniqueCount="6">
  <si>
    <t>鏃ユ湡</t>
  </si>
  <si>
    <t>A鍘?B鍘?</t>
  </si>
  <si>
    <t>规则一</t>
    <phoneticPr fontId="18" type="noConversion"/>
  </si>
  <si>
    <t>规则细节</t>
    <phoneticPr fontId="18" type="noConversion"/>
  </si>
  <si>
    <t>规则二，在规则基础上</t>
    <phoneticPr fontId="18" type="noConversion"/>
  </si>
  <si>
    <t>规则三，二月份*1.01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</si>
</sst>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topLeftCell="A118" workbookViewId="0">
      <selection activeCell="R94" sqref="R94:R152"/>
    </sheetView>
  </sheetViews>
  <sheetFormatPr defaultRowHeight="13.8" x14ac:dyDescent="0.25"/>
  <cols>
    <col min="1" max="1" width="13.21875" customWidth="1"/>
  </cols>
  <sheetData>
    <row r="1" spans="1:9" x14ac:dyDescent="0.25">
      <c r="A1" t="s">
        <v>0</v>
      </c>
      <c r="B1" t="s">
        <v>1</v>
      </c>
      <c r="H1" t="s">
        <v>1</v>
      </c>
    </row>
    <row r="2" spans="1:9" x14ac:dyDescent="0.25">
      <c r="A2" s="1">
        <v>44136</v>
      </c>
      <c r="B2">
        <v>262634</v>
      </c>
      <c r="C2">
        <v>227376</v>
      </c>
      <c r="H2">
        <v>272186</v>
      </c>
      <c r="I2">
        <v>236361</v>
      </c>
    </row>
    <row r="3" spans="1:9" x14ac:dyDescent="0.25">
      <c r="A3" s="1">
        <v>44137</v>
      </c>
      <c r="B3">
        <v>264562</v>
      </c>
      <c r="C3">
        <v>229334</v>
      </c>
      <c r="H3">
        <v>266976</v>
      </c>
      <c r="I3">
        <v>243226</v>
      </c>
    </row>
    <row r="4" spans="1:9" x14ac:dyDescent="0.25">
      <c r="A4" s="1">
        <v>44138</v>
      </c>
      <c r="B4">
        <v>265148</v>
      </c>
      <c r="C4">
        <v>230754</v>
      </c>
      <c r="H4">
        <v>268541</v>
      </c>
      <c r="I4">
        <v>240503</v>
      </c>
    </row>
    <row r="5" spans="1:9" x14ac:dyDescent="0.25">
      <c r="A5" s="1">
        <v>44139</v>
      </c>
      <c r="B5">
        <v>259702</v>
      </c>
      <c r="C5">
        <v>236091</v>
      </c>
      <c r="H5">
        <v>266992</v>
      </c>
      <c r="I5">
        <v>236450</v>
      </c>
    </row>
    <row r="6" spans="1:9" x14ac:dyDescent="0.25">
      <c r="A6" s="1">
        <v>44140</v>
      </c>
      <c r="B6">
        <v>258913</v>
      </c>
      <c r="C6">
        <v>235196</v>
      </c>
      <c r="H6">
        <v>267706</v>
      </c>
      <c r="I6">
        <v>238724</v>
      </c>
    </row>
    <row r="7" spans="1:9" x14ac:dyDescent="0.25">
      <c r="A7" s="1">
        <v>44141</v>
      </c>
      <c r="B7">
        <v>260465</v>
      </c>
      <c r="C7">
        <v>230107</v>
      </c>
      <c r="H7">
        <v>267772</v>
      </c>
      <c r="I7">
        <v>236639</v>
      </c>
    </row>
    <row r="8" spans="1:9" x14ac:dyDescent="0.25">
      <c r="A8" s="1">
        <v>44142</v>
      </c>
      <c r="B8">
        <v>258483</v>
      </c>
      <c r="C8">
        <v>217125</v>
      </c>
      <c r="H8">
        <v>268283</v>
      </c>
      <c r="I8">
        <v>237201</v>
      </c>
    </row>
    <row r="9" spans="1:9" x14ac:dyDescent="0.25">
      <c r="A9" s="1">
        <v>44143</v>
      </c>
      <c r="B9">
        <v>255582</v>
      </c>
      <c r="C9">
        <v>212652</v>
      </c>
      <c r="H9">
        <v>268799</v>
      </c>
      <c r="I9">
        <v>235912</v>
      </c>
    </row>
    <row r="10" spans="1:9" x14ac:dyDescent="0.25">
      <c r="A10" s="1">
        <v>44144</v>
      </c>
      <c r="B10">
        <v>256669</v>
      </c>
      <c r="C10">
        <v>215598</v>
      </c>
      <c r="H10">
        <v>268142</v>
      </c>
      <c r="I10">
        <v>242740</v>
      </c>
    </row>
    <row r="11" spans="1:9" x14ac:dyDescent="0.25">
      <c r="A11" s="1">
        <v>44145</v>
      </c>
      <c r="B11">
        <v>260137</v>
      </c>
      <c r="C11">
        <v>218479</v>
      </c>
      <c r="H11">
        <v>268321</v>
      </c>
      <c r="I11">
        <v>243119</v>
      </c>
    </row>
    <row r="12" spans="1:9" x14ac:dyDescent="0.25">
      <c r="A12" s="1">
        <v>44146</v>
      </c>
      <c r="B12">
        <v>260415</v>
      </c>
      <c r="C12">
        <v>218413</v>
      </c>
      <c r="H12">
        <v>267698</v>
      </c>
      <c r="I12">
        <v>241506</v>
      </c>
    </row>
    <row r="13" spans="1:9" x14ac:dyDescent="0.25">
      <c r="A13" s="1">
        <v>44147</v>
      </c>
      <c r="B13">
        <v>258581</v>
      </c>
      <c r="C13">
        <v>217256</v>
      </c>
      <c r="H13">
        <v>265891</v>
      </c>
      <c r="I13">
        <v>239065</v>
      </c>
    </row>
    <row r="14" spans="1:9" x14ac:dyDescent="0.25">
      <c r="A14" s="1">
        <v>44148</v>
      </c>
      <c r="B14">
        <v>258085</v>
      </c>
      <c r="C14">
        <v>216561</v>
      </c>
      <c r="H14">
        <v>265930</v>
      </c>
      <c r="I14">
        <v>238655</v>
      </c>
    </row>
    <row r="15" spans="1:9" x14ac:dyDescent="0.25">
      <c r="A15" s="1">
        <v>44149</v>
      </c>
      <c r="B15">
        <v>255059</v>
      </c>
      <c r="C15">
        <v>216131</v>
      </c>
      <c r="H15">
        <v>265967</v>
      </c>
      <c r="I15">
        <v>237952</v>
      </c>
    </row>
    <row r="16" spans="1:9" x14ac:dyDescent="0.25">
      <c r="A16" s="1">
        <v>44150</v>
      </c>
      <c r="B16">
        <v>260605</v>
      </c>
      <c r="C16">
        <v>221424</v>
      </c>
      <c r="H16">
        <v>266264</v>
      </c>
      <c r="I16">
        <v>237972</v>
      </c>
    </row>
    <row r="17" spans="1:9" x14ac:dyDescent="0.25">
      <c r="A17" s="1">
        <v>44151</v>
      </c>
      <c r="B17">
        <v>261085</v>
      </c>
      <c r="C17">
        <v>220914</v>
      </c>
      <c r="H17">
        <v>263913</v>
      </c>
      <c r="I17">
        <v>243671</v>
      </c>
    </row>
    <row r="18" spans="1:9" x14ac:dyDescent="0.25">
      <c r="A18" s="1">
        <v>44152</v>
      </c>
      <c r="B18">
        <v>263099</v>
      </c>
      <c r="C18">
        <v>221453</v>
      </c>
      <c r="H18">
        <v>264363</v>
      </c>
      <c r="I18">
        <v>243293</v>
      </c>
    </row>
    <row r="19" spans="1:9" x14ac:dyDescent="0.25">
      <c r="A19" s="1">
        <v>44153</v>
      </c>
      <c r="B19">
        <v>265140</v>
      </c>
      <c r="C19">
        <v>229936</v>
      </c>
      <c r="H19">
        <v>262819</v>
      </c>
      <c r="I19">
        <v>239959</v>
      </c>
    </row>
    <row r="20" spans="1:9" x14ac:dyDescent="0.25">
      <c r="A20" s="1">
        <v>44154</v>
      </c>
      <c r="B20">
        <v>264540</v>
      </c>
      <c r="C20">
        <v>232755</v>
      </c>
      <c r="H20">
        <v>260396</v>
      </c>
      <c r="I20">
        <v>240179</v>
      </c>
    </row>
    <row r="21" spans="1:9" x14ac:dyDescent="0.25">
      <c r="A21" s="1">
        <v>44155</v>
      </c>
      <c r="B21">
        <v>262481</v>
      </c>
      <c r="C21">
        <v>234962</v>
      </c>
      <c r="H21">
        <v>257341</v>
      </c>
      <c r="I21">
        <v>237457</v>
      </c>
    </row>
    <row r="22" spans="1:9" x14ac:dyDescent="0.25">
      <c r="A22" s="1">
        <v>44156</v>
      </c>
      <c r="B22">
        <v>264258</v>
      </c>
      <c r="C22">
        <v>235340</v>
      </c>
      <c r="H22">
        <v>257004</v>
      </c>
      <c r="I22">
        <v>236448</v>
      </c>
    </row>
    <row r="23" spans="1:9" x14ac:dyDescent="0.25">
      <c r="A23" s="1">
        <v>44157</v>
      </c>
      <c r="B23">
        <v>262946</v>
      </c>
      <c r="C23">
        <v>235361</v>
      </c>
      <c r="H23">
        <v>256513</v>
      </c>
      <c r="I23">
        <v>231415</v>
      </c>
    </row>
    <row r="24" spans="1:9" x14ac:dyDescent="0.25">
      <c r="A24" s="1">
        <v>44158</v>
      </c>
      <c r="B24">
        <v>261897</v>
      </c>
      <c r="C24">
        <v>234003</v>
      </c>
      <c r="H24">
        <v>250082</v>
      </c>
      <c r="I24">
        <v>234998</v>
      </c>
    </row>
    <row r="25" spans="1:9" x14ac:dyDescent="0.25">
      <c r="A25" s="1">
        <v>44159</v>
      </c>
      <c r="B25">
        <v>255363</v>
      </c>
      <c r="C25">
        <v>230359</v>
      </c>
      <c r="H25">
        <v>235827</v>
      </c>
      <c r="I25">
        <v>231502</v>
      </c>
    </row>
    <row r="26" spans="1:9" x14ac:dyDescent="0.25">
      <c r="A26" s="1">
        <v>44160</v>
      </c>
      <c r="B26">
        <v>250627</v>
      </c>
      <c r="C26">
        <v>205113</v>
      </c>
      <c r="H26">
        <v>228423</v>
      </c>
      <c r="I26">
        <v>227966</v>
      </c>
    </row>
    <row r="27" spans="1:9" x14ac:dyDescent="0.25">
      <c r="A27" s="1">
        <v>44161</v>
      </c>
      <c r="B27">
        <v>249731</v>
      </c>
      <c r="C27">
        <v>200640</v>
      </c>
      <c r="H27">
        <v>223426</v>
      </c>
      <c r="I27">
        <v>223160</v>
      </c>
    </row>
    <row r="28" spans="1:9" x14ac:dyDescent="0.25">
      <c r="A28" s="1">
        <v>44162</v>
      </c>
      <c r="B28">
        <v>249815</v>
      </c>
      <c r="C28">
        <v>204495</v>
      </c>
      <c r="H28">
        <v>221049</v>
      </c>
      <c r="I28">
        <v>216910</v>
      </c>
    </row>
    <row r="29" spans="1:9" x14ac:dyDescent="0.25">
      <c r="A29" s="1">
        <v>44163</v>
      </c>
      <c r="B29">
        <v>250420</v>
      </c>
      <c r="C29">
        <v>210889</v>
      </c>
      <c r="H29">
        <v>211901</v>
      </c>
      <c r="I29">
        <v>212638</v>
      </c>
    </row>
    <row r="30" spans="1:9" x14ac:dyDescent="0.25">
      <c r="A30" s="1">
        <v>44164</v>
      </c>
      <c r="B30">
        <v>251554</v>
      </c>
      <c r="C30">
        <v>217314</v>
      </c>
      <c r="H30">
        <v>209599</v>
      </c>
      <c r="I30">
        <v>211484</v>
      </c>
    </row>
    <row r="31" spans="1:9" x14ac:dyDescent="0.25">
      <c r="A31" s="1">
        <v>44165</v>
      </c>
      <c r="B31">
        <v>254653</v>
      </c>
      <c r="C31">
        <v>217175</v>
      </c>
      <c r="H31">
        <v>201311</v>
      </c>
      <c r="I31">
        <v>213534</v>
      </c>
    </row>
    <row r="32" spans="1:9" x14ac:dyDescent="0.25">
      <c r="A32" s="1">
        <v>44166</v>
      </c>
      <c r="B32">
        <v>246256</v>
      </c>
      <c r="C32">
        <v>210219</v>
      </c>
      <c r="H32">
        <v>203121</v>
      </c>
      <c r="I32">
        <v>213877</v>
      </c>
    </row>
    <row r="33" spans="1:9" x14ac:dyDescent="0.25">
      <c r="A33" s="1">
        <v>44167</v>
      </c>
      <c r="B33">
        <v>246240</v>
      </c>
      <c r="C33">
        <v>209727</v>
      </c>
      <c r="H33">
        <v>203802</v>
      </c>
      <c r="I33">
        <v>212093</v>
      </c>
    </row>
    <row r="34" spans="1:9" x14ac:dyDescent="0.25">
      <c r="A34" s="1">
        <v>44168</v>
      </c>
      <c r="B34">
        <v>248371</v>
      </c>
      <c r="C34">
        <v>208671</v>
      </c>
      <c r="H34">
        <v>203981</v>
      </c>
      <c r="I34">
        <v>211789</v>
      </c>
    </row>
    <row r="35" spans="1:9" x14ac:dyDescent="0.25">
      <c r="A35" s="1">
        <v>44169</v>
      </c>
      <c r="B35">
        <v>246424</v>
      </c>
      <c r="C35">
        <v>207555</v>
      </c>
      <c r="H35">
        <v>207235</v>
      </c>
      <c r="I35">
        <v>211504</v>
      </c>
    </row>
    <row r="36" spans="1:9" x14ac:dyDescent="0.25">
      <c r="A36" s="1">
        <v>44170</v>
      </c>
      <c r="B36">
        <v>242661</v>
      </c>
      <c r="C36">
        <v>203286</v>
      </c>
      <c r="H36">
        <v>207966</v>
      </c>
      <c r="I36">
        <v>205648</v>
      </c>
    </row>
    <row r="37" spans="1:9" x14ac:dyDescent="0.25">
      <c r="A37" s="1">
        <v>44171</v>
      </c>
      <c r="B37">
        <v>242769</v>
      </c>
      <c r="C37">
        <v>203504</v>
      </c>
      <c r="H37">
        <v>209631</v>
      </c>
      <c r="I37">
        <v>204848</v>
      </c>
    </row>
    <row r="38" spans="1:9" x14ac:dyDescent="0.25">
      <c r="A38" s="1">
        <v>44172</v>
      </c>
      <c r="B38">
        <v>239948</v>
      </c>
      <c r="C38">
        <v>204829</v>
      </c>
      <c r="H38">
        <v>212832</v>
      </c>
      <c r="I38">
        <v>208627</v>
      </c>
    </row>
    <row r="39" spans="1:9" x14ac:dyDescent="0.25">
      <c r="A39" s="1">
        <v>44173</v>
      </c>
      <c r="B39">
        <v>240045</v>
      </c>
      <c r="C39">
        <v>204523</v>
      </c>
      <c r="H39">
        <v>218491</v>
      </c>
      <c r="I39">
        <v>208902</v>
      </c>
    </row>
    <row r="40" spans="1:9" x14ac:dyDescent="0.25">
      <c r="A40" s="1">
        <v>44174</v>
      </c>
      <c r="B40">
        <v>240961</v>
      </c>
      <c r="C40">
        <v>204789</v>
      </c>
      <c r="H40">
        <v>218268</v>
      </c>
      <c r="I40">
        <v>204749</v>
      </c>
    </row>
    <row r="41" spans="1:9" x14ac:dyDescent="0.25">
      <c r="A41" s="1">
        <v>44175</v>
      </c>
      <c r="B41">
        <v>245087</v>
      </c>
      <c r="C41">
        <v>205052</v>
      </c>
      <c r="H41">
        <v>217602</v>
      </c>
      <c r="I41">
        <v>205144</v>
      </c>
    </row>
    <row r="42" spans="1:9" x14ac:dyDescent="0.25">
      <c r="A42" s="1">
        <v>44176</v>
      </c>
      <c r="B42">
        <v>246389</v>
      </c>
      <c r="C42">
        <v>206525</v>
      </c>
      <c r="H42">
        <v>213061</v>
      </c>
      <c r="I42">
        <v>206739</v>
      </c>
    </row>
    <row r="43" spans="1:9" x14ac:dyDescent="0.25">
      <c r="A43" s="1">
        <v>44177</v>
      </c>
      <c r="B43">
        <v>246361</v>
      </c>
      <c r="C43">
        <v>206767</v>
      </c>
      <c r="H43">
        <v>215038</v>
      </c>
      <c r="I43">
        <v>203861</v>
      </c>
    </row>
    <row r="44" spans="1:9" x14ac:dyDescent="0.25">
      <c r="A44" s="1">
        <v>44178</v>
      </c>
      <c r="B44">
        <v>246354</v>
      </c>
      <c r="C44">
        <v>207266</v>
      </c>
      <c r="H44">
        <v>214975</v>
      </c>
      <c r="I44">
        <v>205080</v>
      </c>
    </row>
    <row r="45" spans="1:9" x14ac:dyDescent="0.25">
      <c r="A45" s="1">
        <v>44179</v>
      </c>
      <c r="B45">
        <v>245115</v>
      </c>
      <c r="C45">
        <v>207186</v>
      </c>
      <c r="H45">
        <v>213789</v>
      </c>
      <c r="I45">
        <v>207450</v>
      </c>
    </row>
    <row r="46" spans="1:9" x14ac:dyDescent="0.25">
      <c r="A46" s="1">
        <v>44180</v>
      </c>
      <c r="B46">
        <v>247772</v>
      </c>
      <c r="C46">
        <v>204624</v>
      </c>
      <c r="H46">
        <v>216478</v>
      </c>
      <c r="I46">
        <v>210711</v>
      </c>
    </row>
    <row r="47" spans="1:9" x14ac:dyDescent="0.25">
      <c r="A47" s="1">
        <v>44181</v>
      </c>
      <c r="B47">
        <v>247359</v>
      </c>
      <c r="C47">
        <v>205174</v>
      </c>
      <c r="H47">
        <v>216953</v>
      </c>
      <c r="I47">
        <v>206464</v>
      </c>
    </row>
    <row r="48" spans="1:9" x14ac:dyDescent="0.25">
      <c r="A48" s="1">
        <v>44182</v>
      </c>
      <c r="B48">
        <v>252389</v>
      </c>
      <c r="C48">
        <v>219374</v>
      </c>
      <c r="H48">
        <v>214704</v>
      </c>
      <c r="I48">
        <v>207968</v>
      </c>
    </row>
    <row r="49" spans="1:20" x14ac:dyDescent="0.25">
      <c r="A49" s="1">
        <v>44183</v>
      </c>
      <c r="B49">
        <v>255655</v>
      </c>
      <c r="C49">
        <v>229098</v>
      </c>
      <c r="H49">
        <v>214004</v>
      </c>
      <c r="I49">
        <v>205887</v>
      </c>
    </row>
    <row r="50" spans="1:20" x14ac:dyDescent="0.25">
      <c r="A50" s="1">
        <v>44184</v>
      </c>
      <c r="B50">
        <v>256142</v>
      </c>
      <c r="C50">
        <v>231351</v>
      </c>
      <c r="H50">
        <v>214201</v>
      </c>
      <c r="I50">
        <v>199938</v>
      </c>
    </row>
    <row r="51" spans="1:20" x14ac:dyDescent="0.25">
      <c r="A51" s="1">
        <v>44185</v>
      </c>
      <c r="B51">
        <v>254882</v>
      </c>
      <c r="C51">
        <v>233179</v>
      </c>
      <c r="H51">
        <v>214653</v>
      </c>
      <c r="I51">
        <v>200865</v>
      </c>
    </row>
    <row r="52" spans="1:20" x14ac:dyDescent="0.25">
      <c r="A52" s="1">
        <v>44186</v>
      </c>
      <c r="B52">
        <v>256197</v>
      </c>
      <c r="C52">
        <v>233164</v>
      </c>
      <c r="H52">
        <v>214245</v>
      </c>
      <c r="I52">
        <v>204541</v>
      </c>
    </row>
    <row r="53" spans="1:20" x14ac:dyDescent="0.25">
      <c r="A53" s="1">
        <v>44187</v>
      </c>
      <c r="B53">
        <v>256265</v>
      </c>
      <c r="C53">
        <v>230833</v>
      </c>
      <c r="H53">
        <v>212890</v>
      </c>
      <c r="I53">
        <v>205810</v>
      </c>
    </row>
    <row r="54" spans="1:20" x14ac:dyDescent="0.25">
      <c r="A54" s="1">
        <v>44188</v>
      </c>
      <c r="B54">
        <v>249522</v>
      </c>
      <c r="C54">
        <v>216931</v>
      </c>
      <c r="H54">
        <v>212067</v>
      </c>
      <c r="I54">
        <v>204261</v>
      </c>
    </row>
    <row r="55" spans="1:20" x14ac:dyDescent="0.25">
      <c r="A55" s="1">
        <v>44189</v>
      </c>
      <c r="B55">
        <v>244614</v>
      </c>
      <c r="C55">
        <v>206955</v>
      </c>
      <c r="H55">
        <v>208600</v>
      </c>
      <c r="I55">
        <v>203198</v>
      </c>
    </row>
    <row r="56" spans="1:20" x14ac:dyDescent="0.25">
      <c r="A56" s="1">
        <v>44190</v>
      </c>
      <c r="B56">
        <v>244720</v>
      </c>
      <c r="C56">
        <v>199879</v>
      </c>
      <c r="H56">
        <v>205441</v>
      </c>
      <c r="I56">
        <v>200125</v>
      </c>
    </row>
    <row r="57" spans="1:20" x14ac:dyDescent="0.25">
      <c r="A57" s="1">
        <v>44191</v>
      </c>
      <c r="B57">
        <v>244303</v>
      </c>
      <c r="C57">
        <v>199788</v>
      </c>
      <c r="H57">
        <v>203000</v>
      </c>
      <c r="I57">
        <v>199012</v>
      </c>
    </row>
    <row r="58" spans="1:20" x14ac:dyDescent="0.25">
      <c r="A58" s="1">
        <v>44192</v>
      </c>
      <c r="B58">
        <v>243576</v>
      </c>
      <c r="C58">
        <v>198726</v>
      </c>
      <c r="H58">
        <v>203256</v>
      </c>
      <c r="I58">
        <v>201416</v>
      </c>
    </row>
    <row r="59" spans="1:20" x14ac:dyDescent="0.25">
      <c r="A59" s="1">
        <v>44193</v>
      </c>
      <c r="B59">
        <v>243721</v>
      </c>
      <c r="C59">
        <v>198595</v>
      </c>
      <c r="H59">
        <v>201548</v>
      </c>
      <c r="I59">
        <v>205268</v>
      </c>
    </row>
    <row r="60" spans="1:20" x14ac:dyDescent="0.25">
      <c r="A60" s="1">
        <v>44194</v>
      </c>
      <c r="B60">
        <v>251808</v>
      </c>
      <c r="C60">
        <v>200098</v>
      </c>
      <c r="H60">
        <v>199311</v>
      </c>
      <c r="I60">
        <v>207330</v>
      </c>
    </row>
    <row r="61" spans="1:20" x14ac:dyDescent="0.25">
      <c r="A61" s="1">
        <v>44195</v>
      </c>
      <c r="B61">
        <v>258176</v>
      </c>
      <c r="C61">
        <v>198943</v>
      </c>
      <c r="H61">
        <v>197273</v>
      </c>
      <c r="I61">
        <v>201908</v>
      </c>
    </row>
    <row r="62" spans="1:20" x14ac:dyDescent="0.25">
      <c r="A62" s="1">
        <v>44196</v>
      </c>
      <c r="B62">
        <v>259705</v>
      </c>
      <c r="C62">
        <v>196475</v>
      </c>
      <c r="D62" s="6" t="s">
        <v>2</v>
      </c>
      <c r="E62" s="6"/>
      <c r="F62" s="6" t="s">
        <v>3</v>
      </c>
      <c r="G62" s="6"/>
      <c r="H62">
        <v>194603</v>
      </c>
      <c r="I62">
        <v>201219</v>
      </c>
      <c r="N62" s="6" t="s">
        <v>4</v>
      </c>
      <c r="O62" s="6"/>
    </row>
    <row r="63" spans="1:20" s="3" customFormat="1" x14ac:dyDescent="0.25">
      <c r="A63" s="2">
        <v>44197</v>
      </c>
      <c r="B63" s="3">
        <v>216819</v>
      </c>
      <c r="C63" s="3">
        <v>190784</v>
      </c>
      <c r="D63" s="3">
        <f>B63*0.99</f>
        <v>214650.81</v>
      </c>
      <c r="E63" s="3">
        <f>C63*1.066</f>
        <v>203375.74400000001</v>
      </c>
      <c r="F63" s="3">
        <f>D63/B63</f>
        <v>0.99</v>
      </c>
      <c r="G63" s="3">
        <f>E63/C63</f>
        <v>1.0660000000000001</v>
      </c>
      <c r="H63" s="3">
        <v>214944</v>
      </c>
      <c r="I63" s="3">
        <v>203486</v>
      </c>
      <c r="L63" s="3">
        <v>214650.81</v>
      </c>
      <c r="M63" s="3">
        <v>203375.74400000001</v>
      </c>
      <c r="N63" s="4">
        <f>L63*0.97</f>
        <v>208211.28569999998</v>
      </c>
      <c r="O63" s="4">
        <f>M63*0.97</f>
        <v>197274.47167999999</v>
      </c>
      <c r="P63" s="4">
        <v>208211.28569999998</v>
      </c>
      <c r="Q63" s="4">
        <v>197274.47167999999</v>
      </c>
      <c r="S63">
        <v>208210</v>
      </c>
      <c r="T63">
        <v>197273</v>
      </c>
    </row>
    <row r="64" spans="1:20" x14ac:dyDescent="0.25">
      <c r="A64" s="1">
        <v>44198</v>
      </c>
      <c r="B64">
        <v>216559</v>
      </c>
      <c r="C64">
        <v>200285</v>
      </c>
      <c r="D64" s="3">
        <f>B64*1</f>
        <v>216559</v>
      </c>
      <c r="E64" s="3">
        <f>C64*1.025</f>
        <v>205292.12499999997</v>
      </c>
      <c r="F64" s="3">
        <f t="shared" ref="F64:F127" si="0">D64/B64</f>
        <v>1</v>
      </c>
      <c r="G64" s="3">
        <f t="shared" ref="G64:G127" si="1">E64/C64</f>
        <v>1.0249999999999999</v>
      </c>
      <c r="H64">
        <v>216300</v>
      </c>
      <c r="I64">
        <v>205345</v>
      </c>
      <c r="L64">
        <v>216559</v>
      </c>
      <c r="M64">
        <v>205292.12499999997</v>
      </c>
      <c r="N64" s="4">
        <f t="shared" ref="N64:N127" si="2">L64*0.97</f>
        <v>210062.22999999998</v>
      </c>
      <c r="O64" s="4">
        <f t="shared" ref="O64:O127" si="3">M64*0.97</f>
        <v>199133.36124999996</v>
      </c>
      <c r="P64" s="5">
        <v>210062.22999999998</v>
      </c>
      <c r="Q64" s="5">
        <v>199133.36124999996</v>
      </c>
      <c r="S64">
        <v>210062</v>
      </c>
      <c r="T64">
        <v>199133</v>
      </c>
    </row>
    <row r="65" spans="1:20" x14ac:dyDescent="0.25">
      <c r="A65" s="1">
        <v>44199</v>
      </c>
      <c r="B65">
        <v>215682</v>
      </c>
      <c r="C65">
        <v>202628</v>
      </c>
      <c r="D65" s="3">
        <f>B65*1</f>
        <v>215682</v>
      </c>
      <c r="E65" s="3">
        <f>C65*1.02</f>
        <v>206680.56</v>
      </c>
      <c r="F65" s="3">
        <f t="shared" si="0"/>
        <v>1</v>
      </c>
      <c r="G65" s="3">
        <f t="shared" si="1"/>
        <v>1.02</v>
      </c>
      <c r="H65">
        <v>215313</v>
      </c>
      <c r="I65">
        <v>206086</v>
      </c>
      <c r="L65">
        <v>215682</v>
      </c>
      <c r="M65">
        <v>206680.56</v>
      </c>
      <c r="N65" s="4">
        <f t="shared" si="2"/>
        <v>209211.54</v>
      </c>
      <c r="O65" s="4">
        <f t="shared" si="3"/>
        <v>200480.14319999999</v>
      </c>
      <c r="P65" s="5">
        <v>209211.54</v>
      </c>
      <c r="Q65" s="5">
        <v>200480.14319999999</v>
      </c>
      <c r="S65">
        <v>209211</v>
      </c>
      <c r="T65">
        <v>200479</v>
      </c>
    </row>
    <row r="66" spans="1:20" x14ac:dyDescent="0.25">
      <c r="A66" s="1">
        <v>44200</v>
      </c>
      <c r="B66">
        <v>203548</v>
      </c>
      <c r="C66">
        <v>184499</v>
      </c>
      <c r="D66" s="3">
        <f>B66*1.06</f>
        <v>215760.88</v>
      </c>
      <c r="E66" s="3">
        <f>C66*1.15</f>
        <v>212173.84999999998</v>
      </c>
      <c r="F66" s="3">
        <f t="shared" si="0"/>
        <v>1.06</v>
      </c>
      <c r="G66" s="3">
        <f t="shared" si="1"/>
        <v>1.1499999999999999</v>
      </c>
      <c r="H66">
        <v>215561</v>
      </c>
      <c r="I66">
        <v>212911</v>
      </c>
      <c r="L66">
        <v>215760.88</v>
      </c>
      <c r="M66">
        <v>212173.84999999998</v>
      </c>
      <c r="N66" s="4">
        <f t="shared" si="2"/>
        <v>209288.05359999998</v>
      </c>
      <c r="O66" s="4">
        <f t="shared" si="3"/>
        <v>205808.63449999999</v>
      </c>
      <c r="P66" s="5">
        <v>209288.05359999998</v>
      </c>
      <c r="Q66" s="5">
        <v>205808.63449999999</v>
      </c>
      <c r="S66">
        <v>209287</v>
      </c>
      <c r="T66">
        <v>205807</v>
      </c>
    </row>
    <row r="67" spans="1:20" x14ac:dyDescent="0.25">
      <c r="A67" s="1">
        <v>44201</v>
      </c>
      <c r="B67">
        <v>204599</v>
      </c>
      <c r="C67">
        <v>183162</v>
      </c>
      <c r="D67" s="3">
        <f>B67*1.035</f>
        <v>211759.965</v>
      </c>
      <c r="E67" s="3">
        <f>C67*1.195</f>
        <v>218878.59000000003</v>
      </c>
      <c r="F67" s="3">
        <f t="shared" si="0"/>
        <v>1.0349999999999999</v>
      </c>
      <c r="G67" s="3">
        <f t="shared" si="1"/>
        <v>1.1950000000000001</v>
      </c>
      <c r="H67">
        <v>211657</v>
      </c>
      <c r="I67">
        <v>218279</v>
      </c>
      <c r="L67">
        <v>211759.965</v>
      </c>
      <c r="M67">
        <v>218878.59000000003</v>
      </c>
      <c r="N67" s="4">
        <f t="shared" si="2"/>
        <v>205407.16605</v>
      </c>
      <c r="O67" s="4">
        <f t="shared" si="3"/>
        <v>212312.23230000003</v>
      </c>
      <c r="P67" s="5">
        <v>205407.16605</v>
      </c>
      <c r="Q67" s="5">
        <v>212312.23230000003</v>
      </c>
      <c r="S67">
        <v>205406</v>
      </c>
      <c r="T67">
        <v>212311</v>
      </c>
    </row>
    <row r="68" spans="1:20" x14ac:dyDescent="0.25">
      <c r="A68" s="1">
        <v>44202</v>
      </c>
      <c r="B68">
        <v>207875</v>
      </c>
      <c r="C68">
        <v>179251</v>
      </c>
      <c r="D68" s="3">
        <f>B68*1.015</f>
        <v>210993.12499999997</v>
      </c>
      <c r="E68" s="3">
        <f>C68*1.21</f>
        <v>216893.71</v>
      </c>
      <c r="F68" s="3">
        <f t="shared" si="0"/>
        <v>1.0149999999999999</v>
      </c>
      <c r="G68" s="3">
        <f t="shared" si="1"/>
        <v>1.21</v>
      </c>
      <c r="H68">
        <v>210999</v>
      </c>
      <c r="I68">
        <v>216529</v>
      </c>
      <c r="L68">
        <v>210993.12499999997</v>
      </c>
      <c r="M68">
        <v>216893.71</v>
      </c>
      <c r="N68" s="4">
        <f t="shared" si="2"/>
        <v>204663.33124999996</v>
      </c>
      <c r="O68" s="4">
        <f t="shared" si="3"/>
        <v>210386.89869999999</v>
      </c>
      <c r="P68" s="5">
        <v>204663.33124999996</v>
      </c>
      <c r="Q68" s="5">
        <v>210386.89869999999</v>
      </c>
      <c r="S68">
        <v>204663</v>
      </c>
      <c r="T68">
        <v>210386</v>
      </c>
    </row>
    <row r="69" spans="1:20" x14ac:dyDescent="0.25">
      <c r="A69" s="1">
        <v>44203</v>
      </c>
      <c r="B69">
        <v>214338</v>
      </c>
      <c r="C69">
        <v>175436</v>
      </c>
      <c r="D69" s="3">
        <f>B69*0.97</f>
        <v>207907.86</v>
      </c>
      <c r="E69" s="3">
        <f>C69*1.25</f>
        <v>219295</v>
      </c>
      <c r="F69" s="3">
        <f t="shared" si="0"/>
        <v>0.97</v>
      </c>
      <c r="G69" s="3">
        <f t="shared" si="1"/>
        <v>1.25</v>
      </c>
      <c r="H69">
        <v>207026</v>
      </c>
      <c r="I69">
        <v>219494</v>
      </c>
      <c r="L69">
        <v>207907.86</v>
      </c>
      <c r="M69">
        <v>219295</v>
      </c>
      <c r="N69" s="4">
        <f t="shared" si="2"/>
        <v>201670.62419999999</v>
      </c>
      <c r="O69" s="4">
        <f t="shared" si="3"/>
        <v>212716.15</v>
      </c>
      <c r="P69" s="5">
        <v>201670.62419999999</v>
      </c>
      <c r="Q69" s="5">
        <v>212716.15</v>
      </c>
      <c r="S69">
        <v>201669</v>
      </c>
      <c r="T69">
        <v>212716</v>
      </c>
    </row>
    <row r="70" spans="1:20" x14ac:dyDescent="0.25">
      <c r="A70" s="1">
        <v>44204</v>
      </c>
      <c r="B70">
        <v>215981</v>
      </c>
      <c r="C70">
        <v>174813</v>
      </c>
      <c r="D70" s="3">
        <f>B70*0.98</f>
        <v>211661.38</v>
      </c>
      <c r="E70" s="3">
        <f>C70*1.27</f>
        <v>222012.51</v>
      </c>
      <c r="F70" s="3">
        <f t="shared" si="0"/>
        <v>0.98</v>
      </c>
      <c r="G70" s="3">
        <f t="shared" si="1"/>
        <v>1.27</v>
      </c>
      <c r="H70">
        <v>211906</v>
      </c>
      <c r="I70">
        <v>222317</v>
      </c>
      <c r="L70">
        <v>211661.38</v>
      </c>
      <c r="M70">
        <v>222012.51</v>
      </c>
      <c r="N70" s="4">
        <f t="shared" si="2"/>
        <v>205311.5386</v>
      </c>
      <c r="O70" s="4">
        <f t="shared" si="3"/>
        <v>215352.1347</v>
      </c>
      <c r="P70" s="5">
        <v>205311.5386</v>
      </c>
      <c r="Q70" s="5">
        <v>215352.1347</v>
      </c>
      <c r="S70">
        <v>205311</v>
      </c>
      <c r="T70">
        <v>215351</v>
      </c>
    </row>
    <row r="71" spans="1:20" x14ac:dyDescent="0.25">
      <c r="A71" s="1">
        <v>44205</v>
      </c>
      <c r="B71">
        <v>219606</v>
      </c>
      <c r="C71">
        <v>170086</v>
      </c>
      <c r="D71" s="3">
        <f>B71*0.968</f>
        <v>212578.60800000001</v>
      </c>
      <c r="E71" s="3">
        <f>C71*1.295</f>
        <v>220261.37</v>
      </c>
      <c r="F71" s="3">
        <f t="shared" si="0"/>
        <v>0.96800000000000008</v>
      </c>
      <c r="G71" s="3">
        <f t="shared" si="1"/>
        <v>1.2949999999999999</v>
      </c>
      <c r="H71">
        <v>212670</v>
      </c>
      <c r="I71">
        <v>220293</v>
      </c>
      <c r="L71">
        <v>212578.60800000001</v>
      </c>
      <c r="M71">
        <v>220261.37</v>
      </c>
      <c r="N71" s="4">
        <f t="shared" si="2"/>
        <v>206201.24976000001</v>
      </c>
      <c r="O71" s="4">
        <f t="shared" si="3"/>
        <v>213653.52889999998</v>
      </c>
      <c r="P71" s="5">
        <v>206201.24976000001</v>
      </c>
      <c r="Q71" s="5">
        <v>213653.52889999998</v>
      </c>
      <c r="S71">
        <v>206200</v>
      </c>
      <c r="T71">
        <v>213653</v>
      </c>
    </row>
    <row r="72" spans="1:20" x14ac:dyDescent="0.25">
      <c r="A72" s="1">
        <v>44206</v>
      </c>
      <c r="B72">
        <v>219739</v>
      </c>
      <c r="C72">
        <v>169625</v>
      </c>
      <c r="D72" s="3">
        <f>B72*0.985</f>
        <v>216442.91500000001</v>
      </c>
      <c r="E72" s="3">
        <f>C72*1.26</f>
        <v>213727.5</v>
      </c>
      <c r="F72" s="3">
        <f t="shared" si="0"/>
        <v>0.98499999999999999</v>
      </c>
      <c r="G72" s="3">
        <f t="shared" si="1"/>
        <v>1.26</v>
      </c>
      <c r="H72">
        <v>216864</v>
      </c>
      <c r="I72">
        <v>213052</v>
      </c>
      <c r="L72">
        <v>216442.91500000001</v>
      </c>
      <c r="M72">
        <v>213727.5</v>
      </c>
      <c r="N72" s="4">
        <f t="shared" si="2"/>
        <v>209949.62755</v>
      </c>
      <c r="O72" s="4">
        <f t="shared" si="3"/>
        <v>207315.67499999999</v>
      </c>
      <c r="P72" s="5">
        <v>209949.62755</v>
      </c>
      <c r="Q72" s="5">
        <v>207315.67499999999</v>
      </c>
      <c r="S72">
        <v>209948</v>
      </c>
      <c r="T72">
        <v>207315</v>
      </c>
    </row>
    <row r="73" spans="1:20" x14ac:dyDescent="0.25">
      <c r="A73" s="1">
        <v>44207</v>
      </c>
      <c r="B73">
        <v>219527</v>
      </c>
      <c r="C73">
        <v>168528</v>
      </c>
      <c r="D73" s="3">
        <f>B73*1.005</f>
        <v>220624.63499999998</v>
      </c>
      <c r="E73" s="3">
        <f>C73*1.29</f>
        <v>217401.12</v>
      </c>
      <c r="F73" s="3">
        <f t="shared" si="0"/>
        <v>1.0049999999999999</v>
      </c>
      <c r="G73" s="3">
        <f t="shared" si="1"/>
        <v>1.29</v>
      </c>
      <c r="H73">
        <v>220916</v>
      </c>
      <c r="I73">
        <v>217131</v>
      </c>
      <c r="L73">
        <v>220624.63499999998</v>
      </c>
      <c r="M73">
        <v>217401.12</v>
      </c>
      <c r="N73" s="4">
        <f t="shared" si="2"/>
        <v>214005.89594999998</v>
      </c>
      <c r="O73" s="4">
        <f t="shared" si="3"/>
        <v>210879.0864</v>
      </c>
      <c r="P73" s="5">
        <v>214005.89594999998</v>
      </c>
      <c r="Q73" s="5">
        <v>210879.0864</v>
      </c>
      <c r="S73">
        <v>214005</v>
      </c>
      <c r="T73">
        <v>210878</v>
      </c>
    </row>
    <row r="74" spans="1:20" x14ac:dyDescent="0.25">
      <c r="A74" s="1">
        <v>44208</v>
      </c>
      <c r="B74">
        <v>216955</v>
      </c>
      <c r="C74">
        <v>169270</v>
      </c>
      <c r="D74" s="3">
        <f>B74*1</f>
        <v>216955</v>
      </c>
      <c r="E74" s="3">
        <f>C74*1.29</f>
        <v>218358.30000000002</v>
      </c>
      <c r="F74" s="3">
        <f t="shared" si="0"/>
        <v>1</v>
      </c>
      <c r="G74" s="3">
        <f t="shared" si="1"/>
        <v>1.29</v>
      </c>
      <c r="H74">
        <v>216467</v>
      </c>
      <c r="I74">
        <v>218357</v>
      </c>
      <c r="L74">
        <v>216955</v>
      </c>
      <c r="M74">
        <v>218358.30000000002</v>
      </c>
      <c r="N74" s="4">
        <f t="shared" si="2"/>
        <v>210446.35</v>
      </c>
      <c r="O74" s="4">
        <f t="shared" si="3"/>
        <v>211807.55100000001</v>
      </c>
      <c r="P74" s="5">
        <v>210446.35</v>
      </c>
      <c r="Q74" s="5">
        <v>211807.55100000001</v>
      </c>
      <c r="S74">
        <v>210446</v>
      </c>
      <c r="T74">
        <v>211807</v>
      </c>
    </row>
    <row r="75" spans="1:20" x14ac:dyDescent="0.25">
      <c r="A75" s="1">
        <v>44209</v>
      </c>
      <c r="B75">
        <v>221296</v>
      </c>
      <c r="C75">
        <v>176838</v>
      </c>
      <c r="D75" s="3">
        <f>B75*0.975</f>
        <v>215763.6</v>
      </c>
      <c r="E75" s="3">
        <f>C75*1.245</f>
        <v>220163.31000000003</v>
      </c>
      <c r="F75" s="3">
        <f t="shared" si="0"/>
        <v>0.97499999999999998</v>
      </c>
      <c r="G75" s="3">
        <f t="shared" si="1"/>
        <v>1.2450000000000001</v>
      </c>
      <c r="H75">
        <v>215611</v>
      </c>
      <c r="I75">
        <v>220537</v>
      </c>
      <c r="L75">
        <v>215763.6</v>
      </c>
      <c r="M75">
        <v>220163.31000000003</v>
      </c>
      <c r="N75" s="4">
        <f t="shared" si="2"/>
        <v>209290.69200000001</v>
      </c>
      <c r="O75" s="4">
        <f t="shared" si="3"/>
        <v>213558.41070000001</v>
      </c>
      <c r="P75" s="5">
        <v>209290.69200000001</v>
      </c>
      <c r="Q75" s="5">
        <v>213558.41070000001</v>
      </c>
      <c r="S75">
        <v>209290</v>
      </c>
      <c r="T75">
        <v>213558</v>
      </c>
    </row>
    <row r="76" spans="1:20" x14ac:dyDescent="0.25">
      <c r="A76" s="1">
        <v>44210</v>
      </c>
      <c r="B76">
        <v>214877</v>
      </c>
      <c r="C76">
        <v>176738</v>
      </c>
      <c r="D76" s="3">
        <f>B76*0.98</f>
        <v>210579.46</v>
      </c>
      <c r="E76" s="3">
        <f t="shared" ref="E76:E78" si="4">C76*1.245</f>
        <v>220038.81000000003</v>
      </c>
      <c r="F76" s="3">
        <f t="shared" si="0"/>
        <v>0.98</v>
      </c>
      <c r="G76" s="3">
        <f t="shared" si="1"/>
        <v>1.2450000000000001</v>
      </c>
      <c r="H76">
        <v>210855</v>
      </c>
      <c r="I76">
        <v>220663</v>
      </c>
      <c r="L76">
        <v>210579.46</v>
      </c>
      <c r="M76">
        <v>220038.81000000003</v>
      </c>
      <c r="N76" s="4">
        <f t="shared" si="2"/>
        <v>204262.07619999998</v>
      </c>
      <c r="O76" s="4">
        <f t="shared" si="3"/>
        <v>213437.64570000002</v>
      </c>
      <c r="P76" s="5">
        <v>204262.07619999998</v>
      </c>
      <c r="Q76" s="5">
        <v>213437.64570000002</v>
      </c>
      <c r="S76">
        <v>204261</v>
      </c>
      <c r="T76">
        <v>213436</v>
      </c>
    </row>
    <row r="77" spans="1:20" x14ac:dyDescent="0.25">
      <c r="A77" s="1">
        <v>44211</v>
      </c>
      <c r="B77">
        <v>214418</v>
      </c>
      <c r="C77">
        <v>173775</v>
      </c>
      <c r="D77" s="3">
        <f>B77*0.955</f>
        <v>204769.19</v>
      </c>
      <c r="E77" s="3">
        <f>C77*1.26</f>
        <v>218956.5</v>
      </c>
      <c r="F77" s="3">
        <f t="shared" si="0"/>
        <v>0.95499999999999996</v>
      </c>
      <c r="G77" s="3">
        <f t="shared" si="1"/>
        <v>1.26</v>
      </c>
      <c r="H77">
        <v>204482</v>
      </c>
      <c r="I77">
        <v>218319</v>
      </c>
      <c r="L77">
        <v>204769.19</v>
      </c>
      <c r="M77">
        <v>218956.5</v>
      </c>
      <c r="N77" s="4">
        <f t="shared" si="2"/>
        <v>198626.11429999999</v>
      </c>
      <c r="O77" s="4">
        <f t="shared" si="3"/>
        <v>212387.80499999999</v>
      </c>
      <c r="P77" s="5">
        <v>198626.11429999999</v>
      </c>
      <c r="Q77" s="5">
        <v>212387.80499999999</v>
      </c>
      <c r="S77">
        <v>198625</v>
      </c>
      <c r="T77">
        <v>212387</v>
      </c>
    </row>
    <row r="78" spans="1:20" x14ac:dyDescent="0.25">
      <c r="A78" s="1">
        <v>44212</v>
      </c>
      <c r="B78">
        <v>214551</v>
      </c>
      <c r="C78">
        <v>173012</v>
      </c>
      <c r="D78" s="3">
        <f>B78*1</f>
        <v>214551</v>
      </c>
      <c r="E78" s="3">
        <f t="shared" si="4"/>
        <v>215399.94000000003</v>
      </c>
      <c r="F78" s="3">
        <f t="shared" si="0"/>
        <v>1</v>
      </c>
      <c r="G78" s="3">
        <f t="shared" si="1"/>
        <v>1.2450000000000001</v>
      </c>
      <c r="H78">
        <v>214062</v>
      </c>
      <c r="I78">
        <v>215598</v>
      </c>
      <c r="L78">
        <v>214551</v>
      </c>
      <c r="M78">
        <v>215399.94000000003</v>
      </c>
      <c r="N78" s="4">
        <f t="shared" si="2"/>
        <v>208114.47</v>
      </c>
      <c r="O78" s="4">
        <f t="shared" si="3"/>
        <v>208937.94180000003</v>
      </c>
      <c r="P78" s="5">
        <v>208114.47</v>
      </c>
      <c r="Q78" s="5">
        <v>208937.94180000003</v>
      </c>
      <c r="S78">
        <v>208114</v>
      </c>
      <c r="T78">
        <v>208937</v>
      </c>
    </row>
    <row r="79" spans="1:20" x14ac:dyDescent="0.25">
      <c r="A79" s="1">
        <v>44213</v>
      </c>
      <c r="B79">
        <v>210125</v>
      </c>
      <c r="C79">
        <v>168660</v>
      </c>
      <c r="D79" s="3">
        <f>B79*1.015</f>
        <v>213276.87499999997</v>
      </c>
      <c r="E79" s="3">
        <f>C79*1.285</f>
        <v>216728.09999999998</v>
      </c>
      <c r="F79" s="3">
        <f t="shared" si="0"/>
        <v>1.0149999999999999</v>
      </c>
      <c r="G79" s="3">
        <f t="shared" si="1"/>
        <v>1.2849999999999999</v>
      </c>
      <c r="H79">
        <v>213063</v>
      </c>
      <c r="I79">
        <v>216678</v>
      </c>
      <c r="L79">
        <v>213276.87499999997</v>
      </c>
      <c r="M79">
        <v>216728.09999999998</v>
      </c>
      <c r="N79" s="4">
        <f t="shared" si="2"/>
        <v>206878.56874999998</v>
      </c>
      <c r="O79" s="4">
        <f t="shared" si="3"/>
        <v>210226.25699999998</v>
      </c>
      <c r="P79" s="5">
        <v>206878.56874999998</v>
      </c>
      <c r="Q79" s="5">
        <v>210226.25699999998</v>
      </c>
      <c r="S79">
        <v>206877</v>
      </c>
      <c r="T79">
        <v>210226</v>
      </c>
    </row>
    <row r="80" spans="1:20" x14ac:dyDescent="0.25">
      <c r="A80" s="1">
        <v>44214</v>
      </c>
      <c r="B80">
        <v>208531</v>
      </c>
      <c r="C80">
        <v>160911</v>
      </c>
      <c r="D80" s="3">
        <f>B80*1.04</f>
        <v>216872.24000000002</v>
      </c>
      <c r="E80" s="3">
        <f>C80*1.33</f>
        <v>214011.63</v>
      </c>
      <c r="F80" s="3">
        <f t="shared" si="0"/>
        <v>1.04</v>
      </c>
      <c r="G80" s="3">
        <f t="shared" si="1"/>
        <v>1.33</v>
      </c>
      <c r="H80">
        <v>216642</v>
      </c>
      <c r="I80">
        <v>214719</v>
      </c>
      <c r="L80">
        <v>216872.24000000002</v>
      </c>
      <c r="M80">
        <v>214011.63</v>
      </c>
      <c r="N80" s="4">
        <f t="shared" si="2"/>
        <v>210366.07280000002</v>
      </c>
      <c r="O80" s="4">
        <f t="shared" si="3"/>
        <v>207591.28109999999</v>
      </c>
      <c r="P80" s="5">
        <v>210366.07280000002</v>
      </c>
      <c r="Q80" s="5">
        <v>207591.28109999999</v>
      </c>
      <c r="S80">
        <v>210365</v>
      </c>
      <c r="T80">
        <v>207590</v>
      </c>
    </row>
    <row r="81" spans="1:20" x14ac:dyDescent="0.25">
      <c r="A81" s="1">
        <v>44215</v>
      </c>
      <c r="B81">
        <v>211310</v>
      </c>
      <c r="C81">
        <v>148016</v>
      </c>
      <c r="D81" s="3">
        <f>B81*1.005</f>
        <v>212366.55</v>
      </c>
      <c r="E81" s="3">
        <f>C81*1.43</f>
        <v>211662.88</v>
      </c>
      <c r="F81" s="3">
        <f t="shared" si="0"/>
        <v>1.0049999999999999</v>
      </c>
      <c r="G81" s="3">
        <f t="shared" si="1"/>
        <v>1.43</v>
      </c>
      <c r="H81">
        <v>212195</v>
      </c>
      <c r="I81">
        <v>211530</v>
      </c>
      <c r="L81">
        <v>212366.55</v>
      </c>
      <c r="M81">
        <v>211662.88</v>
      </c>
      <c r="N81" s="4">
        <f t="shared" si="2"/>
        <v>205995.55349999998</v>
      </c>
      <c r="O81" s="4">
        <f t="shared" si="3"/>
        <v>205312.99359999999</v>
      </c>
      <c r="P81" s="5">
        <v>205995.55349999998</v>
      </c>
      <c r="Q81" s="5">
        <v>205312.99359999999</v>
      </c>
      <c r="S81">
        <v>205995</v>
      </c>
      <c r="T81">
        <v>205312</v>
      </c>
    </row>
    <row r="82" spans="1:20" x14ac:dyDescent="0.25">
      <c r="A82" s="1">
        <v>44216</v>
      </c>
      <c r="B82">
        <v>212877</v>
      </c>
      <c r="C82">
        <v>142372</v>
      </c>
      <c r="D82" s="3">
        <f>B82*0.995</f>
        <v>211812.61499999999</v>
      </c>
      <c r="E82" s="3">
        <f>C82*1.465</f>
        <v>208574.98</v>
      </c>
      <c r="F82" s="3">
        <f t="shared" si="0"/>
        <v>0.995</v>
      </c>
      <c r="G82" s="3">
        <f t="shared" si="1"/>
        <v>1.4650000000000001</v>
      </c>
      <c r="H82">
        <v>211486</v>
      </c>
      <c r="I82">
        <v>208595</v>
      </c>
      <c r="L82">
        <v>211812.61499999999</v>
      </c>
      <c r="M82">
        <v>208574.98</v>
      </c>
      <c r="N82" s="4">
        <f t="shared" si="2"/>
        <v>205458.23654999997</v>
      </c>
      <c r="O82" s="4">
        <f t="shared" si="3"/>
        <v>202317.73060000001</v>
      </c>
      <c r="P82" s="5">
        <v>205458.23654999997</v>
      </c>
      <c r="Q82" s="5">
        <v>202317.73060000001</v>
      </c>
      <c r="S82">
        <v>205457</v>
      </c>
      <c r="T82">
        <v>202316</v>
      </c>
    </row>
    <row r="83" spans="1:20" x14ac:dyDescent="0.25">
      <c r="A83" s="1">
        <v>44217</v>
      </c>
      <c r="B83">
        <v>213134</v>
      </c>
      <c r="C83">
        <v>141759</v>
      </c>
      <c r="D83" s="3">
        <f>B83*0.97</f>
        <v>206739.97999999998</v>
      </c>
      <c r="E83" s="3">
        <f>C83*1.42</f>
        <v>201297.78</v>
      </c>
      <c r="F83" s="3">
        <f t="shared" si="0"/>
        <v>0.96999999999999986</v>
      </c>
      <c r="G83" s="3">
        <f t="shared" si="1"/>
        <v>1.42</v>
      </c>
      <c r="H83">
        <v>206030</v>
      </c>
      <c r="I83">
        <v>201936</v>
      </c>
      <c r="L83">
        <v>206739.97999999998</v>
      </c>
      <c r="M83">
        <v>201297.78</v>
      </c>
      <c r="N83" s="4">
        <f t="shared" si="2"/>
        <v>200537.78059999997</v>
      </c>
      <c r="O83" s="4">
        <f t="shared" si="3"/>
        <v>195258.84659999999</v>
      </c>
      <c r="P83" s="5">
        <v>200537.78059999997</v>
      </c>
      <c r="Q83" s="5">
        <v>195258.84659999999</v>
      </c>
      <c r="S83">
        <v>200536</v>
      </c>
      <c r="T83">
        <v>195258</v>
      </c>
    </row>
    <row r="84" spans="1:20" x14ac:dyDescent="0.25">
      <c r="A84" s="1">
        <v>44218</v>
      </c>
      <c r="B84">
        <v>211817</v>
      </c>
      <c r="C84">
        <v>139976</v>
      </c>
      <c r="D84" s="3">
        <f>B84*1.015</f>
        <v>214994.25499999998</v>
      </c>
      <c r="E84" s="3">
        <f>C84*1.41</f>
        <v>197366.15999999997</v>
      </c>
      <c r="F84" s="3">
        <f t="shared" si="0"/>
        <v>1.0149999999999999</v>
      </c>
      <c r="G84" s="3">
        <f t="shared" si="1"/>
        <v>1.41</v>
      </c>
      <c r="H84">
        <v>214230</v>
      </c>
      <c r="I84">
        <v>197473</v>
      </c>
      <c r="L84">
        <v>214994.25499999998</v>
      </c>
      <c r="M84">
        <v>197366.15999999997</v>
      </c>
      <c r="N84" s="4">
        <f t="shared" si="2"/>
        <v>208544.42734999998</v>
      </c>
      <c r="O84" s="4">
        <f t="shared" si="3"/>
        <v>191445.17519999997</v>
      </c>
      <c r="P84" s="5">
        <v>208544.42734999998</v>
      </c>
      <c r="Q84" s="5">
        <v>191445.17519999997</v>
      </c>
      <c r="S84">
        <v>208544</v>
      </c>
      <c r="T84">
        <v>191445</v>
      </c>
    </row>
    <row r="85" spans="1:20" x14ac:dyDescent="0.25">
      <c r="A85" s="1">
        <v>44219</v>
      </c>
      <c r="B85">
        <v>208886</v>
      </c>
      <c r="C85">
        <v>135934</v>
      </c>
      <c r="D85" s="3">
        <f>B85*1.015</f>
        <v>212019.28999999998</v>
      </c>
      <c r="E85" s="3">
        <f>C85*1.38</f>
        <v>187588.91999999998</v>
      </c>
      <c r="F85" s="3">
        <f t="shared" si="0"/>
        <v>1.0149999999999999</v>
      </c>
      <c r="G85" s="3">
        <f t="shared" si="1"/>
        <v>1.38</v>
      </c>
      <c r="H85">
        <v>212706</v>
      </c>
      <c r="I85">
        <v>187930</v>
      </c>
      <c r="L85">
        <v>212019.28999999998</v>
      </c>
      <c r="M85">
        <v>187588.91999999998</v>
      </c>
      <c r="N85" s="4">
        <f t="shared" si="2"/>
        <v>205658.71129999997</v>
      </c>
      <c r="O85" s="4">
        <f t="shared" si="3"/>
        <v>181961.25239999997</v>
      </c>
      <c r="P85" s="5">
        <v>205658.71129999997</v>
      </c>
      <c r="Q85" s="5">
        <v>181961.25239999997</v>
      </c>
      <c r="S85">
        <v>205658</v>
      </c>
      <c r="T85">
        <v>181960</v>
      </c>
    </row>
    <row r="86" spans="1:20" x14ac:dyDescent="0.25">
      <c r="A86" s="1">
        <v>44220</v>
      </c>
      <c r="B86">
        <v>206223</v>
      </c>
      <c r="C86">
        <v>133796</v>
      </c>
      <c r="D86" s="3">
        <f>B86*1.035</f>
        <v>213440.80499999999</v>
      </c>
      <c r="E86" s="3">
        <f>C86*1.39</f>
        <v>185976.43999999997</v>
      </c>
      <c r="F86" s="3">
        <f t="shared" si="0"/>
        <v>1.0349999999999999</v>
      </c>
      <c r="G86" s="3">
        <f t="shared" si="1"/>
        <v>1.39</v>
      </c>
      <c r="H86">
        <v>213103</v>
      </c>
      <c r="I86">
        <v>185616</v>
      </c>
      <c r="L86">
        <v>213440.80499999999</v>
      </c>
      <c r="M86">
        <v>185976.43999999997</v>
      </c>
      <c r="N86" s="4">
        <f t="shared" si="2"/>
        <v>207037.58085</v>
      </c>
      <c r="O86" s="4">
        <f t="shared" si="3"/>
        <v>180397.14679999996</v>
      </c>
      <c r="P86" s="5">
        <v>207037.58085</v>
      </c>
      <c r="Q86" s="5">
        <v>180397.14679999996</v>
      </c>
      <c r="S86">
        <v>207036</v>
      </c>
      <c r="T86">
        <v>180396</v>
      </c>
    </row>
    <row r="87" spans="1:20" x14ac:dyDescent="0.25">
      <c r="A87" s="1">
        <v>44221</v>
      </c>
      <c r="B87">
        <v>203303</v>
      </c>
      <c r="C87">
        <v>114072</v>
      </c>
      <c r="D87" s="3">
        <f>B87*1.055</f>
        <v>214484.66499999998</v>
      </c>
      <c r="E87" s="3">
        <f>C87*1.61</f>
        <v>183655.92</v>
      </c>
      <c r="F87" s="3">
        <f t="shared" si="0"/>
        <v>1.0549999999999999</v>
      </c>
      <c r="G87" s="3">
        <f t="shared" si="1"/>
        <v>1.61</v>
      </c>
      <c r="H87">
        <v>214476</v>
      </c>
      <c r="I87">
        <v>183096</v>
      </c>
      <c r="L87">
        <v>214484.66499999998</v>
      </c>
      <c r="M87">
        <v>183655.92</v>
      </c>
      <c r="N87" s="4">
        <f t="shared" si="2"/>
        <v>208050.12504999997</v>
      </c>
      <c r="O87" s="4">
        <f t="shared" si="3"/>
        <v>178146.24240000002</v>
      </c>
      <c r="P87" s="5">
        <v>208050.12504999997</v>
      </c>
      <c r="Q87" s="5">
        <v>178146.24240000002</v>
      </c>
      <c r="S87">
        <v>208049</v>
      </c>
      <c r="T87">
        <v>178145</v>
      </c>
    </row>
    <row r="88" spans="1:20" x14ac:dyDescent="0.25">
      <c r="A88" s="1">
        <v>44222</v>
      </c>
      <c r="B88">
        <v>201253</v>
      </c>
      <c r="C88">
        <v>113596</v>
      </c>
      <c r="D88" s="3">
        <f>B88*1.045</f>
        <v>210309.38499999998</v>
      </c>
      <c r="E88" s="3">
        <f>C88*1.545</f>
        <v>175505.81999999998</v>
      </c>
      <c r="F88" s="3">
        <f t="shared" si="0"/>
        <v>1.0449999999999999</v>
      </c>
      <c r="G88" s="3">
        <f t="shared" si="1"/>
        <v>1.5449999999999997</v>
      </c>
      <c r="H88">
        <v>210404</v>
      </c>
      <c r="I88">
        <v>175277</v>
      </c>
      <c r="L88">
        <v>210309.38499999998</v>
      </c>
      <c r="M88">
        <v>175505.81999999998</v>
      </c>
      <c r="N88" s="4">
        <f t="shared" si="2"/>
        <v>204000.10344999997</v>
      </c>
      <c r="O88" s="4">
        <f t="shared" si="3"/>
        <v>170240.64539999998</v>
      </c>
      <c r="P88" s="5">
        <v>204000.10344999997</v>
      </c>
      <c r="Q88" s="5">
        <v>170240.64539999998</v>
      </c>
      <c r="S88">
        <v>203999</v>
      </c>
      <c r="T88">
        <v>170239</v>
      </c>
    </row>
    <row r="89" spans="1:20" x14ac:dyDescent="0.25">
      <c r="A89" s="1">
        <v>44223</v>
      </c>
      <c r="B89">
        <v>195143</v>
      </c>
      <c r="C89">
        <v>113286</v>
      </c>
      <c r="D89" s="3">
        <f>B89*1.07</f>
        <v>208803.01</v>
      </c>
      <c r="E89" s="3">
        <f>C89*1.51</f>
        <v>171061.86000000002</v>
      </c>
      <c r="F89" s="3">
        <f t="shared" si="0"/>
        <v>1.07</v>
      </c>
      <c r="G89" s="3">
        <f t="shared" si="1"/>
        <v>1.5100000000000002</v>
      </c>
      <c r="H89">
        <v>208889</v>
      </c>
      <c r="I89">
        <v>171722</v>
      </c>
      <c r="L89">
        <v>208803.01</v>
      </c>
      <c r="M89">
        <v>171061.86000000002</v>
      </c>
      <c r="N89" s="4">
        <f t="shared" si="2"/>
        <v>202538.9197</v>
      </c>
      <c r="O89" s="4">
        <f t="shared" si="3"/>
        <v>165930.0042</v>
      </c>
      <c r="P89" s="5">
        <v>202538.9197</v>
      </c>
      <c r="Q89" s="5">
        <v>165930.0042</v>
      </c>
      <c r="S89">
        <v>202538</v>
      </c>
      <c r="T89">
        <v>165929</v>
      </c>
    </row>
    <row r="90" spans="1:20" x14ac:dyDescent="0.25">
      <c r="A90" s="1">
        <v>44224</v>
      </c>
      <c r="B90">
        <v>192930</v>
      </c>
      <c r="C90">
        <v>113771</v>
      </c>
      <c r="D90" s="3">
        <f>B90*1.065</f>
        <v>205470.44999999998</v>
      </c>
      <c r="E90" s="3">
        <f>C90*1.48</f>
        <v>168381.08</v>
      </c>
      <c r="F90" s="3">
        <f t="shared" si="0"/>
        <v>1.0649999999999999</v>
      </c>
      <c r="G90" s="3">
        <f t="shared" si="1"/>
        <v>1.48</v>
      </c>
      <c r="H90">
        <v>205278</v>
      </c>
      <c r="I90">
        <v>168444</v>
      </c>
      <c r="L90">
        <v>205470.44999999998</v>
      </c>
      <c r="M90">
        <v>168381.08</v>
      </c>
      <c r="N90" s="4">
        <f t="shared" si="2"/>
        <v>199306.33649999998</v>
      </c>
      <c r="O90" s="4">
        <f t="shared" si="3"/>
        <v>163329.6476</v>
      </c>
      <c r="P90" s="5">
        <v>199306.33649999998</v>
      </c>
      <c r="Q90" s="5">
        <v>163329.6476</v>
      </c>
      <c r="S90">
        <v>199305</v>
      </c>
      <c r="T90">
        <v>163329</v>
      </c>
    </row>
    <row r="91" spans="1:20" x14ac:dyDescent="0.25">
      <c r="A91" s="1">
        <v>44225</v>
      </c>
      <c r="B91">
        <v>182527</v>
      </c>
      <c r="C91">
        <v>117322</v>
      </c>
      <c r="D91" s="3">
        <f>B91*1.11</f>
        <v>202604.97000000003</v>
      </c>
      <c r="E91" s="3">
        <f>C91*1.385</f>
        <v>162490.97</v>
      </c>
      <c r="F91" s="3">
        <f t="shared" si="0"/>
        <v>1.1100000000000001</v>
      </c>
      <c r="G91" s="3">
        <f t="shared" si="1"/>
        <v>1.385</v>
      </c>
      <c r="H91">
        <v>202266</v>
      </c>
      <c r="I91">
        <v>162697</v>
      </c>
      <c r="L91">
        <v>202604.97000000003</v>
      </c>
      <c r="M91">
        <v>162490.97</v>
      </c>
      <c r="N91" s="4">
        <f t="shared" si="2"/>
        <v>196526.82090000002</v>
      </c>
      <c r="O91" s="4">
        <f t="shared" si="3"/>
        <v>157616.2409</v>
      </c>
      <c r="P91" s="5">
        <v>196526.82090000002</v>
      </c>
      <c r="Q91" s="5">
        <v>157616.2409</v>
      </c>
      <c r="S91">
        <v>196525</v>
      </c>
      <c r="T91">
        <v>157615</v>
      </c>
    </row>
    <row r="92" spans="1:20" x14ac:dyDescent="0.25">
      <c r="A92" s="1">
        <v>44226</v>
      </c>
      <c r="B92">
        <v>181596</v>
      </c>
      <c r="C92">
        <v>118682</v>
      </c>
      <c r="D92" s="3">
        <f>B92*1.095</f>
        <v>198847.62</v>
      </c>
      <c r="E92" s="3">
        <f t="shared" ref="E92" si="5">C92*1.48</f>
        <v>175649.36</v>
      </c>
      <c r="F92" s="3">
        <f t="shared" si="0"/>
        <v>1.095</v>
      </c>
      <c r="G92" s="3">
        <f t="shared" si="1"/>
        <v>1.48</v>
      </c>
      <c r="H92">
        <v>198046</v>
      </c>
      <c r="I92">
        <v>175704</v>
      </c>
      <c r="L92">
        <v>198847.62</v>
      </c>
      <c r="M92">
        <v>175649.36</v>
      </c>
      <c r="N92" s="4">
        <f t="shared" si="2"/>
        <v>192882.19139999998</v>
      </c>
      <c r="O92" s="4">
        <f t="shared" si="3"/>
        <v>170379.8792</v>
      </c>
      <c r="P92" s="5">
        <v>192882.19139999998</v>
      </c>
      <c r="Q92" s="5">
        <v>170379.8792</v>
      </c>
      <c r="S92">
        <v>192881</v>
      </c>
      <c r="T92">
        <v>170379</v>
      </c>
    </row>
    <row r="93" spans="1:20" x14ac:dyDescent="0.25">
      <c r="A93" s="1">
        <v>44227</v>
      </c>
      <c r="B93">
        <v>168720</v>
      </c>
      <c r="C93">
        <v>132816</v>
      </c>
      <c r="D93" s="3">
        <f>B93*1.13</f>
        <v>190653.59999999998</v>
      </c>
      <c r="E93" s="3">
        <f>C93*1.315</f>
        <v>174653.03999999998</v>
      </c>
      <c r="F93" s="3">
        <f t="shared" si="0"/>
        <v>1.1299999999999999</v>
      </c>
      <c r="G93" s="3">
        <f t="shared" si="1"/>
        <v>1.3149999999999999</v>
      </c>
      <c r="H93">
        <v>190745</v>
      </c>
      <c r="I93">
        <v>174290</v>
      </c>
      <c r="L93">
        <v>190653.59999999998</v>
      </c>
      <c r="M93">
        <v>174653.03999999998</v>
      </c>
      <c r="N93" s="4">
        <f t="shared" si="2"/>
        <v>184933.99199999997</v>
      </c>
      <c r="O93" s="4">
        <f t="shared" si="3"/>
        <v>169413.44879999998</v>
      </c>
      <c r="P93" s="5">
        <v>184933.99199999997</v>
      </c>
      <c r="Q93" s="5">
        <v>169413.44879999998</v>
      </c>
      <c r="S93">
        <v>184933</v>
      </c>
      <c r="T93">
        <v>169413</v>
      </c>
    </row>
    <row r="94" spans="1:20" x14ac:dyDescent="0.25">
      <c r="A94" s="1">
        <v>44228</v>
      </c>
      <c r="B94">
        <v>165869</v>
      </c>
      <c r="C94">
        <v>160821</v>
      </c>
      <c r="D94" s="3">
        <f>B94*1.16</f>
        <v>192408.03999999998</v>
      </c>
      <c r="E94" s="3">
        <f>C94*1.2</f>
        <v>192985.19999999998</v>
      </c>
      <c r="F94" s="3">
        <f t="shared" si="0"/>
        <v>1.1599999999999999</v>
      </c>
      <c r="G94" s="3">
        <f t="shared" si="1"/>
        <v>1.2</v>
      </c>
      <c r="H94">
        <v>192265</v>
      </c>
      <c r="I94">
        <v>191620</v>
      </c>
      <c r="L94">
        <v>192408.03999999998</v>
      </c>
      <c r="M94">
        <v>192985.19999999998</v>
      </c>
      <c r="N94" s="4">
        <f t="shared" si="2"/>
        <v>186635.79879999996</v>
      </c>
      <c r="O94" s="4">
        <f t="shared" si="3"/>
        <v>187195.64399999997</v>
      </c>
      <c r="P94" s="7">
        <f>N94*1.01</f>
        <v>188502.15678799996</v>
      </c>
      <c r="Q94" s="7">
        <f>O94*1.01</f>
        <v>189067.60043999998</v>
      </c>
      <c r="R94" s="6" t="s">
        <v>5</v>
      </c>
      <c r="S94">
        <v>188501</v>
      </c>
      <c r="T94">
        <v>189066</v>
      </c>
    </row>
    <row r="95" spans="1:20" x14ac:dyDescent="0.25">
      <c r="A95" s="1">
        <v>44229</v>
      </c>
      <c r="B95">
        <v>163833</v>
      </c>
      <c r="C95">
        <v>160498</v>
      </c>
      <c r="D95" s="3">
        <f t="shared" ref="D95" si="6">B95*1.16</f>
        <v>190046.28</v>
      </c>
      <c r="E95" s="3">
        <f>C95*1.17</f>
        <v>187782.65999999997</v>
      </c>
      <c r="F95" s="3">
        <f t="shared" si="0"/>
        <v>1.1599999999999999</v>
      </c>
      <c r="G95" s="3">
        <f t="shared" si="1"/>
        <v>1.17</v>
      </c>
      <c r="H95">
        <v>190723</v>
      </c>
      <c r="I95">
        <v>187670</v>
      </c>
      <c r="L95">
        <v>190046.28</v>
      </c>
      <c r="M95">
        <v>187782.65999999997</v>
      </c>
      <c r="N95" s="4">
        <f t="shared" si="2"/>
        <v>184344.8916</v>
      </c>
      <c r="O95" s="4">
        <f t="shared" si="3"/>
        <v>182149.18019999997</v>
      </c>
      <c r="P95" s="7">
        <f t="shared" ref="P95:P152" si="7">N95*1.01</f>
        <v>186188.340516</v>
      </c>
      <c r="Q95" s="7">
        <f t="shared" ref="Q95:Q152" si="8">O95*1.01</f>
        <v>183970.67200199998</v>
      </c>
      <c r="R95" s="6"/>
      <c r="S95">
        <v>186187</v>
      </c>
      <c r="T95">
        <v>183969</v>
      </c>
    </row>
    <row r="96" spans="1:20" x14ac:dyDescent="0.25">
      <c r="A96" s="1">
        <v>44230</v>
      </c>
      <c r="B96">
        <v>165222</v>
      </c>
      <c r="C96">
        <v>159563</v>
      </c>
      <c r="D96" s="3">
        <f>B96*1.15</f>
        <v>190005.3</v>
      </c>
      <c r="E96" s="3">
        <f t="shared" ref="E96" si="9">C96*1.17</f>
        <v>186688.71</v>
      </c>
      <c r="F96" s="3">
        <f t="shared" si="0"/>
        <v>1.1499999999999999</v>
      </c>
      <c r="G96" s="3">
        <f t="shared" si="1"/>
        <v>1.17</v>
      </c>
      <c r="H96">
        <v>189500</v>
      </c>
      <c r="I96">
        <v>185696</v>
      </c>
      <c r="L96">
        <v>190005.3</v>
      </c>
      <c r="M96">
        <v>186688.71</v>
      </c>
      <c r="N96" s="4">
        <f t="shared" si="2"/>
        <v>184305.14099999997</v>
      </c>
      <c r="O96" s="4">
        <f t="shared" si="3"/>
        <v>181088.04869999998</v>
      </c>
      <c r="P96" s="7">
        <f t="shared" si="7"/>
        <v>186148.19240999999</v>
      </c>
      <c r="Q96" s="7">
        <f t="shared" si="8"/>
        <v>182898.92918699997</v>
      </c>
      <c r="R96" s="6"/>
      <c r="S96">
        <v>186147</v>
      </c>
      <c r="T96">
        <v>182897</v>
      </c>
    </row>
    <row r="97" spans="1:20" x14ac:dyDescent="0.25">
      <c r="A97" s="1">
        <v>44231</v>
      </c>
      <c r="B97">
        <v>165737</v>
      </c>
      <c r="C97">
        <v>155978</v>
      </c>
      <c r="D97" s="3">
        <f>B97*1.15</f>
        <v>190597.55</v>
      </c>
      <c r="E97" s="3">
        <f>C97*1.145</f>
        <v>178594.81</v>
      </c>
      <c r="F97" s="3">
        <f t="shared" si="0"/>
        <v>1.1499999999999999</v>
      </c>
      <c r="G97" s="3">
        <f t="shared" si="1"/>
        <v>1.145</v>
      </c>
      <c r="H97">
        <v>188430</v>
      </c>
      <c r="I97">
        <v>178854</v>
      </c>
      <c r="L97">
        <v>190597.55</v>
      </c>
      <c r="M97">
        <v>178594.81</v>
      </c>
      <c r="N97" s="4">
        <f t="shared" si="2"/>
        <v>184879.62349999999</v>
      </c>
      <c r="O97" s="4">
        <f t="shared" si="3"/>
        <v>173236.9657</v>
      </c>
      <c r="P97" s="7">
        <f t="shared" si="7"/>
        <v>186728.41973499997</v>
      </c>
      <c r="Q97" s="7">
        <f t="shared" si="8"/>
        <v>174969.335357</v>
      </c>
      <c r="R97" s="6"/>
      <c r="S97">
        <v>186727</v>
      </c>
      <c r="T97">
        <v>174968</v>
      </c>
    </row>
    <row r="98" spans="1:20" x14ac:dyDescent="0.25">
      <c r="A98" s="1">
        <v>44232</v>
      </c>
      <c r="B98">
        <v>173477</v>
      </c>
      <c r="C98">
        <v>151595</v>
      </c>
      <c r="D98" s="3">
        <f>B98*1.08</f>
        <v>187355.16</v>
      </c>
      <c r="E98" s="3">
        <f>C98*1.15</f>
        <v>174334.25</v>
      </c>
      <c r="F98" s="3">
        <f t="shared" si="0"/>
        <v>1.08</v>
      </c>
      <c r="G98" s="3">
        <f t="shared" si="1"/>
        <v>1.1499999999999999</v>
      </c>
      <c r="H98">
        <v>187432</v>
      </c>
      <c r="I98">
        <v>174297</v>
      </c>
      <c r="L98">
        <v>187355.16</v>
      </c>
      <c r="M98">
        <v>174334.25</v>
      </c>
      <c r="N98" s="4">
        <f t="shared" si="2"/>
        <v>181734.50519999999</v>
      </c>
      <c r="O98" s="4">
        <f t="shared" si="3"/>
        <v>169104.2225</v>
      </c>
      <c r="P98" s="7">
        <f t="shared" si="7"/>
        <v>183551.85025199997</v>
      </c>
      <c r="Q98" s="7">
        <f t="shared" si="8"/>
        <v>170795.26472500002</v>
      </c>
      <c r="R98" s="6"/>
      <c r="S98">
        <v>183551</v>
      </c>
      <c r="T98">
        <v>170794</v>
      </c>
    </row>
    <row r="99" spans="1:20" x14ac:dyDescent="0.25">
      <c r="A99" s="1">
        <v>44233</v>
      </c>
      <c r="B99">
        <v>177526</v>
      </c>
      <c r="C99">
        <v>152317</v>
      </c>
      <c r="D99" s="3">
        <f>B99*1.1</f>
        <v>195278.6</v>
      </c>
      <c r="E99" s="3">
        <f>C99*1.09</f>
        <v>166025.53</v>
      </c>
      <c r="F99" s="3">
        <f t="shared" si="0"/>
        <v>1.1000000000000001</v>
      </c>
      <c r="G99" s="3">
        <f t="shared" si="1"/>
        <v>1.0900000000000001</v>
      </c>
      <c r="H99">
        <v>192932</v>
      </c>
      <c r="I99">
        <v>166646</v>
      </c>
      <c r="L99">
        <v>195278.6</v>
      </c>
      <c r="M99">
        <v>166025.53</v>
      </c>
      <c r="N99" s="4">
        <f t="shared" si="2"/>
        <v>189420.242</v>
      </c>
      <c r="O99" s="4">
        <f t="shared" si="3"/>
        <v>161044.7641</v>
      </c>
      <c r="P99" s="7">
        <f t="shared" si="7"/>
        <v>191314.44442000001</v>
      </c>
      <c r="Q99" s="7">
        <f t="shared" si="8"/>
        <v>162655.21174100001</v>
      </c>
      <c r="R99" s="6"/>
      <c r="S99">
        <v>191313</v>
      </c>
      <c r="T99">
        <v>162654</v>
      </c>
    </row>
    <row r="100" spans="1:20" x14ac:dyDescent="0.25">
      <c r="A100" s="1">
        <v>44234</v>
      </c>
      <c r="B100">
        <v>178965</v>
      </c>
      <c r="C100">
        <v>143855</v>
      </c>
      <c r="D100" s="3">
        <f>B100*1.08</f>
        <v>193282.2</v>
      </c>
      <c r="E100" s="3">
        <f t="shared" ref="E100" si="10">C100*1.15</f>
        <v>165433.25</v>
      </c>
      <c r="F100" s="3">
        <f t="shared" si="0"/>
        <v>1.08</v>
      </c>
      <c r="G100" s="3">
        <f t="shared" si="1"/>
        <v>1.1499999999999999</v>
      </c>
      <c r="H100">
        <v>193544</v>
      </c>
      <c r="I100">
        <v>165730</v>
      </c>
      <c r="L100">
        <v>193282.2</v>
      </c>
      <c r="M100">
        <v>165433.25</v>
      </c>
      <c r="N100" s="4">
        <f t="shared" si="2"/>
        <v>187483.734</v>
      </c>
      <c r="O100" s="4">
        <f t="shared" si="3"/>
        <v>160470.2525</v>
      </c>
      <c r="P100" s="7">
        <f t="shared" si="7"/>
        <v>189358.57133999999</v>
      </c>
      <c r="Q100" s="7">
        <f t="shared" si="8"/>
        <v>162074.955025</v>
      </c>
      <c r="R100" s="6"/>
      <c r="S100">
        <v>189357</v>
      </c>
      <c r="T100">
        <v>162074</v>
      </c>
    </row>
    <row r="101" spans="1:20" x14ac:dyDescent="0.25">
      <c r="A101" s="1">
        <v>44235</v>
      </c>
      <c r="B101">
        <v>178351</v>
      </c>
      <c r="C101">
        <v>141450</v>
      </c>
      <c r="D101" s="3">
        <f>B101*1.12</f>
        <v>199753.12000000002</v>
      </c>
      <c r="E101" s="3">
        <f>C101*1.18</f>
        <v>166911</v>
      </c>
      <c r="F101" s="3">
        <f t="shared" si="0"/>
        <v>1.1200000000000001</v>
      </c>
      <c r="G101" s="3">
        <f t="shared" si="1"/>
        <v>1.18</v>
      </c>
      <c r="H101">
        <v>199046</v>
      </c>
      <c r="I101">
        <v>166307</v>
      </c>
      <c r="L101">
        <v>199753.12000000002</v>
      </c>
      <c r="M101">
        <v>166911</v>
      </c>
      <c r="N101" s="4">
        <f t="shared" si="2"/>
        <v>193760.52640000003</v>
      </c>
      <c r="O101" s="4">
        <f t="shared" si="3"/>
        <v>161903.66999999998</v>
      </c>
      <c r="P101" s="7">
        <f t="shared" si="7"/>
        <v>195698.13166400004</v>
      </c>
      <c r="Q101" s="7">
        <f t="shared" si="8"/>
        <v>163522.70669999998</v>
      </c>
      <c r="R101" s="6"/>
      <c r="S101">
        <v>195697</v>
      </c>
      <c r="T101">
        <v>163522</v>
      </c>
    </row>
    <row r="102" spans="1:20" x14ac:dyDescent="0.25">
      <c r="A102" s="1">
        <v>44236</v>
      </c>
      <c r="B102">
        <v>178330</v>
      </c>
      <c r="C102">
        <v>139127</v>
      </c>
      <c r="D102" s="3">
        <f>B102*1.09</f>
        <v>194379.7</v>
      </c>
      <c r="E102" s="3">
        <f>C102*1.05</f>
        <v>146083.35</v>
      </c>
      <c r="F102" s="3">
        <f t="shared" si="0"/>
        <v>1.0900000000000001</v>
      </c>
      <c r="G102" s="3">
        <f t="shared" si="1"/>
        <v>1.05</v>
      </c>
      <c r="H102">
        <v>194735</v>
      </c>
      <c r="I102">
        <v>148565</v>
      </c>
      <c r="L102">
        <v>194379.7</v>
      </c>
      <c r="M102">
        <v>146083.35</v>
      </c>
      <c r="N102" s="4">
        <f t="shared" si="2"/>
        <v>188548.30900000001</v>
      </c>
      <c r="O102" s="4">
        <f t="shared" si="3"/>
        <v>141700.84950000001</v>
      </c>
      <c r="P102" s="7">
        <f t="shared" si="7"/>
        <v>190433.79209</v>
      </c>
      <c r="Q102" s="7">
        <f t="shared" si="8"/>
        <v>143117.857995</v>
      </c>
      <c r="R102" s="6"/>
      <c r="S102">
        <v>190432</v>
      </c>
      <c r="T102">
        <v>143117</v>
      </c>
    </row>
    <row r="103" spans="1:20" x14ac:dyDescent="0.25">
      <c r="A103" s="1">
        <v>44237</v>
      </c>
      <c r="B103">
        <v>173127</v>
      </c>
      <c r="C103">
        <v>137935</v>
      </c>
      <c r="D103" s="3">
        <f>B103*0.95</f>
        <v>164470.65</v>
      </c>
      <c r="E103" s="3">
        <f>C103*1.05</f>
        <v>144831.75</v>
      </c>
      <c r="F103" s="3">
        <f t="shared" si="0"/>
        <v>0.95</v>
      </c>
      <c r="G103" s="3">
        <f t="shared" si="1"/>
        <v>1.05</v>
      </c>
      <c r="H103">
        <v>164942</v>
      </c>
      <c r="I103">
        <v>153287</v>
      </c>
      <c r="L103">
        <v>164470.65</v>
      </c>
      <c r="M103">
        <v>144831.75</v>
      </c>
      <c r="N103" s="4">
        <f t="shared" si="2"/>
        <v>159536.53049999999</v>
      </c>
      <c r="O103" s="4">
        <f t="shared" si="3"/>
        <v>140486.79749999999</v>
      </c>
      <c r="P103" s="7">
        <f t="shared" si="7"/>
        <v>161131.89580500001</v>
      </c>
      <c r="Q103" s="7">
        <f t="shared" si="8"/>
        <v>141891.66547499999</v>
      </c>
      <c r="R103" s="6"/>
      <c r="S103">
        <v>161130</v>
      </c>
      <c r="T103">
        <v>141890</v>
      </c>
    </row>
    <row r="104" spans="1:20" x14ac:dyDescent="0.25">
      <c r="A104" s="1">
        <v>44238</v>
      </c>
      <c r="B104">
        <v>173201</v>
      </c>
      <c r="C104">
        <v>138066</v>
      </c>
      <c r="D104" s="3">
        <f>B104*0.95</f>
        <v>164540.94999999998</v>
      </c>
      <c r="E104" s="3">
        <f>C104*1.05</f>
        <v>144969.30000000002</v>
      </c>
      <c r="F104" s="3">
        <f t="shared" si="0"/>
        <v>0.94999999999999984</v>
      </c>
      <c r="G104" s="3">
        <f t="shared" si="1"/>
        <v>1.05</v>
      </c>
      <c r="H104">
        <v>164819</v>
      </c>
      <c r="I104">
        <v>141813</v>
      </c>
      <c r="L104">
        <v>164540.94999999998</v>
      </c>
      <c r="M104">
        <v>144969.30000000002</v>
      </c>
      <c r="N104" s="4">
        <f t="shared" si="2"/>
        <v>159604.72149999999</v>
      </c>
      <c r="O104" s="4">
        <f t="shared" si="3"/>
        <v>140620.22100000002</v>
      </c>
      <c r="P104" s="7">
        <f t="shared" si="7"/>
        <v>161200.76871499998</v>
      </c>
      <c r="Q104" s="7">
        <f t="shared" si="8"/>
        <v>142026.42321000001</v>
      </c>
      <c r="R104" s="6"/>
      <c r="S104">
        <v>161199</v>
      </c>
      <c r="T104">
        <v>142025</v>
      </c>
    </row>
    <row r="105" spans="1:20" x14ac:dyDescent="0.25">
      <c r="A105" s="1">
        <v>44239</v>
      </c>
      <c r="B105">
        <v>150430</v>
      </c>
      <c r="C105">
        <v>100823</v>
      </c>
      <c r="D105" s="3">
        <f>B105*1.02</f>
        <v>153438.6</v>
      </c>
      <c r="E105" s="3">
        <f>C105*1.18</f>
        <v>118971.14</v>
      </c>
      <c r="F105" s="3">
        <f t="shared" si="0"/>
        <v>1.02</v>
      </c>
      <c r="G105" s="3">
        <f t="shared" si="1"/>
        <v>1.18</v>
      </c>
      <c r="H105">
        <v>156916</v>
      </c>
      <c r="I105">
        <v>118830</v>
      </c>
      <c r="L105">
        <v>153438.6</v>
      </c>
      <c r="M105">
        <v>118971.14</v>
      </c>
      <c r="N105" s="4">
        <f t="shared" si="2"/>
        <v>148835.44200000001</v>
      </c>
      <c r="O105" s="4">
        <f t="shared" si="3"/>
        <v>115402.0058</v>
      </c>
      <c r="P105" s="7">
        <f t="shared" si="7"/>
        <v>150323.79642</v>
      </c>
      <c r="Q105" s="7">
        <f t="shared" si="8"/>
        <v>116556.02585799999</v>
      </c>
      <c r="R105" s="6"/>
      <c r="S105">
        <v>150322</v>
      </c>
      <c r="T105">
        <v>116555</v>
      </c>
    </row>
    <row r="106" spans="1:20" x14ac:dyDescent="0.25">
      <c r="A106" s="1">
        <v>44240</v>
      </c>
      <c r="B106">
        <v>149090</v>
      </c>
      <c r="C106">
        <v>102135</v>
      </c>
      <c r="D106" s="3">
        <f>B106*1.18</f>
        <v>175926.19999999998</v>
      </c>
      <c r="E106" s="3">
        <f>C106*1.25</f>
        <v>127668.75</v>
      </c>
      <c r="F106" s="3">
        <f t="shared" si="0"/>
        <v>1.18</v>
      </c>
      <c r="G106" s="3">
        <f t="shared" si="1"/>
        <v>1.25</v>
      </c>
      <c r="H106">
        <v>174652</v>
      </c>
      <c r="I106">
        <v>127335</v>
      </c>
      <c r="L106">
        <v>175926.19999999998</v>
      </c>
      <c r="M106">
        <v>127668.75</v>
      </c>
      <c r="N106" s="4">
        <f t="shared" si="2"/>
        <v>170648.41399999999</v>
      </c>
      <c r="O106" s="4">
        <f t="shared" si="3"/>
        <v>123838.6875</v>
      </c>
      <c r="P106" s="7">
        <f t="shared" si="7"/>
        <v>172354.89814</v>
      </c>
      <c r="Q106" s="7">
        <f t="shared" si="8"/>
        <v>125077.074375</v>
      </c>
      <c r="R106" s="6"/>
      <c r="S106">
        <v>172354</v>
      </c>
      <c r="T106">
        <v>125075</v>
      </c>
    </row>
    <row r="107" spans="1:20" x14ac:dyDescent="0.25">
      <c r="A107" s="1">
        <v>44241</v>
      </c>
      <c r="B107">
        <v>148626</v>
      </c>
      <c r="C107">
        <v>105042</v>
      </c>
      <c r="D107" s="3">
        <f t="shared" ref="D107:D109" si="11">B107*1.2</f>
        <v>178351.19999999998</v>
      </c>
      <c r="E107" s="3">
        <f>C107*1.3</f>
        <v>136554.6</v>
      </c>
      <c r="F107" s="3">
        <f t="shared" si="0"/>
        <v>1.2</v>
      </c>
      <c r="G107" s="3">
        <f t="shared" si="1"/>
        <v>1.3</v>
      </c>
      <c r="H107">
        <v>178423</v>
      </c>
      <c r="I107">
        <v>134863</v>
      </c>
      <c r="L107">
        <v>178351.19999999998</v>
      </c>
      <c r="M107">
        <v>136554.6</v>
      </c>
      <c r="N107" s="4">
        <f t="shared" si="2"/>
        <v>173000.66399999999</v>
      </c>
      <c r="O107" s="4">
        <f t="shared" si="3"/>
        <v>132457.962</v>
      </c>
      <c r="P107" s="7">
        <f t="shared" si="7"/>
        <v>174730.67064</v>
      </c>
      <c r="Q107" s="7">
        <f t="shared" si="8"/>
        <v>133782.54162</v>
      </c>
      <c r="R107" s="6"/>
      <c r="S107">
        <v>174730</v>
      </c>
      <c r="T107">
        <v>133781</v>
      </c>
    </row>
    <row r="108" spans="1:20" x14ac:dyDescent="0.25">
      <c r="A108" s="1">
        <v>44242</v>
      </c>
      <c r="B108">
        <v>149447</v>
      </c>
      <c r="C108">
        <v>107640</v>
      </c>
      <c r="D108" s="3">
        <f t="shared" si="11"/>
        <v>179336.4</v>
      </c>
      <c r="E108" s="3">
        <f>C108*1.3</f>
        <v>139932</v>
      </c>
      <c r="F108" s="3">
        <f t="shared" si="0"/>
        <v>1.2</v>
      </c>
      <c r="G108" s="3">
        <f t="shared" si="1"/>
        <v>1.3</v>
      </c>
      <c r="H108">
        <v>177564</v>
      </c>
      <c r="I108">
        <v>138130</v>
      </c>
      <c r="L108">
        <v>179336.4</v>
      </c>
      <c r="M108">
        <v>139932</v>
      </c>
      <c r="N108" s="4">
        <f t="shared" si="2"/>
        <v>173956.30799999999</v>
      </c>
      <c r="O108" s="4">
        <f t="shared" si="3"/>
        <v>135734.04</v>
      </c>
      <c r="P108" s="7">
        <f t="shared" si="7"/>
        <v>175695.87107999998</v>
      </c>
      <c r="Q108" s="7">
        <f t="shared" si="8"/>
        <v>137091.38040000002</v>
      </c>
      <c r="R108" s="6"/>
      <c r="S108">
        <v>175694</v>
      </c>
      <c r="T108">
        <v>137091</v>
      </c>
    </row>
    <row r="109" spans="1:20" x14ac:dyDescent="0.25">
      <c r="A109" s="1">
        <v>44243</v>
      </c>
      <c r="B109">
        <v>147902</v>
      </c>
      <c r="C109">
        <v>107518</v>
      </c>
      <c r="D109" s="3">
        <f t="shared" si="11"/>
        <v>177482.4</v>
      </c>
      <c r="E109" s="3">
        <f>C109*1.31</f>
        <v>140848.58000000002</v>
      </c>
      <c r="F109" s="3">
        <f t="shared" si="0"/>
        <v>1.2</v>
      </c>
      <c r="G109" s="3">
        <f t="shared" si="1"/>
        <v>1.31</v>
      </c>
      <c r="H109">
        <v>177921</v>
      </c>
      <c r="I109">
        <v>140450</v>
      </c>
      <c r="L109">
        <v>177482.4</v>
      </c>
      <c r="M109">
        <v>140848.58000000002</v>
      </c>
      <c r="N109" s="4">
        <f t="shared" si="2"/>
        <v>172157.92799999999</v>
      </c>
      <c r="O109" s="4">
        <f t="shared" si="3"/>
        <v>136623.1226</v>
      </c>
      <c r="P109" s="7">
        <f t="shared" si="7"/>
        <v>173879.50727999999</v>
      </c>
      <c r="Q109" s="7">
        <f t="shared" si="8"/>
        <v>137989.35382600001</v>
      </c>
      <c r="R109" s="6"/>
      <c r="S109">
        <v>173878</v>
      </c>
      <c r="T109">
        <v>137988</v>
      </c>
    </row>
    <row r="110" spans="1:20" x14ac:dyDescent="0.25">
      <c r="A110" s="1">
        <v>44244</v>
      </c>
      <c r="B110">
        <v>150819</v>
      </c>
      <c r="C110">
        <v>109582</v>
      </c>
      <c r="D110" s="3">
        <f>B110*1.35</f>
        <v>203605.65000000002</v>
      </c>
      <c r="E110" s="3">
        <f t="shared" ref="E110" si="12">C110*1.31</f>
        <v>143552.42000000001</v>
      </c>
      <c r="F110" s="3">
        <f t="shared" si="0"/>
        <v>1.35</v>
      </c>
      <c r="G110" s="3">
        <f t="shared" si="1"/>
        <v>1.31</v>
      </c>
      <c r="H110">
        <v>202856</v>
      </c>
      <c r="I110">
        <v>143827</v>
      </c>
      <c r="L110">
        <v>203605.65000000002</v>
      </c>
      <c r="M110">
        <v>143552.42000000001</v>
      </c>
      <c r="N110" s="4">
        <f t="shared" si="2"/>
        <v>197497.48050000001</v>
      </c>
      <c r="O110" s="4">
        <f t="shared" si="3"/>
        <v>139245.8474</v>
      </c>
      <c r="P110" s="7">
        <f t="shared" si="7"/>
        <v>199472.45530500001</v>
      </c>
      <c r="Q110" s="7">
        <f t="shared" si="8"/>
        <v>140638.30587400001</v>
      </c>
      <c r="R110" s="6"/>
      <c r="S110">
        <v>199470</v>
      </c>
      <c r="T110">
        <v>140637</v>
      </c>
    </row>
    <row r="111" spans="1:20" x14ac:dyDescent="0.25">
      <c r="A111" s="1">
        <v>44245</v>
      </c>
      <c r="B111">
        <v>151622</v>
      </c>
      <c r="C111">
        <v>109324</v>
      </c>
      <c r="D111" s="3">
        <f>B111*1.53</f>
        <v>231981.66</v>
      </c>
      <c r="E111" s="3">
        <f>C111*1.61</f>
        <v>176011.64</v>
      </c>
      <c r="F111" s="3">
        <f t="shared" si="0"/>
        <v>1.53</v>
      </c>
      <c r="G111" s="3">
        <f t="shared" si="1"/>
        <v>1.61</v>
      </c>
      <c r="H111">
        <v>231325</v>
      </c>
      <c r="I111">
        <v>175502</v>
      </c>
      <c r="L111">
        <v>231981.66</v>
      </c>
      <c r="M111">
        <v>176011.64</v>
      </c>
      <c r="N111" s="4">
        <f t="shared" si="2"/>
        <v>225022.2102</v>
      </c>
      <c r="O111" s="4">
        <f t="shared" si="3"/>
        <v>170731.29080000002</v>
      </c>
      <c r="P111" s="7">
        <f t="shared" si="7"/>
        <v>227272.432302</v>
      </c>
      <c r="Q111" s="7">
        <f t="shared" si="8"/>
        <v>172438.60370800001</v>
      </c>
      <c r="R111" s="6"/>
      <c r="S111">
        <v>227271</v>
      </c>
      <c r="T111">
        <v>172437</v>
      </c>
    </row>
    <row r="112" spans="1:20" x14ac:dyDescent="0.25">
      <c r="A112" s="1">
        <v>44246</v>
      </c>
      <c r="B112">
        <v>151445</v>
      </c>
      <c r="C112">
        <v>109332</v>
      </c>
      <c r="D112" s="3">
        <f>B112*1.635</f>
        <v>247612.57500000001</v>
      </c>
      <c r="E112" s="3">
        <f>C112*1.8</f>
        <v>196797.6</v>
      </c>
      <c r="F112" s="3">
        <f t="shared" si="0"/>
        <v>1.635</v>
      </c>
      <c r="G112" s="3">
        <f t="shared" si="1"/>
        <v>1.8</v>
      </c>
      <c r="H112">
        <v>247657</v>
      </c>
      <c r="I112">
        <v>196759</v>
      </c>
      <c r="L112">
        <v>247612.57500000001</v>
      </c>
      <c r="M112">
        <v>196797.6</v>
      </c>
      <c r="N112" s="4">
        <f t="shared" si="2"/>
        <v>240184.19774999999</v>
      </c>
      <c r="O112" s="4">
        <f t="shared" si="3"/>
        <v>190893.67199999999</v>
      </c>
      <c r="P112" s="7">
        <f t="shared" si="7"/>
        <v>242586.0397275</v>
      </c>
      <c r="Q112" s="7">
        <f t="shared" si="8"/>
        <v>192802.60871999999</v>
      </c>
      <c r="R112" s="6"/>
      <c r="S112">
        <v>242584</v>
      </c>
      <c r="T112">
        <v>192801</v>
      </c>
    </row>
    <row r="113" spans="1:20" x14ac:dyDescent="0.25">
      <c r="A113" s="1">
        <v>44247</v>
      </c>
      <c r="B113">
        <v>152093</v>
      </c>
      <c r="C113">
        <v>106814</v>
      </c>
      <c r="D113" s="3">
        <f>B113*1.67</f>
        <v>253995.31</v>
      </c>
      <c r="E113" s="3">
        <f>C113*1.86</f>
        <v>198674.04</v>
      </c>
      <c r="F113" s="3">
        <f t="shared" si="0"/>
        <v>1.67</v>
      </c>
      <c r="G113" s="3">
        <f t="shared" si="1"/>
        <v>1.86</v>
      </c>
      <c r="H113">
        <v>253756</v>
      </c>
      <c r="I113">
        <v>198991</v>
      </c>
      <c r="L113">
        <v>253995.31</v>
      </c>
      <c r="M113">
        <v>198674.04</v>
      </c>
      <c r="N113" s="4">
        <f t="shared" si="2"/>
        <v>246375.45069999999</v>
      </c>
      <c r="O113" s="4">
        <f t="shared" si="3"/>
        <v>192713.81880000001</v>
      </c>
      <c r="P113" s="7">
        <f t="shared" si="7"/>
        <v>248839.20520699999</v>
      </c>
      <c r="Q113" s="7">
        <f t="shared" si="8"/>
        <v>194640.95698800002</v>
      </c>
      <c r="R113" s="6"/>
      <c r="S113">
        <v>248838</v>
      </c>
      <c r="T113">
        <v>194640</v>
      </c>
    </row>
    <row r="114" spans="1:20" x14ac:dyDescent="0.25">
      <c r="A114" s="1">
        <v>44248</v>
      </c>
      <c r="B114">
        <v>155165</v>
      </c>
      <c r="C114">
        <v>105673</v>
      </c>
      <c r="D114" s="3">
        <f>B114*1.66</f>
        <v>257573.9</v>
      </c>
      <c r="E114" s="3">
        <f t="shared" ref="E114" si="13">C114*1.86</f>
        <v>196551.78</v>
      </c>
      <c r="F114" s="3">
        <f t="shared" si="0"/>
        <v>1.66</v>
      </c>
      <c r="G114" s="3">
        <f t="shared" si="1"/>
        <v>1.86</v>
      </c>
      <c r="H114">
        <v>256886</v>
      </c>
      <c r="I114">
        <v>196242</v>
      </c>
      <c r="L114">
        <v>257573.9</v>
      </c>
      <c r="M114">
        <v>196551.78</v>
      </c>
      <c r="N114" s="4">
        <f t="shared" si="2"/>
        <v>249846.68299999999</v>
      </c>
      <c r="O114" s="4">
        <f t="shared" si="3"/>
        <v>190655.22659999999</v>
      </c>
      <c r="P114" s="7">
        <f t="shared" si="7"/>
        <v>252345.14982999998</v>
      </c>
      <c r="Q114" s="7">
        <f t="shared" si="8"/>
        <v>192561.77886600001</v>
      </c>
      <c r="R114" s="6"/>
      <c r="S114">
        <v>252343</v>
      </c>
      <c r="T114">
        <v>192560</v>
      </c>
    </row>
    <row r="115" spans="1:20" x14ac:dyDescent="0.25">
      <c r="A115" s="1">
        <v>44249</v>
      </c>
      <c r="B115">
        <v>163650</v>
      </c>
      <c r="C115">
        <v>106158</v>
      </c>
      <c r="D115" s="3">
        <f>B115*1.63</f>
        <v>266749.5</v>
      </c>
      <c r="E115" s="3">
        <f>C115*2.02</f>
        <v>214439.16</v>
      </c>
      <c r="F115" s="3">
        <f t="shared" si="0"/>
        <v>1.63</v>
      </c>
      <c r="G115" s="3">
        <f t="shared" si="1"/>
        <v>2.02</v>
      </c>
      <c r="H115">
        <v>266020</v>
      </c>
      <c r="I115">
        <v>214649</v>
      </c>
      <c r="L115">
        <v>266749.5</v>
      </c>
      <c r="M115">
        <v>214439.16</v>
      </c>
      <c r="N115" s="4">
        <f t="shared" si="2"/>
        <v>258747.01499999998</v>
      </c>
      <c r="O115" s="4">
        <f t="shared" si="3"/>
        <v>208005.9852</v>
      </c>
      <c r="P115" s="7">
        <f t="shared" si="7"/>
        <v>261334.48514999999</v>
      </c>
      <c r="Q115" s="7">
        <f t="shared" si="8"/>
        <v>210086.045052</v>
      </c>
      <c r="R115" s="6"/>
      <c r="S115">
        <v>261333</v>
      </c>
      <c r="T115">
        <v>210085</v>
      </c>
    </row>
    <row r="116" spans="1:20" x14ac:dyDescent="0.25">
      <c r="A116" s="1">
        <v>44250</v>
      </c>
      <c r="B116">
        <v>169779</v>
      </c>
      <c r="C116">
        <v>106576</v>
      </c>
      <c r="D116" s="3">
        <f>B116*1.57</f>
        <v>266553.03000000003</v>
      </c>
      <c r="E116" s="3">
        <f>C116*2.06</f>
        <v>219546.56</v>
      </c>
      <c r="F116" s="3">
        <f t="shared" si="0"/>
        <v>1.57</v>
      </c>
      <c r="G116" s="3">
        <f t="shared" si="1"/>
        <v>2.06</v>
      </c>
      <c r="H116">
        <v>266288</v>
      </c>
      <c r="I116">
        <v>219444</v>
      </c>
      <c r="L116">
        <v>266553.03000000003</v>
      </c>
      <c r="M116">
        <v>219546.56</v>
      </c>
      <c r="N116" s="4">
        <f t="shared" si="2"/>
        <v>258556.43910000002</v>
      </c>
      <c r="O116" s="4">
        <f t="shared" si="3"/>
        <v>212960.16319999998</v>
      </c>
      <c r="P116" s="7">
        <f t="shared" si="7"/>
        <v>261142.00349100001</v>
      </c>
      <c r="Q116" s="7">
        <f t="shared" si="8"/>
        <v>215089.76483199999</v>
      </c>
      <c r="R116" s="6"/>
      <c r="S116">
        <v>261141</v>
      </c>
      <c r="T116">
        <v>215088</v>
      </c>
    </row>
    <row r="117" spans="1:20" x14ac:dyDescent="0.25">
      <c r="A117" s="1">
        <v>44251</v>
      </c>
      <c r="B117">
        <v>179836</v>
      </c>
      <c r="C117">
        <v>105245</v>
      </c>
      <c r="D117" s="3">
        <f>B117*1.485</f>
        <v>267056.46000000002</v>
      </c>
      <c r="E117" s="3">
        <f>C117*2.099</f>
        <v>220909.25500000003</v>
      </c>
      <c r="F117" s="3">
        <f t="shared" si="0"/>
        <v>1.4850000000000001</v>
      </c>
      <c r="G117" s="3">
        <f t="shared" si="1"/>
        <v>2.0990000000000002</v>
      </c>
      <c r="H117">
        <v>267322</v>
      </c>
      <c r="I117">
        <v>220149</v>
      </c>
      <c r="L117">
        <v>267056.46000000002</v>
      </c>
      <c r="M117">
        <v>220909.25500000003</v>
      </c>
      <c r="N117" s="4">
        <f t="shared" si="2"/>
        <v>259044.76620000001</v>
      </c>
      <c r="O117" s="4">
        <f t="shared" si="3"/>
        <v>214281.97735000003</v>
      </c>
      <c r="P117" s="7">
        <f t="shared" si="7"/>
        <v>261635.213862</v>
      </c>
      <c r="Q117" s="7">
        <f t="shared" si="8"/>
        <v>216424.79712350003</v>
      </c>
      <c r="R117" s="6"/>
      <c r="S117">
        <v>261634</v>
      </c>
      <c r="T117">
        <v>216423</v>
      </c>
    </row>
    <row r="118" spans="1:20" x14ac:dyDescent="0.25">
      <c r="A118" s="1">
        <v>44252</v>
      </c>
      <c r="B118">
        <v>181399</v>
      </c>
      <c r="C118">
        <v>104647</v>
      </c>
      <c r="D118" s="3">
        <f>B118*1.515</f>
        <v>274819.48499999999</v>
      </c>
      <c r="E118" s="3">
        <f>C118*2.04</f>
        <v>213479.88</v>
      </c>
      <c r="F118" s="3">
        <f t="shared" si="0"/>
        <v>1.5149999999999999</v>
      </c>
      <c r="G118" s="3">
        <f t="shared" si="1"/>
        <v>2.04</v>
      </c>
      <c r="H118">
        <v>274357</v>
      </c>
      <c r="I118">
        <v>213941</v>
      </c>
      <c r="L118">
        <v>274819.48499999999</v>
      </c>
      <c r="M118">
        <v>213479.88</v>
      </c>
      <c r="N118" s="4">
        <f t="shared" si="2"/>
        <v>266574.90044999996</v>
      </c>
      <c r="O118" s="4">
        <f t="shared" si="3"/>
        <v>207075.48360000001</v>
      </c>
      <c r="P118" s="7">
        <f t="shared" si="7"/>
        <v>269240.64945449994</v>
      </c>
      <c r="Q118" s="7">
        <f t="shared" si="8"/>
        <v>209146.23843600001</v>
      </c>
      <c r="R118" s="6"/>
      <c r="S118">
        <v>269239</v>
      </c>
      <c r="T118">
        <v>209144</v>
      </c>
    </row>
    <row r="119" spans="1:20" x14ac:dyDescent="0.25">
      <c r="A119" s="1">
        <v>44253</v>
      </c>
      <c r="B119">
        <v>183619</v>
      </c>
      <c r="C119">
        <v>105174</v>
      </c>
      <c r="D119" s="3">
        <f>B119*1.48</f>
        <v>271756.12</v>
      </c>
      <c r="E119" s="3">
        <f>C119*2.123</f>
        <v>223284.40200000003</v>
      </c>
      <c r="F119" s="3">
        <f t="shared" si="0"/>
        <v>1.48</v>
      </c>
      <c r="G119" s="3">
        <f t="shared" si="1"/>
        <v>2.1230000000000002</v>
      </c>
      <c r="H119">
        <v>271278</v>
      </c>
      <c r="I119">
        <v>223200</v>
      </c>
      <c r="L119">
        <v>271756.12</v>
      </c>
      <c r="M119">
        <v>223284.40200000003</v>
      </c>
      <c r="N119" s="4">
        <f t="shared" si="2"/>
        <v>263603.43640000001</v>
      </c>
      <c r="O119" s="4">
        <f t="shared" si="3"/>
        <v>216585.86994000003</v>
      </c>
      <c r="P119" s="7">
        <f t="shared" si="7"/>
        <v>266239.47076400003</v>
      </c>
      <c r="Q119" s="7">
        <f t="shared" si="8"/>
        <v>218751.72863940004</v>
      </c>
      <c r="R119" s="6"/>
      <c r="S119">
        <v>266239</v>
      </c>
      <c r="T119">
        <v>218750</v>
      </c>
    </row>
    <row r="120" spans="1:20" x14ac:dyDescent="0.25">
      <c r="A120" s="1">
        <v>44254</v>
      </c>
      <c r="B120">
        <v>185603</v>
      </c>
      <c r="C120">
        <v>106303</v>
      </c>
      <c r="D120" s="3">
        <f>B120*1.5</f>
        <v>278404.5</v>
      </c>
      <c r="E120" s="3">
        <f>C120*2.08</f>
        <v>221110.24000000002</v>
      </c>
      <c r="F120" s="3">
        <f t="shared" si="0"/>
        <v>1.5</v>
      </c>
      <c r="G120" s="3">
        <f t="shared" si="1"/>
        <v>2.08</v>
      </c>
      <c r="H120">
        <v>277311</v>
      </c>
      <c r="I120">
        <v>221926</v>
      </c>
      <c r="L120">
        <v>278404.5</v>
      </c>
      <c r="M120">
        <v>221110.24000000002</v>
      </c>
      <c r="N120" s="4">
        <f t="shared" si="2"/>
        <v>270052.36499999999</v>
      </c>
      <c r="O120" s="4">
        <f t="shared" si="3"/>
        <v>214476.93280000001</v>
      </c>
      <c r="P120" s="7">
        <f t="shared" si="7"/>
        <v>272752.88864999998</v>
      </c>
      <c r="Q120" s="7">
        <f t="shared" si="8"/>
        <v>216621.702128</v>
      </c>
      <c r="R120" s="6"/>
      <c r="S120">
        <v>272751</v>
      </c>
      <c r="T120">
        <v>216620</v>
      </c>
    </row>
    <row r="121" spans="1:20" x14ac:dyDescent="0.25">
      <c r="A121" s="1">
        <v>44255</v>
      </c>
      <c r="B121">
        <v>185608</v>
      </c>
      <c r="C121">
        <v>103512</v>
      </c>
      <c r="D121" s="3">
        <f>B121*1.5</f>
        <v>278412</v>
      </c>
      <c r="E121" s="3">
        <f>C121*2.26</f>
        <v>233937.11999999997</v>
      </c>
      <c r="F121" s="3">
        <f t="shared" si="0"/>
        <v>1.5</v>
      </c>
      <c r="G121" s="3">
        <f t="shared" si="1"/>
        <v>2.2599999999999998</v>
      </c>
      <c r="H121">
        <v>278750</v>
      </c>
      <c r="I121">
        <v>233172</v>
      </c>
      <c r="L121">
        <v>278412</v>
      </c>
      <c r="M121">
        <v>233937.11999999997</v>
      </c>
      <c r="N121" s="4">
        <f t="shared" si="2"/>
        <v>270059.64</v>
      </c>
      <c r="O121" s="4">
        <f t="shared" si="3"/>
        <v>226919.00639999995</v>
      </c>
      <c r="P121" s="7">
        <f t="shared" si="7"/>
        <v>272760.23639999999</v>
      </c>
      <c r="Q121" s="7">
        <f t="shared" si="8"/>
        <v>229188.19646399995</v>
      </c>
      <c r="R121" s="6"/>
      <c r="S121">
        <v>272759</v>
      </c>
      <c r="T121">
        <v>229187</v>
      </c>
    </row>
    <row r="122" spans="1:20" x14ac:dyDescent="0.25">
      <c r="A122" s="1">
        <v>44256</v>
      </c>
      <c r="B122">
        <v>186543</v>
      </c>
      <c r="C122">
        <v>107659</v>
      </c>
      <c r="D122" s="3">
        <f>B122*1.51</f>
        <v>281679.93</v>
      </c>
      <c r="E122" s="3">
        <f>C122*2.215</f>
        <v>238464.685</v>
      </c>
      <c r="F122" s="3">
        <f t="shared" si="0"/>
        <v>1.51</v>
      </c>
      <c r="G122" s="3">
        <f t="shared" si="1"/>
        <v>2.2149999999999999</v>
      </c>
      <c r="H122">
        <v>281577</v>
      </c>
      <c r="I122">
        <v>238222</v>
      </c>
      <c r="L122">
        <v>281679.93</v>
      </c>
      <c r="M122">
        <v>238464.685</v>
      </c>
      <c r="N122" s="4">
        <f t="shared" si="2"/>
        <v>273229.53210000001</v>
      </c>
      <c r="O122" s="4">
        <f t="shared" si="3"/>
        <v>231310.74445</v>
      </c>
      <c r="P122" s="7">
        <f t="shared" si="7"/>
        <v>275961.82742099999</v>
      </c>
      <c r="Q122" s="7">
        <f t="shared" si="8"/>
        <v>233623.8518945</v>
      </c>
      <c r="R122" s="6"/>
      <c r="S122">
        <v>275960</v>
      </c>
      <c r="T122">
        <v>233623</v>
      </c>
    </row>
    <row r="123" spans="1:20" x14ac:dyDescent="0.25">
      <c r="A123" s="1">
        <v>44257</v>
      </c>
      <c r="B123">
        <v>187459</v>
      </c>
      <c r="C123">
        <v>110995</v>
      </c>
      <c r="D123" s="3">
        <f t="shared" ref="D123" si="14">B123*1.5</f>
        <v>281188.5</v>
      </c>
      <c r="E123" s="3">
        <f>C123*2.205</f>
        <v>244743.97500000001</v>
      </c>
      <c r="F123" s="3">
        <f t="shared" si="0"/>
        <v>1.5</v>
      </c>
      <c r="G123" s="3">
        <f t="shared" si="1"/>
        <v>2.2050000000000001</v>
      </c>
      <c r="H123">
        <v>281257</v>
      </c>
      <c r="I123">
        <v>244587</v>
      </c>
      <c r="L123">
        <v>281188.5</v>
      </c>
      <c r="M123">
        <v>244743.97500000001</v>
      </c>
      <c r="N123" s="4">
        <f t="shared" si="2"/>
        <v>272752.84499999997</v>
      </c>
      <c r="O123" s="4">
        <f t="shared" si="3"/>
        <v>237401.65575000001</v>
      </c>
      <c r="P123" s="7">
        <f t="shared" si="7"/>
        <v>275480.37344999996</v>
      </c>
      <c r="Q123" s="7">
        <f t="shared" si="8"/>
        <v>239775.6723075</v>
      </c>
      <c r="R123" s="6"/>
      <c r="S123">
        <v>275479</v>
      </c>
      <c r="T123">
        <v>239774</v>
      </c>
    </row>
    <row r="124" spans="1:20" x14ac:dyDescent="0.25">
      <c r="A124" s="1">
        <v>44258</v>
      </c>
      <c r="B124">
        <v>187537</v>
      </c>
      <c r="C124">
        <v>111286</v>
      </c>
      <c r="D124" s="3">
        <f>B124*1.53</f>
        <v>286931.61</v>
      </c>
      <c r="E124" s="3">
        <f>C124*2.16</f>
        <v>240377.76</v>
      </c>
      <c r="F124" s="3">
        <f t="shared" si="0"/>
        <v>1.53</v>
      </c>
      <c r="G124" s="3">
        <f t="shared" si="1"/>
        <v>2.16</v>
      </c>
      <c r="H124">
        <v>286585</v>
      </c>
      <c r="I124">
        <v>240759</v>
      </c>
      <c r="L124">
        <v>286931.61</v>
      </c>
      <c r="M124">
        <v>240377.76</v>
      </c>
      <c r="N124" s="4">
        <f t="shared" si="2"/>
        <v>278323.6617</v>
      </c>
      <c r="O124" s="4">
        <f t="shared" si="3"/>
        <v>233166.42720000001</v>
      </c>
      <c r="P124" s="7">
        <f t="shared" si="7"/>
        <v>281106.89831700001</v>
      </c>
      <c r="Q124" s="7">
        <f t="shared" si="8"/>
        <v>235498.091472</v>
      </c>
      <c r="R124" s="6"/>
      <c r="S124">
        <v>281106</v>
      </c>
      <c r="T124">
        <v>235496</v>
      </c>
    </row>
    <row r="125" spans="1:20" x14ac:dyDescent="0.25">
      <c r="A125" s="1">
        <v>44259</v>
      </c>
      <c r="B125">
        <v>185570</v>
      </c>
      <c r="C125">
        <v>112138</v>
      </c>
      <c r="D125" s="3">
        <f>B125*1.52</f>
        <v>282066.40000000002</v>
      </c>
      <c r="E125" s="3">
        <f>C125*2.14</f>
        <v>239975.32</v>
      </c>
      <c r="F125" s="3">
        <f t="shared" si="0"/>
        <v>1.52</v>
      </c>
      <c r="G125" s="3">
        <f t="shared" si="1"/>
        <v>2.14</v>
      </c>
      <c r="H125">
        <v>282280</v>
      </c>
      <c r="I125">
        <v>239465</v>
      </c>
      <c r="L125">
        <v>282066.40000000002</v>
      </c>
      <c r="M125">
        <v>239975.32</v>
      </c>
      <c r="N125" s="4">
        <f t="shared" si="2"/>
        <v>273604.408</v>
      </c>
      <c r="O125" s="4">
        <f t="shared" si="3"/>
        <v>232776.06039999999</v>
      </c>
      <c r="P125" s="7">
        <f t="shared" si="7"/>
        <v>276340.45208000002</v>
      </c>
      <c r="Q125" s="7">
        <f t="shared" si="8"/>
        <v>235103.821004</v>
      </c>
      <c r="R125" s="6"/>
      <c r="S125">
        <v>276340</v>
      </c>
      <c r="T125">
        <v>235102</v>
      </c>
    </row>
    <row r="126" spans="1:20" x14ac:dyDescent="0.25">
      <c r="A126" s="1">
        <v>44260</v>
      </c>
      <c r="B126">
        <v>186844</v>
      </c>
      <c r="C126">
        <v>111387</v>
      </c>
      <c r="D126" s="3">
        <f>B126*1.49</f>
        <v>278397.56</v>
      </c>
      <c r="E126" s="3">
        <f>C126*2.24</f>
        <v>249506.88000000003</v>
      </c>
      <c r="F126" s="3">
        <f t="shared" si="0"/>
        <v>1.49</v>
      </c>
      <c r="G126" s="3">
        <f t="shared" si="1"/>
        <v>2.2400000000000002</v>
      </c>
      <c r="H126">
        <v>278051</v>
      </c>
      <c r="I126">
        <v>249449</v>
      </c>
      <c r="L126">
        <v>278397.56</v>
      </c>
      <c r="M126">
        <v>249506.88000000003</v>
      </c>
      <c r="N126" s="4">
        <f t="shared" si="2"/>
        <v>270045.63319999998</v>
      </c>
      <c r="O126" s="4">
        <f t="shared" si="3"/>
        <v>242021.67360000004</v>
      </c>
      <c r="P126" s="7">
        <f t="shared" si="7"/>
        <v>272746.08953200001</v>
      </c>
      <c r="Q126" s="7">
        <f t="shared" si="8"/>
        <v>244441.89033600004</v>
      </c>
      <c r="R126" s="6"/>
      <c r="S126">
        <v>272745</v>
      </c>
      <c r="T126">
        <v>244440</v>
      </c>
    </row>
    <row r="127" spans="1:20" x14ac:dyDescent="0.25">
      <c r="A127" s="1">
        <v>44261</v>
      </c>
      <c r="B127">
        <v>189705</v>
      </c>
      <c r="C127">
        <v>109522</v>
      </c>
      <c r="D127" s="3">
        <f>B127*1.485</f>
        <v>281711.92500000005</v>
      </c>
      <c r="E127" s="3">
        <f t="shared" ref="E127" si="15">C127*2.24</f>
        <v>245329.28000000003</v>
      </c>
      <c r="F127" s="3">
        <f t="shared" si="0"/>
        <v>1.4850000000000003</v>
      </c>
      <c r="G127" s="3">
        <f t="shared" si="1"/>
        <v>2.2400000000000002</v>
      </c>
      <c r="H127">
        <v>281826</v>
      </c>
      <c r="I127">
        <v>245757</v>
      </c>
      <c r="L127">
        <v>281711.92500000005</v>
      </c>
      <c r="M127">
        <v>245329.28000000003</v>
      </c>
      <c r="N127" s="4">
        <f t="shared" si="2"/>
        <v>273260.56725000002</v>
      </c>
      <c r="O127" s="4">
        <f t="shared" si="3"/>
        <v>237969.40160000001</v>
      </c>
      <c r="P127" s="7">
        <f t="shared" si="7"/>
        <v>275993.1729225</v>
      </c>
      <c r="Q127" s="7">
        <f t="shared" si="8"/>
        <v>240349.09561600001</v>
      </c>
      <c r="R127" s="6"/>
      <c r="S127">
        <v>275991</v>
      </c>
      <c r="T127">
        <v>240348</v>
      </c>
    </row>
    <row r="128" spans="1:20" x14ac:dyDescent="0.25">
      <c r="A128" s="1">
        <v>44262</v>
      </c>
      <c r="B128">
        <v>195346</v>
      </c>
      <c r="C128">
        <v>112270</v>
      </c>
      <c r="D128" s="3">
        <f>B128*1.46</f>
        <v>285205.15999999997</v>
      </c>
      <c r="E128" s="3">
        <f>C128*2.23</f>
        <v>250362.1</v>
      </c>
      <c r="F128" s="3">
        <f t="shared" ref="F128:F152" si="16">D128/B128</f>
        <v>1.46</v>
      </c>
      <c r="G128" s="3">
        <f t="shared" ref="G128:G152" si="17">E128/C128</f>
        <v>2.23</v>
      </c>
      <c r="H128">
        <v>285666</v>
      </c>
      <c r="I128">
        <v>250692</v>
      </c>
      <c r="L128">
        <v>285205.15999999997</v>
      </c>
      <c r="M128">
        <v>250362.1</v>
      </c>
      <c r="N128" s="4">
        <f t="shared" ref="N128:N152" si="18">L128*0.97</f>
        <v>276649.00519999996</v>
      </c>
      <c r="O128" s="4">
        <f t="shared" ref="O128:O152" si="19">M128*0.97</f>
        <v>242851.23699999999</v>
      </c>
      <c r="P128" s="7">
        <f t="shared" si="7"/>
        <v>279415.49525199994</v>
      </c>
      <c r="Q128" s="7">
        <f t="shared" si="8"/>
        <v>245279.74937000001</v>
      </c>
      <c r="R128" s="6"/>
      <c r="S128">
        <v>279414</v>
      </c>
      <c r="T128">
        <v>245279</v>
      </c>
    </row>
    <row r="129" spans="1:20" x14ac:dyDescent="0.25">
      <c r="A129" s="1">
        <v>44263</v>
      </c>
      <c r="B129">
        <v>200721</v>
      </c>
      <c r="C129">
        <v>117867</v>
      </c>
      <c r="D129" s="3">
        <f>B129*1.42</f>
        <v>285023.82</v>
      </c>
      <c r="E129" s="3">
        <f>C129*2.19</f>
        <v>258128.72999999998</v>
      </c>
      <c r="F129" s="3">
        <f t="shared" si="16"/>
        <v>1.42</v>
      </c>
      <c r="G129" s="3">
        <f t="shared" si="17"/>
        <v>2.19</v>
      </c>
      <c r="H129">
        <v>285205</v>
      </c>
      <c r="I129">
        <v>258168</v>
      </c>
      <c r="L129">
        <v>285023.82</v>
      </c>
      <c r="M129">
        <v>258128.72999999998</v>
      </c>
      <c r="N129" s="4">
        <f t="shared" si="18"/>
        <v>276473.1054</v>
      </c>
      <c r="O129" s="4">
        <f t="shared" si="19"/>
        <v>250384.86809999996</v>
      </c>
      <c r="P129" s="7">
        <f t="shared" si="7"/>
        <v>279237.83645399997</v>
      </c>
      <c r="Q129" s="7">
        <f t="shared" si="8"/>
        <v>252888.71678099997</v>
      </c>
      <c r="R129" s="6"/>
      <c r="S129">
        <v>279236</v>
      </c>
      <c r="T129">
        <v>252887</v>
      </c>
    </row>
    <row r="130" spans="1:20" x14ac:dyDescent="0.25">
      <c r="A130" s="1">
        <v>44264</v>
      </c>
      <c r="B130">
        <v>206097</v>
      </c>
      <c r="C130">
        <v>120075</v>
      </c>
      <c r="D130" s="3">
        <f>B130*1.37</f>
        <v>282352.89</v>
      </c>
      <c r="E130" s="3">
        <f>C130*2.16</f>
        <v>259362.00000000003</v>
      </c>
      <c r="F130" s="3">
        <f t="shared" si="16"/>
        <v>1.37</v>
      </c>
      <c r="G130" s="3">
        <f t="shared" si="17"/>
        <v>2.16</v>
      </c>
      <c r="H130">
        <v>282045</v>
      </c>
      <c r="I130">
        <v>259538</v>
      </c>
      <c r="L130">
        <v>282352.89</v>
      </c>
      <c r="M130">
        <v>259362.00000000003</v>
      </c>
      <c r="N130" s="4">
        <f t="shared" si="18"/>
        <v>273882.30330000003</v>
      </c>
      <c r="O130" s="4">
        <f t="shared" si="19"/>
        <v>251581.14</v>
      </c>
      <c r="P130" s="7">
        <f t="shared" si="7"/>
        <v>276621.12633300002</v>
      </c>
      <c r="Q130" s="7">
        <f t="shared" si="8"/>
        <v>254096.95140000002</v>
      </c>
      <c r="R130" s="6"/>
      <c r="S130">
        <v>276619</v>
      </c>
      <c r="T130">
        <v>254096</v>
      </c>
    </row>
    <row r="131" spans="1:20" x14ac:dyDescent="0.25">
      <c r="A131" s="1">
        <v>44265</v>
      </c>
      <c r="B131">
        <v>206253</v>
      </c>
      <c r="C131">
        <v>123329</v>
      </c>
      <c r="D131" s="3">
        <f>B131*1.39</f>
        <v>286691.67</v>
      </c>
      <c r="E131" s="3">
        <f>C131*2.11</f>
        <v>260224.18999999997</v>
      </c>
      <c r="F131" s="3">
        <f t="shared" si="16"/>
        <v>1.39</v>
      </c>
      <c r="G131" s="3">
        <f t="shared" si="17"/>
        <v>2.11</v>
      </c>
      <c r="H131">
        <v>285079</v>
      </c>
      <c r="I131">
        <v>260470</v>
      </c>
      <c r="L131">
        <v>286691.67</v>
      </c>
      <c r="M131">
        <v>260224.18999999997</v>
      </c>
      <c r="N131" s="4">
        <f t="shared" si="18"/>
        <v>278090.91989999998</v>
      </c>
      <c r="O131" s="4">
        <f t="shared" si="19"/>
        <v>252417.46429999996</v>
      </c>
      <c r="P131" s="7">
        <f t="shared" si="7"/>
        <v>280871.82909899997</v>
      </c>
      <c r="Q131" s="7">
        <f t="shared" si="8"/>
        <v>254941.63894299997</v>
      </c>
      <c r="R131" s="6"/>
      <c r="S131">
        <v>280870</v>
      </c>
      <c r="T131">
        <v>254941</v>
      </c>
    </row>
    <row r="132" spans="1:20" x14ac:dyDescent="0.25">
      <c r="A132" s="1">
        <v>44266</v>
      </c>
      <c r="B132">
        <v>209643</v>
      </c>
      <c r="C132">
        <v>127010</v>
      </c>
      <c r="D132" s="3">
        <f>B132*1.34</f>
        <v>280921.62</v>
      </c>
      <c r="E132" s="3">
        <f>C132*2.05</f>
        <v>260370.49999999997</v>
      </c>
      <c r="F132" s="3">
        <f t="shared" si="16"/>
        <v>1.34</v>
      </c>
      <c r="G132" s="3">
        <f t="shared" si="17"/>
        <v>2.0499999999999998</v>
      </c>
      <c r="H132">
        <v>280926</v>
      </c>
      <c r="I132">
        <v>260315</v>
      </c>
      <c r="L132">
        <v>280921.62</v>
      </c>
      <c r="M132">
        <v>260370.49999999997</v>
      </c>
      <c r="N132" s="4">
        <f t="shared" si="18"/>
        <v>272493.97139999998</v>
      </c>
      <c r="O132" s="4">
        <f t="shared" si="19"/>
        <v>252559.38499999995</v>
      </c>
      <c r="P132" s="7">
        <f t="shared" si="7"/>
        <v>275218.91111399996</v>
      </c>
      <c r="Q132" s="7">
        <f t="shared" si="8"/>
        <v>255084.97884999996</v>
      </c>
      <c r="R132" s="6"/>
      <c r="S132">
        <v>275217</v>
      </c>
      <c r="T132">
        <v>255083</v>
      </c>
    </row>
    <row r="133" spans="1:20" x14ac:dyDescent="0.25">
      <c r="A133" s="1">
        <v>44267</v>
      </c>
      <c r="B133">
        <v>206697</v>
      </c>
      <c r="C133">
        <v>128486</v>
      </c>
      <c r="D133" s="3">
        <f>B133*1.35</f>
        <v>279040.95</v>
      </c>
      <c r="E133" s="3">
        <f>C133*2</f>
        <v>256972</v>
      </c>
      <c r="F133" s="3">
        <f t="shared" si="16"/>
        <v>1.35</v>
      </c>
      <c r="G133" s="3">
        <f t="shared" si="17"/>
        <v>2</v>
      </c>
      <c r="H133">
        <v>278167</v>
      </c>
      <c r="I133">
        <v>256839</v>
      </c>
      <c r="L133">
        <v>279040.95</v>
      </c>
      <c r="M133">
        <v>256972</v>
      </c>
      <c r="N133" s="4">
        <f t="shared" si="18"/>
        <v>270669.72149999999</v>
      </c>
      <c r="O133" s="4">
        <f t="shared" si="19"/>
        <v>249262.84</v>
      </c>
      <c r="P133" s="7">
        <f t="shared" si="7"/>
        <v>273376.41871499998</v>
      </c>
      <c r="Q133" s="7">
        <f t="shared" si="8"/>
        <v>251755.46840000001</v>
      </c>
      <c r="R133" s="6"/>
      <c r="S133">
        <v>273374</v>
      </c>
      <c r="T133">
        <v>251754</v>
      </c>
    </row>
    <row r="134" spans="1:20" x14ac:dyDescent="0.25">
      <c r="A134" s="1">
        <v>44268</v>
      </c>
      <c r="B134">
        <v>216607</v>
      </c>
      <c r="C134">
        <v>130487</v>
      </c>
      <c r="D134" s="3">
        <f>B134*1.28</f>
        <v>277256.96000000002</v>
      </c>
      <c r="E134" s="3">
        <f>C134*2.005</f>
        <v>261626.435</v>
      </c>
      <c r="F134" s="3">
        <f t="shared" si="16"/>
        <v>1.28</v>
      </c>
      <c r="G134" s="3">
        <f t="shared" si="17"/>
        <v>2.0049999999999999</v>
      </c>
      <c r="H134">
        <v>277284</v>
      </c>
      <c r="I134">
        <v>261868</v>
      </c>
      <c r="L134">
        <v>277256.96000000002</v>
      </c>
      <c r="M134">
        <v>261626.435</v>
      </c>
      <c r="N134" s="4">
        <f t="shared" si="18"/>
        <v>268939.2512</v>
      </c>
      <c r="O134" s="4">
        <f t="shared" si="19"/>
        <v>253777.64194999999</v>
      </c>
      <c r="P134" s="7">
        <f t="shared" si="7"/>
        <v>271628.64371199999</v>
      </c>
      <c r="Q134" s="7">
        <f t="shared" si="8"/>
        <v>256315.4183695</v>
      </c>
      <c r="R134" s="6"/>
      <c r="S134">
        <v>271627</v>
      </c>
      <c r="T134">
        <v>256314</v>
      </c>
    </row>
    <row r="135" spans="1:20" x14ac:dyDescent="0.25">
      <c r="A135" s="1">
        <v>44269</v>
      </c>
      <c r="B135">
        <v>213685</v>
      </c>
      <c r="C135">
        <v>136978</v>
      </c>
      <c r="D135" s="3">
        <f>B135*1.31</f>
        <v>279927.35000000003</v>
      </c>
      <c r="E135" s="3">
        <f>C135*1.92</f>
        <v>262997.76000000001</v>
      </c>
      <c r="F135" s="3">
        <f t="shared" si="16"/>
        <v>1.31</v>
      </c>
      <c r="G135" s="3">
        <f t="shared" si="17"/>
        <v>1.9200000000000002</v>
      </c>
      <c r="H135">
        <v>279575</v>
      </c>
      <c r="I135">
        <v>262637</v>
      </c>
      <c r="L135">
        <v>279927.35000000003</v>
      </c>
      <c r="M135">
        <v>262997.76000000001</v>
      </c>
      <c r="N135" s="4">
        <f t="shared" si="18"/>
        <v>271529.5295</v>
      </c>
      <c r="O135" s="4">
        <f t="shared" si="19"/>
        <v>255107.8272</v>
      </c>
      <c r="P135" s="7">
        <f t="shared" si="7"/>
        <v>274244.82479500002</v>
      </c>
      <c r="Q135" s="7">
        <f t="shared" si="8"/>
        <v>257658.90547200001</v>
      </c>
      <c r="R135" s="6"/>
      <c r="S135">
        <v>274244</v>
      </c>
      <c r="T135">
        <v>257658</v>
      </c>
    </row>
    <row r="136" spans="1:20" x14ac:dyDescent="0.25">
      <c r="A136" s="1">
        <v>44270</v>
      </c>
      <c r="B136">
        <v>213990</v>
      </c>
      <c r="C136">
        <v>143646</v>
      </c>
      <c r="D136" s="3">
        <f>B136*1.305</f>
        <v>279256.95</v>
      </c>
      <c r="E136" s="3">
        <f>C136*1.865</f>
        <v>267899.78999999998</v>
      </c>
      <c r="F136" s="3">
        <f t="shared" si="16"/>
        <v>1.3050000000000002</v>
      </c>
      <c r="G136" s="3">
        <f t="shared" si="17"/>
        <v>1.8649999999999998</v>
      </c>
      <c r="H136">
        <v>279052</v>
      </c>
      <c r="I136">
        <v>267926</v>
      </c>
      <c r="L136">
        <v>279256.95</v>
      </c>
      <c r="M136">
        <v>267899.78999999998</v>
      </c>
      <c r="N136" s="4">
        <f t="shared" si="18"/>
        <v>270879.2415</v>
      </c>
      <c r="O136" s="4">
        <f t="shared" si="19"/>
        <v>259862.79629999996</v>
      </c>
      <c r="P136" s="7">
        <f t="shared" si="7"/>
        <v>273588.03391499998</v>
      </c>
      <c r="Q136" s="7">
        <f t="shared" si="8"/>
        <v>262461.42426299996</v>
      </c>
      <c r="R136" s="6"/>
      <c r="S136">
        <v>273586</v>
      </c>
      <c r="T136">
        <v>262460</v>
      </c>
    </row>
    <row r="137" spans="1:20" x14ac:dyDescent="0.25">
      <c r="A137" s="1">
        <v>44271</v>
      </c>
      <c r="B137">
        <v>211817</v>
      </c>
      <c r="C137">
        <v>148701</v>
      </c>
      <c r="D137" s="3">
        <f>B137*1.3</f>
        <v>275362.10000000003</v>
      </c>
      <c r="E137" s="3">
        <f>C137*1.8</f>
        <v>267661.8</v>
      </c>
      <c r="F137" s="3">
        <f t="shared" si="16"/>
        <v>1.3000000000000003</v>
      </c>
      <c r="G137" s="3">
        <f t="shared" si="17"/>
        <v>1.7999999999999998</v>
      </c>
      <c r="H137">
        <v>274739</v>
      </c>
      <c r="I137">
        <v>267730</v>
      </c>
      <c r="L137">
        <v>275362.10000000003</v>
      </c>
      <c r="M137">
        <v>267661.8</v>
      </c>
      <c r="N137" s="4">
        <f t="shared" si="18"/>
        <v>267101.23700000002</v>
      </c>
      <c r="O137" s="4">
        <f t="shared" si="19"/>
        <v>259631.94599999997</v>
      </c>
      <c r="P137" s="7">
        <f t="shared" si="7"/>
        <v>269772.24937000003</v>
      </c>
      <c r="Q137" s="7">
        <f t="shared" si="8"/>
        <v>262228.26545999997</v>
      </c>
      <c r="R137" s="6"/>
      <c r="S137">
        <v>269772</v>
      </c>
      <c r="T137">
        <v>262227</v>
      </c>
    </row>
    <row r="138" spans="1:20" x14ac:dyDescent="0.25">
      <c r="A138" s="1">
        <v>44272</v>
      </c>
      <c r="B138">
        <v>211684</v>
      </c>
      <c r="C138">
        <v>150433</v>
      </c>
      <c r="D138" s="3">
        <f>B138*1.325</f>
        <v>280481.3</v>
      </c>
      <c r="E138" s="3">
        <f>C138*1.785</f>
        <v>268522.90499999997</v>
      </c>
      <c r="F138" s="3">
        <f t="shared" si="16"/>
        <v>1.325</v>
      </c>
      <c r="G138" s="3">
        <f t="shared" si="17"/>
        <v>1.7849999999999997</v>
      </c>
      <c r="H138">
        <v>280107</v>
      </c>
      <c r="I138">
        <v>268417</v>
      </c>
      <c r="L138">
        <v>280481.3</v>
      </c>
      <c r="M138">
        <v>268522.90499999997</v>
      </c>
      <c r="N138" s="4">
        <f t="shared" si="18"/>
        <v>272066.86099999998</v>
      </c>
      <c r="O138" s="4">
        <f t="shared" si="19"/>
        <v>260467.21784999996</v>
      </c>
      <c r="P138" s="7">
        <f t="shared" si="7"/>
        <v>274787.52960999997</v>
      </c>
      <c r="Q138" s="7">
        <f t="shared" si="8"/>
        <v>263071.89002849994</v>
      </c>
      <c r="R138" s="6"/>
      <c r="S138">
        <v>274786</v>
      </c>
      <c r="T138">
        <v>263070</v>
      </c>
    </row>
    <row r="139" spans="1:20" x14ac:dyDescent="0.25">
      <c r="A139" s="1">
        <v>44273</v>
      </c>
      <c r="B139">
        <v>215611</v>
      </c>
      <c r="C139">
        <v>149265</v>
      </c>
      <c r="D139" s="3">
        <f>B139*1.31</f>
        <v>282450.41000000003</v>
      </c>
      <c r="E139" s="3">
        <f>C139*1.785</f>
        <v>266438.02499999997</v>
      </c>
      <c r="F139" s="3">
        <f t="shared" si="16"/>
        <v>1.31</v>
      </c>
      <c r="G139" s="3">
        <f t="shared" si="17"/>
        <v>1.7849999999999997</v>
      </c>
      <c r="H139">
        <v>282676</v>
      </c>
      <c r="I139">
        <v>266734</v>
      </c>
      <c r="L139">
        <v>282450.41000000003</v>
      </c>
      <c r="M139">
        <v>266438.02499999997</v>
      </c>
      <c r="N139" s="4">
        <f t="shared" si="18"/>
        <v>273976.89770000003</v>
      </c>
      <c r="O139" s="4">
        <f t="shared" si="19"/>
        <v>258444.88424999994</v>
      </c>
      <c r="P139" s="7">
        <f t="shared" si="7"/>
        <v>276716.66667700006</v>
      </c>
      <c r="Q139" s="7">
        <f t="shared" si="8"/>
        <v>261029.33309249993</v>
      </c>
      <c r="R139" s="6"/>
      <c r="S139">
        <v>276715</v>
      </c>
      <c r="T139">
        <v>261028</v>
      </c>
    </row>
    <row r="140" spans="1:20" x14ac:dyDescent="0.25">
      <c r="A140" s="1">
        <v>44274</v>
      </c>
      <c r="B140">
        <v>216978</v>
      </c>
      <c r="C140">
        <v>151485</v>
      </c>
      <c r="D140" s="3">
        <f>B140*1.299</f>
        <v>281854.42199999996</v>
      </c>
      <c r="E140" s="3">
        <f>C140*1.745</f>
        <v>264341.32500000001</v>
      </c>
      <c r="F140" s="3">
        <f t="shared" si="16"/>
        <v>1.2989999999999999</v>
      </c>
      <c r="G140" s="3">
        <f t="shared" si="17"/>
        <v>1.7450000000000001</v>
      </c>
      <c r="H140">
        <v>281420</v>
      </c>
      <c r="I140">
        <v>264894</v>
      </c>
      <c r="L140">
        <v>281854.42199999996</v>
      </c>
      <c r="M140">
        <v>264341.32500000001</v>
      </c>
      <c r="N140" s="4">
        <f t="shared" si="18"/>
        <v>273398.78933999996</v>
      </c>
      <c r="O140" s="4">
        <f t="shared" si="19"/>
        <v>256411.08525</v>
      </c>
      <c r="P140" s="7">
        <f t="shared" si="7"/>
        <v>276132.77723339997</v>
      </c>
      <c r="Q140" s="7">
        <f t="shared" si="8"/>
        <v>258975.19610250002</v>
      </c>
      <c r="R140" s="6"/>
      <c r="S140">
        <v>276131</v>
      </c>
      <c r="T140">
        <v>258974</v>
      </c>
    </row>
    <row r="141" spans="1:20" x14ac:dyDescent="0.25">
      <c r="A141" s="1">
        <v>44275</v>
      </c>
      <c r="B141">
        <v>218312</v>
      </c>
      <c r="C141">
        <v>152156</v>
      </c>
      <c r="D141" s="3">
        <f>B141*1.275</f>
        <v>278347.8</v>
      </c>
      <c r="E141" s="3">
        <f>C141*1.705</f>
        <v>259425.98</v>
      </c>
      <c r="F141" s="3">
        <f t="shared" si="16"/>
        <v>1.2749999999999999</v>
      </c>
      <c r="G141" s="3">
        <f t="shared" si="17"/>
        <v>1.7050000000000001</v>
      </c>
      <c r="H141">
        <v>278039</v>
      </c>
      <c r="I141">
        <v>259460</v>
      </c>
      <c r="L141">
        <v>278347.8</v>
      </c>
      <c r="M141">
        <v>259425.98</v>
      </c>
      <c r="N141" s="4">
        <f t="shared" si="18"/>
        <v>269997.36599999998</v>
      </c>
      <c r="O141" s="4">
        <f t="shared" si="19"/>
        <v>251643.20060000001</v>
      </c>
      <c r="P141" s="7">
        <f t="shared" si="7"/>
        <v>272697.33966</v>
      </c>
      <c r="Q141" s="7">
        <f t="shared" si="8"/>
        <v>254159.632606</v>
      </c>
      <c r="R141" s="6"/>
      <c r="S141">
        <v>272695</v>
      </c>
      <c r="T141">
        <v>254158</v>
      </c>
    </row>
    <row r="142" spans="1:20" x14ac:dyDescent="0.25">
      <c r="A142" s="1">
        <v>44276</v>
      </c>
      <c r="B142">
        <v>220545</v>
      </c>
      <c r="C142">
        <v>151879</v>
      </c>
      <c r="D142" s="3">
        <f>B142*1.265</f>
        <v>278989.42499999999</v>
      </c>
      <c r="E142" s="3">
        <f>C142*1.735</f>
        <v>263510.065</v>
      </c>
      <c r="F142" s="3">
        <f t="shared" si="16"/>
        <v>1.2649999999999999</v>
      </c>
      <c r="G142" s="3">
        <f t="shared" si="17"/>
        <v>1.7350000000000001</v>
      </c>
      <c r="H142">
        <v>278088</v>
      </c>
      <c r="I142">
        <v>263476</v>
      </c>
      <c r="L142">
        <v>278989.42499999999</v>
      </c>
      <c r="M142">
        <v>263510.065</v>
      </c>
      <c r="N142" s="4">
        <f t="shared" si="18"/>
        <v>270619.74225000001</v>
      </c>
      <c r="O142" s="4">
        <f t="shared" si="19"/>
        <v>255604.76305000001</v>
      </c>
      <c r="P142" s="7">
        <f t="shared" si="7"/>
        <v>273325.93967250001</v>
      </c>
      <c r="Q142" s="7">
        <f t="shared" si="8"/>
        <v>258160.8106805</v>
      </c>
      <c r="R142" s="6"/>
      <c r="S142">
        <v>273325</v>
      </c>
      <c r="T142">
        <v>258160</v>
      </c>
    </row>
    <row r="143" spans="1:20" x14ac:dyDescent="0.25">
      <c r="A143" s="1">
        <v>44277</v>
      </c>
      <c r="B143">
        <v>223950</v>
      </c>
      <c r="C143">
        <v>157660</v>
      </c>
      <c r="D143" s="3">
        <f>B143*1.245</f>
        <v>278817.75</v>
      </c>
      <c r="E143" s="3">
        <f>C143*1.685</f>
        <v>265657.10000000003</v>
      </c>
      <c r="F143" s="3">
        <f t="shared" si="16"/>
        <v>1.2450000000000001</v>
      </c>
      <c r="G143" s="3">
        <f t="shared" si="17"/>
        <v>1.6850000000000003</v>
      </c>
      <c r="H143">
        <v>278284</v>
      </c>
      <c r="I143">
        <v>265104</v>
      </c>
      <c r="L143">
        <v>278817.75</v>
      </c>
      <c r="M143">
        <v>265657.10000000003</v>
      </c>
      <c r="N143" s="4">
        <f t="shared" si="18"/>
        <v>270453.21749999997</v>
      </c>
      <c r="O143" s="4">
        <f t="shared" si="19"/>
        <v>257687.38700000002</v>
      </c>
      <c r="P143" s="7">
        <f t="shared" si="7"/>
        <v>273157.74967499997</v>
      </c>
      <c r="Q143" s="7">
        <f t="shared" si="8"/>
        <v>260264.26087000003</v>
      </c>
      <c r="R143" s="6"/>
      <c r="S143">
        <v>273156</v>
      </c>
      <c r="T143">
        <v>260263</v>
      </c>
    </row>
    <row r="144" spans="1:20" x14ac:dyDescent="0.25">
      <c r="A144" s="1">
        <v>44278</v>
      </c>
      <c r="B144">
        <v>222034</v>
      </c>
      <c r="C144">
        <v>157274</v>
      </c>
      <c r="D144" s="3">
        <f>B144*1.24</f>
        <v>275322.15999999997</v>
      </c>
      <c r="E144" s="3">
        <f>C144*1.7</f>
        <v>267365.8</v>
      </c>
      <c r="F144" s="3">
        <f t="shared" si="16"/>
        <v>1.24</v>
      </c>
      <c r="G144" s="3">
        <f t="shared" si="17"/>
        <v>1.7</v>
      </c>
      <c r="H144">
        <v>275938</v>
      </c>
      <c r="I144">
        <v>267891</v>
      </c>
      <c r="L144">
        <v>275322.15999999997</v>
      </c>
      <c r="M144">
        <v>267365.8</v>
      </c>
      <c r="N144" s="4">
        <f t="shared" si="18"/>
        <v>267062.49519999995</v>
      </c>
      <c r="O144" s="4">
        <f t="shared" si="19"/>
        <v>259344.82599999997</v>
      </c>
      <c r="P144" s="7">
        <f t="shared" si="7"/>
        <v>269733.12015199993</v>
      </c>
      <c r="Q144" s="7">
        <f t="shared" si="8"/>
        <v>261938.27425999998</v>
      </c>
      <c r="R144" s="6"/>
      <c r="S144">
        <v>269732</v>
      </c>
      <c r="T144">
        <v>261937</v>
      </c>
    </row>
    <row r="145" spans="1:20" x14ac:dyDescent="0.25">
      <c r="A145" s="1">
        <v>44279</v>
      </c>
      <c r="B145">
        <v>222049</v>
      </c>
      <c r="C145">
        <v>159685</v>
      </c>
      <c r="D145" s="3">
        <f t="shared" ref="D145" si="20">B145*1.245</f>
        <v>276451.005</v>
      </c>
      <c r="E145" s="3">
        <f t="shared" ref="E145" si="21">C145*1.685</f>
        <v>269069.22500000003</v>
      </c>
      <c r="F145" s="3">
        <f t="shared" si="16"/>
        <v>1.2450000000000001</v>
      </c>
      <c r="G145" s="3">
        <f t="shared" si="17"/>
        <v>1.6850000000000003</v>
      </c>
      <c r="H145">
        <v>276397</v>
      </c>
      <c r="I145">
        <v>269694</v>
      </c>
      <c r="L145">
        <v>276451.005</v>
      </c>
      <c r="M145">
        <v>269069.22500000003</v>
      </c>
      <c r="N145" s="4">
        <f t="shared" si="18"/>
        <v>268157.47485</v>
      </c>
      <c r="O145" s="4">
        <f t="shared" si="19"/>
        <v>260997.14825000003</v>
      </c>
      <c r="P145" s="7">
        <f t="shared" si="7"/>
        <v>270839.04959850002</v>
      </c>
      <c r="Q145" s="7">
        <f t="shared" si="8"/>
        <v>263607.11973250005</v>
      </c>
      <c r="R145" s="6"/>
      <c r="S145">
        <v>270838</v>
      </c>
      <c r="T145">
        <v>263605</v>
      </c>
    </row>
    <row r="146" spans="1:20" x14ac:dyDescent="0.25">
      <c r="A146" s="1">
        <v>44280</v>
      </c>
      <c r="B146">
        <v>221472</v>
      </c>
      <c r="C146">
        <v>160344</v>
      </c>
      <c r="D146" s="3">
        <f>B146*1.25</f>
        <v>276840</v>
      </c>
      <c r="E146" s="3">
        <f>C146*1.65</f>
        <v>264567.59999999998</v>
      </c>
      <c r="F146" s="3">
        <f t="shared" si="16"/>
        <v>1.25</v>
      </c>
      <c r="G146" s="3">
        <f t="shared" si="17"/>
        <v>1.65</v>
      </c>
      <c r="H146">
        <v>276223</v>
      </c>
      <c r="I146">
        <v>264603</v>
      </c>
      <c r="L146">
        <v>276840</v>
      </c>
      <c r="M146">
        <v>264567.59999999998</v>
      </c>
      <c r="N146" s="4">
        <f t="shared" si="18"/>
        <v>268534.8</v>
      </c>
      <c r="O146" s="4">
        <f t="shared" si="19"/>
        <v>256630.57199999996</v>
      </c>
      <c r="P146" s="7">
        <f t="shared" si="7"/>
        <v>271220.14799999999</v>
      </c>
      <c r="Q146" s="7">
        <f t="shared" si="8"/>
        <v>259196.87771999996</v>
      </c>
      <c r="R146" s="6"/>
      <c r="S146">
        <v>271219</v>
      </c>
      <c r="T146">
        <v>259195</v>
      </c>
    </row>
    <row r="147" spans="1:20" x14ac:dyDescent="0.25">
      <c r="A147" s="1">
        <v>44281</v>
      </c>
      <c r="B147">
        <v>219611</v>
      </c>
      <c r="C147">
        <v>161773</v>
      </c>
      <c r="D147" s="3">
        <f>B147*1.24</f>
        <v>272317.64</v>
      </c>
      <c r="E147" s="3">
        <f>C147*1.635</f>
        <v>264498.85499999998</v>
      </c>
      <c r="F147" s="3">
        <f t="shared" si="16"/>
        <v>1.24</v>
      </c>
      <c r="G147" s="3">
        <f t="shared" si="17"/>
        <v>1.6349999999999998</v>
      </c>
      <c r="H147">
        <v>272341</v>
      </c>
      <c r="I147">
        <v>264391</v>
      </c>
      <c r="L147">
        <v>272317.64</v>
      </c>
      <c r="M147">
        <v>264498.85499999998</v>
      </c>
      <c r="N147" s="4">
        <f t="shared" si="18"/>
        <v>264148.11080000002</v>
      </c>
      <c r="O147" s="4">
        <f t="shared" si="19"/>
        <v>256563.88934999998</v>
      </c>
      <c r="P147" s="7">
        <f t="shared" si="7"/>
        <v>266789.591908</v>
      </c>
      <c r="Q147" s="7">
        <f t="shared" si="8"/>
        <v>259129.52824349998</v>
      </c>
      <c r="R147" s="6"/>
      <c r="S147">
        <v>266788</v>
      </c>
      <c r="T147">
        <v>259128</v>
      </c>
    </row>
    <row r="148" spans="1:20" x14ac:dyDescent="0.25">
      <c r="A148" s="1">
        <v>44282</v>
      </c>
      <c r="B148">
        <v>220933</v>
      </c>
      <c r="C148">
        <v>163203</v>
      </c>
      <c r="D148" s="3">
        <f>B148*1.25</f>
        <v>276166.25</v>
      </c>
      <c r="E148" s="3">
        <f>C148*1.59</f>
        <v>259492.77000000002</v>
      </c>
      <c r="F148" s="3">
        <f t="shared" si="16"/>
        <v>1.25</v>
      </c>
      <c r="G148" s="3">
        <f t="shared" si="17"/>
        <v>1.59</v>
      </c>
      <c r="H148">
        <v>276197</v>
      </c>
      <c r="I148">
        <v>259761</v>
      </c>
      <c r="L148">
        <v>276166.25</v>
      </c>
      <c r="M148">
        <v>259492.77000000002</v>
      </c>
      <c r="N148" s="4">
        <f t="shared" si="18"/>
        <v>267881.26250000001</v>
      </c>
      <c r="O148" s="4">
        <f t="shared" si="19"/>
        <v>251707.98690000002</v>
      </c>
      <c r="P148" s="7">
        <f t="shared" si="7"/>
        <v>270560.07512500003</v>
      </c>
      <c r="Q148" s="7">
        <f t="shared" si="8"/>
        <v>254225.06676900003</v>
      </c>
      <c r="R148" s="6"/>
      <c r="S148">
        <v>270559</v>
      </c>
      <c r="T148">
        <v>254224</v>
      </c>
    </row>
    <row r="149" spans="1:20" x14ac:dyDescent="0.25">
      <c r="A149" s="1">
        <v>44283</v>
      </c>
      <c r="B149">
        <v>219865</v>
      </c>
      <c r="C149">
        <v>161103</v>
      </c>
      <c r="D149" s="3">
        <f>B149*1.25</f>
        <v>274831.25</v>
      </c>
      <c r="E149" s="3">
        <f>C149*1.62</f>
        <v>260986.86000000002</v>
      </c>
      <c r="F149" s="3">
        <f t="shared" si="16"/>
        <v>1.25</v>
      </c>
      <c r="G149" s="3">
        <f t="shared" si="17"/>
        <v>1.62</v>
      </c>
      <c r="H149">
        <v>274725</v>
      </c>
      <c r="I149">
        <v>261520</v>
      </c>
      <c r="L149">
        <v>274831.25</v>
      </c>
      <c r="M149">
        <v>260986.86000000002</v>
      </c>
      <c r="N149" s="4">
        <f t="shared" si="18"/>
        <v>266586.3125</v>
      </c>
      <c r="O149" s="4">
        <f t="shared" si="19"/>
        <v>253157.2542</v>
      </c>
      <c r="P149" s="7">
        <f t="shared" si="7"/>
        <v>269252.17562499997</v>
      </c>
      <c r="Q149" s="7">
        <f t="shared" si="8"/>
        <v>255688.826742</v>
      </c>
      <c r="R149" s="6"/>
      <c r="S149">
        <v>269251</v>
      </c>
      <c r="T149">
        <v>255687</v>
      </c>
    </row>
    <row r="150" spans="1:20" x14ac:dyDescent="0.25">
      <c r="A150" s="1">
        <v>44284</v>
      </c>
      <c r="B150">
        <v>219443</v>
      </c>
      <c r="C150">
        <v>162642</v>
      </c>
      <c r="D150" s="3">
        <f>B150*1.28</f>
        <v>280887.03999999998</v>
      </c>
      <c r="E150" s="3">
        <f t="shared" ref="E150:E151" si="22">C150*1.62</f>
        <v>263480.04000000004</v>
      </c>
      <c r="F150" s="3">
        <f t="shared" si="16"/>
        <v>1.2799999999999998</v>
      </c>
      <c r="G150" s="3">
        <f t="shared" si="17"/>
        <v>1.6200000000000003</v>
      </c>
      <c r="H150">
        <v>280700</v>
      </c>
      <c r="I150">
        <v>263420</v>
      </c>
      <c r="L150">
        <v>280887.03999999998</v>
      </c>
      <c r="M150">
        <v>263480.04000000004</v>
      </c>
      <c r="N150" s="4">
        <f t="shared" si="18"/>
        <v>272460.42879999999</v>
      </c>
      <c r="O150" s="4">
        <f t="shared" si="19"/>
        <v>255575.63880000002</v>
      </c>
      <c r="P150" s="7">
        <f t="shared" si="7"/>
        <v>275185.03308800003</v>
      </c>
      <c r="Q150" s="7">
        <f t="shared" si="8"/>
        <v>258131.39518800002</v>
      </c>
      <c r="R150" s="6"/>
      <c r="S150">
        <v>275184</v>
      </c>
      <c r="T150">
        <v>258130</v>
      </c>
    </row>
    <row r="151" spans="1:20" x14ac:dyDescent="0.25">
      <c r="A151" s="1">
        <v>44285</v>
      </c>
      <c r="B151">
        <v>217775</v>
      </c>
      <c r="C151">
        <v>162795</v>
      </c>
      <c r="D151" s="3">
        <f>B151*1.29</f>
        <v>280929.75</v>
      </c>
      <c r="E151" s="3">
        <f t="shared" si="22"/>
        <v>263727.90000000002</v>
      </c>
      <c r="F151" s="3">
        <f t="shared" si="16"/>
        <v>1.29</v>
      </c>
      <c r="G151" s="3">
        <f t="shared" si="17"/>
        <v>1.62</v>
      </c>
      <c r="H151">
        <v>280502</v>
      </c>
      <c r="I151">
        <v>263351</v>
      </c>
      <c r="L151">
        <v>280929.75</v>
      </c>
      <c r="M151">
        <v>263727.90000000002</v>
      </c>
      <c r="N151" s="4">
        <f t="shared" si="18"/>
        <v>272501.85749999998</v>
      </c>
      <c r="O151" s="4">
        <f t="shared" si="19"/>
        <v>255816.06300000002</v>
      </c>
      <c r="P151" s="7">
        <f t="shared" si="7"/>
        <v>275226.87607499998</v>
      </c>
      <c r="Q151" s="7">
        <f t="shared" si="8"/>
        <v>258374.22363000002</v>
      </c>
      <c r="R151" s="6"/>
      <c r="S151">
        <v>275226</v>
      </c>
      <c r="T151">
        <v>258373</v>
      </c>
    </row>
    <row r="152" spans="1:20" x14ac:dyDescent="0.25">
      <c r="A152" s="1">
        <v>44286</v>
      </c>
      <c r="B152">
        <v>218865</v>
      </c>
      <c r="C152">
        <v>163224</v>
      </c>
      <c r="D152" s="3">
        <f>B152*1.29</f>
        <v>282335.85000000003</v>
      </c>
      <c r="E152" s="3">
        <f>C152*1.62</f>
        <v>264422.88</v>
      </c>
      <c r="F152" s="3">
        <f t="shared" si="16"/>
        <v>1.2900000000000003</v>
      </c>
      <c r="G152" s="3">
        <f t="shared" si="17"/>
        <v>1.62</v>
      </c>
      <c r="H152">
        <v>282710</v>
      </c>
      <c r="I152">
        <v>263916</v>
      </c>
      <c r="L152">
        <v>282335.85000000003</v>
      </c>
      <c r="M152">
        <v>264422.88</v>
      </c>
      <c r="N152" s="4">
        <f t="shared" si="18"/>
        <v>273865.7745</v>
      </c>
      <c r="O152" s="4">
        <f t="shared" si="19"/>
        <v>256490.1936</v>
      </c>
      <c r="P152" s="7">
        <f t="shared" si="7"/>
        <v>276604.43224499997</v>
      </c>
      <c r="Q152" s="7">
        <f t="shared" si="8"/>
        <v>259055.09553600001</v>
      </c>
      <c r="R152" s="6"/>
      <c r="S152">
        <v>276602</v>
      </c>
      <c r="T152">
        <v>259053</v>
      </c>
    </row>
  </sheetData>
  <mergeCells count="4">
    <mergeCell ref="D62:E62"/>
    <mergeCell ref="F62:G62"/>
    <mergeCell ref="N62:O62"/>
    <mergeCell ref="R94:R15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lgb_kfold_play_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隔壁家的小老弟</dc:creator>
  <cp:lastModifiedBy>隔壁家的小老弟</cp:lastModifiedBy>
  <dcterms:created xsi:type="dcterms:W3CDTF">2021-06-28T12:06:04Z</dcterms:created>
  <dcterms:modified xsi:type="dcterms:W3CDTF">2021-07-01T01:48:19Z</dcterms:modified>
</cp:coreProperties>
</file>