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yattf1\Documents\"/>
    </mc:Choice>
  </mc:AlternateContent>
  <xr:revisionPtr revIDLastSave="0" documentId="13_ncr:1_{85D3E79D-AE39-48DB-AB39-AC6488750F1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2" r:id="rId1"/>
    <sheet name="Sheet 1" sheetId="1" r:id="rId2"/>
  </sheets>
  <externalReferences>
    <externalReference r:id="rId3"/>
  </externalReferences>
  <definedNames>
    <definedName name="Cereal">'[1]Sheet 3'!$W$69:$W$72</definedName>
    <definedName name="solver_adj" localSheetId="1" hidden="1">'Sheet 1'!$D$9:$D$12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'Sheet 1'!$D$9:$D$12</definedName>
    <definedName name="solver_lhs2" localSheetId="1" hidden="1">'Sheet 1'!$D$9:$D$12</definedName>
    <definedName name="solver_lhs3" localSheetId="1" hidden="1">'Sheet 1'!$D$9:$D$12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'Sheet 1'!$U$11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43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9" i="1"/>
  <c r="I10" i="1"/>
  <c r="I11" i="1"/>
  <c r="I12" i="1"/>
  <c r="I9" i="1"/>
  <c r="H10" i="1"/>
  <c r="H11" i="1"/>
  <c r="H12" i="1"/>
  <c r="H9" i="1"/>
  <c r="G10" i="1"/>
  <c r="G11" i="1"/>
  <c r="G12" i="1"/>
  <c r="G9" i="1"/>
  <c r="F10" i="1"/>
  <c r="F11" i="1"/>
  <c r="F12" i="1"/>
  <c r="F9" i="1"/>
  <c r="E10" i="1"/>
  <c r="E11" i="1"/>
  <c r="E12" i="1"/>
  <c r="E9" i="1"/>
  <c r="C10" i="1"/>
  <c r="C11" i="1"/>
  <c r="C12" i="1"/>
  <c r="C9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58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L16" i="1"/>
  <c r="M16" i="1"/>
  <c r="N16" i="1"/>
  <c r="O16" i="1"/>
  <c r="P16" i="1"/>
  <c r="K16" i="1"/>
  <c r="F4" i="1"/>
  <c r="G4" i="1"/>
  <c r="H4" i="1"/>
  <c r="I4" i="1"/>
  <c r="J4" i="1"/>
  <c r="F5" i="1"/>
  <c r="G5" i="1"/>
  <c r="H5" i="1"/>
  <c r="I5" i="1"/>
  <c r="J5" i="1"/>
  <c r="E5" i="1"/>
  <c r="E4" i="1"/>
  <c r="R19" i="1" l="1"/>
  <c r="S20" i="1"/>
  <c r="T58" i="1"/>
  <c r="S53" i="1"/>
  <c r="S21" i="1"/>
  <c r="S41" i="1"/>
  <c r="S57" i="1"/>
  <c r="S48" i="1"/>
  <c r="S37" i="1"/>
  <c r="S27" i="1"/>
  <c r="S43" i="1"/>
  <c r="S32" i="1"/>
  <c r="S52" i="1"/>
  <c r="S31" i="1"/>
  <c r="S56" i="1"/>
  <c r="S47" i="1"/>
  <c r="S36" i="1"/>
  <c r="S25" i="1"/>
  <c r="R48" i="1"/>
  <c r="R32" i="1"/>
  <c r="R57" i="1"/>
  <c r="R52" i="1"/>
  <c r="R46" i="1"/>
  <c r="R41" i="1"/>
  <c r="R36" i="1"/>
  <c r="R30" i="1"/>
  <c r="R25" i="1"/>
  <c r="R20" i="1"/>
  <c r="R53" i="1"/>
  <c r="R37" i="1"/>
  <c r="R56" i="1"/>
  <c r="R50" i="1"/>
  <c r="R45" i="1"/>
  <c r="R40" i="1"/>
  <c r="R34" i="1"/>
  <c r="R29" i="1"/>
  <c r="R24" i="1"/>
  <c r="R18" i="1"/>
  <c r="R16" i="1"/>
  <c r="R42" i="1"/>
  <c r="R26" i="1"/>
  <c r="R21" i="1"/>
  <c r="R58" i="1"/>
  <c r="R54" i="1"/>
  <c r="R49" i="1"/>
  <c r="R44" i="1"/>
  <c r="R38" i="1"/>
  <c r="R33" i="1"/>
  <c r="R28" i="1"/>
  <c r="R22" i="1"/>
  <c r="R17" i="1"/>
  <c r="T57" i="1"/>
  <c r="T36" i="1"/>
  <c r="Q54" i="1"/>
  <c r="T25" i="1"/>
  <c r="Q53" i="1"/>
  <c r="Q43" i="1"/>
  <c r="T52" i="1"/>
  <c r="T20" i="1"/>
  <c r="S19" i="1"/>
  <c r="Q27" i="1"/>
  <c r="T41" i="1"/>
  <c r="Q23" i="1"/>
  <c r="Q35" i="1"/>
  <c r="Q39" i="1"/>
  <c r="Q16" i="1"/>
  <c r="Q19" i="1"/>
  <c r="S51" i="1"/>
  <c r="S45" i="1"/>
  <c r="S40" i="1"/>
  <c r="S35" i="1"/>
  <c r="S29" i="1"/>
  <c r="S24" i="1"/>
  <c r="T49" i="1"/>
  <c r="T33" i="1"/>
  <c r="T17" i="1"/>
  <c r="S58" i="1"/>
  <c r="Q47" i="1"/>
  <c r="Q31" i="1"/>
  <c r="Q57" i="1"/>
  <c r="S55" i="1"/>
  <c r="S49" i="1"/>
  <c r="S44" i="1"/>
  <c r="S39" i="1"/>
  <c r="S33" i="1"/>
  <c r="S28" i="1"/>
  <c r="S23" i="1"/>
  <c r="S17" i="1"/>
  <c r="T44" i="1"/>
  <c r="T28" i="1"/>
  <c r="Q50" i="1"/>
  <c r="Q46" i="1"/>
  <c r="Q42" i="1"/>
  <c r="Q38" i="1"/>
  <c r="Q34" i="1"/>
  <c r="Q30" i="1"/>
  <c r="Q26" i="1"/>
  <c r="Q22" i="1"/>
  <c r="Q18" i="1"/>
  <c r="Q56" i="1"/>
  <c r="Q52" i="1"/>
  <c r="Q49" i="1"/>
  <c r="Q45" i="1"/>
  <c r="Q41" i="1"/>
  <c r="Q37" i="1"/>
  <c r="Q33" i="1"/>
  <c r="Q29" i="1"/>
  <c r="Q25" i="1"/>
  <c r="Q21" i="1"/>
  <c r="Q17" i="1"/>
  <c r="Q55" i="1"/>
  <c r="Q51" i="1"/>
  <c r="T56" i="1"/>
  <c r="T48" i="1"/>
  <c r="T40" i="1"/>
  <c r="T32" i="1"/>
  <c r="T24" i="1"/>
  <c r="Q48" i="1"/>
  <c r="Q44" i="1"/>
  <c r="Q40" i="1"/>
  <c r="Q36" i="1"/>
  <c r="Q32" i="1"/>
  <c r="Q28" i="1"/>
  <c r="Q24" i="1"/>
  <c r="Q20" i="1"/>
  <c r="Q58" i="1"/>
  <c r="S16" i="1"/>
  <c r="S54" i="1"/>
  <c r="S50" i="1"/>
  <c r="S46" i="1"/>
  <c r="S42" i="1"/>
  <c r="S38" i="1"/>
  <c r="S34" i="1"/>
  <c r="S30" i="1"/>
  <c r="S26" i="1"/>
  <c r="S22" i="1"/>
  <c r="S18" i="1"/>
  <c r="T53" i="1"/>
  <c r="T45" i="1"/>
  <c r="T37" i="1"/>
  <c r="T29" i="1"/>
  <c r="T21" i="1"/>
  <c r="R55" i="1"/>
  <c r="R51" i="1"/>
  <c r="R47" i="1"/>
  <c r="R43" i="1"/>
  <c r="R39" i="1"/>
  <c r="R35" i="1"/>
  <c r="R31" i="1"/>
  <c r="R27" i="1"/>
  <c r="R23" i="1"/>
  <c r="T55" i="1"/>
  <c r="T51" i="1"/>
  <c r="T47" i="1"/>
  <c r="T43" i="1"/>
  <c r="T39" i="1"/>
  <c r="T35" i="1"/>
  <c r="T31" i="1"/>
  <c r="T27" i="1"/>
  <c r="T23" i="1"/>
  <c r="T19" i="1"/>
  <c r="T16" i="1"/>
  <c r="T54" i="1"/>
  <c r="T50" i="1"/>
  <c r="T46" i="1"/>
  <c r="T42" i="1"/>
  <c r="T38" i="1"/>
  <c r="T34" i="1"/>
  <c r="T30" i="1"/>
  <c r="T26" i="1"/>
  <c r="T22" i="1"/>
  <c r="T18" i="1"/>
  <c r="U36" i="1" l="1"/>
  <c r="V36" i="1" s="1"/>
  <c r="W36" i="1" s="1"/>
  <c r="U48" i="1"/>
  <c r="V48" i="1" s="1"/>
  <c r="W48" i="1" s="1"/>
  <c r="U49" i="1"/>
  <c r="V49" i="1" s="1"/>
  <c r="W49" i="1" s="1"/>
  <c r="U57" i="1"/>
  <c r="V57" i="1" s="1"/>
  <c r="W57" i="1" s="1"/>
  <c r="U25" i="1"/>
  <c r="V25" i="1" s="1"/>
  <c r="W25" i="1" s="1"/>
  <c r="U53" i="1"/>
  <c r="V53" i="1" s="1"/>
  <c r="W53" i="1" s="1"/>
  <c r="U58" i="1"/>
  <c r="V58" i="1" s="1"/>
  <c r="W58" i="1" s="1"/>
  <c r="U52" i="1"/>
  <c r="V52" i="1" s="1"/>
  <c r="W52" i="1" s="1"/>
  <c r="U41" i="1"/>
  <c r="V41" i="1" s="1"/>
  <c r="W41" i="1" s="1"/>
  <c r="U31" i="1"/>
  <c r="V31" i="1" s="1"/>
  <c r="W31" i="1" s="1"/>
  <c r="U47" i="1"/>
  <c r="V47" i="1" s="1"/>
  <c r="W47" i="1" s="1"/>
  <c r="U33" i="1"/>
  <c r="V33" i="1" s="1"/>
  <c r="W33" i="1" s="1"/>
  <c r="U20" i="1"/>
  <c r="V20" i="1" s="1"/>
  <c r="W20" i="1" s="1"/>
  <c r="U54" i="1"/>
  <c r="V54" i="1" s="1"/>
  <c r="W54" i="1" s="1"/>
  <c r="U32" i="1"/>
  <c r="V32" i="1" s="1"/>
  <c r="W32" i="1" s="1"/>
  <c r="U17" i="1"/>
  <c r="V17" i="1" s="1"/>
  <c r="W17" i="1" s="1"/>
  <c r="U19" i="1"/>
  <c r="V19" i="1" s="1"/>
  <c r="W19" i="1" s="1"/>
  <c r="U35" i="1"/>
  <c r="V35" i="1" s="1"/>
  <c r="W35" i="1" s="1"/>
  <c r="U24" i="1"/>
  <c r="V24" i="1" s="1"/>
  <c r="W24" i="1" s="1"/>
  <c r="U27" i="1"/>
  <c r="V27" i="1" s="1"/>
  <c r="W27" i="1" s="1"/>
  <c r="U43" i="1"/>
  <c r="V43" i="1" s="1"/>
  <c r="W43" i="1" s="1"/>
  <c r="U23" i="1"/>
  <c r="V23" i="1" s="1"/>
  <c r="W23" i="1" s="1"/>
  <c r="U39" i="1"/>
  <c r="V39" i="1" s="1"/>
  <c r="W39" i="1" s="1"/>
  <c r="U16" i="1"/>
  <c r="V16" i="1" s="1"/>
  <c r="W16" i="1" s="1"/>
  <c r="U28" i="1"/>
  <c r="V28" i="1" s="1"/>
  <c r="W28" i="1" s="1"/>
  <c r="U44" i="1"/>
  <c r="V44" i="1" s="1"/>
  <c r="W44" i="1" s="1"/>
  <c r="U29" i="1"/>
  <c r="V29" i="1" s="1"/>
  <c r="W29" i="1" s="1"/>
  <c r="U18" i="1"/>
  <c r="V18" i="1" s="1"/>
  <c r="W18" i="1" s="1"/>
  <c r="U34" i="1"/>
  <c r="V34" i="1" s="1"/>
  <c r="W34" i="1" s="1"/>
  <c r="U50" i="1"/>
  <c r="V50" i="1" s="1"/>
  <c r="W50" i="1" s="1"/>
  <c r="U55" i="1"/>
  <c r="V55" i="1" s="1"/>
  <c r="W55" i="1" s="1"/>
  <c r="U45" i="1"/>
  <c r="V45" i="1" s="1"/>
  <c r="W45" i="1" s="1"/>
  <c r="U38" i="1"/>
  <c r="V38" i="1" s="1"/>
  <c r="W38" i="1" s="1"/>
  <c r="U21" i="1"/>
  <c r="V21" i="1" s="1"/>
  <c r="W21" i="1" s="1"/>
  <c r="U37" i="1"/>
  <c r="V37" i="1" s="1"/>
  <c r="W37" i="1" s="1"/>
  <c r="U26" i="1"/>
  <c r="V26" i="1" s="1"/>
  <c r="W26" i="1" s="1"/>
  <c r="U42" i="1"/>
  <c r="V42" i="1" s="1"/>
  <c r="W42" i="1" s="1"/>
  <c r="U22" i="1"/>
  <c r="V22" i="1" s="1"/>
  <c r="W22" i="1" s="1"/>
  <c r="U40" i="1"/>
  <c r="V40" i="1" s="1"/>
  <c r="W40" i="1" s="1"/>
  <c r="U51" i="1"/>
  <c r="V51" i="1" s="1"/>
  <c r="W51" i="1" s="1"/>
  <c r="U56" i="1"/>
  <c r="V56" i="1" s="1"/>
  <c r="W56" i="1" s="1"/>
  <c r="U30" i="1"/>
  <c r="V30" i="1" s="1"/>
  <c r="W30" i="1" s="1"/>
  <c r="U46" i="1"/>
  <c r="V46" i="1" s="1"/>
  <c r="W46" i="1" s="1"/>
  <c r="U11" i="1" l="1"/>
</calcChain>
</file>

<file path=xl/sharedStrings.xml><?xml version="1.0" encoding="utf-8"?>
<sst xmlns="http://schemas.openxmlformats.org/spreadsheetml/2006/main" count="143" uniqueCount="106">
  <si>
    <t>Calories</t>
  </si>
  <si>
    <t>Protein</t>
  </si>
  <si>
    <t>Fiber</t>
  </si>
  <si>
    <t>Sugar</t>
  </si>
  <si>
    <t>Sodium</t>
  </si>
  <si>
    <t>Potassium</t>
  </si>
  <si>
    <t>B</t>
  </si>
  <si>
    <t>Mean</t>
  </si>
  <si>
    <t>Stand. Dev</t>
  </si>
  <si>
    <t>Cluster</t>
  </si>
  <si>
    <t>Cereal Brands</t>
  </si>
  <si>
    <t>Anchor</t>
  </si>
  <si>
    <t>Z-Score</t>
  </si>
  <si>
    <t>Description</t>
  </si>
  <si>
    <t>I</t>
  </si>
  <si>
    <t>J</t>
  </si>
  <si>
    <t>K</t>
  </si>
  <si>
    <t>Total Minimum Squared Distance</t>
  </si>
  <si>
    <t>F</t>
  </si>
  <si>
    <t>Brand #</t>
  </si>
  <si>
    <t>Cereal Brand</t>
  </si>
  <si>
    <t>Calories Score</t>
  </si>
  <si>
    <t>Protein Score</t>
  </si>
  <si>
    <t>Fiber    Score</t>
  </si>
  <si>
    <t>Sugar Score</t>
  </si>
  <si>
    <t>Sodium Score</t>
  </si>
  <si>
    <t>Potassium Score</t>
  </si>
  <si>
    <t>Squared Distance to Cluster 1</t>
  </si>
  <si>
    <t>Squared Distance to Cluster 2</t>
  </si>
  <si>
    <t>Squared Distance to Cluster 3</t>
  </si>
  <si>
    <t>Squared Distance to Cluster 4</t>
  </si>
  <si>
    <t>Minimum Squared Distance</t>
  </si>
  <si>
    <t>Cluster Assigned</t>
  </si>
  <si>
    <t>C</t>
  </si>
  <si>
    <t>D</t>
  </si>
  <si>
    <t>E</t>
  </si>
  <si>
    <t>G</t>
  </si>
  <si>
    <t>H</t>
  </si>
  <si>
    <t>A</t>
  </si>
  <si>
    <t>ACCheerios</t>
  </si>
  <si>
    <t>Cheerios</t>
  </si>
  <si>
    <t>CocoaPuffs</t>
  </si>
  <si>
    <t>CountChocula</t>
  </si>
  <si>
    <t>GoldenGrahams</t>
  </si>
  <si>
    <t>HoneyNutCheerios</t>
  </si>
  <si>
    <t>Kix</t>
  </si>
  <si>
    <t>LuckyCharms</t>
  </si>
  <si>
    <t>MultiGrainCheerios</t>
  </si>
  <si>
    <t>OatmealRaisinCrisp</t>
  </si>
  <si>
    <t>RaisinNutBran</t>
  </si>
  <si>
    <t>TotalCornFlakes</t>
  </si>
  <si>
    <t>TotalRaisinBran</t>
  </si>
  <si>
    <t>TotalWholeGrain</t>
  </si>
  <si>
    <t>Trix</t>
  </si>
  <si>
    <t>Cheaties</t>
  </si>
  <si>
    <t>WheatiesHoneyGold</t>
  </si>
  <si>
    <t>AllBran</t>
  </si>
  <si>
    <t>AppleJacks</t>
  </si>
  <si>
    <t>CornFlakes</t>
  </si>
  <si>
    <t>CornPops</t>
  </si>
  <si>
    <t>CracklinOatBran</t>
  </si>
  <si>
    <t>Crispix</t>
  </si>
  <si>
    <t>FrootLoops</t>
  </si>
  <si>
    <t>FrostedFlakes</t>
  </si>
  <si>
    <t>FrostedMiniWheats</t>
  </si>
  <si>
    <t>FruitfulBran</t>
  </si>
  <si>
    <t>JustRightCrunchyNuggets</t>
  </si>
  <si>
    <t>MueslixCrispyBlend</t>
  </si>
  <si>
    <t>NutNHoneyCrunch</t>
  </si>
  <si>
    <t>NutriGrainAlmondRaisin</t>
  </si>
  <si>
    <t>NutriGrainWheat</t>
  </si>
  <si>
    <t>Product19</t>
  </si>
  <si>
    <t>RaisinBran</t>
  </si>
  <si>
    <t>RiceKrispies</t>
  </si>
  <si>
    <t>Smacks</t>
  </si>
  <si>
    <t>SpecialK</t>
  </si>
  <si>
    <t>CapNCrunch</t>
  </si>
  <si>
    <t>HoneyGrahamOhs</t>
  </si>
  <si>
    <t>Life</t>
  </si>
  <si>
    <t>PuffedRice</t>
  </si>
  <si>
    <t>PuffedWheat</t>
  </si>
  <si>
    <t>QuakerOatmeal</t>
  </si>
  <si>
    <t>Low Calorie, Low Sugar, and Low Sodim Cereals</t>
  </si>
  <si>
    <t>High Potassium and High Fiber Cereals</t>
  </si>
  <si>
    <t>Average Nutrient Cereals</t>
  </si>
  <si>
    <t>High Protein Cereals</t>
  </si>
  <si>
    <t>This sheet gives data for 43 cereal brands. For each cereal brand, you are provided with the amount of calories, protein, fiber, sugar, sodium, and potassium. Use the data</t>
  </si>
  <si>
    <t>to determine which 4 anchor cereal brands can be used to cluster all cereal brands provided in the data set.</t>
  </si>
  <si>
    <t>A) Use the editing tool to assign an observation value to all 43 cereal brands in the data set.</t>
  </si>
  <si>
    <t>B) Calculate the mean and standard deviation across the data set for all six cereal variables (i.e.,  calories, protein, fiber, sugar, sodium, and potassium).</t>
  </si>
  <si>
    <t>C) Compute the Z-Score for all six cereal variables (i.e.,  calories, protein, fiber, sugar, sodium, and potassium).</t>
  </si>
  <si>
    <t>D) Calculate the squared distance from each cereal brand to each of the 5 cluster brands.</t>
  </si>
  <si>
    <t>E) Use the appropriate Excel function to find the smallest squared distance value from each cereal brand to each of the 5 cluster brands.</t>
  </si>
  <si>
    <t>F) Compute the total minimum squared distance values determined from part E.</t>
  </si>
  <si>
    <t>G) Based on the minimum squared distance value determined in part E, assign each cereal brand to the appropriate cluster number.</t>
  </si>
  <si>
    <t>H) Assign the appropriate cereal brand anchor name to each cereal brand based on the cluster number derived in part G.</t>
  </si>
  <si>
    <t>J) Using the appropriate Excel function, provide the Z-Score values of all six cereal brand variables based upon the anchor solutions provided by Excel.</t>
  </si>
  <si>
    <t>Low Calorie, Low Sugar, and Low Sodium Cereals</t>
  </si>
  <si>
    <t>Instructions - Cluster Analysis</t>
  </si>
  <si>
    <t>Sheet 1:</t>
  </si>
  <si>
    <r>
      <t xml:space="preserve">Use </t>
    </r>
    <r>
      <rPr>
        <b/>
        <sz val="11"/>
        <color theme="1"/>
        <rFont val="Calibri"/>
        <family val="2"/>
        <scheme val="minor"/>
      </rPr>
      <t>EVOLUTIONARY SOLVER</t>
    </r>
    <r>
      <rPr>
        <sz val="11"/>
        <color theme="1"/>
        <rFont val="Calibri"/>
        <family val="2"/>
        <scheme val="minor"/>
      </rPr>
      <t xml:space="preserve"> to find the best fitting model. Let SOLVER run until the incumbent value is </t>
    </r>
    <r>
      <rPr>
        <b/>
        <sz val="11"/>
        <rFont val="Calibri"/>
        <family val="2"/>
        <scheme val="minor"/>
      </rPr>
      <t>less than 120 (~119.983).</t>
    </r>
  </si>
  <si>
    <t>Cluster Analysis: Cereal</t>
  </si>
  <si>
    <r>
      <t xml:space="preserve">K) Highlight and then sort the four anchor values (D9:D12) from smallest to largest. </t>
    </r>
    <r>
      <rPr>
        <b/>
        <sz val="12"/>
        <color theme="1"/>
        <rFont val="Calibri"/>
        <family val="2"/>
        <scheme val="minor"/>
      </rPr>
      <t>Make sure to change the sort option button to "Continue with the current selection"</t>
    </r>
    <r>
      <rPr>
        <sz val="12"/>
        <color theme="1"/>
        <rFont val="Calibri"/>
        <family val="2"/>
        <scheme val="minor"/>
      </rPr>
      <t>.</t>
    </r>
  </si>
  <si>
    <r>
      <t xml:space="preserve">L)  Based on the results, assign the appropriate description to each cluster based on the following choices in the drop down boxes in </t>
    </r>
    <r>
      <rPr>
        <b/>
        <sz val="11"/>
        <color theme="1"/>
        <rFont val="Calibri"/>
        <family val="2"/>
        <scheme val="minor"/>
      </rPr>
      <t>K9 - K12</t>
    </r>
    <r>
      <rPr>
        <sz val="11"/>
        <color theme="1"/>
        <rFont val="Calibri"/>
        <family val="2"/>
        <scheme val="minor"/>
      </rPr>
      <t>:</t>
    </r>
  </si>
  <si>
    <t>I)  Assign the appropriate cereal brand name based on the anchor value solution provided by Excel.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</si>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</sst>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sz val="12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7" fillId="5" borderId="2" xfId="0" applyFont="1" applyFill="1" applyBorder="1" applyAlignment="1" applyProtection="1">
      <alignment horizontal="left"/>
      <protection locked="0"/>
    </xf>
    <xf numFmtId="0" fontId="2" fillId="5" borderId="3" xfId="0" applyFont="1" applyFill="1" applyBorder="1" applyProtection="1">
      <protection locked="0"/>
    </xf>
    <xf numFmtId="0" fontId="2" fillId="5" borderId="4" xfId="0" applyFont="1" applyFill="1" applyBorder="1" applyProtection="1"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0" fillId="7" borderId="0" xfId="0" applyFont="1" applyFill="1"/>
    <xf numFmtId="0" fontId="0" fillId="7" borderId="0" xfId="0" applyFont="1" applyFill="1" applyBorder="1" applyAlignment="1">
      <alignment horizontal="center"/>
    </xf>
    <xf numFmtId="0" fontId="13" fillId="7" borderId="0" xfId="0" applyFont="1" applyFill="1"/>
    <xf numFmtId="0" fontId="14" fillId="7" borderId="0" xfId="0" applyFont="1" applyFill="1"/>
    <xf numFmtId="0" fontId="0" fillId="7" borderId="5" xfId="0" applyFont="1" applyFill="1" applyBorder="1" applyAlignment="1">
      <alignment horizontal="left"/>
    </xf>
    <xf numFmtId="0" fontId="0" fillId="7" borderId="6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2" xfId="0" applyFont="1" applyFill="1" applyBorder="1" applyAlignment="1">
      <alignment horizontal="left"/>
    </xf>
    <xf numFmtId="0" fontId="0" fillId="7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2" fillId="8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 applyProtection="1">
      <alignment horizontal="center"/>
      <protection locked="0"/>
    </xf>
    <xf numFmtId="0" fontId="2" fillId="9" borderId="1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6" fillId="2" borderId="6" xfId="0" applyFont="1" applyFill="1" applyBorder="1" applyProtection="1">
      <protection locked="0"/>
    </xf>
    <xf numFmtId="0" fontId="6" fillId="2" borderId="7" xfId="0" applyFont="1" applyFill="1" applyBorder="1" applyProtection="1">
      <protection locked="0"/>
    </xf>
    <xf numFmtId="0" fontId="2" fillId="5" borderId="10" xfId="0" applyFont="1" applyFill="1" applyBorder="1" applyProtection="1">
      <protection locked="0"/>
    </xf>
    <xf numFmtId="0" fontId="2" fillId="5" borderId="11" xfId="0" applyFont="1" applyFill="1" applyBorder="1" applyProtection="1"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 wrapText="1"/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Protection="1">
      <protection locked="0"/>
    </xf>
    <xf numFmtId="0" fontId="2" fillId="2" borderId="1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0" fontId="2" fillId="8" borderId="1" xfId="0" applyFont="1" applyFill="1" applyBorder="1" applyAlignment="1" applyProtection="1">
      <alignment horizontal="center" wrapText="1"/>
      <protection locked="0"/>
    </xf>
    <xf numFmtId="0" fontId="2" fillId="8" borderId="1" xfId="0" applyFont="1" applyFill="1" applyBorder="1" applyAlignment="1" applyProtection="1">
      <alignment horizontal="center" wrapText="1"/>
    </xf>
    <xf numFmtId="0" fontId="2" fillId="8" borderId="2" xfId="0" applyFont="1" applyFill="1" applyBorder="1" applyAlignment="1" applyProtection="1">
      <alignment horizontal="center" wrapText="1"/>
    </xf>
    <xf numFmtId="0" fontId="2" fillId="8" borderId="2" xfId="0" applyFont="1" applyFill="1" applyBorder="1" applyAlignment="1" applyProtection="1">
      <alignment horizontal="center"/>
    </xf>
    <xf numFmtId="0" fontId="2" fillId="8" borderId="3" xfId="0" applyFont="1" applyFill="1" applyBorder="1" applyAlignment="1" applyProtection="1">
      <alignment horizontal="center"/>
    </xf>
    <xf numFmtId="0" fontId="2" fillId="8" borderId="3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4" fillId="7" borderId="1" xfId="0" applyFont="1" applyFill="1" applyBorder="1" applyProtection="1">
      <protection locked="0"/>
    </xf>
    <xf numFmtId="0" fontId="2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4" xfId="0" applyFont="1" applyFill="1" applyBorder="1" applyAlignment="1" applyProtection="1">
      <alignment horizontal="left"/>
      <protection locked="0"/>
    </xf>
    <xf numFmtId="0" fontId="0" fillId="7" borderId="0" xfId="0" applyFill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rketing%20Analytics\Exam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heet 1"/>
      <sheetName val="Sheet 2"/>
      <sheetName val="Sheet 3"/>
      <sheetName val="Sheet 4"/>
      <sheetName val="Sheet 5"/>
      <sheetName val="Sheet 6"/>
    </sheetNames>
    <sheetDataSet>
      <sheetData sheetId="0"/>
      <sheetData sheetId="1"/>
      <sheetData sheetId="2"/>
      <sheetData sheetId="3">
        <row r="69">
          <cell r="W69" t="str">
            <v>Low Calorie, Low Sugar, and Low Sodim Cereals</v>
          </cell>
        </row>
        <row r="70">
          <cell r="W70" t="str">
            <v>High Potassium and High Fiber Cereals</v>
          </cell>
        </row>
        <row r="71">
          <cell r="W71" t="str">
            <v>Average Nutrient Cereals</v>
          </cell>
        </row>
        <row r="72">
          <cell r="W72" t="str">
            <v>High Protein Cereals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opLeftCell="A5" zoomScale="90" zoomScaleNormal="90" workbookViewId="0"/>
  </sheetViews>
  <sheetFormatPr defaultRowHeight="14.5" x14ac:dyDescent="0.35"/>
  <cols>
    <col min="1" max="1" width="11.26953125" customWidth="1"/>
  </cols>
  <sheetData>
    <row r="1" spans="1:20" x14ac:dyDescent="0.35">
      <c r="A1" s="21" t="s">
        <v>98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22"/>
    </row>
    <row r="2" spans="1:20" x14ac:dyDescent="0.35">
      <c r="A2" s="21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2"/>
    </row>
    <row r="3" spans="1:20" ht="15.5" x14ac:dyDescent="0.35">
      <c r="A3" s="15" t="s">
        <v>99</v>
      </c>
      <c r="B3" s="16" t="s">
        <v>86</v>
      </c>
      <c r="C3" s="17"/>
      <c r="D3" s="17"/>
      <c r="E3" s="17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ht="15.5" x14ac:dyDescent="0.35">
      <c r="A4" s="17"/>
      <c r="B4" s="16" t="s">
        <v>87</v>
      </c>
      <c r="C4" s="17"/>
      <c r="D4" s="17"/>
      <c r="E4" s="17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15.5" x14ac:dyDescent="0.35">
      <c r="A5" s="18"/>
      <c r="B5" s="19"/>
      <c r="C5" s="18"/>
      <c r="D5" s="18"/>
      <c r="E5" s="18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 ht="15.5" x14ac:dyDescent="0.35">
      <c r="A6" s="18"/>
      <c r="B6" s="19" t="s">
        <v>88</v>
      </c>
      <c r="C6" s="19"/>
      <c r="D6" s="18"/>
      <c r="E6" s="18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</row>
    <row r="7" spans="1:20" ht="15.5" x14ac:dyDescent="0.35">
      <c r="A7" s="18"/>
      <c r="B7" s="19" t="s">
        <v>89</v>
      </c>
      <c r="C7" s="19"/>
      <c r="D7" s="18"/>
      <c r="E7" s="18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</row>
    <row r="8" spans="1:20" ht="15.5" x14ac:dyDescent="0.35">
      <c r="A8" s="18"/>
      <c r="B8" s="19" t="s">
        <v>90</v>
      </c>
      <c r="C8" s="19"/>
      <c r="D8" s="18"/>
      <c r="E8" s="18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</row>
    <row r="9" spans="1:20" ht="15.5" x14ac:dyDescent="0.35">
      <c r="A9" s="18"/>
      <c r="B9" s="19" t="s">
        <v>91</v>
      </c>
      <c r="C9" s="19"/>
      <c r="D9" s="18"/>
      <c r="E9" s="18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pans="1:20" ht="15.5" x14ac:dyDescent="0.35">
      <c r="A10" s="18"/>
      <c r="B10" s="19" t="s">
        <v>92</v>
      </c>
      <c r="C10" s="19"/>
      <c r="D10" s="18"/>
      <c r="E10" s="18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</row>
    <row r="11" spans="1:20" ht="15.5" x14ac:dyDescent="0.35">
      <c r="A11" s="18"/>
      <c r="B11" s="19" t="s">
        <v>93</v>
      </c>
      <c r="C11" s="19"/>
      <c r="D11" s="18"/>
      <c r="E11" s="18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0" ht="15.5" x14ac:dyDescent="0.35">
      <c r="A12" s="18"/>
      <c r="B12" s="19" t="s">
        <v>94</v>
      </c>
      <c r="C12" s="19"/>
      <c r="D12" s="18"/>
      <c r="E12" s="18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</row>
    <row r="13" spans="1:20" ht="15.5" x14ac:dyDescent="0.35">
      <c r="A13" s="18"/>
      <c r="B13" s="19" t="s">
        <v>95</v>
      </c>
      <c r="C13" s="19"/>
      <c r="D13" s="18"/>
      <c r="E13" s="18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pans="1:20" ht="15.5" x14ac:dyDescent="0.35">
      <c r="A14" s="18"/>
      <c r="B14" s="19" t="s">
        <v>104</v>
      </c>
      <c r="C14" s="19"/>
      <c r="D14" s="18"/>
      <c r="E14" s="18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</row>
    <row r="15" spans="1:20" ht="15.5" x14ac:dyDescent="0.35">
      <c r="A15" s="18"/>
      <c r="B15" s="19" t="s">
        <v>96</v>
      </c>
      <c r="C15" s="19"/>
      <c r="D15" s="18"/>
      <c r="E15" s="18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pans="1:20" ht="15.5" x14ac:dyDescent="0.35">
      <c r="A16" s="18"/>
      <c r="B16" s="19"/>
      <c r="C16" s="19"/>
      <c r="D16" s="18"/>
      <c r="E16" s="18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</row>
    <row r="17" spans="1:21" ht="15.5" x14ac:dyDescent="0.35">
      <c r="A17" s="18"/>
      <c r="B17" s="19" t="s">
        <v>100</v>
      </c>
      <c r="C17" s="19"/>
      <c r="D17" s="18"/>
      <c r="E17" s="18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</row>
    <row r="18" spans="1:21" ht="15.5" x14ac:dyDescent="0.35">
      <c r="A18" s="18"/>
      <c r="B18" s="19"/>
      <c r="C18" s="19"/>
      <c r="D18" s="18"/>
      <c r="E18" s="18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</row>
    <row r="19" spans="1:21" ht="15.5" x14ac:dyDescent="0.35">
      <c r="A19" s="22"/>
      <c r="B19" s="18" t="s">
        <v>102</v>
      </c>
      <c r="C19" s="18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1:21" ht="15.5" x14ac:dyDescent="0.35">
      <c r="A20" s="18"/>
      <c r="B20" s="19" t="s">
        <v>103</v>
      </c>
      <c r="C20" s="19"/>
      <c r="D20" s="18"/>
      <c r="E20" s="18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1:21" ht="15.5" x14ac:dyDescent="0.35">
      <c r="A21" s="18"/>
      <c r="B21" s="19"/>
      <c r="C21" s="19"/>
      <c r="D21" s="18"/>
      <c r="E21" s="18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1" ht="15.5" x14ac:dyDescent="0.35">
      <c r="A22" s="18"/>
      <c r="B22" s="19"/>
      <c r="C22" s="20"/>
      <c r="D22" s="27" t="s">
        <v>97</v>
      </c>
      <c r="E22" s="28"/>
      <c r="F22" s="29"/>
      <c r="G22" s="29"/>
      <c r="H22" s="30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</row>
    <row r="23" spans="1:21" ht="15.5" x14ac:dyDescent="0.35">
      <c r="A23" s="18"/>
      <c r="B23" s="19"/>
      <c r="C23" s="20"/>
      <c r="D23" s="27" t="s">
        <v>83</v>
      </c>
      <c r="E23" s="28"/>
      <c r="F23" s="29"/>
      <c r="G23" s="29"/>
      <c r="H23" s="30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1:21" ht="15.5" x14ac:dyDescent="0.35">
      <c r="A24" s="18"/>
      <c r="B24" s="19"/>
      <c r="C24" s="20"/>
      <c r="D24" s="27" t="s">
        <v>84</v>
      </c>
      <c r="E24" s="28"/>
      <c r="F24" s="29"/>
      <c r="G24" s="29"/>
      <c r="H24" s="30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1:21" ht="15.5" x14ac:dyDescent="0.35">
      <c r="A25" s="18"/>
      <c r="B25" s="19"/>
      <c r="C25" s="20"/>
      <c r="D25" s="23" t="s">
        <v>85</v>
      </c>
      <c r="E25" s="24"/>
      <c r="F25" s="25"/>
      <c r="G25" s="25"/>
      <c r="H25" s="2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1:21" x14ac:dyDescent="0.35">
      <c r="A26" s="66"/>
      <c r="B26" s="66"/>
      <c r="C26" s="66"/>
      <c r="D26" s="67"/>
      <c r="E26" s="67"/>
      <c r="F26" s="67"/>
      <c r="G26" s="67"/>
      <c r="H26" s="67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2"/>
  <sheetViews>
    <sheetView tabSelected="1" zoomScale="50" zoomScaleNormal="50" workbookViewId="0">
      <selection activeCell="G14" sqref="G14"/>
    </sheetView>
  </sheetViews>
  <sheetFormatPr defaultRowHeight="14.5" x14ac:dyDescent="0.35"/>
  <cols>
    <col min="1" max="1" width="11.1796875" customWidth="1"/>
    <col min="2" max="2" width="13.7265625" customWidth="1"/>
    <col min="3" max="3" width="27.7265625" customWidth="1"/>
    <col min="4" max="4" width="12.7265625" customWidth="1"/>
    <col min="5" max="5" width="11.453125" customWidth="1"/>
    <col min="6" max="6" width="10.7265625" customWidth="1"/>
    <col min="7" max="8" width="11.81640625" customWidth="1"/>
    <col min="9" max="10" width="13.26953125" customWidth="1"/>
    <col min="11" max="11" width="12.54296875" customWidth="1"/>
    <col min="12" max="12" width="11.7265625" customWidth="1"/>
    <col min="13" max="13" width="11.81640625" customWidth="1"/>
    <col min="14" max="14" width="13.453125" customWidth="1"/>
    <col min="15" max="15" width="11.81640625" customWidth="1"/>
    <col min="16" max="16" width="13.1796875" customWidth="1"/>
    <col min="17" max="19" width="11.54296875" bestFit="1" customWidth="1"/>
    <col min="20" max="20" width="11.54296875" customWidth="1"/>
    <col min="21" max="21" width="11.453125" customWidth="1"/>
    <col min="22" max="22" width="13.26953125" customWidth="1"/>
    <col min="23" max="23" width="36" customWidth="1"/>
  </cols>
  <sheetData>
    <row r="1" spans="1:23" ht="15.5" x14ac:dyDescent="0.35">
      <c r="A1" s="64" t="s">
        <v>101</v>
      </c>
      <c r="B1" s="65"/>
      <c r="C1" s="6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</row>
    <row r="2" spans="1:23" ht="15.5" x14ac:dyDescent="0.35">
      <c r="A2" s="3"/>
      <c r="B2" s="1"/>
      <c r="C2" s="61"/>
      <c r="D2" s="1"/>
      <c r="E2" s="53" t="s">
        <v>0</v>
      </c>
      <c r="F2" s="53" t="s">
        <v>1</v>
      </c>
      <c r="G2" s="53" t="s">
        <v>2</v>
      </c>
      <c r="H2" s="53" t="s">
        <v>3</v>
      </c>
      <c r="I2" s="53" t="s">
        <v>4</v>
      </c>
      <c r="J2" s="53" t="s">
        <v>5</v>
      </c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</row>
    <row r="3" spans="1:23" ht="15.5" x14ac:dyDescent="0.35">
      <c r="A3" s="3"/>
      <c r="B3" s="1"/>
      <c r="C3" s="61"/>
      <c r="D3" s="1"/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6</v>
      </c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</row>
    <row r="4" spans="1:23" ht="15.5" x14ac:dyDescent="0.35">
      <c r="A4" s="3"/>
      <c r="B4" s="1"/>
      <c r="C4" s="1"/>
      <c r="D4" s="32" t="s">
        <v>7</v>
      </c>
      <c r="E4" s="5">
        <f>AVERAGE(E16:E58)</f>
        <v>107.90697674418605</v>
      </c>
      <c r="F4" s="5">
        <f t="shared" ref="F4:J4" si="0">AVERAGE(F16:F58)</f>
        <v>2.4651162790697674</v>
      </c>
      <c r="G4" s="5">
        <f t="shared" si="0"/>
        <v>1.713953488372093</v>
      </c>
      <c r="H4" s="5">
        <f t="shared" si="0"/>
        <v>7.6046511627906979</v>
      </c>
      <c r="I4" s="5">
        <f t="shared" si="0"/>
        <v>180.46511627906978</v>
      </c>
      <c r="J4" s="5">
        <f t="shared" si="0"/>
        <v>84.418604651162795</v>
      </c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</row>
    <row r="5" spans="1:23" ht="15.5" x14ac:dyDescent="0.35">
      <c r="A5" s="3"/>
      <c r="B5" s="1"/>
      <c r="C5" s="1"/>
      <c r="D5" s="32" t="s">
        <v>8</v>
      </c>
      <c r="E5" s="5">
        <f>STDEV(E16:E58)</f>
        <v>18.968412280732064</v>
      </c>
      <c r="F5" s="5">
        <f t="shared" ref="F5:J5" si="1">STDEV(F16:F58)</f>
        <v>1.2218026730497604</v>
      </c>
      <c r="G5" s="5">
        <f t="shared" si="1"/>
        <v>1.799283110594571</v>
      </c>
      <c r="H5" s="5">
        <f t="shared" si="1"/>
        <v>4.5363061062610175</v>
      </c>
      <c r="I5" s="5">
        <f t="shared" si="1"/>
        <v>79.213499582189812</v>
      </c>
      <c r="J5" s="5">
        <f t="shared" si="1"/>
        <v>66.109660902725182</v>
      </c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</row>
    <row r="6" spans="1:23" ht="15.5" x14ac:dyDescent="0.35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</row>
    <row r="7" spans="1:23" ht="15.5" x14ac:dyDescent="0.35">
      <c r="A7" s="3"/>
      <c r="B7" s="31" t="s">
        <v>9</v>
      </c>
      <c r="C7" s="31" t="s">
        <v>10</v>
      </c>
      <c r="D7" s="31" t="s">
        <v>11</v>
      </c>
      <c r="E7" s="54" t="s">
        <v>12</v>
      </c>
      <c r="F7" s="54" t="s">
        <v>12</v>
      </c>
      <c r="G7" s="54" t="s">
        <v>12</v>
      </c>
      <c r="H7" s="54" t="s">
        <v>12</v>
      </c>
      <c r="I7" s="54" t="s">
        <v>12</v>
      </c>
      <c r="J7" s="55" t="s">
        <v>12</v>
      </c>
      <c r="K7" s="56"/>
      <c r="L7" s="57" t="s">
        <v>13</v>
      </c>
      <c r="M7" s="58"/>
      <c r="N7" s="59"/>
      <c r="O7" s="1"/>
      <c r="P7" s="1"/>
      <c r="Q7" s="1"/>
      <c r="R7" s="1"/>
      <c r="S7" s="2"/>
      <c r="T7" s="2"/>
      <c r="U7" s="2"/>
      <c r="V7" s="2"/>
      <c r="W7" s="2"/>
    </row>
    <row r="8" spans="1:23" ht="15.5" x14ac:dyDescent="0.35">
      <c r="A8" s="3"/>
      <c r="B8" s="45"/>
      <c r="C8" s="6" t="s">
        <v>14</v>
      </c>
      <c r="D8" s="6" t="s">
        <v>16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37"/>
      <c r="L8" s="38" t="s">
        <v>105</v>
      </c>
      <c r="M8" s="39"/>
      <c r="N8" s="40"/>
      <c r="O8" s="1"/>
      <c r="P8" s="1"/>
      <c r="Q8" s="1"/>
      <c r="R8" s="1"/>
      <c r="S8" s="2"/>
      <c r="T8" s="1"/>
      <c r="U8" s="1"/>
      <c r="V8" s="1"/>
      <c r="W8" s="2"/>
    </row>
    <row r="9" spans="1:23" ht="15.5" x14ac:dyDescent="0.35">
      <c r="A9" s="3"/>
      <c r="B9" s="33">
        <v>1</v>
      </c>
      <c r="C9" s="7" t="str">
        <f>VLOOKUP(D9,$B$16:$C$58,2)</f>
        <v>WheatiesHoneyGold</v>
      </c>
      <c r="D9" s="8">
        <v>17</v>
      </c>
      <c r="E9" s="9">
        <f>VLOOKUP($D9,$B$16:$P$58,10)</f>
        <v>0.11034256451395355</v>
      </c>
      <c r="F9" s="9">
        <f>VLOOKUP($D9,$B$16:$P$58,11)</f>
        <v>-0.38068035807188366</v>
      </c>
      <c r="G9" s="9">
        <f>VLOOKUP($D9,$B$16:$P$58,12)</f>
        <v>-0.39679886070634429</v>
      </c>
      <c r="H9" s="9">
        <f>VLOOKUP($D9,$B$16:$P$58,13)</f>
        <v>8.7152151541017256E-2</v>
      </c>
      <c r="I9" s="9">
        <f>VLOOKUP($D9,$B$16:$P$58,14)</f>
        <v>0.246610537647833</v>
      </c>
      <c r="J9" s="9">
        <f>VLOOKUP($D9,$B$16:$P$58,15)</f>
        <v>-0.36936514750987337</v>
      </c>
      <c r="K9" s="10" t="s">
        <v>84</v>
      </c>
      <c r="L9" s="11"/>
      <c r="M9" s="11"/>
      <c r="N9" s="12"/>
      <c r="O9" s="1"/>
      <c r="P9" s="1"/>
      <c r="Q9" s="1"/>
      <c r="R9" s="1"/>
      <c r="S9" s="2"/>
      <c r="T9" s="63"/>
      <c r="U9" s="32" t="s">
        <v>17</v>
      </c>
      <c r="V9" s="63"/>
      <c r="W9" s="2"/>
    </row>
    <row r="10" spans="1:23" ht="15.5" x14ac:dyDescent="0.35">
      <c r="A10" s="3"/>
      <c r="B10" s="33">
        <v>2</v>
      </c>
      <c r="C10" s="7" t="str">
        <f t="shared" ref="C10:C12" si="2">VLOOKUP(D10,$B$16:$C$58,2)</f>
        <v>RaisinBran</v>
      </c>
      <c r="D10" s="8">
        <v>34</v>
      </c>
      <c r="E10" s="9">
        <f t="shared" ref="E10:E12" si="3">VLOOKUP($D10,$B$16:$P$58,10)</f>
        <v>0.63753481719173333</v>
      </c>
      <c r="F10" s="9">
        <f t="shared" ref="F10:F12" si="4">VLOOKUP($D10,$B$16:$P$58,11)</f>
        <v>0.4377824117826663</v>
      </c>
      <c r="G10" s="9">
        <f t="shared" ref="G10:G12" si="5">VLOOKUP($D10,$B$16:$P$58,12)</f>
        <v>1.8263087627949983</v>
      </c>
      <c r="H10" s="9">
        <f t="shared" ref="H10:H12" si="6">VLOOKUP($D10,$B$16:$P$58,13)</f>
        <v>0.9689268612501335</v>
      </c>
      <c r="I10" s="9">
        <f t="shared" ref="I10:I12" si="7">VLOOKUP($D10,$B$16:$P$58,14)</f>
        <v>0.37285164620565231</v>
      </c>
      <c r="J10" s="9">
        <f t="shared" ref="J10:J12" si="8">VLOOKUP($D10,$B$16:$P$58,15)</f>
        <v>2.3533836541343351</v>
      </c>
      <c r="K10" s="10" t="s">
        <v>83</v>
      </c>
      <c r="L10" s="11"/>
      <c r="M10" s="11"/>
      <c r="N10" s="12"/>
      <c r="O10" s="1"/>
      <c r="P10" s="1"/>
      <c r="Q10" s="1"/>
      <c r="R10" s="1"/>
      <c r="S10" s="2"/>
      <c r="T10" s="1"/>
      <c r="U10" s="36" t="s">
        <v>18</v>
      </c>
      <c r="V10" s="1"/>
      <c r="W10" s="2"/>
    </row>
    <row r="11" spans="1:23" ht="15.5" x14ac:dyDescent="0.35">
      <c r="A11" s="3"/>
      <c r="B11" s="33">
        <v>3</v>
      </c>
      <c r="C11" s="7" t="str">
        <f t="shared" si="2"/>
        <v>Life</v>
      </c>
      <c r="D11" s="8">
        <v>40</v>
      </c>
      <c r="E11" s="9">
        <f t="shared" si="3"/>
        <v>-0.41684968816382628</v>
      </c>
      <c r="F11" s="9">
        <f t="shared" si="4"/>
        <v>1.2562451816372162</v>
      </c>
      <c r="G11" s="9">
        <f t="shared" si="5"/>
        <v>0.15897804516899133</v>
      </c>
      <c r="H11" s="9">
        <f t="shared" si="6"/>
        <v>-0.35373520331354086</v>
      </c>
      <c r="I11" s="9">
        <f t="shared" si="7"/>
        <v>-0.38459500514126366</v>
      </c>
      <c r="J11" s="9">
        <f t="shared" si="8"/>
        <v>0.16005823058761171</v>
      </c>
      <c r="K11" s="10" t="s">
        <v>85</v>
      </c>
      <c r="L11" s="11"/>
      <c r="M11" s="11"/>
      <c r="N11" s="12"/>
      <c r="O11" s="1"/>
      <c r="P11" s="1"/>
      <c r="Q11" s="1"/>
      <c r="R11" s="1"/>
      <c r="S11" s="2"/>
      <c r="T11" s="1"/>
      <c r="U11" s="9">
        <f>SUM(U16:U58)</f>
        <v>119.98332977009827</v>
      </c>
      <c r="V11" s="1"/>
      <c r="W11" s="2"/>
    </row>
    <row r="12" spans="1:23" ht="15.5" x14ac:dyDescent="0.35">
      <c r="A12" s="3"/>
      <c r="B12" s="33">
        <v>4</v>
      </c>
      <c r="C12" s="7" t="str">
        <f t="shared" si="2"/>
        <v>PuffedWheat</v>
      </c>
      <c r="D12" s="8">
        <v>42</v>
      </c>
      <c r="E12" s="9">
        <f t="shared" si="3"/>
        <v>-3.0528109515527255</v>
      </c>
      <c r="F12" s="9">
        <f t="shared" si="4"/>
        <v>-0.38068035807188366</v>
      </c>
      <c r="G12" s="9">
        <f t="shared" si="5"/>
        <v>-0.39679886070634429</v>
      </c>
      <c r="H12" s="9">
        <f t="shared" si="6"/>
        <v>-1.6763972678772152</v>
      </c>
      <c r="I12" s="9">
        <f t="shared" si="7"/>
        <v>-2.2782116335085534</v>
      </c>
      <c r="J12" s="9">
        <f t="shared" si="8"/>
        <v>-0.52062896982344053</v>
      </c>
      <c r="K12" s="10" t="s">
        <v>97</v>
      </c>
      <c r="L12" s="41"/>
      <c r="M12" s="41"/>
      <c r="N12" s="42"/>
      <c r="O12" s="1"/>
      <c r="P12" s="1"/>
      <c r="Q12" s="1"/>
      <c r="R12" s="1"/>
      <c r="S12" s="2"/>
      <c r="T12" s="1"/>
      <c r="U12" s="1"/>
      <c r="V12" s="1"/>
      <c r="W12" s="2"/>
    </row>
    <row r="13" spans="1:23" ht="15.5" x14ac:dyDescent="0.35">
      <c r="A13" s="3"/>
      <c r="B13" s="45"/>
      <c r="C13" s="45"/>
      <c r="D13" s="45"/>
      <c r="E13" s="45"/>
      <c r="F13" s="46"/>
      <c r="G13" s="46"/>
      <c r="H13" s="46"/>
      <c r="I13" s="46"/>
      <c r="J13" s="46"/>
      <c r="K13" s="46"/>
      <c r="L13" s="46"/>
      <c r="M13" s="46"/>
      <c r="N13" s="47"/>
      <c r="O13" s="1"/>
      <c r="P13" s="1"/>
      <c r="Q13" s="1"/>
      <c r="R13" s="1"/>
      <c r="S13" s="2"/>
      <c r="T13" s="2"/>
      <c r="U13" s="2"/>
      <c r="V13" s="2"/>
      <c r="W13" s="2"/>
    </row>
    <row r="14" spans="1:23" ht="45.5" x14ac:dyDescent="0.35">
      <c r="A14" s="3"/>
      <c r="B14" s="32" t="s">
        <v>19</v>
      </c>
      <c r="C14" s="32" t="s">
        <v>20</v>
      </c>
      <c r="D14" s="32"/>
      <c r="E14" s="53" t="s">
        <v>0</v>
      </c>
      <c r="F14" s="53" t="s">
        <v>1</v>
      </c>
      <c r="G14" s="53" t="s">
        <v>2</v>
      </c>
      <c r="H14" s="53" t="s">
        <v>3</v>
      </c>
      <c r="I14" s="53" t="s">
        <v>4</v>
      </c>
      <c r="J14" s="53" t="s">
        <v>5</v>
      </c>
      <c r="K14" s="54" t="s">
        <v>21</v>
      </c>
      <c r="L14" s="54" t="s">
        <v>22</v>
      </c>
      <c r="M14" s="54" t="s">
        <v>23</v>
      </c>
      <c r="N14" s="54" t="s">
        <v>24</v>
      </c>
      <c r="O14" s="54" t="s">
        <v>25</v>
      </c>
      <c r="P14" s="54" t="s">
        <v>26</v>
      </c>
      <c r="Q14" s="54" t="s">
        <v>27</v>
      </c>
      <c r="R14" s="54" t="s">
        <v>28</v>
      </c>
      <c r="S14" s="54" t="s">
        <v>29</v>
      </c>
      <c r="T14" s="54" t="s">
        <v>30</v>
      </c>
      <c r="U14" s="54" t="s">
        <v>31</v>
      </c>
      <c r="V14" s="54" t="s">
        <v>32</v>
      </c>
      <c r="W14" s="31" t="s">
        <v>20</v>
      </c>
    </row>
    <row r="15" spans="1:23" ht="15.5" x14ac:dyDescent="0.35">
      <c r="A15" s="3"/>
      <c r="B15" s="62"/>
      <c r="C15" s="62"/>
      <c r="D15" s="43"/>
      <c r="E15" s="44"/>
      <c r="F15" s="44"/>
      <c r="G15" s="44"/>
      <c r="H15" s="44"/>
      <c r="I15" s="44"/>
      <c r="J15" s="44"/>
      <c r="K15" s="34" t="s">
        <v>33</v>
      </c>
      <c r="L15" s="34" t="s">
        <v>33</v>
      </c>
      <c r="M15" s="34" t="s">
        <v>33</v>
      </c>
      <c r="N15" s="34" t="s">
        <v>33</v>
      </c>
      <c r="O15" s="34" t="s">
        <v>33</v>
      </c>
      <c r="P15" s="34" t="s">
        <v>33</v>
      </c>
      <c r="Q15" s="34" t="s">
        <v>34</v>
      </c>
      <c r="R15" s="34" t="s">
        <v>34</v>
      </c>
      <c r="S15" s="35" t="s">
        <v>34</v>
      </c>
      <c r="T15" s="35" t="s">
        <v>34</v>
      </c>
      <c r="U15" s="35" t="s">
        <v>35</v>
      </c>
      <c r="V15" s="35" t="s">
        <v>36</v>
      </c>
      <c r="W15" s="35" t="s">
        <v>37</v>
      </c>
    </row>
    <row r="16" spans="1:23" ht="15.5" x14ac:dyDescent="0.35">
      <c r="A16" s="4" t="s">
        <v>38</v>
      </c>
      <c r="B16" s="13">
        <v>1</v>
      </c>
      <c r="C16" s="48" t="s">
        <v>39</v>
      </c>
      <c r="D16" s="49"/>
      <c r="E16" s="50">
        <v>110</v>
      </c>
      <c r="F16" s="49">
        <v>2</v>
      </c>
      <c r="G16" s="50">
        <v>1.5</v>
      </c>
      <c r="H16" s="51">
        <v>10</v>
      </c>
      <c r="I16" s="50">
        <v>180</v>
      </c>
      <c r="J16" s="50">
        <v>70</v>
      </c>
      <c r="K16" s="9">
        <f>STANDARDIZE(E16,E$4,E$5)</f>
        <v>0.11034256451395355</v>
      </c>
      <c r="L16" s="9">
        <f t="shared" ref="L16:P31" si="9">STANDARDIZE(F16,F$4,F$5)</f>
        <v>-0.38068035807188366</v>
      </c>
      <c r="M16" s="9">
        <f t="shared" si="9"/>
        <v>-0.11891040776867648</v>
      </c>
      <c r="N16" s="9">
        <f t="shared" si="9"/>
        <v>0.5280395063955754</v>
      </c>
      <c r="O16" s="9">
        <f t="shared" si="9"/>
        <v>-5.8716794678056504E-3</v>
      </c>
      <c r="P16" s="9">
        <f t="shared" si="9"/>
        <v>-0.21810132519630621</v>
      </c>
      <c r="Q16" s="9">
        <f>SUMXMY2($E$9:$J$9,$K16:$P16)</f>
        <v>0.3582316658472785</v>
      </c>
      <c r="R16" s="9">
        <f>SUMXMY2($E$10:$J$10,$K16:$P16)</f>
        <v>11.682038614452807</v>
      </c>
      <c r="S16" s="9">
        <f>SUMXMY2($E$11:$J$11,$K16:$P16)</f>
        <v>4.0986415318339411</v>
      </c>
      <c r="T16" s="9">
        <f>SUMXMY2($E$12:$J$12,$K16:$P16)</f>
        <v>20.197355492740861</v>
      </c>
      <c r="U16" s="9">
        <f>MIN(Q16:T16)</f>
        <v>0.3582316658472785</v>
      </c>
      <c r="V16" s="7">
        <f>MATCH(U16,Q16:T16,0)</f>
        <v>1</v>
      </c>
      <c r="W16" s="7" t="str">
        <f>VLOOKUP(V16,$B$9:$C$12,2)</f>
        <v>WheatiesHoneyGold</v>
      </c>
    </row>
    <row r="17" spans="1:23" ht="15.5" x14ac:dyDescent="0.35">
      <c r="A17" s="3"/>
      <c r="B17" s="13">
        <v>2</v>
      </c>
      <c r="C17" s="48" t="s">
        <v>40</v>
      </c>
      <c r="D17" s="49"/>
      <c r="E17" s="50">
        <v>110</v>
      </c>
      <c r="F17" s="49">
        <v>6</v>
      </c>
      <c r="G17" s="50">
        <v>2</v>
      </c>
      <c r="H17" s="51">
        <v>1</v>
      </c>
      <c r="I17" s="50">
        <v>290</v>
      </c>
      <c r="J17" s="50">
        <v>105</v>
      </c>
      <c r="K17" s="9">
        <f t="shared" ref="K17:P58" si="10">STANDARDIZE(E17,E$4,E$5)</f>
        <v>0.11034256451395355</v>
      </c>
      <c r="L17" s="9">
        <f t="shared" si="9"/>
        <v>2.893170721346316</v>
      </c>
      <c r="M17" s="9">
        <f t="shared" si="9"/>
        <v>0.15897804516899133</v>
      </c>
      <c r="N17" s="9">
        <f t="shared" si="9"/>
        <v>-1.4559535904499361</v>
      </c>
      <c r="O17" s="9">
        <f t="shared" si="9"/>
        <v>1.3827805146682071</v>
      </c>
      <c r="P17" s="9">
        <f t="shared" si="9"/>
        <v>0.31132205290117887</v>
      </c>
      <c r="Q17" s="9">
        <f t="shared" ref="Q17:Q58" si="11">SUMXMY2($E$9:$J$9,$K17:$P17)</f>
        <v>15.162381471763439</v>
      </c>
      <c r="R17" s="9">
        <f t="shared" ref="R17:R58" si="12">SUMXMY2($E$10:$J$10,$K17:$P17)</f>
        <v>20.156872251586677</v>
      </c>
      <c r="S17" s="9">
        <f t="shared" ref="S17:S58" si="13">SUMXMY2($E$11:$J$11,$K17:$P17)</f>
        <v>7.3188392387396641</v>
      </c>
      <c r="T17" s="9">
        <f t="shared" ref="T17:T58" si="14">SUMXMY2($E$12:$J$12,$K17:$P17)</f>
        <v>35.176130453659162</v>
      </c>
      <c r="U17" s="9">
        <f t="shared" ref="U17:U58" si="15">MIN(Q17:T17)</f>
        <v>7.3188392387396641</v>
      </c>
      <c r="V17" s="7">
        <f t="shared" ref="V17:V58" si="16">MATCH(U17,Q17:T17,0)</f>
        <v>3</v>
      </c>
      <c r="W17" s="7" t="str">
        <f t="shared" ref="W17:W58" si="17">VLOOKUP(V17,$B$9:$C$12,2)</f>
        <v>Life</v>
      </c>
    </row>
    <row r="18" spans="1:23" ht="15.5" x14ac:dyDescent="0.35">
      <c r="A18" s="3"/>
      <c r="B18" s="13">
        <v>3</v>
      </c>
      <c r="C18" s="48" t="s">
        <v>41</v>
      </c>
      <c r="D18" s="49"/>
      <c r="E18" s="50">
        <v>110</v>
      </c>
      <c r="F18" s="49">
        <v>1</v>
      </c>
      <c r="G18" s="50">
        <v>0</v>
      </c>
      <c r="H18" s="51">
        <v>13</v>
      </c>
      <c r="I18" s="50">
        <v>180</v>
      </c>
      <c r="J18" s="50">
        <v>55</v>
      </c>
      <c r="K18" s="9">
        <f t="shared" si="10"/>
        <v>0.11034256451395355</v>
      </c>
      <c r="L18" s="9">
        <f t="shared" si="9"/>
        <v>-1.1991431279264335</v>
      </c>
      <c r="M18" s="9">
        <f t="shared" si="9"/>
        <v>-0.95257576658167986</v>
      </c>
      <c r="N18" s="9">
        <f t="shared" si="9"/>
        <v>1.1893705386774125</v>
      </c>
      <c r="O18" s="9">
        <f t="shared" si="9"/>
        <v>-5.8716794678056504E-3</v>
      </c>
      <c r="P18" s="9">
        <f t="shared" si="9"/>
        <v>-0.44499705866665695</v>
      </c>
      <c r="Q18" s="9">
        <f t="shared" si="11"/>
        <v>2.2631221036287559</v>
      </c>
      <c r="R18" s="9">
        <f t="shared" si="12"/>
        <v>18.702617507547856</v>
      </c>
      <c r="S18" s="9">
        <f t="shared" si="13"/>
        <v>10.433113889871937</v>
      </c>
      <c r="T18" s="9">
        <f t="shared" si="14"/>
        <v>24.366183614747399</v>
      </c>
      <c r="U18" s="9">
        <f t="shared" si="15"/>
        <v>2.2631221036287559</v>
      </c>
      <c r="V18" s="7">
        <f t="shared" si="16"/>
        <v>1</v>
      </c>
      <c r="W18" s="7" t="str">
        <f t="shared" si="17"/>
        <v>WheatiesHoneyGold</v>
      </c>
    </row>
    <row r="19" spans="1:23" ht="15.5" x14ac:dyDescent="0.35">
      <c r="A19" s="3"/>
      <c r="B19" s="13">
        <v>4</v>
      </c>
      <c r="C19" s="48" t="s">
        <v>42</v>
      </c>
      <c r="D19" s="49"/>
      <c r="E19" s="50">
        <v>110</v>
      </c>
      <c r="F19" s="49">
        <v>1</v>
      </c>
      <c r="G19" s="50">
        <v>0</v>
      </c>
      <c r="H19" s="51">
        <v>13</v>
      </c>
      <c r="I19" s="50">
        <v>180</v>
      </c>
      <c r="J19" s="50">
        <v>65</v>
      </c>
      <c r="K19" s="9">
        <f t="shared" si="10"/>
        <v>0.11034256451395355</v>
      </c>
      <c r="L19" s="9">
        <f t="shared" si="9"/>
        <v>-1.1991431279264335</v>
      </c>
      <c r="M19" s="9">
        <f t="shared" si="9"/>
        <v>-0.95257576658167986</v>
      </c>
      <c r="N19" s="9">
        <f t="shared" si="9"/>
        <v>1.1893705386774125</v>
      </c>
      <c r="O19" s="9">
        <f t="shared" si="9"/>
        <v>-5.8716794678056504E-3</v>
      </c>
      <c r="P19" s="9">
        <f t="shared" si="9"/>
        <v>-0.29373323635308979</v>
      </c>
      <c r="Q19" s="9">
        <f t="shared" si="11"/>
        <v>2.2631221036287559</v>
      </c>
      <c r="R19" s="9">
        <f t="shared" si="12"/>
        <v>17.87891072567508</v>
      </c>
      <c r="S19" s="9">
        <f t="shared" si="13"/>
        <v>10.272948682285563</v>
      </c>
      <c r="T19" s="9">
        <f t="shared" si="14"/>
        <v>24.411945102629218</v>
      </c>
      <c r="U19" s="9">
        <f t="shared" si="15"/>
        <v>2.2631221036287559</v>
      </c>
      <c r="V19" s="7">
        <f t="shared" si="16"/>
        <v>1</v>
      </c>
      <c r="W19" s="7" t="str">
        <f t="shared" si="17"/>
        <v>WheatiesHoneyGold</v>
      </c>
    </row>
    <row r="20" spans="1:23" ht="15.5" x14ac:dyDescent="0.35">
      <c r="A20" s="3"/>
      <c r="B20" s="13">
        <v>5</v>
      </c>
      <c r="C20" s="48" t="s">
        <v>43</v>
      </c>
      <c r="D20" s="49"/>
      <c r="E20" s="50">
        <v>110</v>
      </c>
      <c r="F20" s="49">
        <v>1</v>
      </c>
      <c r="G20" s="50">
        <v>0</v>
      </c>
      <c r="H20" s="51">
        <v>9</v>
      </c>
      <c r="I20" s="50">
        <v>280</v>
      </c>
      <c r="J20" s="50">
        <v>45</v>
      </c>
      <c r="K20" s="9">
        <f t="shared" si="10"/>
        <v>0.11034256451395355</v>
      </c>
      <c r="L20" s="9">
        <f t="shared" si="9"/>
        <v>-1.1991431279264335</v>
      </c>
      <c r="M20" s="9">
        <f t="shared" si="9"/>
        <v>-0.95257576658167986</v>
      </c>
      <c r="N20" s="9">
        <f t="shared" si="9"/>
        <v>0.30759582896829629</v>
      </c>
      <c r="O20" s="9">
        <f t="shared" si="9"/>
        <v>1.2565394061103876</v>
      </c>
      <c r="P20" s="9">
        <f t="shared" si="9"/>
        <v>-0.59626088098022412</v>
      </c>
      <c r="Q20" s="9">
        <f t="shared" si="11"/>
        <v>2.0988026828811099</v>
      </c>
      <c r="R20" s="9">
        <f t="shared" si="12"/>
        <v>20.598321796240036</v>
      </c>
      <c r="S20" s="9">
        <f t="shared" si="13"/>
        <v>11.245114787018778</v>
      </c>
      <c r="T20" s="9">
        <f t="shared" si="14"/>
        <v>27.420723147350394</v>
      </c>
      <c r="U20" s="9">
        <f t="shared" si="15"/>
        <v>2.0988026828811099</v>
      </c>
      <c r="V20" s="7">
        <f t="shared" si="16"/>
        <v>1</v>
      </c>
      <c r="W20" s="7" t="str">
        <f t="shared" si="17"/>
        <v>WheatiesHoneyGold</v>
      </c>
    </row>
    <row r="21" spans="1:23" ht="15.5" x14ac:dyDescent="0.35">
      <c r="A21" s="3"/>
      <c r="B21" s="13">
        <v>6</v>
      </c>
      <c r="C21" s="48" t="s">
        <v>44</v>
      </c>
      <c r="D21" s="49"/>
      <c r="E21" s="50">
        <v>110</v>
      </c>
      <c r="F21" s="49">
        <v>3</v>
      </c>
      <c r="G21" s="50">
        <v>1.5</v>
      </c>
      <c r="H21" s="51">
        <v>10</v>
      </c>
      <c r="I21" s="50">
        <v>250</v>
      </c>
      <c r="J21" s="50">
        <v>90</v>
      </c>
      <c r="K21" s="9">
        <f t="shared" si="10"/>
        <v>0.11034256451395355</v>
      </c>
      <c r="L21" s="9">
        <f t="shared" si="9"/>
        <v>0.4377824117826663</v>
      </c>
      <c r="M21" s="9">
        <f t="shared" si="9"/>
        <v>-0.11891040776867648</v>
      </c>
      <c r="N21" s="9">
        <f t="shared" si="9"/>
        <v>0.5280395063955754</v>
      </c>
      <c r="O21" s="9">
        <f t="shared" si="9"/>
        <v>0.8778160804369296</v>
      </c>
      <c r="P21" s="9">
        <f t="shared" si="9"/>
        <v>8.4426319430828123E-2</v>
      </c>
      <c r="Q21" s="9">
        <f t="shared" si="11"/>
        <v>1.5458320903005933</v>
      </c>
      <c r="R21" s="9">
        <f t="shared" si="12"/>
        <v>9.6593474190259077</v>
      </c>
      <c r="S21" s="9">
        <f t="shared" si="13"/>
        <v>3.4019635428560804</v>
      </c>
      <c r="T21" s="9">
        <f t="shared" si="14"/>
        <v>25.938787790131812</v>
      </c>
      <c r="U21" s="9">
        <f t="shared" si="15"/>
        <v>1.5458320903005933</v>
      </c>
      <c r="V21" s="7">
        <f t="shared" si="16"/>
        <v>1</v>
      </c>
      <c r="W21" s="7" t="str">
        <f t="shared" si="17"/>
        <v>WheatiesHoneyGold</v>
      </c>
    </row>
    <row r="22" spans="1:23" ht="15.5" x14ac:dyDescent="0.35">
      <c r="A22" s="3"/>
      <c r="B22" s="13">
        <v>7</v>
      </c>
      <c r="C22" s="48" t="s">
        <v>45</v>
      </c>
      <c r="D22" s="49"/>
      <c r="E22" s="50">
        <v>110</v>
      </c>
      <c r="F22" s="49">
        <v>2</v>
      </c>
      <c r="G22" s="50">
        <v>0</v>
      </c>
      <c r="H22" s="51">
        <v>3</v>
      </c>
      <c r="I22" s="50">
        <v>260</v>
      </c>
      <c r="J22" s="50">
        <v>40</v>
      </c>
      <c r="K22" s="9">
        <f t="shared" si="10"/>
        <v>0.11034256451395355</v>
      </c>
      <c r="L22" s="9">
        <f t="shared" si="9"/>
        <v>-0.38068035807188366</v>
      </c>
      <c r="M22" s="9">
        <f t="shared" si="9"/>
        <v>-0.95257576658167986</v>
      </c>
      <c r="N22" s="9">
        <f t="shared" si="9"/>
        <v>-1.0150662355953781</v>
      </c>
      <c r="O22" s="9">
        <f t="shared" si="9"/>
        <v>1.0040571889947489</v>
      </c>
      <c r="P22" s="9">
        <f t="shared" si="9"/>
        <v>-0.6718927921370077</v>
      </c>
      <c r="Q22" s="9">
        <f t="shared" si="11"/>
        <v>2.1890217474462164</v>
      </c>
      <c r="R22" s="9">
        <f t="shared" si="12"/>
        <v>22.15695882647298</v>
      </c>
      <c r="S22" s="9">
        <f t="shared" si="13"/>
        <v>7.2508649250031088</v>
      </c>
      <c r="T22" s="9">
        <f t="shared" si="14"/>
        <v>21.547956236686439</v>
      </c>
      <c r="U22" s="9">
        <f t="shared" si="15"/>
        <v>2.1890217474462164</v>
      </c>
      <c r="V22" s="7">
        <f t="shared" si="16"/>
        <v>1</v>
      </c>
      <c r="W22" s="7" t="str">
        <f t="shared" si="17"/>
        <v>WheatiesHoneyGold</v>
      </c>
    </row>
    <row r="23" spans="1:23" ht="15.5" x14ac:dyDescent="0.35">
      <c r="A23" s="3"/>
      <c r="B23" s="13">
        <v>8</v>
      </c>
      <c r="C23" s="48" t="s">
        <v>46</v>
      </c>
      <c r="D23" s="49"/>
      <c r="E23" s="50">
        <v>110</v>
      </c>
      <c r="F23" s="49">
        <v>2</v>
      </c>
      <c r="G23" s="50">
        <v>0</v>
      </c>
      <c r="H23" s="51">
        <v>12</v>
      </c>
      <c r="I23" s="50">
        <v>180</v>
      </c>
      <c r="J23" s="50">
        <v>55</v>
      </c>
      <c r="K23" s="9">
        <f t="shared" si="10"/>
        <v>0.11034256451395355</v>
      </c>
      <c r="L23" s="9">
        <f t="shared" si="9"/>
        <v>-0.38068035807188366</v>
      </c>
      <c r="M23" s="9">
        <f t="shared" si="9"/>
        <v>-0.95257576658167986</v>
      </c>
      <c r="N23" s="9">
        <f t="shared" si="9"/>
        <v>0.9689268612501335</v>
      </c>
      <c r="O23" s="9">
        <f t="shared" si="9"/>
        <v>-5.8716794678056504E-3</v>
      </c>
      <c r="P23" s="9">
        <f t="shared" si="9"/>
        <v>-0.44499705866665695</v>
      </c>
      <c r="Q23" s="9">
        <f t="shared" si="11"/>
        <v>1.1558820637318139</v>
      </c>
      <c r="R23" s="9">
        <f t="shared" si="12"/>
        <v>16.644378175716248</v>
      </c>
      <c r="S23" s="9">
        <f t="shared" si="13"/>
        <v>6.4519669677524192</v>
      </c>
      <c r="T23" s="9">
        <f t="shared" si="14"/>
        <v>22.481416936167861</v>
      </c>
      <c r="U23" s="9">
        <f t="shared" si="15"/>
        <v>1.1558820637318139</v>
      </c>
      <c r="V23" s="7">
        <f t="shared" si="16"/>
        <v>1</v>
      </c>
      <c r="W23" s="7" t="str">
        <f t="shared" si="17"/>
        <v>WheatiesHoneyGold</v>
      </c>
    </row>
    <row r="24" spans="1:23" ht="15.5" x14ac:dyDescent="0.35">
      <c r="A24" s="3"/>
      <c r="B24" s="13">
        <v>9</v>
      </c>
      <c r="C24" s="48" t="s">
        <v>47</v>
      </c>
      <c r="D24" s="49"/>
      <c r="E24" s="50">
        <v>100</v>
      </c>
      <c r="F24" s="49">
        <v>2</v>
      </c>
      <c r="G24" s="50">
        <v>2</v>
      </c>
      <c r="H24" s="51">
        <v>6</v>
      </c>
      <c r="I24" s="50">
        <v>220</v>
      </c>
      <c r="J24" s="50">
        <v>90</v>
      </c>
      <c r="K24" s="9">
        <f t="shared" si="10"/>
        <v>-0.41684968816382628</v>
      </c>
      <c r="L24" s="9">
        <f t="shared" si="9"/>
        <v>-0.38068035807188366</v>
      </c>
      <c r="M24" s="9">
        <f t="shared" si="9"/>
        <v>0.15897804516899133</v>
      </c>
      <c r="N24" s="9">
        <f t="shared" si="9"/>
        <v>-0.35373520331354086</v>
      </c>
      <c r="O24" s="9">
        <f t="shared" si="9"/>
        <v>0.49909275476347165</v>
      </c>
      <c r="P24" s="9">
        <f t="shared" si="9"/>
        <v>8.4426319430828123E-2</v>
      </c>
      <c r="Q24" s="9">
        <f t="shared" si="11"/>
        <v>1.0508752654863052</v>
      </c>
      <c r="R24" s="9">
        <f t="shared" si="12"/>
        <v>11.475138853941717</v>
      </c>
      <c r="S24" s="9">
        <f t="shared" si="13"/>
        <v>3.4661494655426042</v>
      </c>
      <c r="T24" s="9">
        <f t="shared" si="14"/>
        <v>17.086126256396618</v>
      </c>
      <c r="U24" s="9">
        <f t="shared" si="15"/>
        <v>1.0508752654863052</v>
      </c>
      <c r="V24" s="7">
        <f t="shared" si="16"/>
        <v>1</v>
      </c>
      <c r="W24" s="7" t="str">
        <f t="shared" si="17"/>
        <v>WheatiesHoneyGold</v>
      </c>
    </row>
    <row r="25" spans="1:23" ht="15.5" x14ac:dyDescent="0.35">
      <c r="A25" s="3"/>
      <c r="B25" s="13">
        <v>10</v>
      </c>
      <c r="C25" s="48" t="s">
        <v>48</v>
      </c>
      <c r="D25" s="49"/>
      <c r="E25" s="50">
        <v>130</v>
      </c>
      <c r="F25" s="49">
        <v>3</v>
      </c>
      <c r="G25" s="50">
        <v>1.5</v>
      </c>
      <c r="H25" s="51">
        <v>10</v>
      </c>
      <c r="I25" s="50">
        <v>170</v>
      </c>
      <c r="J25" s="50">
        <v>120</v>
      </c>
      <c r="K25" s="9">
        <f t="shared" si="10"/>
        <v>1.1647270698695131</v>
      </c>
      <c r="L25" s="9">
        <f t="shared" si="9"/>
        <v>0.4377824117826663</v>
      </c>
      <c r="M25" s="9">
        <f t="shared" si="9"/>
        <v>-0.11891040776867648</v>
      </c>
      <c r="N25" s="9">
        <f t="shared" si="9"/>
        <v>0.5280395063955754</v>
      </c>
      <c r="O25" s="9">
        <f t="shared" si="9"/>
        <v>-0.13211278802562498</v>
      </c>
      <c r="P25" s="9">
        <f t="shared" si="9"/>
        <v>0.53821778637152962</v>
      </c>
      <c r="Q25" s="9">
        <f t="shared" si="11"/>
        <v>3.0203497820005487</v>
      </c>
      <c r="R25" s="9">
        <f t="shared" si="12"/>
        <v>7.8060071598121645</v>
      </c>
      <c r="S25" s="9">
        <f t="shared" si="13"/>
        <v>4.2327668977382347</v>
      </c>
      <c r="T25" s="9">
        <f t="shared" si="14"/>
        <v>29.121168459510276</v>
      </c>
      <c r="U25" s="9">
        <f t="shared" si="15"/>
        <v>3.0203497820005487</v>
      </c>
      <c r="V25" s="7">
        <f t="shared" si="16"/>
        <v>1</v>
      </c>
      <c r="W25" s="7" t="str">
        <f t="shared" si="17"/>
        <v>WheatiesHoneyGold</v>
      </c>
    </row>
    <row r="26" spans="1:23" ht="15.5" x14ac:dyDescent="0.35">
      <c r="A26" s="3"/>
      <c r="B26" s="13">
        <v>11</v>
      </c>
      <c r="C26" s="48" t="s">
        <v>49</v>
      </c>
      <c r="D26" s="49"/>
      <c r="E26" s="50">
        <v>100</v>
      </c>
      <c r="F26" s="49">
        <v>3</v>
      </c>
      <c r="G26" s="50">
        <v>2.5</v>
      </c>
      <c r="H26" s="51">
        <v>8</v>
      </c>
      <c r="I26" s="50">
        <v>140</v>
      </c>
      <c r="J26" s="50">
        <v>140</v>
      </c>
      <c r="K26" s="9">
        <f t="shared" si="10"/>
        <v>-0.41684968816382628</v>
      </c>
      <c r="L26" s="9">
        <f t="shared" si="9"/>
        <v>0.4377824117826663</v>
      </c>
      <c r="M26" s="9">
        <f t="shared" si="9"/>
        <v>0.43686649810665917</v>
      </c>
      <c r="N26" s="9">
        <f t="shared" si="9"/>
        <v>8.7152151541017256E-2</v>
      </c>
      <c r="O26" s="9">
        <f t="shared" si="9"/>
        <v>-0.51083611369908299</v>
      </c>
      <c r="P26" s="9">
        <f t="shared" si="9"/>
        <v>0.84074543099866395</v>
      </c>
      <c r="Q26" s="9">
        <f t="shared" si="11"/>
        <v>3.6809039492611912</v>
      </c>
      <c r="R26" s="9">
        <f t="shared" si="12"/>
        <v>6.8887815818152349</v>
      </c>
      <c r="S26" s="9">
        <f t="shared" si="13"/>
        <v>1.4207568398780646</v>
      </c>
      <c r="T26" s="9">
        <f t="shared" si="14"/>
        <v>16.400234060175521</v>
      </c>
      <c r="U26" s="9">
        <f t="shared" si="15"/>
        <v>1.4207568398780646</v>
      </c>
      <c r="V26" s="7">
        <f t="shared" si="16"/>
        <v>3</v>
      </c>
      <c r="W26" s="7" t="str">
        <f t="shared" si="17"/>
        <v>Life</v>
      </c>
    </row>
    <row r="27" spans="1:23" ht="15.5" x14ac:dyDescent="0.35">
      <c r="A27" s="3"/>
      <c r="B27" s="13">
        <v>12</v>
      </c>
      <c r="C27" s="48" t="s">
        <v>50</v>
      </c>
      <c r="D27" s="49"/>
      <c r="E27" s="50">
        <v>110</v>
      </c>
      <c r="F27" s="49">
        <v>2</v>
      </c>
      <c r="G27" s="50">
        <v>0</v>
      </c>
      <c r="H27" s="51">
        <v>3</v>
      </c>
      <c r="I27" s="50">
        <v>200</v>
      </c>
      <c r="J27" s="50">
        <v>35</v>
      </c>
      <c r="K27" s="9">
        <f t="shared" si="10"/>
        <v>0.11034256451395355</v>
      </c>
      <c r="L27" s="9">
        <f t="shared" si="9"/>
        <v>-0.38068035807188366</v>
      </c>
      <c r="M27" s="9">
        <f t="shared" si="9"/>
        <v>-0.95257576658167986</v>
      </c>
      <c r="N27" s="9">
        <f t="shared" si="9"/>
        <v>-1.0150662355953781</v>
      </c>
      <c r="O27" s="9">
        <f t="shared" si="9"/>
        <v>0.246610537647833</v>
      </c>
      <c r="P27" s="9">
        <f t="shared" si="9"/>
        <v>-0.74752470329379128</v>
      </c>
      <c r="Q27" s="9">
        <f t="shared" si="11"/>
        <v>1.6667779916766081</v>
      </c>
      <c r="R27" s="9">
        <f t="shared" si="12"/>
        <v>22.237810271518647</v>
      </c>
      <c r="S27" s="9">
        <f t="shared" si="13"/>
        <v>5.85249472363226</v>
      </c>
      <c r="T27" s="9">
        <f t="shared" si="14"/>
        <v>17.177995539398214</v>
      </c>
      <c r="U27" s="9">
        <f t="shared" si="15"/>
        <v>1.6667779916766081</v>
      </c>
      <c r="V27" s="7">
        <f t="shared" si="16"/>
        <v>1</v>
      </c>
      <c r="W27" s="7" t="str">
        <f t="shared" si="17"/>
        <v>WheatiesHoneyGold</v>
      </c>
    </row>
    <row r="28" spans="1:23" ht="15.5" x14ac:dyDescent="0.35">
      <c r="A28" s="3"/>
      <c r="B28" s="13">
        <v>13</v>
      </c>
      <c r="C28" s="48" t="s">
        <v>51</v>
      </c>
      <c r="D28" s="49"/>
      <c r="E28" s="50">
        <v>140</v>
      </c>
      <c r="F28" s="49">
        <v>3</v>
      </c>
      <c r="G28" s="50">
        <v>4</v>
      </c>
      <c r="H28" s="51">
        <v>14</v>
      </c>
      <c r="I28" s="50">
        <v>190</v>
      </c>
      <c r="J28" s="50">
        <v>230</v>
      </c>
      <c r="K28" s="9">
        <f t="shared" si="10"/>
        <v>1.691919322547293</v>
      </c>
      <c r="L28" s="9">
        <f t="shared" si="9"/>
        <v>0.4377824117826663</v>
      </c>
      <c r="M28" s="9">
        <f t="shared" si="9"/>
        <v>1.2705318569196626</v>
      </c>
      <c r="N28" s="9">
        <f t="shared" si="9"/>
        <v>1.4098142161046916</v>
      </c>
      <c r="O28" s="9">
        <f t="shared" si="9"/>
        <v>0.12036942909001368</v>
      </c>
      <c r="P28" s="9">
        <f t="shared" si="9"/>
        <v>2.202119831820768</v>
      </c>
      <c r="Q28" s="9">
        <f t="shared" si="11"/>
        <v>14.329164822577344</v>
      </c>
      <c r="R28" s="9">
        <f t="shared" si="12"/>
        <v>1.7016243278094383</v>
      </c>
      <c r="S28" s="9">
        <f t="shared" si="13"/>
        <v>13.887451140390802</v>
      </c>
      <c r="T28" s="9">
        <f t="shared" si="14"/>
        <v>48.653591876111726</v>
      </c>
      <c r="U28" s="9">
        <f t="shared" si="15"/>
        <v>1.7016243278094383</v>
      </c>
      <c r="V28" s="7">
        <f t="shared" si="16"/>
        <v>2</v>
      </c>
      <c r="W28" s="7" t="str">
        <f t="shared" si="17"/>
        <v>RaisinBran</v>
      </c>
    </row>
    <row r="29" spans="1:23" ht="15.5" x14ac:dyDescent="0.35">
      <c r="A29" s="3"/>
      <c r="B29" s="13">
        <v>14</v>
      </c>
      <c r="C29" s="48" t="s">
        <v>52</v>
      </c>
      <c r="D29" s="49"/>
      <c r="E29" s="50">
        <v>100</v>
      </c>
      <c r="F29" s="49">
        <v>3</v>
      </c>
      <c r="G29" s="50">
        <v>3</v>
      </c>
      <c r="H29" s="51">
        <v>3</v>
      </c>
      <c r="I29" s="50">
        <v>200</v>
      </c>
      <c r="J29" s="50">
        <v>110</v>
      </c>
      <c r="K29" s="9">
        <f t="shared" si="10"/>
        <v>-0.41684968816382628</v>
      </c>
      <c r="L29" s="9">
        <f t="shared" si="9"/>
        <v>0.4377824117826663</v>
      </c>
      <c r="M29" s="9">
        <f t="shared" si="9"/>
        <v>0.71475495104432696</v>
      </c>
      <c r="N29" s="9">
        <f t="shared" si="9"/>
        <v>-1.0150662355953781</v>
      </c>
      <c r="O29" s="9">
        <f t="shared" si="9"/>
        <v>0.246610537647833</v>
      </c>
      <c r="P29" s="9">
        <f t="shared" si="9"/>
        <v>0.38695396405796245</v>
      </c>
      <c r="Q29" s="9">
        <f t="shared" si="11"/>
        <v>3.9702688248032181</v>
      </c>
      <c r="R29" s="9">
        <f t="shared" si="12"/>
        <v>10.166289713385744</v>
      </c>
      <c r="S29" s="9">
        <f t="shared" si="13"/>
        <v>1.866030120116031</v>
      </c>
      <c r="T29" s="9">
        <f t="shared" si="14"/>
        <v>16.489517476236813</v>
      </c>
      <c r="U29" s="9">
        <f t="shared" si="15"/>
        <v>1.866030120116031</v>
      </c>
      <c r="V29" s="7">
        <f t="shared" si="16"/>
        <v>3</v>
      </c>
      <c r="W29" s="7" t="str">
        <f t="shared" si="17"/>
        <v>Life</v>
      </c>
    </row>
    <row r="30" spans="1:23" ht="15.5" x14ac:dyDescent="0.35">
      <c r="A30" s="3"/>
      <c r="B30" s="13">
        <v>15</v>
      </c>
      <c r="C30" s="48" t="s">
        <v>53</v>
      </c>
      <c r="D30" s="49"/>
      <c r="E30" s="50">
        <v>110</v>
      </c>
      <c r="F30" s="49">
        <v>1</v>
      </c>
      <c r="G30" s="50">
        <v>0</v>
      </c>
      <c r="H30" s="51">
        <v>12</v>
      </c>
      <c r="I30" s="50">
        <v>140</v>
      </c>
      <c r="J30" s="50">
        <v>25</v>
      </c>
      <c r="K30" s="9">
        <f t="shared" si="10"/>
        <v>0.11034256451395355</v>
      </c>
      <c r="L30" s="9">
        <f t="shared" si="9"/>
        <v>-1.1991431279264335</v>
      </c>
      <c r="M30" s="9">
        <f t="shared" si="9"/>
        <v>-0.95257576658167986</v>
      </c>
      <c r="N30" s="9">
        <f t="shared" si="9"/>
        <v>0.9689268612501335</v>
      </c>
      <c r="O30" s="9">
        <f t="shared" si="9"/>
        <v>-0.51083611369908299</v>
      </c>
      <c r="P30" s="9">
        <f t="shared" si="9"/>
        <v>-0.89878852560735845</v>
      </c>
      <c r="Q30" s="9">
        <f t="shared" si="11"/>
        <v>2.6103104563377491</v>
      </c>
      <c r="R30" s="9">
        <f t="shared" si="12"/>
        <v>22.037184065135726</v>
      </c>
      <c r="S30" s="9">
        <f t="shared" si="13"/>
        <v>10.428943506073114</v>
      </c>
      <c r="T30" s="9">
        <f t="shared" si="14"/>
        <v>21.248670066743191</v>
      </c>
      <c r="U30" s="9">
        <f t="shared" si="15"/>
        <v>2.6103104563377491</v>
      </c>
      <c r="V30" s="7">
        <f t="shared" si="16"/>
        <v>1</v>
      </c>
      <c r="W30" s="7" t="str">
        <f t="shared" si="17"/>
        <v>WheatiesHoneyGold</v>
      </c>
    </row>
    <row r="31" spans="1:23" ht="15.5" x14ac:dyDescent="0.35">
      <c r="A31" s="3"/>
      <c r="B31" s="13">
        <v>16</v>
      </c>
      <c r="C31" s="48" t="s">
        <v>54</v>
      </c>
      <c r="D31" s="49"/>
      <c r="E31" s="50">
        <v>100</v>
      </c>
      <c r="F31" s="49">
        <v>3</v>
      </c>
      <c r="G31" s="50">
        <v>3</v>
      </c>
      <c r="H31" s="51">
        <v>3</v>
      </c>
      <c r="I31" s="50">
        <v>200</v>
      </c>
      <c r="J31" s="50">
        <v>110</v>
      </c>
      <c r="K31" s="9">
        <f t="shared" si="10"/>
        <v>-0.41684968816382628</v>
      </c>
      <c r="L31" s="9">
        <f t="shared" si="9"/>
        <v>0.4377824117826663</v>
      </c>
      <c r="M31" s="9">
        <f t="shared" si="9"/>
        <v>0.71475495104432696</v>
      </c>
      <c r="N31" s="9">
        <f t="shared" si="9"/>
        <v>-1.0150662355953781</v>
      </c>
      <c r="O31" s="9">
        <f t="shared" si="9"/>
        <v>0.246610537647833</v>
      </c>
      <c r="P31" s="9">
        <f t="shared" si="9"/>
        <v>0.38695396405796245</v>
      </c>
      <c r="Q31" s="9">
        <f t="shared" si="11"/>
        <v>3.9702688248032181</v>
      </c>
      <c r="R31" s="9">
        <f t="shared" si="12"/>
        <v>10.166289713385744</v>
      </c>
      <c r="S31" s="9">
        <f t="shared" si="13"/>
        <v>1.866030120116031</v>
      </c>
      <c r="T31" s="9">
        <f t="shared" si="14"/>
        <v>16.489517476236813</v>
      </c>
      <c r="U31" s="9">
        <f t="shared" si="15"/>
        <v>1.866030120116031</v>
      </c>
      <c r="V31" s="7">
        <f t="shared" si="16"/>
        <v>3</v>
      </c>
      <c r="W31" s="7" t="str">
        <f t="shared" si="17"/>
        <v>Life</v>
      </c>
    </row>
    <row r="32" spans="1:23" ht="15.5" x14ac:dyDescent="0.35">
      <c r="A32" s="3"/>
      <c r="B32" s="13">
        <v>17</v>
      </c>
      <c r="C32" s="48" t="s">
        <v>55</v>
      </c>
      <c r="D32" s="49"/>
      <c r="E32" s="50">
        <v>110</v>
      </c>
      <c r="F32" s="49">
        <v>2</v>
      </c>
      <c r="G32" s="50">
        <v>1</v>
      </c>
      <c r="H32" s="51">
        <v>8</v>
      </c>
      <c r="I32" s="50">
        <v>200</v>
      </c>
      <c r="J32" s="50">
        <v>60</v>
      </c>
      <c r="K32" s="9">
        <f t="shared" si="10"/>
        <v>0.11034256451395355</v>
      </c>
      <c r="L32" s="9">
        <f t="shared" si="10"/>
        <v>-0.38068035807188366</v>
      </c>
      <c r="M32" s="9">
        <f t="shared" si="10"/>
        <v>-0.39679886070634429</v>
      </c>
      <c r="N32" s="9">
        <f t="shared" si="10"/>
        <v>8.7152151541017256E-2</v>
      </c>
      <c r="O32" s="9">
        <f t="shared" si="10"/>
        <v>0.246610537647833</v>
      </c>
      <c r="P32" s="9">
        <f t="shared" si="10"/>
        <v>-0.36936514750987337</v>
      </c>
      <c r="Q32" s="9">
        <f t="shared" si="11"/>
        <v>0</v>
      </c>
      <c r="R32" s="9">
        <f t="shared" si="12"/>
        <v>14.096844975618719</v>
      </c>
      <c r="S32" s="9">
        <f t="shared" si="13"/>
        <v>4.1394360731342417</v>
      </c>
      <c r="T32" s="9">
        <f t="shared" si="14"/>
        <v>19.513254460839136</v>
      </c>
      <c r="U32" s="9">
        <f t="shared" si="15"/>
        <v>0</v>
      </c>
      <c r="V32" s="7">
        <f t="shared" si="16"/>
        <v>1</v>
      </c>
      <c r="W32" s="7" t="str">
        <f t="shared" si="17"/>
        <v>WheatiesHoneyGold</v>
      </c>
    </row>
    <row r="33" spans="1:23" ht="15.5" x14ac:dyDescent="0.35">
      <c r="A33" s="3"/>
      <c r="B33" s="13">
        <v>18</v>
      </c>
      <c r="C33" s="48" t="s">
        <v>56</v>
      </c>
      <c r="D33" s="49"/>
      <c r="E33" s="50">
        <v>70</v>
      </c>
      <c r="F33" s="49">
        <v>4</v>
      </c>
      <c r="G33" s="50">
        <v>9</v>
      </c>
      <c r="H33" s="51">
        <v>5</v>
      </c>
      <c r="I33" s="50">
        <v>260</v>
      </c>
      <c r="J33" s="50">
        <v>320</v>
      </c>
      <c r="K33" s="9">
        <f t="shared" si="10"/>
        <v>-1.9984264461971657</v>
      </c>
      <c r="L33" s="9">
        <f t="shared" si="10"/>
        <v>1.2562451816372162</v>
      </c>
      <c r="M33" s="9">
        <f t="shared" si="10"/>
        <v>4.0494163862963406</v>
      </c>
      <c r="N33" s="9">
        <f t="shared" si="10"/>
        <v>-0.57417888074081991</v>
      </c>
      <c r="O33" s="9">
        <f t="shared" si="10"/>
        <v>1.0040571889947489</v>
      </c>
      <c r="P33" s="9">
        <f t="shared" si="10"/>
        <v>3.5634942326428725</v>
      </c>
      <c r="Q33" s="9">
        <f t="shared" si="11"/>
        <v>43.373729053717682</v>
      </c>
      <c r="R33" s="9">
        <f t="shared" si="12"/>
        <v>16.804343973825965</v>
      </c>
      <c r="S33" s="9">
        <f t="shared" si="13"/>
        <v>31.197222478947296</v>
      </c>
      <c r="T33" s="9">
        <f t="shared" si="14"/>
        <v>52.228318259407416</v>
      </c>
      <c r="U33" s="9">
        <f t="shared" si="15"/>
        <v>16.804343973825965</v>
      </c>
      <c r="V33" s="7">
        <f t="shared" si="16"/>
        <v>2</v>
      </c>
      <c r="W33" s="7" t="str">
        <f t="shared" si="17"/>
        <v>RaisinBran</v>
      </c>
    </row>
    <row r="34" spans="1:23" ht="15.5" x14ac:dyDescent="0.35">
      <c r="A34" s="3"/>
      <c r="B34" s="13">
        <v>19</v>
      </c>
      <c r="C34" s="48" t="s">
        <v>57</v>
      </c>
      <c r="D34" s="49"/>
      <c r="E34" s="50">
        <v>110</v>
      </c>
      <c r="F34" s="49">
        <v>2</v>
      </c>
      <c r="G34" s="50">
        <v>1</v>
      </c>
      <c r="H34" s="51">
        <v>14</v>
      </c>
      <c r="I34" s="50">
        <v>125</v>
      </c>
      <c r="J34" s="50">
        <v>30</v>
      </c>
      <c r="K34" s="9">
        <f t="shared" si="10"/>
        <v>0.11034256451395355</v>
      </c>
      <c r="L34" s="9">
        <f t="shared" si="10"/>
        <v>-0.38068035807188366</v>
      </c>
      <c r="M34" s="9">
        <f t="shared" si="10"/>
        <v>-0.39679886070634429</v>
      </c>
      <c r="N34" s="9">
        <f t="shared" si="10"/>
        <v>1.4098142161046916</v>
      </c>
      <c r="O34" s="9">
        <f t="shared" si="10"/>
        <v>-0.70019777653581194</v>
      </c>
      <c r="P34" s="9">
        <f t="shared" si="10"/>
        <v>-0.82315661445057486</v>
      </c>
      <c r="Q34" s="9">
        <f t="shared" si="11"/>
        <v>2.8518076163113113</v>
      </c>
      <c r="R34" s="9">
        <f t="shared" si="12"/>
        <v>17.326245283849172</v>
      </c>
      <c r="S34" s="9">
        <f t="shared" si="13"/>
        <v>7.4427679584855317</v>
      </c>
      <c r="T34" s="9">
        <f t="shared" si="14"/>
        <v>22.111892198628425</v>
      </c>
      <c r="U34" s="9">
        <f t="shared" si="15"/>
        <v>2.8518076163113113</v>
      </c>
      <c r="V34" s="7">
        <f t="shared" si="16"/>
        <v>1</v>
      </c>
      <c r="W34" s="7" t="str">
        <f t="shared" si="17"/>
        <v>WheatiesHoneyGold</v>
      </c>
    </row>
    <row r="35" spans="1:23" ht="15.5" x14ac:dyDescent="0.35">
      <c r="A35" s="3"/>
      <c r="B35" s="13">
        <v>20</v>
      </c>
      <c r="C35" s="48" t="s">
        <v>58</v>
      </c>
      <c r="D35" s="49"/>
      <c r="E35" s="50">
        <v>100</v>
      </c>
      <c r="F35" s="49">
        <v>2</v>
      </c>
      <c r="G35" s="50">
        <v>1</v>
      </c>
      <c r="H35" s="51">
        <v>2</v>
      </c>
      <c r="I35" s="50">
        <v>290</v>
      </c>
      <c r="J35" s="50">
        <v>35</v>
      </c>
      <c r="K35" s="9">
        <f t="shared" si="10"/>
        <v>-0.41684968816382628</v>
      </c>
      <c r="L35" s="9">
        <f t="shared" si="10"/>
        <v>-0.38068035807188366</v>
      </c>
      <c r="M35" s="9">
        <f t="shared" si="10"/>
        <v>-0.39679886070634429</v>
      </c>
      <c r="N35" s="9">
        <f t="shared" si="10"/>
        <v>-1.235509913022657</v>
      </c>
      <c r="O35" s="9">
        <f t="shared" si="10"/>
        <v>1.3827805146682071</v>
      </c>
      <c r="P35" s="9">
        <f t="shared" si="10"/>
        <v>-0.74752470329379128</v>
      </c>
      <c r="Q35" s="9">
        <f t="shared" si="11"/>
        <v>3.4612534746324806</v>
      </c>
      <c r="R35" s="9">
        <f t="shared" si="12"/>
        <v>22.218945948729541</v>
      </c>
      <c r="S35" s="9">
        <f t="shared" si="13"/>
        <v>7.7132628402334573</v>
      </c>
      <c r="T35" s="9">
        <f t="shared" si="14"/>
        <v>20.597018624636387</v>
      </c>
      <c r="U35" s="9">
        <f t="shared" si="15"/>
        <v>3.4612534746324806</v>
      </c>
      <c r="V35" s="7">
        <f t="shared" si="16"/>
        <v>1</v>
      </c>
      <c r="W35" s="7" t="str">
        <f t="shared" si="17"/>
        <v>WheatiesHoneyGold</v>
      </c>
    </row>
    <row r="36" spans="1:23" ht="15.5" x14ac:dyDescent="0.35">
      <c r="A36" s="3"/>
      <c r="B36" s="13">
        <v>21</v>
      </c>
      <c r="C36" s="48" t="s">
        <v>59</v>
      </c>
      <c r="D36" s="49"/>
      <c r="E36" s="50">
        <v>110</v>
      </c>
      <c r="F36" s="49">
        <v>1</v>
      </c>
      <c r="G36" s="50">
        <v>1</v>
      </c>
      <c r="H36" s="51">
        <v>12</v>
      </c>
      <c r="I36" s="50">
        <v>90</v>
      </c>
      <c r="J36" s="50">
        <v>20</v>
      </c>
      <c r="K36" s="9">
        <f t="shared" si="10"/>
        <v>0.11034256451395355</v>
      </c>
      <c r="L36" s="9">
        <f t="shared" si="10"/>
        <v>-1.1991431279264335</v>
      </c>
      <c r="M36" s="9">
        <f t="shared" si="10"/>
        <v>-0.39679886070634429</v>
      </c>
      <c r="N36" s="9">
        <f t="shared" si="10"/>
        <v>0.9689268612501335</v>
      </c>
      <c r="O36" s="9">
        <f t="shared" si="10"/>
        <v>-1.1420416564881797</v>
      </c>
      <c r="P36" s="9">
        <f t="shared" si="10"/>
        <v>-0.97442043676414203</v>
      </c>
      <c r="Q36" s="9">
        <f t="shared" si="11"/>
        <v>3.7418547636539068</v>
      </c>
      <c r="R36" s="9">
        <f t="shared" si="12"/>
        <v>21.268846185452453</v>
      </c>
      <c r="S36" s="9">
        <f t="shared" si="13"/>
        <v>10.225953604478379</v>
      </c>
      <c r="T36" s="9">
        <f t="shared" si="14"/>
        <v>19.169970132137014</v>
      </c>
      <c r="U36" s="9">
        <f t="shared" si="15"/>
        <v>3.7418547636539068</v>
      </c>
      <c r="V36" s="7">
        <f t="shared" si="16"/>
        <v>1</v>
      </c>
      <c r="W36" s="7" t="str">
        <f t="shared" si="17"/>
        <v>WheatiesHoneyGold</v>
      </c>
    </row>
    <row r="37" spans="1:23" ht="15.5" x14ac:dyDescent="0.35">
      <c r="A37" s="3"/>
      <c r="B37" s="13">
        <v>22</v>
      </c>
      <c r="C37" s="48" t="s">
        <v>60</v>
      </c>
      <c r="D37" s="49"/>
      <c r="E37" s="50">
        <v>110</v>
      </c>
      <c r="F37" s="49">
        <v>3</v>
      </c>
      <c r="G37" s="50">
        <v>4</v>
      </c>
      <c r="H37" s="51">
        <v>7</v>
      </c>
      <c r="I37" s="50">
        <v>140</v>
      </c>
      <c r="J37" s="50">
        <v>160</v>
      </c>
      <c r="K37" s="9">
        <f t="shared" si="10"/>
        <v>0.11034256451395355</v>
      </c>
      <c r="L37" s="9">
        <f t="shared" si="10"/>
        <v>0.4377824117826663</v>
      </c>
      <c r="M37" s="9">
        <f t="shared" si="10"/>
        <v>1.2705318569196626</v>
      </c>
      <c r="N37" s="9">
        <f t="shared" si="10"/>
        <v>-0.13329152588626181</v>
      </c>
      <c r="O37" s="9">
        <f t="shared" si="10"/>
        <v>-0.51083611369908299</v>
      </c>
      <c r="P37" s="9">
        <f t="shared" si="10"/>
        <v>1.1432730756257983</v>
      </c>
      <c r="Q37" s="9">
        <f t="shared" si="11"/>
        <v>6.3602682662225973</v>
      </c>
      <c r="R37" s="9">
        <f t="shared" si="12"/>
        <v>4.0469766825531046</v>
      </c>
      <c r="S37" s="9">
        <f t="shared" si="13"/>
        <v>3.2146085172499355</v>
      </c>
      <c r="T37" s="9">
        <f t="shared" si="14"/>
        <v>21.72877476961964</v>
      </c>
      <c r="U37" s="9">
        <f t="shared" si="15"/>
        <v>3.2146085172499355</v>
      </c>
      <c r="V37" s="7">
        <f t="shared" si="16"/>
        <v>3</v>
      </c>
      <c r="W37" s="7" t="str">
        <f t="shared" si="17"/>
        <v>Life</v>
      </c>
    </row>
    <row r="38" spans="1:23" ht="15.5" x14ac:dyDescent="0.35">
      <c r="A38" s="3"/>
      <c r="B38" s="13">
        <v>23</v>
      </c>
      <c r="C38" s="48" t="s">
        <v>61</v>
      </c>
      <c r="D38" s="49"/>
      <c r="E38" s="50">
        <v>110</v>
      </c>
      <c r="F38" s="49">
        <v>2</v>
      </c>
      <c r="G38" s="50">
        <v>1</v>
      </c>
      <c r="H38" s="51">
        <v>3</v>
      </c>
      <c r="I38" s="50">
        <v>220</v>
      </c>
      <c r="J38" s="50">
        <v>30</v>
      </c>
      <c r="K38" s="9">
        <f t="shared" si="10"/>
        <v>0.11034256451395355</v>
      </c>
      <c r="L38" s="9">
        <f t="shared" si="10"/>
        <v>-0.38068035807188366</v>
      </c>
      <c r="M38" s="9">
        <f t="shared" si="10"/>
        <v>-0.39679886070634429</v>
      </c>
      <c r="N38" s="9">
        <f t="shared" si="10"/>
        <v>-1.0150662355953781</v>
      </c>
      <c r="O38" s="9">
        <f t="shared" si="10"/>
        <v>0.49909275476347165</v>
      </c>
      <c r="P38" s="9">
        <f t="shared" si="10"/>
        <v>-0.82315661445057486</v>
      </c>
      <c r="Q38" s="9">
        <f t="shared" si="11"/>
        <v>1.4845593383693787</v>
      </c>
      <c r="R38" s="9">
        <f t="shared" si="12"/>
        <v>19.932593986353282</v>
      </c>
      <c r="S38" s="9">
        <f t="shared" si="13"/>
        <v>5.4513190857076363</v>
      </c>
      <c r="T38" s="9">
        <f t="shared" si="14"/>
        <v>18.247841541342645</v>
      </c>
      <c r="U38" s="9">
        <f t="shared" si="15"/>
        <v>1.4845593383693787</v>
      </c>
      <c r="V38" s="7">
        <f t="shared" si="16"/>
        <v>1</v>
      </c>
      <c r="W38" s="7" t="str">
        <f t="shared" si="17"/>
        <v>WheatiesHoneyGold</v>
      </c>
    </row>
    <row r="39" spans="1:23" ht="15.5" x14ac:dyDescent="0.35">
      <c r="A39" s="3"/>
      <c r="B39" s="13">
        <v>24</v>
      </c>
      <c r="C39" s="48" t="s">
        <v>62</v>
      </c>
      <c r="D39" s="49"/>
      <c r="E39" s="50">
        <v>110</v>
      </c>
      <c r="F39" s="49">
        <v>2</v>
      </c>
      <c r="G39" s="50">
        <v>1</v>
      </c>
      <c r="H39" s="51">
        <v>13</v>
      </c>
      <c r="I39" s="50">
        <v>125</v>
      </c>
      <c r="J39" s="50">
        <v>30</v>
      </c>
      <c r="K39" s="9">
        <f t="shared" si="10"/>
        <v>0.11034256451395355</v>
      </c>
      <c r="L39" s="9">
        <f t="shared" si="10"/>
        <v>-0.38068035807188366</v>
      </c>
      <c r="M39" s="9">
        <f t="shared" si="10"/>
        <v>-0.39679886070634429</v>
      </c>
      <c r="N39" s="9">
        <f t="shared" si="10"/>
        <v>1.1893705386774125</v>
      </c>
      <c r="O39" s="9">
        <f t="shared" si="10"/>
        <v>-0.70019777653581194</v>
      </c>
      <c r="P39" s="9">
        <f t="shared" si="10"/>
        <v>-0.82315661445057486</v>
      </c>
      <c r="Q39" s="9">
        <f t="shared" si="11"/>
        <v>2.3172580522170261</v>
      </c>
      <c r="R39" s="9">
        <f t="shared" si="12"/>
        <v>17.180459039096185</v>
      </c>
      <c r="S39" s="9">
        <f t="shared" si="13"/>
        <v>6.7138367347205969</v>
      </c>
      <c r="T39" s="9">
        <f t="shared" si="14"/>
        <v>20.799815995851542</v>
      </c>
      <c r="U39" s="9">
        <f t="shared" si="15"/>
        <v>2.3172580522170261</v>
      </c>
      <c r="V39" s="7">
        <f t="shared" si="16"/>
        <v>1</v>
      </c>
      <c r="W39" s="7" t="str">
        <f t="shared" si="17"/>
        <v>WheatiesHoneyGold</v>
      </c>
    </row>
    <row r="40" spans="1:23" ht="15.5" x14ac:dyDescent="0.35">
      <c r="A40" s="3"/>
      <c r="B40" s="13">
        <v>25</v>
      </c>
      <c r="C40" s="48" t="s">
        <v>63</v>
      </c>
      <c r="D40" s="49"/>
      <c r="E40" s="50">
        <v>110</v>
      </c>
      <c r="F40" s="49">
        <v>1</v>
      </c>
      <c r="G40" s="50">
        <v>1</v>
      </c>
      <c r="H40" s="51">
        <v>11</v>
      </c>
      <c r="I40" s="50">
        <v>200</v>
      </c>
      <c r="J40" s="50">
        <v>25</v>
      </c>
      <c r="K40" s="9">
        <f t="shared" si="10"/>
        <v>0.11034256451395355</v>
      </c>
      <c r="L40" s="9">
        <f t="shared" si="10"/>
        <v>-1.1991431279264335</v>
      </c>
      <c r="M40" s="9">
        <f t="shared" si="10"/>
        <v>-0.39679886070634429</v>
      </c>
      <c r="N40" s="9">
        <f t="shared" si="10"/>
        <v>0.74848318382285439</v>
      </c>
      <c r="O40" s="9">
        <f t="shared" si="10"/>
        <v>0.246610537647833</v>
      </c>
      <c r="P40" s="9">
        <f t="shared" si="10"/>
        <v>-0.89878852560735845</v>
      </c>
      <c r="Q40" s="9">
        <f t="shared" si="11"/>
        <v>1.3875291531730949</v>
      </c>
      <c r="R40" s="9">
        <f t="shared" si="12"/>
        <v>18.540820518598593</v>
      </c>
      <c r="S40" s="9">
        <f t="shared" si="13"/>
        <v>9.3502136544235164</v>
      </c>
      <c r="T40" s="9">
        <f t="shared" si="14"/>
        <v>23.073198322473651</v>
      </c>
      <c r="U40" s="9">
        <f t="shared" si="15"/>
        <v>1.3875291531730949</v>
      </c>
      <c r="V40" s="7">
        <f t="shared" si="16"/>
        <v>1</v>
      </c>
      <c r="W40" s="7" t="str">
        <f t="shared" si="17"/>
        <v>WheatiesHoneyGold</v>
      </c>
    </row>
    <row r="41" spans="1:23" ht="15.5" x14ac:dyDescent="0.35">
      <c r="A41" s="3"/>
      <c r="B41" s="13">
        <v>26</v>
      </c>
      <c r="C41" s="48" t="s">
        <v>64</v>
      </c>
      <c r="D41" s="49"/>
      <c r="E41" s="50">
        <v>100</v>
      </c>
      <c r="F41" s="49">
        <v>3</v>
      </c>
      <c r="G41" s="50">
        <v>3</v>
      </c>
      <c r="H41" s="51">
        <v>7</v>
      </c>
      <c r="I41" s="50">
        <v>0</v>
      </c>
      <c r="J41" s="50">
        <v>100</v>
      </c>
      <c r="K41" s="9">
        <f t="shared" si="10"/>
        <v>-0.41684968816382628</v>
      </c>
      <c r="L41" s="9">
        <f t="shared" si="10"/>
        <v>0.4377824117826663</v>
      </c>
      <c r="M41" s="9">
        <f t="shared" si="10"/>
        <v>0.71475495104432696</v>
      </c>
      <c r="N41" s="9">
        <f t="shared" si="10"/>
        <v>-0.13329152588626181</v>
      </c>
      <c r="O41" s="9">
        <f t="shared" si="10"/>
        <v>-2.2782116335085534</v>
      </c>
      <c r="P41" s="9">
        <f t="shared" si="10"/>
        <v>0.23569014174439529</v>
      </c>
      <c r="Q41" s="9">
        <f t="shared" si="11"/>
        <v>8.9727791672739787</v>
      </c>
      <c r="R41" s="9">
        <f t="shared" si="12"/>
        <v>15.074926259960375</v>
      </c>
      <c r="S41" s="9">
        <f t="shared" si="13"/>
        <v>4.6188688108743357</v>
      </c>
      <c r="T41" s="9">
        <f t="shared" si="14"/>
        <v>11.806918893630439</v>
      </c>
      <c r="U41" s="9">
        <f t="shared" si="15"/>
        <v>4.6188688108743357</v>
      </c>
      <c r="V41" s="7">
        <f t="shared" si="16"/>
        <v>3</v>
      </c>
      <c r="W41" s="7" t="str">
        <f t="shared" si="17"/>
        <v>Life</v>
      </c>
    </row>
    <row r="42" spans="1:23" ht="15.5" x14ac:dyDescent="0.35">
      <c r="A42" s="3"/>
      <c r="B42" s="13">
        <v>27</v>
      </c>
      <c r="C42" s="48" t="s">
        <v>65</v>
      </c>
      <c r="D42" s="49"/>
      <c r="E42" s="50">
        <v>120</v>
      </c>
      <c r="F42" s="49">
        <v>3</v>
      </c>
      <c r="G42" s="50">
        <v>5</v>
      </c>
      <c r="H42" s="51">
        <v>12</v>
      </c>
      <c r="I42" s="50">
        <v>240</v>
      </c>
      <c r="J42" s="50">
        <v>190</v>
      </c>
      <c r="K42" s="9">
        <f t="shared" si="10"/>
        <v>0.63753481719173333</v>
      </c>
      <c r="L42" s="9">
        <f t="shared" si="10"/>
        <v>0.4377824117826663</v>
      </c>
      <c r="M42" s="9">
        <f t="shared" si="10"/>
        <v>1.8263087627949983</v>
      </c>
      <c r="N42" s="9">
        <f t="shared" si="10"/>
        <v>0.9689268612501335</v>
      </c>
      <c r="O42" s="9">
        <f t="shared" si="10"/>
        <v>0.75157497187911027</v>
      </c>
      <c r="P42" s="9">
        <f t="shared" si="10"/>
        <v>1.5970645425664998</v>
      </c>
      <c r="Q42" s="9">
        <f t="shared" si="11"/>
        <v>10.789381927126213</v>
      </c>
      <c r="R42" s="9">
        <f t="shared" si="12"/>
        <v>0.71544995593192395</v>
      </c>
      <c r="S42" s="9">
        <f t="shared" si="13"/>
        <v>9.6669040070966101</v>
      </c>
      <c r="T42" s="9">
        <f t="shared" si="14"/>
        <v>39.892713138946213</v>
      </c>
      <c r="U42" s="9">
        <f t="shared" si="15"/>
        <v>0.71544995593192395</v>
      </c>
      <c r="V42" s="7">
        <f t="shared" si="16"/>
        <v>2</v>
      </c>
      <c r="W42" s="7" t="str">
        <f t="shared" si="17"/>
        <v>RaisinBran</v>
      </c>
    </row>
    <row r="43" spans="1:23" ht="15.5" x14ac:dyDescent="0.35">
      <c r="A43" s="3"/>
      <c r="B43" s="13">
        <v>28</v>
      </c>
      <c r="C43" s="48" t="s">
        <v>66</v>
      </c>
      <c r="D43" s="49"/>
      <c r="E43" s="50">
        <v>110</v>
      </c>
      <c r="F43" s="49">
        <v>2</v>
      </c>
      <c r="G43" s="50">
        <v>1</v>
      </c>
      <c r="H43" s="51">
        <v>6</v>
      </c>
      <c r="I43" s="50">
        <v>170</v>
      </c>
      <c r="J43" s="50">
        <v>60</v>
      </c>
      <c r="K43" s="9">
        <f t="shared" si="10"/>
        <v>0.11034256451395355</v>
      </c>
      <c r="L43" s="9">
        <f t="shared" si="10"/>
        <v>-0.38068035807188366</v>
      </c>
      <c r="M43" s="9">
        <f t="shared" si="10"/>
        <v>-0.39679886070634429</v>
      </c>
      <c r="N43" s="9">
        <f t="shared" si="10"/>
        <v>-0.35373520331354086</v>
      </c>
      <c r="O43" s="9">
        <f t="shared" si="10"/>
        <v>-0.13211278802562498</v>
      </c>
      <c r="P43" s="9">
        <f t="shared" si="10"/>
        <v>-0.36936514750987337</v>
      </c>
      <c r="Q43" s="9">
        <f t="shared" si="11"/>
        <v>0.33781301707981315</v>
      </c>
      <c r="R43" s="9">
        <f t="shared" si="12"/>
        <v>15.30780553632057</v>
      </c>
      <c r="S43" s="9">
        <f t="shared" si="13"/>
        <v>3.6103812461755429</v>
      </c>
      <c r="T43" s="9">
        <f t="shared" si="14"/>
        <v>16.383596101764905</v>
      </c>
      <c r="U43" s="9">
        <f t="shared" si="15"/>
        <v>0.33781301707981315</v>
      </c>
      <c r="V43" s="7">
        <f t="shared" si="16"/>
        <v>1</v>
      </c>
      <c r="W43" s="7" t="str">
        <f t="shared" si="17"/>
        <v>WheatiesHoneyGold</v>
      </c>
    </row>
    <row r="44" spans="1:23" ht="15.5" x14ac:dyDescent="0.35">
      <c r="A44" s="3"/>
      <c r="B44" s="13">
        <v>29</v>
      </c>
      <c r="C44" s="48" t="s">
        <v>67</v>
      </c>
      <c r="D44" s="49"/>
      <c r="E44" s="50">
        <v>160</v>
      </c>
      <c r="F44" s="49">
        <v>3</v>
      </c>
      <c r="G44" s="50">
        <v>3</v>
      </c>
      <c r="H44" s="51">
        <v>13</v>
      </c>
      <c r="I44" s="50">
        <v>150</v>
      </c>
      <c r="J44" s="50">
        <v>160</v>
      </c>
      <c r="K44" s="9">
        <f t="shared" si="10"/>
        <v>2.7463038279028527</v>
      </c>
      <c r="L44" s="9">
        <f t="shared" si="10"/>
        <v>0.4377824117826663</v>
      </c>
      <c r="M44" s="9">
        <f t="shared" si="10"/>
        <v>0.71475495104432696</v>
      </c>
      <c r="N44" s="9">
        <f t="shared" si="10"/>
        <v>1.1893705386774125</v>
      </c>
      <c r="O44" s="9">
        <f t="shared" si="10"/>
        <v>-0.38459500514126366</v>
      </c>
      <c r="P44" s="9">
        <f t="shared" si="10"/>
        <v>1.1432730756257983</v>
      </c>
      <c r="Q44" s="9">
        <f t="shared" si="11"/>
        <v>12.755105168422507</v>
      </c>
      <c r="R44" s="9">
        <f t="shared" si="12"/>
        <v>7.7691470737255841</v>
      </c>
      <c r="S44" s="9">
        <f t="shared" si="13"/>
        <v>14.332196203416256</v>
      </c>
      <c r="T44" s="9">
        <f t="shared" si="14"/>
        <v>50.102144480519733</v>
      </c>
      <c r="U44" s="9">
        <f t="shared" si="15"/>
        <v>7.7691470737255841</v>
      </c>
      <c r="V44" s="7">
        <f t="shared" si="16"/>
        <v>2</v>
      </c>
      <c r="W44" s="7" t="str">
        <f t="shared" si="17"/>
        <v>RaisinBran</v>
      </c>
    </row>
    <row r="45" spans="1:23" ht="15.5" x14ac:dyDescent="0.35">
      <c r="A45" s="3"/>
      <c r="B45" s="13">
        <v>30</v>
      </c>
      <c r="C45" s="48" t="s">
        <v>68</v>
      </c>
      <c r="D45" s="49"/>
      <c r="E45" s="50">
        <v>120</v>
      </c>
      <c r="F45" s="49">
        <v>2</v>
      </c>
      <c r="G45" s="50">
        <v>0</v>
      </c>
      <c r="H45" s="51">
        <v>9</v>
      </c>
      <c r="I45" s="50">
        <v>190</v>
      </c>
      <c r="J45" s="50">
        <v>40</v>
      </c>
      <c r="K45" s="9">
        <f t="shared" si="10"/>
        <v>0.63753481719173333</v>
      </c>
      <c r="L45" s="9">
        <f t="shared" si="10"/>
        <v>-0.38068035807188366</v>
      </c>
      <c r="M45" s="9">
        <f t="shared" si="10"/>
        <v>-0.95257576658167986</v>
      </c>
      <c r="N45" s="9">
        <f t="shared" si="10"/>
        <v>0.30759582896829629</v>
      </c>
      <c r="O45" s="9">
        <f t="shared" si="10"/>
        <v>0.12036942909001368</v>
      </c>
      <c r="P45" s="9">
        <f t="shared" si="10"/>
        <v>-0.6718927921370077</v>
      </c>
      <c r="Q45" s="9">
        <f t="shared" si="11"/>
        <v>0.74287484855904473</v>
      </c>
      <c r="R45" s="9">
        <f t="shared" si="12"/>
        <v>18.045484113829779</v>
      </c>
      <c r="S45" s="9">
        <f t="shared" si="13"/>
        <v>6.4112941024132759</v>
      </c>
      <c r="T45" s="9">
        <f t="shared" si="14"/>
        <v>23.639840328122517</v>
      </c>
      <c r="U45" s="9">
        <f t="shared" si="15"/>
        <v>0.74287484855904473</v>
      </c>
      <c r="V45" s="7">
        <f t="shared" si="16"/>
        <v>1</v>
      </c>
      <c r="W45" s="7" t="str">
        <f t="shared" si="17"/>
        <v>WheatiesHoneyGold</v>
      </c>
    </row>
    <row r="46" spans="1:23" ht="15.5" x14ac:dyDescent="0.35">
      <c r="A46" s="3"/>
      <c r="B46" s="13">
        <v>31</v>
      </c>
      <c r="C46" s="48" t="s">
        <v>69</v>
      </c>
      <c r="D46" s="49"/>
      <c r="E46" s="50">
        <v>140</v>
      </c>
      <c r="F46" s="49">
        <v>3</v>
      </c>
      <c r="G46" s="50">
        <v>3</v>
      </c>
      <c r="H46" s="51">
        <v>7</v>
      </c>
      <c r="I46" s="50">
        <v>220</v>
      </c>
      <c r="J46" s="50">
        <v>130</v>
      </c>
      <c r="K46" s="9">
        <f t="shared" si="10"/>
        <v>1.691919322547293</v>
      </c>
      <c r="L46" s="9">
        <f t="shared" si="10"/>
        <v>0.4377824117826663</v>
      </c>
      <c r="M46" s="9">
        <f t="shared" si="10"/>
        <v>0.71475495104432696</v>
      </c>
      <c r="N46" s="9">
        <f t="shared" si="10"/>
        <v>-0.13329152588626181</v>
      </c>
      <c r="O46" s="9">
        <f t="shared" si="10"/>
        <v>0.49909275476347165</v>
      </c>
      <c r="P46" s="9">
        <f t="shared" si="10"/>
        <v>0.68948160868509678</v>
      </c>
      <c r="Q46" s="9">
        <f t="shared" si="11"/>
        <v>5.6403173615885791</v>
      </c>
      <c r="R46" s="9">
        <f t="shared" si="12"/>
        <v>6.3466707688329587</v>
      </c>
      <c r="S46" s="9">
        <f t="shared" si="13"/>
        <v>6.5354646004771597</v>
      </c>
      <c r="T46" s="9">
        <f t="shared" si="14"/>
        <v>35.976861164315437</v>
      </c>
      <c r="U46" s="9">
        <f t="shared" si="15"/>
        <v>5.6403173615885791</v>
      </c>
      <c r="V46" s="7">
        <f t="shared" si="16"/>
        <v>1</v>
      </c>
      <c r="W46" s="7" t="str">
        <f t="shared" si="17"/>
        <v>WheatiesHoneyGold</v>
      </c>
    </row>
    <row r="47" spans="1:23" ht="15.5" x14ac:dyDescent="0.35">
      <c r="A47" s="3"/>
      <c r="B47" s="13">
        <v>32</v>
      </c>
      <c r="C47" s="48" t="s">
        <v>70</v>
      </c>
      <c r="D47" s="49"/>
      <c r="E47" s="50">
        <v>90</v>
      </c>
      <c r="F47" s="49">
        <v>3</v>
      </c>
      <c r="G47" s="50">
        <v>3</v>
      </c>
      <c r="H47" s="51">
        <v>2</v>
      </c>
      <c r="I47" s="50">
        <v>170</v>
      </c>
      <c r="J47" s="50">
        <v>90</v>
      </c>
      <c r="K47" s="9">
        <f t="shared" si="10"/>
        <v>-0.94404194084160609</v>
      </c>
      <c r="L47" s="9">
        <f t="shared" si="10"/>
        <v>0.4377824117826663</v>
      </c>
      <c r="M47" s="9">
        <f t="shared" si="10"/>
        <v>0.71475495104432696</v>
      </c>
      <c r="N47" s="9">
        <f t="shared" si="10"/>
        <v>-1.235509913022657</v>
      </c>
      <c r="O47" s="9">
        <f t="shared" si="10"/>
        <v>-0.13211278802562498</v>
      </c>
      <c r="P47" s="9">
        <f t="shared" si="10"/>
        <v>8.4426319430828123E-2</v>
      </c>
      <c r="Q47" s="9">
        <f t="shared" si="11"/>
        <v>5.1159528571025161</v>
      </c>
      <c r="R47" s="9">
        <f t="shared" si="12"/>
        <v>13.999634876278279</v>
      </c>
      <c r="S47" s="9">
        <f t="shared" si="13"/>
        <v>2.103695040653268</v>
      </c>
      <c r="T47" s="9">
        <f t="shared" si="14"/>
        <v>11.518553739899357</v>
      </c>
      <c r="U47" s="9">
        <f t="shared" si="15"/>
        <v>2.103695040653268</v>
      </c>
      <c r="V47" s="7">
        <f t="shared" si="16"/>
        <v>3</v>
      </c>
      <c r="W47" s="7" t="str">
        <f t="shared" si="17"/>
        <v>Life</v>
      </c>
    </row>
    <row r="48" spans="1:23" ht="15.5" x14ac:dyDescent="0.35">
      <c r="A48" s="3"/>
      <c r="B48" s="13">
        <v>33</v>
      </c>
      <c r="C48" s="48" t="s">
        <v>71</v>
      </c>
      <c r="D48" s="49"/>
      <c r="E48" s="50">
        <v>100</v>
      </c>
      <c r="F48" s="49">
        <v>3</v>
      </c>
      <c r="G48" s="50">
        <v>1</v>
      </c>
      <c r="H48" s="51">
        <v>3</v>
      </c>
      <c r="I48" s="50">
        <v>320</v>
      </c>
      <c r="J48" s="50">
        <v>45</v>
      </c>
      <c r="K48" s="9">
        <f t="shared" si="10"/>
        <v>-0.41684968816382628</v>
      </c>
      <c r="L48" s="9">
        <f t="shared" si="10"/>
        <v>0.4377824117826663</v>
      </c>
      <c r="M48" s="9">
        <f t="shared" si="10"/>
        <v>-0.39679886070634429</v>
      </c>
      <c r="N48" s="9">
        <f t="shared" si="10"/>
        <v>-1.0150662355953781</v>
      </c>
      <c r="O48" s="9">
        <f t="shared" si="10"/>
        <v>1.761503840341665</v>
      </c>
      <c r="P48" s="9">
        <f t="shared" si="10"/>
        <v>-0.59626088098022412</v>
      </c>
      <c r="Q48" s="9">
        <f t="shared" si="11"/>
        <v>4.5090817422766847</v>
      </c>
      <c r="R48" s="9">
        <f t="shared" si="12"/>
        <v>20.618920598944264</v>
      </c>
      <c r="S48" s="9">
        <f t="shared" si="13"/>
        <v>6.5938868621072224</v>
      </c>
      <c r="T48" s="9">
        <f t="shared" si="14"/>
        <v>24.38055311763387</v>
      </c>
      <c r="U48" s="9">
        <f t="shared" si="15"/>
        <v>4.5090817422766847</v>
      </c>
      <c r="V48" s="7">
        <f t="shared" si="16"/>
        <v>1</v>
      </c>
      <c r="W48" s="7" t="str">
        <f t="shared" si="17"/>
        <v>WheatiesHoneyGold</v>
      </c>
    </row>
    <row r="49" spans="1:23" ht="15.5" x14ac:dyDescent="0.35">
      <c r="A49" s="3"/>
      <c r="B49" s="13">
        <v>34</v>
      </c>
      <c r="C49" s="48" t="s">
        <v>72</v>
      </c>
      <c r="D49" s="49"/>
      <c r="E49" s="50">
        <v>120</v>
      </c>
      <c r="F49" s="49">
        <v>3</v>
      </c>
      <c r="G49" s="50">
        <v>5</v>
      </c>
      <c r="H49" s="51">
        <v>12</v>
      </c>
      <c r="I49" s="50">
        <v>210</v>
      </c>
      <c r="J49" s="50">
        <v>240</v>
      </c>
      <c r="K49" s="9">
        <f t="shared" si="10"/>
        <v>0.63753481719173333</v>
      </c>
      <c r="L49" s="9">
        <f t="shared" si="10"/>
        <v>0.4377824117826663</v>
      </c>
      <c r="M49" s="9">
        <f t="shared" si="10"/>
        <v>1.8263087627949983</v>
      </c>
      <c r="N49" s="9">
        <f t="shared" si="10"/>
        <v>0.9689268612501335</v>
      </c>
      <c r="O49" s="9">
        <f t="shared" si="10"/>
        <v>0.37285164620565231</v>
      </c>
      <c r="P49" s="9">
        <f t="shared" si="10"/>
        <v>2.3533836541343351</v>
      </c>
      <c r="Q49" s="9">
        <f t="shared" si="11"/>
        <v>14.096844975618719</v>
      </c>
      <c r="R49" s="9">
        <f t="shared" si="12"/>
        <v>0</v>
      </c>
      <c r="S49" s="9">
        <f t="shared" si="13"/>
        <v>11.695436492960038</v>
      </c>
      <c r="T49" s="9">
        <f t="shared" si="14"/>
        <v>41.516565528058969</v>
      </c>
      <c r="U49" s="9">
        <f t="shared" si="15"/>
        <v>0</v>
      </c>
      <c r="V49" s="7">
        <f t="shared" si="16"/>
        <v>2</v>
      </c>
      <c r="W49" s="7" t="str">
        <f t="shared" si="17"/>
        <v>RaisinBran</v>
      </c>
    </row>
    <row r="50" spans="1:23" ht="15.5" x14ac:dyDescent="0.35">
      <c r="A50" s="3"/>
      <c r="B50" s="13">
        <v>35</v>
      </c>
      <c r="C50" s="48" t="s">
        <v>73</v>
      </c>
      <c r="D50" s="49"/>
      <c r="E50" s="50">
        <v>110</v>
      </c>
      <c r="F50" s="49">
        <v>2</v>
      </c>
      <c r="G50" s="50">
        <v>0</v>
      </c>
      <c r="H50" s="51">
        <v>3</v>
      </c>
      <c r="I50" s="50">
        <v>290</v>
      </c>
      <c r="J50" s="50">
        <v>35</v>
      </c>
      <c r="K50" s="9">
        <f t="shared" si="10"/>
        <v>0.11034256451395355</v>
      </c>
      <c r="L50" s="9">
        <f t="shared" si="10"/>
        <v>-0.38068035807188366</v>
      </c>
      <c r="M50" s="9">
        <f t="shared" si="10"/>
        <v>-0.95257576658167986</v>
      </c>
      <c r="N50" s="9">
        <f t="shared" si="10"/>
        <v>-1.0150662355953781</v>
      </c>
      <c r="O50" s="9">
        <f t="shared" si="10"/>
        <v>1.3827805146682071</v>
      </c>
      <c r="P50" s="9">
        <f t="shared" si="10"/>
        <v>-0.74752470329379128</v>
      </c>
      <c r="Q50" s="9">
        <f t="shared" si="11"/>
        <v>2.9576602083590857</v>
      </c>
      <c r="R50" s="9">
        <f t="shared" si="12"/>
        <v>23.241829773382797</v>
      </c>
      <c r="S50" s="9">
        <f t="shared" si="13"/>
        <v>8.5776905144063793</v>
      </c>
      <c r="T50" s="9">
        <f t="shared" si="14"/>
        <v>24.206132052447256</v>
      </c>
      <c r="U50" s="9">
        <f t="shared" si="15"/>
        <v>2.9576602083590857</v>
      </c>
      <c r="V50" s="7">
        <f t="shared" si="16"/>
        <v>1</v>
      </c>
      <c r="W50" s="7" t="str">
        <f t="shared" si="17"/>
        <v>WheatiesHoneyGold</v>
      </c>
    </row>
    <row r="51" spans="1:23" ht="15.5" x14ac:dyDescent="0.35">
      <c r="A51" s="3"/>
      <c r="B51" s="13">
        <v>36</v>
      </c>
      <c r="C51" s="48" t="s">
        <v>74</v>
      </c>
      <c r="D51" s="49"/>
      <c r="E51" s="50">
        <v>110</v>
      </c>
      <c r="F51" s="49">
        <v>2</v>
      </c>
      <c r="G51" s="50">
        <v>1</v>
      </c>
      <c r="H51" s="51">
        <v>15</v>
      </c>
      <c r="I51" s="50">
        <v>70</v>
      </c>
      <c r="J51" s="50">
        <v>40</v>
      </c>
      <c r="K51" s="9">
        <f t="shared" si="10"/>
        <v>0.11034256451395355</v>
      </c>
      <c r="L51" s="9">
        <f t="shared" si="10"/>
        <v>-0.38068035807188366</v>
      </c>
      <c r="M51" s="9">
        <f t="shared" si="10"/>
        <v>-0.39679886070634429</v>
      </c>
      <c r="N51" s="9">
        <f t="shared" si="10"/>
        <v>1.6302578935319707</v>
      </c>
      <c r="O51" s="9">
        <f t="shared" si="10"/>
        <v>-1.3945238736038184</v>
      </c>
      <c r="P51" s="9">
        <f t="shared" si="10"/>
        <v>-0.6718927921370077</v>
      </c>
      <c r="Q51" s="9">
        <f>SUMXMY2($E$9:$J$9,$K51:$P51)</f>
        <v>5.166020462523397</v>
      </c>
      <c r="R51" s="9">
        <f t="shared" si="12"/>
        <v>18.603293021236162</v>
      </c>
      <c r="S51" s="9">
        <f t="shared" si="13"/>
        <v>8.9146722948370023</v>
      </c>
      <c r="T51" s="9">
        <f t="shared" si="14"/>
        <v>21.743293323625359</v>
      </c>
      <c r="U51" s="9">
        <f t="shared" si="15"/>
        <v>5.166020462523397</v>
      </c>
      <c r="V51" s="7">
        <f t="shared" si="16"/>
        <v>1</v>
      </c>
      <c r="W51" s="7" t="str">
        <f t="shared" si="17"/>
        <v>WheatiesHoneyGold</v>
      </c>
    </row>
    <row r="52" spans="1:23" ht="15.5" x14ac:dyDescent="0.35">
      <c r="A52" s="3"/>
      <c r="B52" s="13">
        <v>37</v>
      </c>
      <c r="C52" s="48" t="s">
        <v>75</v>
      </c>
      <c r="D52" s="49"/>
      <c r="E52" s="50">
        <v>110</v>
      </c>
      <c r="F52" s="49">
        <v>6</v>
      </c>
      <c r="G52" s="50">
        <v>1</v>
      </c>
      <c r="H52" s="51">
        <v>3</v>
      </c>
      <c r="I52" s="50">
        <v>230</v>
      </c>
      <c r="J52" s="50">
        <v>55</v>
      </c>
      <c r="K52" s="9">
        <f t="shared" si="10"/>
        <v>0.11034256451395355</v>
      </c>
      <c r="L52" s="9">
        <f t="shared" si="10"/>
        <v>2.893170721346316</v>
      </c>
      <c r="M52" s="9">
        <f t="shared" si="10"/>
        <v>-0.39679886070634429</v>
      </c>
      <c r="N52" s="9">
        <f t="shared" si="10"/>
        <v>-1.0150662355953781</v>
      </c>
      <c r="O52" s="9">
        <f t="shared" si="10"/>
        <v>0.62533386332129104</v>
      </c>
      <c r="P52" s="9">
        <f t="shared" si="10"/>
        <v>-0.44499705866665695</v>
      </c>
      <c r="Q52" s="9">
        <f t="shared" si="11"/>
        <v>12.082137806543658</v>
      </c>
      <c r="R52" s="9">
        <f t="shared" si="12"/>
        <v>23.079981419761957</v>
      </c>
      <c r="S52" s="9">
        <f t="shared" si="13"/>
        <v>5.0897518196073452</v>
      </c>
      <c r="T52" s="9">
        <f t="shared" si="14"/>
        <v>29.597296428817764</v>
      </c>
      <c r="U52" s="9">
        <f t="shared" si="15"/>
        <v>5.0897518196073452</v>
      </c>
      <c r="V52" s="7">
        <f t="shared" si="16"/>
        <v>3</v>
      </c>
      <c r="W52" s="7" t="str">
        <f t="shared" si="17"/>
        <v>Life</v>
      </c>
    </row>
    <row r="53" spans="1:23" ht="15.5" x14ac:dyDescent="0.35">
      <c r="A53" s="3"/>
      <c r="B53" s="13">
        <v>38</v>
      </c>
      <c r="C53" s="48" t="s">
        <v>76</v>
      </c>
      <c r="D53" s="49"/>
      <c r="E53" s="50">
        <v>120</v>
      </c>
      <c r="F53" s="49">
        <v>1</v>
      </c>
      <c r="G53" s="50">
        <v>0</v>
      </c>
      <c r="H53" s="51">
        <v>12</v>
      </c>
      <c r="I53" s="50">
        <v>220</v>
      </c>
      <c r="J53" s="50">
        <v>35</v>
      </c>
      <c r="K53" s="9">
        <f t="shared" si="10"/>
        <v>0.63753481719173333</v>
      </c>
      <c r="L53" s="9">
        <f t="shared" si="10"/>
        <v>-1.1991431279264335</v>
      </c>
      <c r="M53" s="9">
        <f t="shared" si="10"/>
        <v>-0.95257576658167986</v>
      </c>
      <c r="N53" s="9">
        <f t="shared" si="10"/>
        <v>0.9689268612501335</v>
      </c>
      <c r="O53" s="9">
        <f t="shared" si="10"/>
        <v>0.49909275476347165</v>
      </c>
      <c r="P53" s="9">
        <f t="shared" si="10"/>
        <v>-0.74752470329379128</v>
      </c>
      <c r="Q53" s="9">
        <f t="shared" si="11"/>
        <v>2.2409795042987306</v>
      </c>
      <c r="R53" s="9">
        <f t="shared" si="12"/>
        <v>20.033293908818479</v>
      </c>
      <c r="S53" s="9">
        <f t="shared" si="13"/>
        <v>11.730256088207238</v>
      </c>
      <c r="T53" s="9">
        <f t="shared" si="14"/>
        <v>29.360062254757938</v>
      </c>
      <c r="U53" s="9">
        <f t="shared" si="15"/>
        <v>2.2409795042987306</v>
      </c>
      <c r="V53" s="7">
        <f t="shared" si="16"/>
        <v>1</v>
      </c>
      <c r="W53" s="7" t="str">
        <f t="shared" si="17"/>
        <v>WheatiesHoneyGold</v>
      </c>
    </row>
    <row r="54" spans="1:23" ht="15.5" x14ac:dyDescent="0.35">
      <c r="A54" s="3"/>
      <c r="B54" s="13">
        <v>39</v>
      </c>
      <c r="C54" s="48" t="s">
        <v>77</v>
      </c>
      <c r="D54" s="49"/>
      <c r="E54" s="50">
        <v>120</v>
      </c>
      <c r="F54" s="49">
        <v>1</v>
      </c>
      <c r="G54" s="50">
        <v>1</v>
      </c>
      <c r="H54" s="51">
        <v>11</v>
      </c>
      <c r="I54" s="50">
        <v>220</v>
      </c>
      <c r="J54" s="50">
        <v>45</v>
      </c>
      <c r="K54" s="9">
        <f t="shared" si="10"/>
        <v>0.63753481719173333</v>
      </c>
      <c r="L54" s="9">
        <f t="shared" si="10"/>
        <v>-1.1991431279264335</v>
      </c>
      <c r="M54" s="9">
        <f t="shared" si="10"/>
        <v>-0.39679886070634429</v>
      </c>
      <c r="N54" s="9">
        <f t="shared" si="10"/>
        <v>0.74848318382285439</v>
      </c>
      <c r="O54" s="9">
        <f t="shared" si="10"/>
        <v>0.49909275476347165</v>
      </c>
      <c r="P54" s="9">
        <f t="shared" si="10"/>
        <v>-0.59626088098022412</v>
      </c>
      <c r="Q54" s="9">
        <f t="shared" si="11"/>
        <v>1.5004006550070912</v>
      </c>
      <c r="R54" s="9">
        <f t="shared" si="12"/>
        <v>16.386667844160467</v>
      </c>
      <c r="S54" s="9">
        <f t="shared" si="13"/>
        <v>10.017354433449851</v>
      </c>
      <c r="T54" s="9">
        <f t="shared" si="14"/>
        <v>27.887718254665526</v>
      </c>
      <c r="U54" s="9">
        <f t="shared" si="15"/>
        <v>1.5004006550070912</v>
      </c>
      <c r="V54" s="7">
        <f t="shared" si="16"/>
        <v>1</v>
      </c>
      <c r="W54" s="7" t="str">
        <f t="shared" si="17"/>
        <v>WheatiesHoneyGold</v>
      </c>
    </row>
    <row r="55" spans="1:23" ht="15.5" x14ac:dyDescent="0.35">
      <c r="A55" s="3"/>
      <c r="B55" s="13">
        <v>40</v>
      </c>
      <c r="C55" s="48" t="s">
        <v>78</v>
      </c>
      <c r="D55" s="49"/>
      <c r="E55" s="50">
        <v>100</v>
      </c>
      <c r="F55" s="49">
        <v>4</v>
      </c>
      <c r="G55" s="50">
        <v>2</v>
      </c>
      <c r="H55" s="51">
        <v>6</v>
      </c>
      <c r="I55" s="50">
        <v>150</v>
      </c>
      <c r="J55" s="50">
        <v>95</v>
      </c>
      <c r="K55" s="9">
        <f t="shared" si="10"/>
        <v>-0.41684968816382628</v>
      </c>
      <c r="L55" s="9">
        <f t="shared" si="10"/>
        <v>1.2562451816372162</v>
      </c>
      <c r="M55" s="9">
        <f t="shared" si="10"/>
        <v>0.15897804516899133</v>
      </c>
      <c r="N55" s="9">
        <f t="shared" si="10"/>
        <v>-0.35373520331354086</v>
      </c>
      <c r="O55" s="9">
        <f t="shared" si="10"/>
        <v>-0.38459500514126366</v>
      </c>
      <c r="P55" s="9">
        <f t="shared" si="10"/>
        <v>0.16005823058761171</v>
      </c>
      <c r="Q55" s="9">
        <f t="shared" si="11"/>
        <v>4.1394360731342417</v>
      </c>
      <c r="R55" s="9">
        <f t="shared" si="12"/>
        <v>11.695436492960038</v>
      </c>
      <c r="S55" s="9">
        <f t="shared" si="13"/>
        <v>0</v>
      </c>
      <c r="T55" s="9">
        <f t="shared" si="14"/>
        <v>15.735258910811471</v>
      </c>
      <c r="U55" s="9">
        <f t="shared" si="15"/>
        <v>0</v>
      </c>
      <c r="V55" s="7">
        <f t="shared" si="16"/>
        <v>3</v>
      </c>
      <c r="W55" s="7" t="str">
        <f t="shared" si="17"/>
        <v>Life</v>
      </c>
    </row>
    <row r="56" spans="1:23" ht="15.5" x14ac:dyDescent="0.35">
      <c r="A56" s="3"/>
      <c r="B56" s="13">
        <v>41</v>
      </c>
      <c r="C56" s="48" t="s">
        <v>79</v>
      </c>
      <c r="D56" s="49"/>
      <c r="E56" s="52">
        <v>50</v>
      </c>
      <c r="F56" s="49">
        <v>1</v>
      </c>
      <c r="G56" s="50">
        <v>0</v>
      </c>
      <c r="H56" s="51">
        <v>0</v>
      </c>
      <c r="I56" s="50">
        <v>0</v>
      </c>
      <c r="J56" s="50">
        <v>15</v>
      </c>
      <c r="K56" s="9">
        <f t="shared" si="10"/>
        <v>-3.0528109515527255</v>
      </c>
      <c r="L56" s="9">
        <f t="shared" si="10"/>
        <v>-1.1991431279264335</v>
      </c>
      <c r="M56" s="9">
        <f t="shared" si="10"/>
        <v>-0.95257576658167986</v>
      </c>
      <c r="N56" s="9">
        <f t="shared" si="10"/>
        <v>-1.6763972678772152</v>
      </c>
      <c r="O56" s="9">
        <f t="shared" si="10"/>
        <v>-2.2782116335085534</v>
      </c>
      <c r="P56" s="9">
        <f t="shared" si="10"/>
        <v>-1.0500523479209256</v>
      </c>
      <c r="Q56" s="9">
        <f t="shared" si="11"/>
        <v>20.932478056444005</v>
      </c>
      <c r="R56" s="9">
        <f t="shared" si="12"/>
        <v>49.629629224329406</v>
      </c>
      <c r="S56" s="9">
        <f t="shared" si="13"/>
        <v>21.012361893729299</v>
      </c>
      <c r="T56" s="9">
        <f t="shared" si="14"/>
        <v>1.2590583880184962</v>
      </c>
      <c r="U56" s="9">
        <f t="shared" si="15"/>
        <v>1.2590583880184962</v>
      </c>
      <c r="V56" s="7">
        <f t="shared" si="16"/>
        <v>4</v>
      </c>
      <c r="W56" s="7" t="str">
        <f t="shared" si="17"/>
        <v>PuffedWheat</v>
      </c>
    </row>
    <row r="57" spans="1:23" ht="15.5" x14ac:dyDescent="0.35">
      <c r="A57" s="3"/>
      <c r="B57" s="13">
        <v>42</v>
      </c>
      <c r="C57" s="48" t="s">
        <v>80</v>
      </c>
      <c r="D57" s="49"/>
      <c r="E57" s="52">
        <v>50</v>
      </c>
      <c r="F57" s="49">
        <v>2</v>
      </c>
      <c r="G57" s="50">
        <v>1</v>
      </c>
      <c r="H57" s="51">
        <v>0</v>
      </c>
      <c r="I57" s="50">
        <v>0</v>
      </c>
      <c r="J57" s="50">
        <v>50</v>
      </c>
      <c r="K57" s="9">
        <f t="shared" si="10"/>
        <v>-3.0528109515527255</v>
      </c>
      <c r="L57" s="9">
        <f t="shared" si="10"/>
        <v>-0.38068035807188366</v>
      </c>
      <c r="M57" s="9">
        <f t="shared" si="10"/>
        <v>-0.39679886070634429</v>
      </c>
      <c r="N57" s="9">
        <f t="shared" si="10"/>
        <v>-1.6763972678772152</v>
      </c>
      <c r="O57" s="9">
        <f t="shared" si="10"/>
        <v>-2.2782116335085534</v>
      </c>
      <c r="P57" s="9">
        <f t="shared" si="10"/>
        <v>-0.52062896982344053</v>
      </c>
      <c r="Q57" s="9">
        <f t="shared" si="11"/>
        <v>19.513254460839136</v>
      </c>
      <c r="R57" s="9">
        <f t="shared" si="12"/>
        <v>41.516565528058969</v>
      </c>
      <c r="S57" s="9">
        <f t="shared" si="13"/>
        <v>15.735258910811471</v>
      </c>
      <c r="T57" s="9">
        <f t="shared" si="14"/>
        <v>0</v>
      </c>
      <c r="U57" s="9">
        <f t="shared" si="15"/>
        <v>0</v>
      </c>
      <c r="V57" s="7">
        <f t="shared" si="16"/>
        <v>4</v>
      </c>
      <c r="W57" s="7" t="str">
        <f t="shared" si="17"/>
        <v>PuffedWheat</v>
      </c>
    </row>
    <row r="58" spans="1:23" ht="15.5" x14ac:dyDescent="0.35">
      <c r="A58" s="3"/>
      <c r="B58" s="13">
        <v>43</v>
      </c>
      <c r="C58" s="48" t="s">
        <v>81</v>
      </c>
      <c r="D58" s="49"/>
      <c r="E58" s="52">
        <v>100</v>
      </c>
      <c r="F58" s="49">
        <v>5</v>
      </c>
      <c r="G58" s="50">
        <v>2.7</v>
      </c>
      <c r="H58" s="51">
        <v>1</v>
      </c>
      <c r="I58" s="50">
        <v>0</v>
      </c>
      <c r="J58" s="50">
        <v>110</v>
      </c>
      <c r="K58" s="9">
        <f t="shared" si="10"/>
        <v>-0.41684968816382628</v>
      </c>
      <c r="L58" s="9">
        <f t="shared" si="10"/>
        <v>2.0747079514917663</v>
      </c>
      <c r="M58" s="9">
        <f t="shared" si="10"/>
        <v>0.54802187928172641</v>
      </c>
      <c r="N58" s="9">
        <f t="shared" si="10"/>
        <v>-1.4559535904499361</v>
      </c>
      <c r="O58" s="9">
        <f t="shared" si="10"/>
        <v>-2.2782116335085534</v>
      </c>
      <c r="P58" s="9">
        <f t="shared" si="10"/>
        <v>0.38695396405796245</v>
      </c>
      <c r="Q58" s="9">
        <f t="shared" si="11"/>
        <v>16.527470578187977</v>
      </c>
      <c r="R58" s="9">
        <f t="shared" si="12"/>
        <v>22.200296708347924</v>
      </c>
      <c r="S58" s="9">
        <f t="shared" si="13"/>
        <v>5.673387392536827</v>
      </c>
      <c r="T58" s="9">
        <f t="shared" si="14"/>
        <v>14.742211960330682</v>
      </c>
      <c r="U58" s="9">
        <f t="shared" si="15"/>
        <v>5.673387392536827</v>
      </c>
      <c r="V58" s="7">
        <f t="shared" si="16"/>
        <v>3</v>
      </c>
      <c r="W58" s="7" t="str">
        <f t="shared" si="17"/>
        <v>Life</v>
      </c>
    </row>
    <row r="69" spans="23:23" x14ac:dyDescent="0.35">
      <c r="W69" s="14" t="s">
        <v>82</v>
      </c>
    </row>
    <row r="70" spans="23:23" x14ac:dyDescent="0.35">
      <c r="W70" s="14" t="s">
        <v>83</v>
      </c>
    </row>
    <row r="71" spans="23:23" x14ac:dyDescent="0.35">
      <c r="W71" s="14" t="s">
        <v>84</v>
      </c>
    </row>
    <row r="72" spans="23:23" x14ac:dyDescent="0.35">
      <c r="W72" s="14" t="s">
        <v>85</v>
      </c>
    </row>
  </sheetData>
  <sortState xmlns:xlrd2="http://schemas.microsoft.com/office/spreadsheetml/2017/richdata2" ref="D9:D12">
    <sortCondition ref="D9"/>
  </sortState>
  <pageMargins left="0.7" right="0.7" top="0.75" bottom="0.75" header="0.3" footer="0.3"/>
  <ignoredErrors>
    <ignoredError sqref="R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Instructions!$D$22:$D$25</xm:f>
          </x14:formula1>
          <xm:sqref>K9:K12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 1</vt:lpstr>
    </vt:vector>
  </TitlesOfParts>
  <Company>UNC Wilmington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Kinard, Brian R.</dc:creator>
  <cp:lastModifiedBy>Wyattf1</cp:lastModifiedBy>
  <dcterms:created xsi:type="dcterms:W3CDTF">2016-11-30T18:02:55Z</dcterms:created>
  <dcterms:modified xsi:type="dcterms:W3CDTF">2020-11-10T02:22:08Z</dcterms:modified>
</cp:coreProperties>
</file>